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ibliothèques\Documents\SOSORT AWARD\"/>
    </mc:Choice>
  </mc:AlternateContent>
  <bookViews>
    <workbookView xWindow="0" yWindow="0" windowWidth="28800" windowHeight="12450"/>
  </bookViews>
  <sheets>
    <sheet name="SPSS" sheetId="1" r:id="rId1"/>
    <sheet name="Original 1 year AR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0" i="1" l="1"/>
  <c r="T80" i="1"/>
  <c r="T17" i="1"/>
  <c r="T16" i="1"/>
  <c r="Y61" i="2"/>
  <c r="X61" i="2"/>
  <c r="W61" i="2"/>
  <c r="V61" i="2"/>
  <c r="R139" i="2"/>
  <c r="O208" i="2" l="1"/>
  <c r="S208" i="2"/>
  <c r="W208" i="2"/>
  <c r="Y208" i="2"/>
  <c r="AG9" i="2"/>
  <c r="AG8" i="2"/>
  <c r="AD2" i="2" l="1"/>
  <c r="AD1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S103" i="1" l="1"/>
  <c r="O103" i="1"/>
  <c r="K103" i="1"/>
  <c r="S331" i="1" l="1"/>
  <c r="O331" i="1"/>
  <c r="K331" i="1"/>
  <c r="S321" i="1"/>
  <c r="O321" i="1"/>
  <c r="K321" i="1"/>
  <c r="T314" i="1"/>
  <c r="P314" i="1"/>
  <c r="L314" i="1"/>
  <c r="S312" i="1"/>
  <c r="O312" i="1"/>
  <c r="K312" i="1"/>
  <c r="S306" i="1"/>
  <c r="O306" i="1"/>
  <c r="K306" i="1"/>
  <c r="T305" i="1"/>
  <c r="P305" i="1"/>
  <c r="L305" i="1"/>
  <c r="S298" i="1"/>
  <c r="O298" i="1"/>
  <c r="K298" i="1"/>
  <c r="T297" i="1"/>
  <c r="S297" i="1"/>
  <c r="P297" i="1"/>
  <c r="O297" i="1"/>
  <c r="L297" i="1"/>
  <c r="K297" i="1"/>
  <c r="T296" i="1"/>
  <c r="P296" i="1"/>
  <c r="L296" i="1"/>
  <c r="S293" i="1"/>
  <c r="O293" i="1"/>
  <c r="K293" i="1"/>
  <c r="T287" i="1"/>
  <c r="P287" i="1"/>
  <c r="L287" i="1"/>
  <c r="T284" i="1"/>
  <c r="P284" i="1"/>
  <c r="L284" i="1"/>
  <c r="S282" i="1"/>
  <c r="O282" i="1"/>
  <c r="K282" i="1"/>
  <c r="S278" i="1"/>
  <c r="O278" i="1"/>
  <c r="K278" i="1"/>
  <c r="T276" i="1"/>
  <c r="P276" i="1"/>
  <c r="L276" i="1"/>
  <c r="T275" i="1"/>
  <c r="S275" i="1"/>
  <c r="P275" i="1"/>
  <c r="O275" i="1"/>
  <c r="L275" i="1"/>
  <c r="K275" i="1"/>
  <c r="T272" i="1"/>
  <c r="S272" i="1"/>
  <c r="P272" i="1"/>
  <c r="O272" i="1"/>
  <c r="L272" i="1"/>
  <c r="K272" i="1"/>
  <c r="S271" i="1"/>
  <c r="O271" i="1"/>
  <c r="K271" i="1"/>
  <c r="T269" i="1"/>
  <c r="S269" i="1"/>
  <c r="P269" i="1"/>
  <c r="O269" i="1"/>
  <c r="L269" i="1"/>
  <c r="K269" i="1"/>
  <c r="T268" i="1"/>
  <c r="S268" i="1"/>
  <c r="P268" i="1"/>
  <c r="O268" i="1"/>
  <c r="L268" i="1"/>
  <c r="K268" i="1"/>
  <c r="S267" i="1"/>
  <c r="O267" i="1"/>
  <c r="K267" i="1"/>
  <c r="S264" i="1"/>
  <c r="O264" i="1"/>
  <c r="K264" i="1"/>
  <c r="S261" i="1"/>
  <c r="O261" i="1"/>
  <c r="K261" i="1"/>
  <c r="S258" i="1"/>
  <c r="O258" i="1"/>
  <c r="K258" i="1"/>
  <c r="T256" i="1"/>
  <c r="P256" i="1"/>
  <c r="L256" i="1"/>
  <c r="S254" i="1"/>
  <c r="O254" i="1"/>
  <c r="K254" i="1"/>
  <c r="S250" i="1"/>
  <c r="O250" i="1"/>
  <c r="K250" i="1"/>
  <c r="S249" i="1"/>
  <c r="O249" i="1"/>
  <c r="K249" i="1"/>
  <c r="S248" i="1"/>
  <c r="O248" i="1"/>
  <c r="K248" i="1"/>
  <c r="S245" i="1"/>
  <c r="K245" i="1"/>
  <c r="T244" i="1"/>
  <c r="S244" i="1"/>
  <c r="P244" i="1"/>
  <c r="O244" i="1"/>
  <c r="L244" i="1"/>
  <c r="K244" i="1"/>
  <c r="S243" i="1"/>
  <c r="O243" i="1"/>
  <c r="K243" i="1"/>
  <c r="T242" i="1"/>
  <c r="S242" i="1"/>
  <c r="P242" i="1"/>
  <c r="O242" i="1"/>
  <c r="L242" i="1"/>
  <c r="K242" i="1"/>
  <c r="T241" i="1"/>
  <c r="P241" i="1"/>
  <c r="L241" i="1"/>
  <c r="T240" i="1"/>
  <c r="P240" i="1"/>
  <c r="L240" i="1"/>
  <c r="S239" i="1"/>
  <c r="O239" i="1"/>
  <c r="K239" i="1"/>
  <c r="T238" i="1"/>
  <c r="P238" i="1"/>
  <c r="L238" i="1"/>
  <c r="T237" i="1"/>
  <c r="P237" i="1"/>
  <c r="L237" i="1"/>
  <c r="T236" i="1"/>
  <c r="P236" i="1"/>
  <c r="L236" i="1"/>
  <c r="T235" i="1"/>
  <c r="S235" i="1"/>
  <c r="P235" i="1"/>
  <c r="O235" i="1"/>
  <c r="L235" i="1"/>
  <c r="K235" i="1"/>
  <c r="S234" i="1"/>
  <c r="O234" i="1"/>
  <c r="K234" i="1"/>
  <c r="S231" i="1"/>
  <c r="O231" i="1"/>
  <c r="K231" i="1"/>
  <c r="S229" i="1"/>
  <c r="O229" i="1"/>
  <c r="K229" i="1"/>
  <c r="T228" i="1"/>
  <c r="S228" i="1"/>
  <c r="P228" i="1"/>
  <c r="O228" i="1"/>
  <c r="L228" i="1"/>
  <c r="K228" i="1"/>
  <c r="S225" i="1"/>
  <c r="O225" i="1"/>
  <c r="K225" i="1"/>
  <c r="S224" i="1"/>
  <c r="O224" i="1"/>
  <c r="K224" i="1"/>
  <c r="S223" i="1"/>
  <c r="O223" i="1"/>
  <c r="K223" i="1"/>
  <c r="S221" i="1"/>
  <c r="O221" i="1"/>
  <c r="K221" i="1"/>
  <c r="S220" i="1"/>
  <c r="O220" i="1"/>
  <c r="K220" i="1"/>
  <c r="T219" i="1"/>
  <c r="P219" i="1"/>
  <c r="L219" i="1"/>
  <c r="S218" i="1"/>
  <c r="O218" i="1"/>
  <c r="K218" i="1"/>
  <c r="S217" i="1"/>
  <c r="O217" i="1"/>
  <c r="K217" i="1"/>
  <c r="T215" i="1"/>
  <c r="S215" i="1"/>
  <c r="P215" i="1"/>
  <c r="O215" i="1"/>
  <c r="L215" i="1"/>
  <c r="K215" i="1"/>
  <c r="S214" i="1"/>
  <c r="O214" i="1"/>
  <c r="K214" i="1"/>
  <c r="T213" i="1"/>
  <c r="P213" i="1"/>
  <c r="L213" i="1"/>
  <c r="T212" i="1"/>
  <c r="P212" i="1"/>
  <c r="L212" i="1"/>
  <c r="T211" i="1"/>
  <c r="S211" i="1"/>
  <c r="P211" i="1"/>
  <c r="O211" i="1"/>
  <c r="L211" i="1"/>
  <c r="K211" i="1"/>
  <c r="S209" i="1"/>
  <c r="O209" i="1"/>
  <c r="K209" i="1"/>
  <c r="T208" i="1"/>
  <c r="P208" i="1"/>
  <c r="L208" i="1"/>
  <c r="T207" i="1"/>
  <c r="P207" i="1"/>
  <c r="L207" i="1"/>
  <c r="S206" i="1"/>
  <c r="O206" i="1"/>
  <c r="K206" i="1"/>
  <c r="T204" i="1"/>
  <c r="S204" i="1"/>
  <c r="P204" i="1"/>
  <c r="O204" i="1"/>
  <c r="L204" i="1"/>
  <c r="K204" i="1"/>
  <c r="T203" i="1"/>
  <c r="S203" i="1"/>
  <c r="P203" i="1"/>
  <c r="O203" i="1"/>
  <c r="L203" i="1"/>
  <c r="K203" i="1"/>
  <c r="T202" i="1"/>
  <c r="P202" i="1"/>
  <c r="L202" i="1"/>
  <c r="T201" i="1"/>
  <c r="S201" i="1"/>
  <c r="P201" i="1"/>
  <c r="O201" i="1"/>
  <c r="L201" i="1"/>
  <c r="K201" i="1"/>
  <c r="T200" i="1"/>
  <c r="P200" i="1"/>
  <c r="L200" i="1"/>
  <c r="T199" i="1"/>
  <c r="S199" i="1"/>
  <c r="P199" i="1"/>
  <c r="O199" i="1"/>
  <c r="L199" i="1"/>
  <c r="K199" i="1"/>
  <c r="T198" i="1"/>
  <c r="S198" i="1"/>
  <c r="P198" i="1"/>
  <c r="O198" i="1"/>
  <c r="L198" i="1"/>
  <c r="K198" i="1"/>
  <c r="S197" i="1"/>
  <c r="O197" i="1"/>
  <c r="K197" i="1"/>
  <c r="T196" i="1"/>
  <c r="P196" i="1"/>
  <c r="L196" i="1"/>
  <c r="S195" i="1"/>
  <c r="O195" i="1"/>
  <c r="K195" i="1"/>
  <c r="T194" i="1"/>
  <c r="P194" i="1"/>
  <c r="L194" i="1"/>
  <c r="T193" i="1"/>
  <c r="P193" i="1"/>
  <c r="L193" i="1"/>
  <c r="T192" i="1"/>
  <c r="P192" i="1"/>
  <c r="L192" i="1"/>
  <c r="S191" i="1"/>
  <c r="O191" i="1"/>
  <c r="K191" i="1"/>
  <c r="T190" i="1"/>
  <c r="P190" i="1"/>
  <c r="L190" i="1"/>
  <c r="T189" i="1"/>
  <c r="S189" i="1"/>
  <c r="P189" i="1"/>
  <c r="O189" i="1"/>
  <c r="L189" i="1"/>
  <c r="K189" i="1"/>
  <c r="T188" i="1"/>
  <c r="S188" i="1"/>
  <c r="P188" i="1"/>
  <c r="O188" i="1"/>
  <c r="L188" i="1"/>
  <c r="K188" i="1"/>
  <c r="T187" i="1"/>
  <c r="S187" i="1"/>
  <c r="P187" i="1"/>
  <c r="O187" i="1"/>
  <c r="L187" i="1"/>
  <c r="K187" i="1"/>
  <c r="S186" i="1"/>
  <c r="O186" i="1"/>
  <c r="K186" i="1"/>
  <c r="S185" i="1"/>
  <c r="O185" i="1"/>
  <c r="K185" i="1"/>
  <c r="S184" i="1"/>
  <c r="O184" i="1"/>
  <c r="K184" i="1"/>
  <c r="S183" i="1"/>
  <c r="O183" i="1"/>
  <c r="K183" i="1"/>
  <c r="S182" i="1"/>
  <c r="O182" i="1"/>
  <c r="K182" i="1"/>
  <c r="T180" i="1"/>
  <c r="S180" i="1"/>
  <c r="P180" i="1"/>
  <c r="O180" i="1"/>
  <c r="L180" i="1"/>
  <c r="K180" i="1"/>
  <c r="T179" i="1"/>
  <c r="P179" i="1"/>
  <c r="L179" i="1"/>
  <c r="T177" i="1"/>
  <c r="S177" i="1"/>
  <c r="P177" i="1"/>
  <c r="O177" i="1"/>
  <c r="L177" i="1"/>
  <c r="K177" i="1"/>
  <c r="T176" i="1"/>
  <c r="P176" i="1"/>
  <c r="L176" i="1"/>
  <c r="S175" i="1"/>
  <c r="O175" i="1"/>
  <c r="K175" i="1"/>
  <c r="T174" i="1"/>
  <c r="S174" i="1"/>
  <c r="P174" i="1"/>
  <c r="O174" i="1"/>
  <c r="L174" i="1"/>
  <c r="K174" i="1"/>
  <c r="T173" i="1"/>
  <c r="P173" i="1"/>
  <c r="L173" i="1"/>
  <c r="S172" i="1"/>
  <c r="O172" i="1"/>
  <c r="K172" i="1"/>
  <c r="S171" i="1"/>
  <c r="O171" i="1"/>
  <c r="K171" i="1"/>
  <c r="S170" i="1"/>
  <c r="O170" i="1"/>
  <c r="K170" i="1"/>
  <c r="T169" i="1"/>
  <c r="S169" i="1"/>
  <c r="P169" i="1"/>
  <c r="O169" i="1"/>
  <c r="L169" i="1"/>
  <c r="K169" i="1"/>
  <c r="S168" i="1"/>
  <c r="O168" i="1"/>
  <c r="K168" i="1"/>
  <c r="P167" i="1"/>
  <c r="O167" i="1"/>
  <c r="L167" i="1"/>
  <c r="K167" i="1"/>
  <c r="T166" i="1"/>
  <c r="S166" i="1"/>
  <c r="P166" i="1"/>
  <c r="O166" i="1"/>
  <c r="L166" i="1"/>
  <c r="K166" i="1"/>
  <c r="T164" i="1"/>
  <c r="P164" i="1"/>
  <c r="L164" i="1"/>
  <c r="T163" i="1"/>
  <c r="S163" i="1"/>
  <c r="P163" i="1"/>
  <c r="O163" i="1"/>
  <c r="L163" i="1"/>
  <c r="K163" i="1"/>
  <c r="T161" i="1"/>
  <c r="P161" i="1"/>
  <c r="L161" i="1"/>
  <c r="T160" i="1"/>
  <c r="S160" i="1"/>
  <c r="P160" i="1"/>
  <c r="O160" i="1"/>
  <c r="L160" i="1"/>
  <c r="K160" i="1"/>
  <c r="T159" i="1"/>
  <c r="S159" i="1"/>
  <c r="P159" i="1"/>
  <c r="O159" i="1"/>
  <c r="L159" i="1"/>
  <c r="K159" i="1"/>
  <c r="S158" i="1"/>
  <c r="O158" i="1"/>
  <c r="K158" i="1"/>
  <c r="T157" i="1"/>
  <c r="S157" i="1"/>
  <c r="P157" i="1"/>
  <c r="O157" i="1"/>
  <c r="L157" i="1"/>
  <c r="K157" i="1"/>
  <c r="S156" i="1"/>
  <c r="O156" i="1"/>
  <c r="K156" i="1"/>
  <c r="T154" i="1"/>
  <c r="P154" i="1"/>
  <c r="L154" i="1"/>
  <c r="T153" i="1"/>
  <c r="S153" i="1"/>
  <c r="P153" i="1"/>
  <c r="O153" i="1"/>
  <c r="L153" i="1"/>
  <c r="K153" i="1"/>
  <c r="T152" i="1"/>
  <c r="S152" i="1"/>
  <c r="P152" i="1"/>
  <c r="O152" i="1"/>
  <c r="L152" i="1"/>
  <c r="K152" i="1"/>
  <c r="T151" i="1"/>
  <c r="P151" i="1"/>
  <c r="L151" i="1"/>
  <c r="S150" i="1"/>
  <c r="O150" i="1"/>
  <c r="K150" i="1"/>
  <c r="T149" i="1"/>
  <c r="S149" i="1"/>
  <c r="P149" i="1"/>
  <c r="O149" i="1"/>
  <c r="L149" i="1"/>
  <c r="K149" i="1"/>
  <c r="S148" i="1"/>
  <c r="O148" i="1"/>
  <c r="K148" i="1"/>
  <c r="S146" i="1"/>
  <c r="O146" i="1"/>
  <c r="K146" i="1"/>
  <c r="T145" i="1"/>
  <c r="S145" i="1"/>
  <c r="P145" i="1"/>
  <c r="O145" i="1"/>
  <c r="L145" i="1"/>
  <c r="K145" i="1"/>
  <c r="T144" i="1"/>
  <c r="P144" i="1"/>
  <c r="L144" i="1"/>
  <c r="T143" i="1"/>
  <c r="P143" i="1"/>
  <c r="L143" i="1"/>
  <c r="S142" i="1"/>
  <c r="O142" i="1"/>
  <c r="K142" i="1"/>
  <c r="T141" i="1"/>
  <c r="P141" i="1"/>
  <c r="L141" i="1"/>
  <c r="T140" i="1"/>
  <c r="S140" i="1"/>
  <c r="P140" i="1"/>
  <c r="O140" i="1"/>
  <c r="L140" i="1"/>
  <c r="K140" i="1"/>
  <c r="T139" i="1"/>
  <c r="S139" i="1"/>
  <c r="P139" i="1"/>
  <c r="O139" i="1"/>
  <c r="L139" i="1"/>
  <c r="K139" i="1"/>
  <c r="T138" i="1"/>
  <c r="S138" i="1"/>
  <c r="P138" i="1"/>
  <c r="O138" i="1"/>
  <c r="L138" i="1"/>
  <c r="K138" i="1"/>
  <c r="T137" i="1"/>
  <c r="S137" i="1"/>
  <c r="P137" i="1"/>
  <c r="O137" i="1"/>
  <c r="L137" i="1"/>
  <c r="K137" i="1"/>
  <c r="T136" i="1"/>
  <c r="S136" i="1"/>
  <c r="P136" i="1"/>
  <c r="O136" i="1"/>
  <c r="L136" i="1"/>
  <c r="K136" i="1"/>
  <c r="S134" i="1"/>
  <c r="O134" i="1"/>
  <c r="K134" i="1"/>
  <c r="T133" i="1"/>
  <c r="S133" i="1"/>
  <c r="P133" i="1"/>
  <c r="O133" i="1"/>
  <c r="L133" i="1"/>
  <c r="K133" i="1"/>
  <c r="T132" i="1"/>
  <c r="S132" i="1"/>
  <c r="P132" i="1"/>
  <c r="O132" i="1"/>
  <c r="L132" i="1"/>
  <c r="K132" i="1"/>
  <c r="T131" i="1"/>
  <c r="P131" i="1"/>
  <c r="L131" i="1"/>
  <c r="T130" i="1"/>
  <c r="P130" i="1"/>
  <c r="L130" i="1"/>
  <c r="S129" i="1"/>
  <c r="O129" i="1"/>
  <c r="K129" i="1"/>
  <c r="T128" i="1"/>
  <c r="S128" i="1"/>
  <c r="P128" i="1"/>
  <c r="O128" i="1"/>
  <c r="L128" i="1"/>
  <c r="K128" i="1"/>
  <c r="T127" i="1"/>
  <c r="P127" i="1"/>
  <c r="L127" i="1"/>
  <c r="T126" i="1"/>
  <c r="P126" i="1"/>
  <c r="L126" i="1"/>
  <c r="T125" i="1"/>
  <c r="P125" i="1"/>
  <c r="S123" i="1"/>
  <c r="O123" i="1"/>
  <c r="K123" i="1"/>
  <c r="T122" i="1"/>
  <c r="S122" i="1"/>
  <c r="P122" i="1"/>
  <c r="O122" i="1"/>
  <c r="L122" i="1"/>
  <c r="K122" i="1"/>
  <c r="T121" i="1"/>
  <c r="S121" i="1"/>
  <c r="P121" i="1"/>
  <c r="O121" i="1"/>
  <c r="L121" i="1"/>
  <c r="K121" i="1"/>
  <c r="T120" i="1"/>
  <c r="P120" i="1"/>
  <c r="L120" i="1"/>
  <c r="T119" i="1"/>
  <c r="S119" i="1"/>
  <c r="P119" i="1"/>
  <c r="O119" i="1"/>
  <c r="S118" i="1"/>
  <c r="O118" i="1"/>
  <c r="K118" i="1"/>
  <c r="T116" i="1"/>
  <c r="P116" i="1"/>
  <c r="T115" i="1"/>
  <c r="S115" i="1"/>
  <c r="P115" i="1"/>
  <c r="O115" i="1"/>
  <c r="S113" i="1"/>
  <c r="O113" i="1"/>
  <c r="S112" i="1"/>
  <c r="O112" i="1"/>
  <c r="S111" i="1"/>
  <c r="O111" i="1"/>
  <c r="S110" i="1"/>
  <c r="O110" i="1"/>
  <c r="S109" i="1"/>
  <c r="O109" i="1"/>
  <c r="T108" i="1"/>
  <c r="S108" i="1"/>
  <c r="P108" i="1"/>
  <c r="O108" i="1"/>
  <c r="X200" i="2"/>
  <c r="V200" i="2"/>
  <c r="R200" i="2"/>
  <c r="N200" i="2"/>
  <c r="K549" i="2" l="1"/>
  <c r="L549" i="2"/>
  <c r="M549" i="2"/>
  <c r="P549" i="2"/>
  <c r="Q549" i="2"/>
  <c r="H549" i="2"/>
  <c r="K547" i="2"/>
  <c r="L547" i="2"/>
  <c r="M547" i="2"/>
  <c r="P547" i="2"/>
  <c r="Q547" i="2"/>
  <c r="H547" i="2"/>
  <c r="K546" i="2"/>
  <c r="L546" i="2"/>
  <c r="M546" i="2"/>
  <c r="P546" i="2"/>
  <c r="Q546" i="2"/>
  <c r="H546" i="2"/>
  <c r="K413" i="2"/>
  <c r="L413" i="2"/>
  <c r="M413" i="2"/>
  <c r="P413" i="2"/>
  <c r="Q413" i="2"/>
  <c r="T413" i="2"/>
  <c r="U413" i="2"/>
  <c r="H413" i="2"/>
  <c r="H410" i="2"/>
  <c r="H411" i="2"/>
  <c r="I411" i="2"/>
  <c r="J411" i="2"/>
  <c r="K411" i="2"/>
  <c r="L411" i="2"/>
  <c r="M411" i="2"/>
  <c r="P411" i="2"/>
  <c r="Q411" i="2"/>
  <c r="T411" i="2"/>
  <c r="U411" i="2"/>
  <c r="K410" i="2"/>
  <c r="L410" i="2"/>
  <c r="M410" i="2"/>
  <c r="P410" i="2"/>
  <c r="Q410" i="2"/>
  <c r="T410" i="2"/>
  <c r="U410" i="2"/>
  <c r="AE442" i="2" l="1"/>
  <c r="AE10" i="2"/>
  <c r="AH441" i="2"/>
  <c r="AH440" i="2"/>
  <c r="C424" i="2"/>
  <c r="C425" i="2"/>
  <c r="C423" i="2" l="1"/>
  <c r="C426" i="2" s="1"/>
  <c r="V534" i="2" l="1"/>
  <c r="X534" i="2"/>
  <c r="R534" i="2"/>
  <c r="N534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35" i="2"/>
  <c r="B421" i="2"/>
  <c r="AD10" i="2"/>
  <c r="AD22" i="2"/>
  <c r="AD18" i="2"/>
  <c r="AD14" i="2"/>
  <c r="AD9" i="2"/>
  <c r="AD8" i="2"/>
  <c r="E423" i="2" l="1"/>
  <c r="S542" i="2"/>
  <c r="R542" i="2"/>
  <c r="X541" i="2"/>
  <c r="W541" i="2"/>
  <c r="V541" i="2"/>
  <c r="S541" i="2"/>
  <c r="X533" i="2"/>
  <c r="V533" i="2"/>
  <c r="R533" i="2"/>
  <c r="N533" i="2"/>
  <c r="Y532" i="2"/>
  <c r="X532" i="2"/>
  <c r="W532" i="2"/>
  <c r="V532" i="2"/>
  <c r="S532" i="2"/>
  <c r="R532" i="2"/>
  <c r="O532" i="2"/>
  <c r="N532" i="2"/>
  <c r="Y531" i="2"/>
  <c r="X531" i="2"/>
  <c r="W531" i="2"/>
  <c r="V531" i="2"/>
  <c r="S531" i="2"/>
  <c r="R531" i="2"/>
  <c r="O531" i="2"/>
  <c r="N531" i="2"/>
  <c r="X530" i="2"/>
  <c r="V530" i="2"/>
  <c r="R530" i="2"/>
  <c r="N530" i="2"/>
  <c r="Y529" i="2"/>
  <c r="X529" i="2"/>
  <c r="W529" i="2"/>
  <c r="V529" i="2"/>
  <c r="S529" i="2"/>
  <c r="R529" i="2"/>
  <c r="O529" i="2"/>
  <c r="N529" i="2"/>
  <c r="X528" i="2"/>
  <c r="V528" i="2"/>
  <c r="R528" i="2"/>
  <c r="N528" i="2"/>
  <c r="X527" i="2"/>
  <c r="V527" i="2"/>
  <c r="R527" i="2"/>
  <c r="N527" i="2"/>
  <c r="Y526" i="2"/>
  <c r="W526" i="2"/>
  <c r="S526" i="2"/>
  <c r="O526" i="2"/>
  <c r="Y525" i="2"/>
  <c r="W525" i="2"/>
  <c r="S525" i="2"/>
  <c r="O525" i="2"/>
  <c r="X524" i="2"/>
  <c r="V524" i="2"/>
  <c r="R524" i="2"/>
  <c r="N524" i="2"/>
  <c r="Y523" i="2"/>
  <c r="W523" i="2"/>
  <c r="S523" i="2"/>
  <c r="O523" i="2"/>
  <c r="Y522" i="2"/>
  <c r="X522" i="2"/>
  <c r="W522" i="2"/>
  <c r="V522" i="2"/>
  <c r="S522" i="2"/>
  <c r="R522" i="2"/>
  <c r="O522" i="2"/>
  <c r="N522" i="2"/>
  <c r="Y521" i="2"/>
  <c r="W521" i="2"/>
  <c r="S521" i="2"/>
  <c r="R521" i="2"/>
  <c r="O521" i="2"/>
  <c r="N521" i="2"/>
  <c r="Y520" i="2"/>
  <c r="W520" i="2"/>
  <c r="S520" i="2"/>
  <c r="O520" i="2"/>
  <c r="Y519" i="2"/>
  <c r="X519" i="2"/>
  <c r="W519" i="2"/>
  <c r="V519" i="2"/>
  <c r="S519" i="2"/>
  <c r="R519" i="2"/>
  <c r="O519" i="2"/>
  <c r="N519" i="2"/>
  <c r="X518" i="2"/>
  <c r="V518" i="2"/>
  <c r="R518" i="2"/>
  <c r="N518" i="2"/>
  <c r="X517" i="2"/>
  <c r="V517" i="2"/>
  <c r="R517" i="2"/>
  <c r="N517" i="2"/>
  <c r="Y516" i="2"/>
  <c r="W516" i="2"/>
  <c r="S516" i="2"/>
  <c r="O516" i="2"/>
  <c r="X515" i="2"/>
  <c r="V515" i="2"/>
  <c r="R515" i="2"/>
  <c r="N515" i="2"/>
  <c r="X514" i="2"/>
  <c r="V514" i="2"/>
  <c r="R514" i="2"/>
  <c r="N514" i="2"/>
  <c r="Y513" i="2"/>
  <c r="W513" i="2"/>
  <c r="S513" i="2"/>
  <c r="O513" i="2"/>
  <c r="X512" i="2"/>
  <c r="V512" i="2"/>
  <c r="R512" i="2"/>
  <c r="N512" i="2"/>
  <c r="U511" i="2"/>
  <c r="T511" i="2"/>
  <c r="AD454" i="2" s="1"/>
  <c r="S511" i="2"/>
  <c r="R511" i="2"/>
  <c r="O511" i="2"/>
  <c r="N511" i="2"/>
  <c r="Y510" i="2"/>
  <c r="X510" i="2"/>
  <c r="W510" i="2"/>
  <c r="V510" i="2"/>
  <c r="S510" i="2"/>
  <c r="R510" i="2"/>
  <c r="O510" i="2"/>
  <c r="N510" i="2"/>
  <c r="Y509" i="2"/>
  <c r="X509" i="2"/>
  <c r="W509" i="2"/>
  <c r="V509" i="2"/>
  <c r="S509" i="2"/>
  <c r="R509" i="2"/>
  <c r="O509" i="2"/>
  <c r="N509" i="2"/>
  <c r="X508" i="2"/>
  <c r="V508" i="2"/>
  <c r="R508" i="2"/>
  <c r="N508" i="2"/>
  <c r="Y507" i="2"/>
  <c r="W507" i="2"/>
  <c r="S507" i="2"/>
  <c r="O507" i="2"/>
  <c r="S506" i="2"/>
  <c r="O506" i="2"/>
  <c r="X505" i="2"/>
  <c r="V505" i="2"/>
  <c r="R505" i="2"/>
  <c r="N505" i="2"/>
  <c r="Y504" i="2"/>
  <c r="X504" i="2"/>
  <c r="W504" i="2"/>
  <c r="V504" i="2"/>
  <c r="S504" i="2"/>
  <c r="R504" i="2"/>
  <c r="O504" i="2"/>
  <c r="N504" i="2"/>
  <c r="Y503" i="2"/>
  <c r="X503" i="2"/>
  <c r="W503" i="2"/>
  <c r="V503" i="2"/>
  <c r="S503" i="2"/>
  <c r="R503" i="2"/>
  <c r="O503" i="2"/>
  <c r="N503" i="2"/>
  <c r="Y502" i="2"/>
  <c r="W502" i="2"/>
  <c r="S502" i="2"/>
  <c r="O502" i="2"/>
  <c r="W501" i="2"/>
  <c r="S501" i="2"/>
  <c r="O501" i="2"/>
  <c r="Y500" i="2"/>
  <c r="X500" i="2"/>
  <c r="W500" i="2"/>
  <c r="V500" i="2"/>
  <c r="S500" i="2"/>
  <c r="R500" i="2"/>
  <c r="O500" i="2"/>
  <c r="N500" i="2"/>
  <c r="X499" i="2"/>
  <c r="V499" i="2"/>
  <c r="R499" i="2"/>
  <c r="N499" i="2"/>
  <c r="Y498" i="2"/>
  <c r="W498" i="2"/>
  <c r="S498" i="2"/>
  <c r="O498" i="2"/>
  <c r="Y497" i="2"/>
  <c r="W497" i="2"/>
  <c r="S497" i="2"/>
  <c r="O497" i="2"/>
  <c r="X496" i="2"/>
  <c r="V496" i="2"/>
  <c r="R496" i="2"/>
  <c r="N496" i="2"/>
  <c r="X495" i="2"/>
  <c r="V495" i="2"/>
  <c r="R495" i="2"/>
  <c r="N495" i="2"/>
  <c r="Y494" i="2"/>
  <c r="X494" i="2"/>
  <c r="W494" i="2"/>
  <c r="V494" i="2"/>
  <c r="S494" i="2"/>
  <c r="R494" i="2"/>
  <c r="O494" i="2"/>
  <c r="N494" i="2"/>
  <c r="Y493" i="2"/>
  <c r="W493" i="2"/>
  <c r="S493" i="2"/>
  <c r="O493" i="2"/>
  <c r="X492" i="2"/>
  <c r="V492" i="2"/>
  <c r="R492" i="2"/>
  <c r="N492" i="2"/>
  <c r="X491" i="2"/>
  <c r="V491" i="2"/>
  <c r="R491" i="2"/>
  <c r="N491" i="2"/>
  <c r="Y490" i="2"/>
  <c r="X490" i="2"/>
  <c r="W490" i="2"/>
  <c r="V490" i="2"/>
  <c r="S490" i="2"/>
  <c r="R490" i="2"/>
  <c r="O490" i="2"/>
  <c r="N490" i="2"/>
  <c r="X489" i="2"/>
  <c r="V489" i="2"/>
  <c r="R489" i="2"/>
  <c r="N489" i="2"/>
  <c r="X488" i="2"/>
  <c r="V488" i="2"/>
  <c r="R488" i="2"/>
  <c r="N488" i="2"/>
  <c r="Y487" i="2"/>
  <c r="X487" i="2"/>
  <c r="W487" i="2"/>
  <c r="V487" i="2"/>
  <c r="S487" i="2"/>
  <c r="R487" i="2"/>
  <c r="O487" i="2"/>
  <c r="N487" i="2"/>
  <c r="X486" i="2"/>
  <c r="V486" i="2"/>
  <c r="R486" i="2"/>
  <c r="N486" i="2"/>
  <c r="Y485" i="2"/>
  <c r="W485" i="2"/>
  <c r="S485" i="2"/>
  <c r="O485" i="2"/>
  <c r="X484" i="2"/>
  <c r="V484" i="2"/>
  <c r="R484" i="2"/>
  <c r="N484" i="2"/>
  <c r="X483" i="2"/>
  <c r="V483" i="2"/>
  <c r="R483" i="2"/>
  <c r="N483" i="2"/>
  <c r="Y482" i="2"/>
  <c r="X482" i="2"/>
  <c r="W482" i="2"/>
  <c r="V482" i="2"/>
  <c r="S482" i="2"/>
  <c r="R482" i="2"/>
  <c r="O482" i="2"/>
  <c r="N482" i="2"/>
  <c r="Y481" i="2"/>
  <c r="X481" i="2"/>
  <c r="W481" i="2"/>
  <c r="V481" i="2"/>
  <c r="S481" i="2"/>
  <c r="R481" i="2"/>
  <c r="O481" i="2"/>
  <c r="N481" i="2"/>
  <c r="Y480" i="2"/>
  <c r="X480" i="2"/>
  <c r="W480" i="2"/>
  <c r="V480" i="2"/>
  <c r="S480" i="2"/>
  <c r="R480" i="2"/>
  <c r="O480" i="2"/>
  <c r="N480" i="2"/>
  <c r="Y479" i="2"/>
  <c r="W479" i="2"/>
  <c r="S479" i="2"/>
  <c r="O479" i="2"/>
  <c r="X478" i="2"/>
  <c r="V478" i="2"/>
  <c r="R478" i="2"/>
  <c r="N478" i="2"/>
  <c r="Y477" i="2"/>
  <c r="W477" i="2"/>
  <c r="S477" i="2"/>
  <c r="O477" i="2"/>
  <c r="Y476" i="2"/>
  <c r="X476" i="2"/>
  <c r="W476" i="2"/>
  <c r="V476" i="2"/>
  <c r="S476" i="2"/>
  <c r="R476" i="2"/>
  <c r="O476" i="2"/>
  <c r="N476" i="2"/>
  <c r="X475" i="2"/>
  <c r="V475" i="2"/>
  <c r="R475" i="2"/>
  <c r="N475" i="2"/>
  <c r="X474" i="2"/>
  <c r="V474" i="2"/>
  <c r="R474" i="2"/>
  <c r="N474" i="2"/>
  <c r="Y473" i="2"/>
  <c r="W473" i="2"/>
  <c r="S473" i="2"/>
  <c r="O473" i="2"/>
  <c r="Y472" i="2"/>
  <c r="X472" i="2"/>
  <c r="W472" i="2"/>
  <c r="V472" i="2"/>
  <c r="S472" i="2"/>
  <c r="R472" i="2"/>
  <c r="O472" i="2"/>
  <c r="N472" i="2"/>
  <c r="Y471" i="2"/>
  <c r="W471" i="2"/>
  <c r="S471" i="2"/>
  <c r="O471" i="2"/>
  <c r="Y470" i="2"/>
  <c r="X470" i="2"/>
  <c r="W470" i="2"/>
  <c r="V470" i="2"/>
  <c r="S470" i="2"/>
  <c r="R470" i="2"/>
  <c r="O470" i="2"/>
  <c r="N470" i="2"/>
  <c r="Y469" i="2"/>
  <c r="X469" i="2"/>
  <c r="W469" i="2"/>
  <c r="V469" i="2"/>
  <c r="S469" i="2"/>
  <c r="R469" i="2"/>
  <c r="O469" i="2"/>
  <c r="N469" i="2"/>
  <c r="X468" i="2"/>
  <c r="V468" i="2"/>
  <c r="R468" i="2"/>
  <c r="N468" i="2"/>
  <c r="Y467" i="2"/>
  <c r="W467" i="2"/>
  <c r="S467" i="2"/>
  <c r="O467" i="2"/>
  <c r="Y466" i="2"/>
  <c r="X466" i="2"/>
  <c r="W466" i="2"/>
  <c r="V466" i="2"/>
  <c r="S466" i="2"/>
  <c r="R466" i="2"/>
  <c r="O466" i="2"/>
  <c r="N466" i="2"/>
  <c r="X465" i="2"/>
  <c r="V465" i="2"/>
  <c r="R465" i="2"/>
  <c r="N465" i="2"/>
  <c r="X464" i="2"/>
  <c r="V464" i="2"/>
  <c r="R464" i="2"/>
  <c r="N464" i="2"/>
  <c r="X463" i="2"/>
  <c r="V463" i="2"/>
  <c r="R463" i="2"/>
  <c r="N463" i="2"/>
  <c r="Y462" i="2"/>
  <c r="X462" i="2"/>
  <c r="W462" i="2"/>
  <c r="V462" i="2"/>
  <c r="S462" i="2"/>
  <c r="R462" i="2"/>
  <c r="O462" i="2"/>
  <c r="N462" i="2"/>
  <c r="X461" i="2"/>
  <c r="V461" i="2"/>
  <c r="R461" i="2"/>
  <c r="N461" i="2"/>
  <c r="Y460" i="2"/>
  <c r="W460" i="2"/>
  <c r="S460" i="2"/>
  <c r="O460" i="2"/>
  <c r="X459" i="2"/>
  <c r="V459" i="2"/>
  <c r="R459" i="2"/>
  <c r="N459" i="2"/>
  <c r="Y458" i="2"/>
  <c r="X458" i="2"/>
  <c r="W458" i="2"/>
  <c r="V458" i="2"/>
  <c r="S458" i="2"/>
  <c r="R458" i="2"/>
  <c r="O458" i="2"/>
  <c r="N458" i="2"/>
  <c r="Y457" i="2"/>
  <c r="X457" i="2"/>
  <c r="W457" i="2"/>
  <c r="V457" i="2"/>
  <c r="S457" i="2"/>
  <c r="R457" i="2"/>
  <c r="O457" i="2"/>
  <c r="N457" i="2"/>
  <c r="Y456" i="2"/>
  <c r="X456" i="2"/>
  <c r="W456" i="2"/>
  <c r="V456" i="2"/>
  <c r="S456" i="2"/>
  <c r="R456" i="2"/>
  <c r="O456" i="2"/>
  <c r="N456" i="2"/>
  <c r="X455" i="2"/>
  <c r="V455" i="2"/>
  <c r="R455" i="2"/>
  <c r="N455" i="2"/>
  <c r="Y454" i="2"/>
  <c r="W454" i="2"/>
  <c r="S454" i="2"/>
  <c r="O454" i="2"/>
  <c r="Y453" i="2"/>
  <c r="X453" i="2"/>
  <c r="W453" i="2"/>
  <c r="V453" i="2"/>
  <c r="S453" i="2"/>
  <c r="R453" i="2"/>
  <c r="O453" i="2"/>
  <c r="N453" i="2"/>
  <c r="Y452" i="2"/>
  <c r="W452" i="2"/>
  <c r="S452" i="2"/>
  <c r="O452" i="2"/>
  <c r="X451" i="2"/>
  <c r="V451" i="2"/>
  <c r="R451" i="2"/>
  <c r="N451" i="2"/>
  <c r="AD450" i="2"/>
  <c r="Y450" i="2"/>
  <c r="W450" i="2"/>
  <c r="S450" i="2"/>
  <c r="O450" i="2"/>
  <c r="X449" i="2"/>
  <c r="V449" i="2"/>
  <c r="R449" i="2"/>
  <c r="N449" i="2"/>
  <c r="X448" i="2"/>
  <c r="V448" i="2"/>
  <c r="S448" i="2"/>
  <c r="R448" i="2"/>
  <c r="O448" i="2"/>
  <c r="N448" i="2"/>
  <c r="X447" i="2"/>
  <c r="V447" i="2"/>
  <c r="S447" i="2"/>
  <c r="R447" i="2"/>
  <c r="O447" i="2"/>
  <c r="N447" i="2"/>
  <c r="AD446" i="2"/>
  <c r="Y446" i="2"/>
  <c r="X446" i="2"/>
  <c r="W446" i="2"/>
  <c r="V446" i="2"/>
  <c r="S446" i="2"/>
  <c r="R446" i="2"/>
  <c r="O446" i="2"/>
  <c r="N446" i="2"/>
  <c r="X445" i="2"/>
  <c r="V445" i="2"/>
  <c r="R445" i="2"/>
  <c r="N445" i="2"/>
  <c r="Y444" i="2"/>
  <c r="X444" i="2"/>
  <c r="W444" i="2"/>
  <c r="V444" i="2"/>
  <c r="S444" i="2"/>
  <c r="R444" i="2"/>
  <c r="O444" i="2"/>
  <c r="N444" i="2"/>
  <c r="Y443" i="2"/>
  <c r="X443" i="2"/>
  <c r="W443" i="2"/>
  <c r="V443" i="2"/>
  <c r="S443" i="2"/>
  <c r="R443" i="2"/>
  <c r="O443" i="2"/>
  <c r="N443" i="2"/>
  <c r="AD442" i="2"/>
  <c r="X442" i="2"/>
  <c r="V442" i="2"/>
  <c r="R442" i="2"/>
  <c r="N442" i="2"/>
  <c r="X441" i="2"/>
  <c r="V441" i="2"/>
  <c r="R441" i="2"/>
  <c r="N441" i="2"/>
  <c r="X440" i="2"/>
  <c r="V440" i="2"/>
  <c r="R440" i="2"/>
  <c r="N440" i="2"/>
  <c r="X439" i="2"/>
  <c r="V439" i="2"/>
  <c r="R439" i="2"/>
  <c r="N439" i="2"/>
  <c r="Y438" i="2"/>
  <c r="X438" i="2"/>
  <c r="W438" i="2"/>
  <c r="V438" i="2"/>
  <c r="S438" i="2"/>
  <c r="R438" i="2"/>
  <c r="O438" i="2"/>
  <c r="N438" i="2"/>
  <c r="AD437" i="2"/>
  <c r="X437" i="2"/>
  <c r="V437" i="2"/>
  <c r="R437" i="2"/>
  <c r="N437" i="2"/>
  <c r="AD436" i="2"/>
  <c r="Y436" i="2"/>
  <c r="X436" i="2"/>
  <c r="W436" i="2"/>
  <c r="V436" i="2"/>
  <c r="S436" i="2"/>
  <c r="R436" i="2"/>
  <c r="O436" i="2"/>
  <c r="N436" i="2"/>
  <c r="AD435" i="2"/>
  <c r="Y435" i="2"/>
  <c r="X435" i="2"/>
  <c r="W435" i="2"/>
  <c r="V435" i="2"/>
  <c r="S435" i="2"/>
  <c r="R435" i="2"/>
  <c r="O435" i="2"/>
  <c r="N435" i="2"/>
  <c r="AD434" i="2"/>
  <c r="W428" i="2"/>
  <c r="V428" i="2"/>
  <c r="R428" i="2"/>
  <c r="W426" i="2"/>
  <c r="V426" i="2"/>
  <c r="W425" i="2"/>
  <c r="V425" i="2"/>
  <c r="S425" i="2"/>
  <c r="R425" i="2"/>
  <c r="Z424" i="2"/>
  <c r="X424" i="2"/>
  <c r="W424" i="2"/>
  <c r="V424" i="2"/>
  <c r="S424" i="2"/>
  <c r="R424" i="2"/>
  <c r="W421" i="2"/>
  <c r="V421" i="2"/>
  <c r="S421" i="2"/>
  <c r="S428" i="2"/>
  <c r="O371" i="2"/>
  <c r="O370" i="2"/>
  <c r="N369" i="2"/>
  <c r="N368" i="2"/>
  <c r="O367" i="2"/>
  <c r="N367" i="2"/>
  <c r="O366" i="2"/>
  <c r="O365" i="2"/>
  <c r="N365" i="2"/>
  <c r="O364" i="2"/>
  <c r="N364" i="2"/>
  <c r="N363" i="2"/>
  <c r="O362" i="2"/>
  <c r="N362" i="2"/>
  <c r="O361" i="2"/>
  <c r="O360" i="2"/>
  <c r="N360" i="2"/>
  <c r="N359" i="2"/>
  <c r="O358" i="2"/>
  <c r="N358" i="2"/>
  <c r="N357" i="2"/>
  <c r="N356" i="2"/>
  <c r="N355" i="2"/>
  <c r="N354" i="2"/>
  <c r="N353" i="2"/>
  <c r="N352" i="2"/>
  <c r="N351" i="2"/>
  <c r="N350" i="2"/>
  <c r="O349" i="2"/>
  <c r="N348" i="2"/>
  <c r="N347" i="2"/>
  <c r="O346" i="2"/>
  <c r="N345" i="2"/>
  <c r="N344" i="2"/>
  <c r="N343" i="2"/>
  <c r="O342" i="2"/>
  <c r="N342" i="2"/>
  <c r="N341" i="2"/>
  <c r="O340" i="2"/>
  <c r="O339" i="2"/>
  <c r="O338" i="2"/>
  <c r="N337" i="2"/>
  <c r="N336" i="2"/>
  <c r="O335" i="2"/>
  <c r="N335" i="2"/>
  <c r="O334" i="2"/>
  <c r="O333" i="2"/>
  <c r="N333" i="2"/>
  <c r="O332" i="2"/>
  <c r="N332" i="2"/>
  <c r="N331" i="2"/>
  <c r="N330" i="2"/>
  <c r="O329" i="2"/>
  <c r="N329" i="2"/>
  <c r="N328" i="2"/>
  <c r="O327" i="2"/>
  <c r="N326" i="2"/>
  <c r="O325" i="2"/>
  <c r="N325" i="2"/>
  <c r="N324" i="2"/>
  <c r="O323" i="2"/>
  <c r="O322" i="2"/>
  <c r="N322" i="2"/>
  <c r="N321" i="2"/>
  <c r="O320" i="2"/>
  <c r="N320" i="2"/>
  <c r="O319" i="2"/>
  <c r="N318" i="2"/>
  <c r="N317" i="2"/>
  <c r="O316" i="2"/>
  <c r="N316" i="2"/>
  <c r="O315" i="2"/>
  <c r="N315" i="2"/>
  <c r="O314" i="2"/>
  <c r="N314" i="2"/>
  <c r="N313" i="2"/>
  <c r="O312" i="2"/>
  <c r="N312" i="2"/>
  <c r="N311" i="2"/>
  <c r="O310" i="2"/>
  <c r="N309" i="2"/>
  <c r="N308" i="2"/>
  <c r="N307" i="2"/>
  <c r="N306" i="2"/>
  <c r="O305" i="2"/>
  <c r="N305" i="2"/>
  <c r="O304" i="2"/>
  <c r="N304" i="2"/>
  <c r="N303" i="2"/>
  <c r="O302" i="2"/>
  <c r="N301" i="2"/>
  <c r="O300" i="2"/>
  <c r="O299" i="2"/>
  <c r="N299" i="2"/>
  <c r="O298" i="2"/>
  <c r="O297" i="2"/>
  <c r="N297" i="2"/>
  <c r="N296" i="2"/>
  <c r="N295" i="2"/>
  <c r="N294" i="2"/>
  <c r="N293" i="2"/>
  <c r="N292" i="2"/>
  <c r="N291" i="2"/>
  <c r="N290" i="2"/>
  <c r="N288" i="2"/>
  <c r="V286" i="2"/>
  <c r="R286" i="2"/>
  <c r="N286" i="2"/>
  <c r="X225" i="2"/>
  <c r="V225" i="2"/>
  <c r="R225" i="2"/>
  <c r="N225" i="2"/>
  <c r="X215" i="2"/>
  <c r="V215" i="2"/>
  <c r="R215" i="2"/>
  <c r="N215" i="2"/>
  <c r="X206" i="2"/>
  <c r="V206" i="2"/>
  <c r="R206" i="2"/>
  <c r="N206" i="2"/>
  <c r="Y199" i="2"/>
  <c r="W199" i="2"/>
  <c r="S199" i="2"/>
  <c r="O199" i="2"/>
  <c r="X192" i="2"/>
  <c r="V192" i="2"/>
  <c r="R192" i="2"/>
  <c r="N192" i="2"/>
  <c r="Y191" i="2"/>
  <c r="X191" i="2"/>
  <c r="W191" i="2"/>
  <c r="V191" i="2"/>
  <c r="S191" i="2"/>
  <c r="R191" i="2"/>
  <c r="O191" i="2"/>
  <c r="N191" i="2"/>
  <c r="Y190" i="2"/>
  <c r="W190" i="2"/>
  <c r="S190" i="2"/>
  <c r="O190" i="2"/>
  <c r="X187" i="2"/>
  <c r="V187" i="2"/>
  <c r="R187" i="2"/>
  <c r="N187" i="2"/>
  <c r="Y181" i="2"/>
  <c r="W181" i="2"/>
  <c r="S181" i="2"/>
  <c r="O181" i="2"/>
  <c r="Y178" i="2"/>
  <c r="W178" i="2"/>
  <c r="S178" i="2"/>
  <c r="O178" i="2"/>
  <c r="X176" i="2"/>
  <c r="V176" i="2"/>
  <c r="R176" i="2"/>
  <c r="N176" i="2"/>
  <c r="X172" i="2"/>
  <c r="V172" i="2"/>
  <c r="R172" i="2"/>
  <c r="N172" i="2"/>
  <c r="Y170" i="2"/>
  <c r="W170" i="2"/>
  <c r="S170" i="2"/>
  <c r="O170" i="2"/>
  <c r="Y169" i="2"/>
  <c r="X169" i="2"/>
  <c r="W169" i="2"/>
  <c r="V169" i="2"/>
  <c r="S169" i="2"/>
  <c r="R169" i="2"/>
  <c r="O169" i="2"/>
  <c r="N169" i="2"/>
  <c r="Y166" i="2"/>
  <c r="X166" i="2"/>
  <c r="W166" i="2"/>
  <c r="V166" i="2"/>
  <c r="S166" i="2"/>
  <c r="R166" i="2"/>
  <c r="O166" i="2"/>
  <c r="N166" i="2"/>
  <c r="X165" i="2"/>
  <c r="V165" i="2"/>
  <c r="R165" i="2"/>
  <c r="N165" i="2"/>
  <c r="Y163" i="2"/>
  <c r="X163" i="2"/>
  <c r="W163" i="2"/>
  <c r="V163" i="2"/>
  <c r="S163" i="2"/>
  <c r="R163" i="2"/>
  <c r="O163" i="2"/>
  <c r="N163" i="2"/>
  <c r="Y162" i="2"/>
  <c r="X162" i="2"/>
  <c r="W162" i="2"/>
  <c r="V162" i="2"/>
  <c r="S162" i="2"/>
  <c r="R162" i="2"/>
  <c r="O162" i="2"/>
  <c r="N162" i="2"/>
  <c r="X161" i="2"/>
  <c r="V161" i="2"/>
  <c r="R161" i="2"/>
  <c r="N161" i="2"/>
  <c r="X158" i="2"/>
  <c r="V158" i="2"/>
  <c r="R158" i="2"/>
  <c r="N158" i="2"/>
  <c r="V155" i="2"/>
  <c r="R155" i="2"/>
  <c r="N155" i="2"/>
  <c r="X152" i="2"/>
  <c r="V152" i="2"/>
  <c r="R152" i="2"/>
  <c r="N152" i="2"/>
  <c r="Y150" i="2"/>
  <c r="W150" i="2"/>
  <c r="S150" i="2"/>
  <c r="O150" i="2"/>
  <c r="X148" i="2"/>
  <c r="V148" i="2"/>
  <c r="R148" i="2"/>
  <c r="N148" i="2"/>
  <c r="X144" i="2"/>
  <c r="V144" i="2"/>
  <c r="R144" i="2"/>
  <c r="N144" i="2"/>
  <c r="X143" i="2"/>
  <c r="V143" i="2"/>
  <c r="R143" i="2"/>
  <c r="N143" i="2"/>
  <c r="X142" i="2"/>
  <c r="V142" i="2"/>
  <c r="R142" i="2"/>
  <c r="N142" i="2"/>
  <c r="X139" i="2"/>
  <c r="V139" i="2"/>
  <c r="N139" i="2"/>
  <c r="Y138" i="2"/>
  <c r="X138" i="2"/>
  <c r="W138" i="2"/>
  <c r="V138" i="2"/>
  <c r="S138" i="2"/>
  <c r="R138" i="2"/>
  <c r="O138" i="2"/>
  <c r="N138" i="2"/>
  <c r="X137" i="2"/>
  <c r="V137" i="2"/>
  <c r="R137" i="2"/>
  <c r="N137" i="2"/>
  <c r="Y136" i="2"/>
  <c r="X136" i="2"/>
  <c r="W136" i="2"/>
  <c r="V136" i="2"/>
  <c r="S136" i="2"/>
  <c r="R136" i="2"/>
  <c r="O136" i="2"/>
  <c r="N136" i="2"/>
  <c r="Y135" i="2"/>
  <c r="W135" i="2"/>
  <c r="S135" i="2"/>
  <c r="O135" i="2"/>
  <c r="Y134" i="2"/>
  <c r="W134" i="2"/>
  <c r="S134" i="2"/>
  <c r="O134" i="2"/>
  <c r="X133" i="2"/>
  <c r="V133" i="2"/>
  <c r="R133" i="2"/>
  <c r="N133" i="2"/>
  <c r="Y132" i="2"/>
  <c r="W132" i="2"/>
  <c r="S132" i="2"/>
  <c r="O132" i="2"/>
  <c r="Y131" i="2"/>
  <c r="W131" i="2"/>
  <c r="S131" i="2"/>
  <c r="O131" i="2"/>
  <c r="Y130" i="2"/>
  <c r="W130" i="2"/>
  <c r="S130" i="2"/>
  <c r="O130" i="2"/>
  <c r="Y129" i="2"/>
  <c r="X129" i="2"/>
  <c r="W129" i="2"/>
  <c r="V129" i="2"/>
  <c r="S129" i="2"/>
  <c r="R129" i="2"/>
  <c r="O129" i="2"/>
  <c r="N129" i="2"/>
  <c r="X128" i="2"/>
  <c r="V128" i="2"/>
  <c r="R128" i="2"/>
  <c r="N128" i="2"/>
  <c r="X125" i="2"/>
  <c r="V125" i="2"/>
  <c r="R125" i="2"/>
  <c r="N125" i="2"/>
  <c r="X123" i="2"/>
  <c r="V123" i="2"/>
  <c r="R123" i="2"/>
  <c r="N123" i="2"/>
  <c r="Y122" i="2"/>
  <c r="X122" i="2"/>
  <c r="W122" i="2"/>
  <c r="V122" i="2"/>
  <c r="S122" i="2"/>
  <c r="R122" i="2"/>
  <c r="O122" i="2"/>
  <c r="N122" i="2"/>
  <c r="X119" i="2"/>
  <c r="V119" i="2"/>
  <c r="R119" i="2"/>
  <c r="N119" i="2"/>
  <c r="X118" i="2"/>
  <c r="V118" i="2"/>
  <c r="R118" i="2"/>
  <c r="N118" i="2"/>
  <c r="X117" i="2"/>
  <c r="V117" i="2"/>
  <c r="R117" i="2"/>
  <c r="N117" i="2"/>
  <c r="X115" i="2"/>
  <c r="V115" i="2"/>
  <c r="R115" i="2"/>
  <c r="N115" i="2"/>
  <c r="X114" i="2"/>
  <c r="V114" i="2"/>
  <c r="R114" i="2"/>
  <c r="N114" i="2"/>
  <c r="Y113" i="2"/>
  <c r="W113" i="2"/>
  <c r="S113" i="2"/>
  <c r="O113" i="2"/>
  <c r="X112" i="2"/>
  <c r="V112" i="2"/>
  <c r="R112" i="2"/>
  <c r="N112" i="2"/>
  <c r="X111" i="2"/>
  <c r="V111" i="2"/>
  <c r="R111" i="2"/>
  <c r="N111" i="2"/>
  <c r="Y109" i="2"/>
  <c r="X109" i="2"/>
  <c r="W109" i="2"/>
  <c r="V109" i="2"/>
  <c r="S109" i="2"/>
  <c r="R109" i="2"/>
  <c r="O109" i="2"/>
  <c r="N109" i="2"/>
  <c r="X108" i="2"/>
  <c r="V108" i="2"/>
  <c r="R108" i="2"/>
  <c r="N108" i="2"/>
  <c r="Y107" i="2"/>
  <c r="W107" i="2"/>
  <c r="S107" i="2"/>
  <c r="O107" i="2"/>
  <c r="Y106" i="2"/>
  <c r="W106" i="2"/>
  <c r="S106" i="2"/>
  <c r="O106" i="2"/>
  <c r="Y105" i="2"/>
  <c r="X105" i="2"/>
  <c r="W105" i="2"/>
  <c r="V105" i="2"/>
  <c r="S105" i="2"/>
  <c r="R105" i="2"/>
  <c r="O105" i="2"/>
  <c r="N105" i="2"/>
  <c r="X103" i="2"/>
  <c r="V103" i="2"/>
  <c r="R103" i="2"/>
  <c r="N103" i="2"/>
  <c r="Y102" i="2"/>
  <c r="W102" i="2"/>
  <c r="S102" i="2"/>
  <c r="O102" i="2"/>
  <c r="W101" i="2"/>
  <c r="S101" i="2"/>
  <c r="O101" i="2"/>
  <c r="X100" i="2"/>
  <c r="V100" i="2"/>
  <c r="R100" i="2"/>
  <c r="N100" i="2"/>
  <c r="Y98" i="2"/>
  <c r="X98" i="2"/>
  <c r="W98" i="2"/>
  <c r="V98" i="2"/>
  <c r="S98" i="2"/>
  <c r="R98" i="2"/>
  <c r="O98" i="2"/>
  <c r="N98" i="2"/>
  <c r="Y97" i="2"/>
  <c r="X97" i="2"/>
  <c r="W97" i="2"/>
  <c r="V97" i="2"/>
  <c r="S97" i="2"/>
  <c r="R97" i="2"/>
  <c r="O97" i="2"/>
  <c r="N97" i="2"/>
  <c r="Y96" i="2"/>
  <c r="W96" i="2"/>
  <c r="S96" i="2"/>
  <c r="O96" i="2"/>
  <c r="Y95" i="2"/>
  <c r="X95" i="2"/>
  <c r="W95" i="2"/>
  <c r="V95" i="2"/>
  <c r="S95" i="2"/>
  <c r="R95" i="2"/>
  <c r="O95" i="2"/>
  <c r="N95" i="2"/>
  <c r="Y94" i="2"/>
  <c r="W94" i="2"/>
  <c r="S94" i="2"/>
  <c r="O94" i="2"/>
  <c r="Y93" i="2"/>
  <c r="X93" i="2"/>
  <c r="W93" i="2"/>
  <c r="V93" i="2"/>
  <c r="S93" i="2"/>
  <c r="R93" i="2"/>
  <c r="O93" i="2"/>
  <c r="N93" i="2"/>
  <c r="Y92" i="2"/>
  <c r="X92" i="2"/>
  <c r="W92" i="2"/>
  <c r="V92" i="2"/>
  <c r="S92" i="2"/>
  <c r="R92" i="2"/>
  <c r="O92" i="2"/>
  <c r="N92" i="2"/>
  <c r="X91" i="2"/>
  <c r="V91" i="2"/>
  <c r="R91" i="2"/>
  <c r="N91" i="2"/>
  <c r="Y90" i="2"/>
  <c r="W90" i="2"/>
  <c r="S90" i="2"/>
  <c r="O90" i="2"/>
  <c r="X89" i="2"/>
  <c r="V89" i="2"/>
  <c r="R89" i="2"/>
  <c r="N89" i="2"/>
  <c r="Y88" i="2"/>
  <c r="W88" i="2"/>
  <c r="S88" i="2"/>
  <c r="O88" i="2"/>
  <c r="Y87" i="2"/>
  <c r="W87" i="2"/>
  <c r="S87" i="2"/>
  <c r="O87" i="2"/>
  <c r="Y86" i="2"/>
  <c r="W86" i="2"/>
  <c r="S86" i="2"/>
  <c r="O86" i="2"/>
  <c r="X85" i="2"/>
  <c r="V85" i="2"/>
  <c r="R85" i="2"/>
  <c r="N85" i="2"/>
  <c r="Y84" i="2"/>
  <c r="W84" i="2"/>
  <c r="S84" i="2"/>
  <c r="O84" i="2"/>
  <c r="Y83" i="2"/>
  <c r="X83" i="2"/>
  <c r="W83" i="2"/>
  <c r="V83" i="2"/>
  <c r="S83" i="2"/>
  <c r="R83" i="2"/>
  <c r="O83" i="2"/>
  <c r="N83" i="2"/>
  <c r="Y82" i="2"/>
  <c r="X82" i="2"/>
  <c r="W82" i="2"/>
  <c r="V82" i="2"/>
  <c r="S82" i="2"/>
  <c r="R82" i="2"/>
  <c r="O82" i="2"/>
  <c r="N82" i="2"/>
  <c r="Y81" i="2"/>
  <c r="X81" i="2"/>
  <c r="W81" i="2"/>
  <c r="V81" i="2"/>
  <c r="S81" i="2"/>
  <c r="R81" i="2"/>
  <c r="O81" i="2"/>
  <c r="N81" i="2"/>
  <c r="X80" i="2"/>
  <c r="V80" i="2"/>
  <c r="R80" i="2"/>
  <c r="N80" i="2"/>
  <c r="X79" i="2"/>
  <c r="V79" i="2"/>
  <c r="R79" i="2"/>
  <c r="N79" i="2"/>
  <c r="X78" i="2"/>
  <c r="V78" i="2"/>
  <c r="R78" i="2"/>
  <c r="N78" i="2"/>
  <c r="X77" i="2"/>
  <c r="V77" i="2"/>
  <c r="R77" i="2"/>
  <c r="N77" i="2"/>
  <c r="X76" i="2"/>
  <c r="V76" i="2"/>
  <c r="R76" i="2"/>
  <c r="N76" i="2"/>
  <c r="Y74" i="2"/>
  <c r="X74" i="2"/>
  <c r="W74" i="2"/>
  <c r="V74" i="2"/>
  <c r="S74" i="2"/>
  <c r="R74" i="2"/>
  <c r="O74" i="2"/>
  <c r="N74" i="2"/>
  <c r="Y73" i="2"/>
  <c r="W73" i="2"/>
  <c r="S73" i="2"/>
  <c r="O73" i="2"/>
  <c r="Y71" i="2"/>
  <c r="X71" i="2"/>
  <c r="W71" i="2"/>
  <c r="V71" i="2"/>
  <c r="S71" i="2"/>
  <c r="R71" i="2"/>
  <c r="O71" i="2"/>
  <c r="N71" i="2"/>
  <c r="Y70" i="2"/>
  <c r="W70" i="2"/>
  <c r="S70" i="2"/>
  <c r="O70" i="2"/>
  <c r="X69" i="2"/>
  <c r="V69" i="2"/>
  <c r="R69" i="2"/>
  <c r="N69" i="2"/>
  <c r="Y68" i="2"/>
  <c r="X68" i="2"/>
  <c r="W68" i="2"/>
  <c r="V68" i="2"/>
  <c r="S68" i="2"/>
  <c r="R68" i="2"/>
  <c r="O68" i="2"/>
  <c r="N68" i="2"/>
  <c r="Y67" i="2"/>
  <c r="W67" i="2"/>
  <c r="S67" i="2"/>
  <c r="O67" i="2"/>
  <c r="X66" i="2"/>
  <c r="V66" i="2"/>
  <c r="R66" i="2"/>
  <c r="N66" i="2"/>
  <c r="X65" i="2"/>
  <c r="V65" i="2"/>
  <c r="R65" i="2"/>
  <c r="N65" i="2"/>
  <c r="X64" i="2"/>
  <c r="V64" i="2"/>
  <c r="R64" i="2"/>
  <c r="N64" i="2"/>
  <c r="Y63" i="2"/>
  <c r="X63" i="2"/>
  <c r="W63" i="2"/>
  <c r="V63" i="2"/>
  <c r="S63" i="2"/>
  <c r="R63" i="2"/>
  <c r="O63" i="2"/>
  <c r="N63" i="2"/>
  <c r="X62" i="2"/>
  <c r="V62" i="2"/>
  <c r="R62" i="2"/>
  <c r="N62" i="2"/>
  <c r="S61" i="2"/>
  <c r="R61" i="2"/>
  <c r="O61" i="2"/>
  <c r="N61" i="2"/>
  <c r="Y60" i="2"/>
  <c r="X60" i="2"/>
  <c r="W60" i="2"/>
  <c r="V60" i="2"/>
  <c r="S60" i="2"/>
  <c r="R60" i="2"/>
  <c r="O60" i="2"/>
  <c r="N60" i="2"/>
  <c r="Y58" i="2"/>
  <c r="W58" i="2"/>
  <c r="S58" i="2"/>
  <c r="O58" i="2"/>
  <c r="Y57" i="2"/>
  <c r="X57" i="2"/>
  <c r="W57" i="2"/>
  <c r="V57" i="2"/>
  <c r="S57" i="2"/>
  <c r="R57" i="2"/>
  <c r="O57" i="2"/>
  <c r="N57" i="2"/>
  <c r="W55" i="2"/>
  <c r="S55" i="2"/>
  <c r="O55" i="2"/>
  <c r="Y54" i="2"/>
  <c r="X54" i="2"/>
  <c r="W54" i="2"/>
  <c r="V54" i="2"/>
  <c r="S54" i="2"/>
  <c r="R54" i="2"/>
  <c r="O54" i="2"/>
  <c r="N54" i="2"/>
  <c r="Y53" i="2"/>
  <c r="X53" i="2"/>
  <c r="W53" i="2"/>
  <c r="V53" i="2"/>
  <c r="S53" i="2"/>
  <c r="R53" i="2"/>
  <c r="O53" i="2"/>
  <c r="N53" i="2"/>
  <c r="X52" i="2"/>
  <c r="V52" i="2"/>
  <c r="R52" i="2"/>
  <c r="N52" i="2"/>
  <c r="Y51" i="2"/>
  <c r="X51" i="2"/>
  <c r="W51" i="2"/>
  <c r="V51" i="2"/>
  <c r="S51" i="2"/>
  <c r="R51" i="2"/>
  <c r="O51" i="2"/>
  <c r="N51" i="2"/>
  <c r="X50" i="2"/>
  <c r="V50" i="2"/>
  <c r="R50" i="2"/>
  <c r="N50" i="2"/>
  <c r="Y48" i="2"/>
  <c r="W48" i="2"/>
  <c r="S48" i="2"/>
  <c r="O48" i="2"/>
  <c r="Y47" i="2"/>
  <c r="X47" i="2"/>
  <c r="W47" i="2"/>
  <c r="V47" i="2"/>
  <c r="S47" i="2"/>
  <c r="R47" i="2"/>
  <c r="O47" i="2"/>
  <c r="N47" i="2"/>
  <c r="Y46" i="2"/>
  <c r="X46" i="2"/>
  <c r="W46" i="2"/>
  <c r="V46" i="2"/>
  <c r="S46" i="2"/>
  <c r="R46" i="2"/>
  <c r="O46" i="2"/>
  <c r="N46" i="2"/>
  <c r="Y45" i="2"/>
  <c r="W45" i="2"/>
  <c r="S45" i="2"/>
  <c r="O45" i="2"/>
  <c r="X44" i="2"/>
  <c r="V44" i="2"/>
  <c r="R44" i="2"/>
  <c r="N44" i="2"/>
  <c r="Y43" i="2"/>
  <c r="X43" i="2"/>
  <c r="W43" i="2"/>
  <c r="V43" i="2"/>
  <c r="S43" i="2"/>
  <c r="R43" i="2"/>
  <c r="O43" i="2"/>
  <c r="N43" i="2"/>
  <c r="X42" i="2"/>
  <c r="V42" i="2"/>
  <c r="R42" i="2"/>
  <c r="N42" i="2"/>
  <c r="V40" i="2"/>
  <c r="R40" i="2"/>
  <c r="N40" i="2"/>
  <c r="Y39" i="2"/>
  <c r="X39" i="2"/>
  <c r="W39" i="2"/>
  <c r="V39" i="2"/>
  <c r="S39" i="2"/>
  <c r="R39" i="2"/>
  <c r="O39" i="2"/>
  <c r="N39" i="2"/>
  <c r="Y38" i="2"/>
  <c r="W38" i="2"/>
  <c r="S38" i="2"/>
  <c r="O38" i="2"/>
  <c r="Y37" i="2"/>
  <c r="W37" i="2"/>
  <c r="S37" i="2"/>
  <c r="O37" i="2"/>
  <c r="X36" i="2"/>
  <c r="V36" i="2"/>
  <c r="R36" i="2"/>
  <c r="N36" i="2"/>
  <c r="Y35" i="2"/>
  <c r="W35" i="2"/>
  <c r="S35" i="2"/>
  <c r="O35" i="2"/>
  <c r="Y34" i="2"/>
  <c r="X34" i="2"/>
  <c r="W34" i="2"/>
  <c r="V34" i="2"/>
  <c r="S34" i="2"/>
  <c r="R34" i="2"/>
  <c r="O34" i="2"/>
  <c r="N34" i="2"/>
  <c r="Y33" i="2"/>
  <c r="X33" i="2"/>
  <c r="W33" i="2"/>
  <c r="V33" i="2"/>
  <c r="S33" i="2"/>
  <c r="R33" i="2"/>
  <c r="O33" i="2"/>
  <c r="N33" i="2"/>
  <c r="Y32" i="2"/>
  <c r="X32" i="2"/>
  <c r="W32" i="2"/>
  <c r="V32" i="2"/>
  <c r="S32" i="2"/>
  <c r="R32" i="2"/>
  <c r="O32" i="2"/>
  <c r="N32" i="2"/>
  <c r="Y31" i="2"/>
  <c r="X31" i="2"/>
  <c r="W31" i="2"/>
  <c r="V31" i="2"/>
  <c r="S31" i="2"/>
  <c r="R31" i="2"/>
  <c r="O31" i="2"/>
  <c r="N31" i="2"/>
  <c r="Y30" i="2"/>
  <c r="X30" i="2"/>
  <c r="W30" i="2"/>
  <c r="V30" i="2"/>
  <c r="S30" i="2"/>
  <c r="R30" i="2"/>
  <c r="O30" i="2"/>
  <c r="N30" i="2"/>
  <c r="X28" i="2"/>
  <c r="V28" i="2"/>
  <c r="R28" i="2"/>
  <c r="N28" i="2"/>
  <c r="Y27" i="2"/>
  <c r="X27" i="2"/>
  <c r="W27" i="2"/>
  <c r="V27" i="2"/>
  <c r="S27" i="2"/>
  <c r="R27" i="2"/>
  <c r="O27" i="2"/>
  <c r="N27" i="2"/>
  <c r="Y26" i="2"/>
  <c r="X26" i="2"/>
  <c r="W26" i="2"/>
  <c r="V26" i="2"/>
  <c r="S26" i="2"/>
  <c r="R26" i="2"/>
  <c r="O26" i="2"/>
  <c r="N26" i="2"/>
  <c r="Y25" i="2"/>
  <c r="W25" i="2"/>
  <c r="S25" i="2"/>
  <c r="O25" i="2"/>
  <c r="Y24" i="2"/>
  <c r="W24" i="2"/>
  <c r="S24" i="2"/>
  <c r="O24" i="2"/>
  <c r="X23" i="2"/>
  <c r="V23" i="2"/>
  <c r="R23" i="2"/>
  <c r="N23" i="2"/>
  <c r="Y22" i="2"/>
  <c r="X22" i="2"/>
  <c r="W22" i="2"/>
  <c r="V22" i="2"/>
  <c r="S22" i="2"/>
  <c r="R22" i="2"/>
  <c r="O22" i="2"/>
  <c r="N22" i="2"/>
  <c r="Y21" i="2"/>
  <c r="W21" i="2"/>
  <c r="S21" i="2"/>
  <c r="O21" i="2"/>
  <c r="Y20" i="2"/>
  <c r="W20" i="2"/>
  <c r="S20" i="2"/>
  <c r="O20" i="2"/>
  <c r="W19" i="2"/>
  <c r="S19" i="2"/>
  <c r="X17" i="2"/>
  <c r="V17" i="2"/>
  <c r="R17" i="2"/>
  <c r="N17" i="2"/>
  <c r="Y16" i="2"/>
  <c r="X16" i="2"/>
  <c r="W16" i="2"/>
  <c r="V16" i="2"/>
  <c r="S16" i="2"/>
  <c r="R16" i="2"/>
  <c r="O16" i="2"/>
  <c r="N16" i="2"/>
  <c r="Y15" i="2"/>
  <c r="X15" i="2"/>
  <c r="W15" i="2"/>
  <c r="V15" i="2"/>
  <c r="S15" i="2"/>
  <c r="R15" i="2"/>
  <c r="O15" i="2"/>
  <c r="N15" i="2"/>
  <c r="Y14" i="2"/>
  <c r="W14" i="2"/>
  <c r="S14" i="2"/>
  <c r="O14" i="2"/>
  <c r="Y13" i="2"/>
  <c r="X13" i="2"/>
  <c r="W13" i="2"/>
  <c r="V13" i="2"/>
  <c r="S13" i="2"/>
  <c r="R13" i="2"/>
  <c r="X12" i="2"/>
  <c r="V12" i="2"/>
  <c r="R12" i="2"/>
  <c r="N12" i="2"/>
  <c r="Y10" i="2"/>
  <c r="W10" i="2"/>
  <c r="S10" i="2"/>
  <c r="Y9" i="2"/>
  <c r="X9" i="2"/>
  <c r="W9" i="2"/>
  <c r="V9" i="2"/>
  <c r="S9" i="2"/>
  <c r="R9" i="2"/>
  <c r="X7" i="2"/>
  <c r="V7" i="2"/>
  <c r="R7" i="2"/>
  <c r="X6" i="2"/>
  <c r="V6" i="2"/>
  <c r="R6" i="2"/>
  <c r="AD5" i="2"/>
  <c r="X5" i="2"/>
  <c r="V5" i="2"/>
  <c r="R5" i="2"/>
  <c r="AD4" i="2"/>
  <c r="X4" i="2"/>
  <c r="V4" i="2"/>
  <c r="R4" i="2"/>
  <c r="AD3" i="2"/>
  <c r="X3" i="2"/>
  <c r="V3" i="2"/>
  <c r="R3" i="2"/>
  <c r="Y2" i="2"/>
  <c r="X2" i="2"/>
  <c r="W2" i="2"/>
  <c r="V2" i="2"/>
  <c r="S2" i="2"/>
  <c r="R2" i="2"/>
  <c r="S102" i="1"/>
  <c r="O102" i="1"/>
  <c r="K102" i="1"/>
  <c r="T101" i="1"/>
  <c r="S101" i="1"/>
  <c r="P101" i="1"/>
  <c r="O101" i="1"/>
  <c r="L101" i="1"/>
  <c r="K101" i="1"/>
  <c r="T100" i="1"/>
  <c r="S100" i="1"/>
  <c r="P100" i="1"/>
  <c r="O100" i="1"/>
  <c r="L100" i="1"/>
  <c r="K100" i="1"/>
  <c r="S99" i="1"/>
  <c r="O99" i="1"/>
  <c r="K99" i="1"/>
  <c r="T98" i="1"/>
  <c r="S98" i="1"/>
  <c r="P98" i="1"/>
  <c r="O98" i="1"/>
  <c r="L98" i="1"/>
  <c r="K98" i="1"/>
  <c r="S97" i="1"/>
  <c r="O97" i="1"/>
  <c r="K97" i="1"/>
  <c r="S96" i="1"/>
  <c r="O96" i="1"/>
  <c r="K96" i="1"/>
  <c r="T95" i="1"/>
  <c r="P95" i="1"/>
  <c r="L95" i="1"/>
  <c r="T94" i="1"/>
  <c r="P94" i="1"/>
  <c r="L94" i="1"/>
  <c r="S93" i="1"/>
  <c r="O93" i="1"/>
  <c r="K93" i="1"/>
  <c r="T92" i="1"/>
  <c r="P92" i="1"/>
  <c r="L92" i="1"/>
  <c r="T91" i="1"/>
  <c r="S91" i="1"/>
  <c r="P91" i="1"/>
  <c r="O91" i="1"/>
  <c r="L91" i="1"/>
  <c r="K91" i="1"/>
  <c r="T90" i="1"/>
  <c r="P90" i="1"/>
  <c r="O90" i="1"/>
  <c r="L90" i="1"/>
  <c r="K90" i="1"/>
  <c r="T89" i="1"/>
  <c r="P89" i="1"/>
  <c r="L89" i="1"/>
  <c r="T88" i="1"/>
  <c r="S88" i="1"/>
  <c r="P88" i="1"/>
  <c r="O88" i="1"/>
  <c r="L88" i="1"/>
  <c r="K88" i="1"/>
  <c r="S87" i="1"/>
  <c r="O87" i="1"/>
  <c r="K87" i="1"/>
  <c r="S86" i="1"/>
  <c r="O86" i="1"/>
  <c r="K86" i="1"/>
  <c r="T85" i="1"/>
  <c r="P85" i="1"/>
  <c r="L85" i="1"/>
  <c r="S84" i="1"/>
  <c r="O84" i="1"/>
  <c r="K84" i="1"/>
  <c r="S83" i="1"/>
  <c r="O83" i="1"/>
  <c r="K83" i="1"/>
  <c r="T82" i="1"/>
  <c r="P82" i="1"/>
  <c r="L82" i="1"/>
  <c r="S81" i="1"/>
  <c r="O81" i="1"/>
  <c r="K81" i="1"/>
  <c r="P80" i="1"/>
  <c r="O80" i="1"/>
  <c r="S80" i="1" s="1"/>
  <c r="L80" i="1"/>
  <c r="K80" i="1"/>
  <c r="T79" i="1"/>
  <c r="S79" i="1"/>
  <c r="P79" i="1"/>
  <c r="O79" i="1"/>
  <c r="L79" i="1"/>
  <c r="K79" i="1"/>
  <c r="T78" i="1"/>
  <c r="S78" i="1"/>
  <c r="P78" i="1"/>
  <c r="O78" i="1"/>
  <c r="L78" i="1"/>
  <c r="K78" i="1"/>
  <c r="S77" i="1"/>
  <c r="O77" i="1"/>
  <c r="K77" i="1"/>
  <c r="T76" i="1"/>
  <c r="P76" i="1"/>
  <c r="L76" i="1"/>
  <c r="P75" i="1"/>
  <c r="L75" i="1"/>
  <c r="S74" i="1"/>
  <c r="O74" i="1"/>
  <c r="K74" i="1"/>
  <c r="T73" i="1"/>
  <c r="S73" i="1"/>
  <c r="P73" i="1"/>
  <c r="O73" i="1"/>
  <c r="L73" i="1"/>
  <c r="K73" i="1"/>
  <c r="T72" i="1"/>
  <c r="S72" i="1"/>
  <c r="P72" i="1"/>
  <c r="O72" i="1"/>
  <c r="L72" i="1"/>
  <c r="K72" i="1"/>
  <c r="T71" i="1"/>
  <c r="P71" i="1"/>
  <c r="L71" i="1"/>
  <c r="T70" i="1"/>
  <c r="P70" i="1"/>
  <c r="L70" i="1"/>
  <c r="T69" i="1"/>
  <c r="S69" i="1"/>
  <c r="P69" i="1"/>
  <c r="O69" i="1"/>
  <c r="L69" i="1"/>
  <c r="K69" i="1"/>
  <c r="S68" i="1"/>
  <c r="O68" i="1"/>
  <c r="K68" i="1"/>
  <c r="T67" i="1"/>
  <c r="P67" i="1"/>
  <c r="L67" i="1"/>
  <c r="T66" i="1"/>
  <c r="P66" i="1"/>
  <c r="L66" i="1"/>
  <c r="S65" i="1"/>
  <c r="O65" i="1"/>
  <c r="K65" i="1"/>
  <c r="S64" i="1"/>
  <c r="O64" i="1"/>
  <c r="K64" i="1"/>
  <c r="T63" i="1"/>
  <c r="S63" i="1"/>
  <c r="P63" i="1"/>
  <c r="O63" i="1"/>
  <c r="L63" i="1"/>
  <c r="K63" i="1"/>
  <c r="T62" i="1"/>
  <c r="P62" i="1"/>
  <c r="L62" i="1"/>
  <c r="S61" i="1"/>
  <c r="O61" i="1"/>
  <c r="K61" i="1"/>
  <c r="S60" i="1"/>
  <c r="O60" i="1"/>
  <c r="K60" i="1"/>
  <c r="T59" i="1"/>
  <c r="S59" i="1"/>
  <c r="P59" i="1"/>
  <c r="O59" i="1"/>
  <c r="L59" i="1"/>
  <c r="K59" i="1"/>
  <c r="S58" i="1"/>
  <c r="O58" i="1"/>
  <c r="K58" i="1"/>
  <c r="S57" i="1"/>
  <c r="O57" i="1"/>
  <c r="K57" i="1"/>
  <c r="T56" i="1"/>
  <c r="S56" i="1"/>
  <c r="P56" i="1"/>
  <c r="O56" i="1"/>
  <c r="L56" i="1"/>
  <c r="K56" i="1"/>
  <c r="S55" i="1"/>
  <c r="O55" i="1"/>
  <c r="K55" i="1"/>
  <c r="T54" i="1"/>
  <c r="P54" i="1"/>
  <c r="L54" i="1"/>
  <c r="S53" i="1"/>
  <c r="O53" i="1"/>
  <c r="K53" i="1"/>
  <c r="S52" i="1"/>
  <c r="O52" i="1"/>
  <c r="K52" i="1"/>
  <c r="T51" i="1"/>
  <c r="S51" i="1"/>
  <c r="P51" i="1"/>
  <c r="O51" i="1"/>
  <c r="L51" i="1"/>
  <c r="K51" i="1"/>
  <c r="T50" i="1"/>
  <c r="S50" i="1"/>
  <c r="P50" i="1"/>
  <c r="O50" i="1"/>
  <c r="L50" i="1"/>
  <c r="K50" i="1"/>
  <c r="T49" i="1"/>
  <c r="S49" i="1"/>
  <c r="P49" i="1"/>
  <c r="O49" i="1"/>
  <c r="L49" i="1"/>
  <c r="K49" i="1"/>
  <c r="T48" i="1"/>
  <c r="P48" i="1"/>
  <c r="L48" i="1"/>
  <c r="S47" i="1"/>
  <c r="O47" i="1"/>
  <c r="K47" i="1"/>
  <c r="T46" i="1"/>
  <c r="P46" i="1"/>
  <c r="L46" i="1"/>
  <c r="T45" i="1"/>
  <c r="S45" i="1"/>
  <c r="P45" i="1"/>
  <c r="O45" i="1"/>
  <c r="L45" i="1"/>
  <c r="K45" i="1"/>
  <c r="S44" i="1"/>
  <c r="O44" i="1"/>
  <c r="K44" i="1"/>
  <c r="S43" i="1"/>
  <c r="O43" i="1"/>
  <c r="K43" i="1"/>
  <c r="T42" i="1"/>
  <c r="P42" i="1"/>
  <c r="L42" i="1"/>
  <c r="T41" i="1"/>
  <c r="S41" i="1"/>
  <c r="P41" i="1"/>
  <c r="O41" i="1"/>
  <c r="L41" i="1"/>
  <c r="K41" i="1"/>
  <c r="T40" i="1"/>
  <c r="P40" i="1"/>
  <c r="L40" i="1"/>
  <c r="T39" i="1"/>
  <c r="S39" i="1"/>
  <c r="P39" i="1"/>
  <c r="O39" i="1"/>
  <c r="L39" i="1"/>
  <c r="K39" i="1"/>
  <c r="T38" i="1"/>
  <c r="S38" i="1"/>
  <c r="P38" i="1"/>
  <c r="O38" i="1"/>
  <c r="L38" i="1"/>
  <c r="K38" i="1"/>
  <c r="S37" i="1"/>
  <c r="O37" i="1"/>
  <c r="K37" i="1"/>
  <c r="T36" i="1"/>
  <c r="P36" i="1"/>
  <c r="L36" i="1"/>
  <c r="T35" i="1"/>
  <c r="S35" i="1"/>
  <c r="P35" i="1"/>
  <c r="O35" i="1"/>
  <c r="L35" i="1"/>
  <c r="K35" i="1"/>
  <c r="S34" i="1"/>
  <c r="O34" i="1"/>
  <c r="K34" i="1"/>
  <c r="S33" i="1"/>
  <c r="O33" i="1"/>
  <c r="K33" i="1"/>
  <c r="S32" i="1"/>
  <c r="O32" i="1"/>
  <c r="K32" i="1"/>
  <c r="T31" i="1"/>
  <c r="S31" i="1"/>
  <c r="P31" i="1"/>
  <c r="O31" i="1"/>
  <c r="L31" i="1"/>
  <c r="K31" i="1"/>
  <c r="S30" i="1"/>
  <c r="O30" i="1"/>
  <c r="K30" i="1"/>
  <c r="T29" i="1"/>
  <c r="P29" i="1"/>
  <c r="L29" i="1"/>
  <c r="S28" i="1"/>
  <c r="O28" i="1"/>
  <c r="K28" i="1"/>
  <c r="T27" i="1"/>
  <c r="S27" i="1"/>
  <c r="P27" i="1"/>
  <c r="O27" i="1"/>
  <c r="L27" i="1"/>
  <c r="K27" i="1"/>
  <c r="T26" i="1"/>
  <c r="S26" i="1"/>
  <c r="P26" i="1"/>
  <c r="O26" i="1"/>
  <c r="L26" i="1"/>
  <c r="K26" i="1"/>
  <c r="T25" i="1"/>
  <c r="S25" i="1"/>
  <c r="P25" i="1"/>
  <c r="O25" i="1"/>
  <c r="L25" i="1"/>
  <c r="K25" i="1"/>
  <c r="S24" i="1"/>
  <c r="O24" i="1"/>
  <c r="K24" i="1"/>
  <c r="T23" i="1"/>
  <c r="P23" i="1"/>
  <c r="L23" i="1"/>
  <c r="T22" i="1"/>
  <c r="S22" i="1"/>
  <c r="P22" i="1"/>
  <c r="O22" i="1"/>
  <c r="L22" i="1"/>
  <c r="K22" i="1"/>
  <c r="T21" i="1"/>
  <c r="P21" i="1"/>
  <c r="L21" i="1"/>
  <c r="S20" i="1"/>
  <c r="O20" i="1"/>
  <c r="K20" i="1"/>
  <c r="T19" i="1"/>
  <c r="P19" i="1"/>
  <c r="L19" i="1"/>
  <c r="S18" i="1"/>
  <c r="O18" i="1"/>
  <c r="K18" i="1"/>
  <c r="S17" i="1"/>
  <c r="P17" i="1"/>
  <c r="O17" i="1"/>
  <c r="L17" i="1"/>
  <c r="K17" i="1"/>
  <c r="S16" i="1"/>
  <c r="P16" i="1"/>
  <c r="O16" i="1"/>
  <c r="L16" i="1"/>
  <c r="K16" i="1"/>
  <c r="T15" i="1"/>
  <c r="S15" i="1"/>
  <c r="P15" i="1"/>
  <c r="O15" i="1"/>
  <c r="L15" i="1"/>
  <c r="K15" i="1"/>
  <c r="S14" i="1"/>
  <c r="O14" i="1"/>
  <c r="K14" i="1"/>
  <c r="T13" i="1"/>
  <c r="S13" i="1"/>
  <c r="P13" i="1"/>
  <c r="O13" i="1"/>
  <c r="L13" i="1"/>
  <c r="K13" i="1"/>
  <c r="T12" i="1"/>
  <c r="S12" i="1"/>
  <c r="P12" i="1"/>
  <c r="O12" i="1"/>
  <c r="L12" i="1"/>
  <c r="K12" i="1"/>
  <c r="S11" i="1"/>
  <c r="O11" i="1"/>
  <c r="K11" i="1"/>
  <c r="S10" i="1"/>
  <c r="O10" i="1"/>
  <c r="K10" i="1"/>
  <c r="S9" i="1"/>
  <c r="O9" i="1"/>
  <c r="K9" i="1"/>
  <c r="S8" i="1"/>
  <c r="O8" i="1"/>
  <c r="K8" i="1"/>
  <c r="T7" i="1"/>
  <c r="S7" i="1"/>
  <c r="P7" i="1"/>
  <c r="O7" i="1"/>
  <c r="L7" i="1"/>
  <c r="K7" i="1"/>
  <c r="S6" i="1"/>
  <c r="O6" i="1"/>
  <c r="K6" i="1"/>
  <c r="T5" i="1"/>
  <c r="S5" i="1"/>
  <c r="P5" i="1"/>
  <c r="O5" i="1"/>
  <c r="L5" i="1"/>
  <c r="K5" i="1"/>
  <c r="T4" i="1"/>
  <c r="S4" i="1"/>
  <c r="P4" i="1"/>
  <c r="O4" i="1"/>
  <c r="L4" i="1"/>
  <c r="K4" i="1"/>
  <c r="AE22" i="2" l="1"/>
  <c r="W422" i="2"/>
  <c r="AD440" i="2"/>
  <c r="O546" i="2"/>
  <c r="AF4" i="2"/>
  <c r="AE4" i="2"/>
  <c r="AF5" i="2"/>
  <c r="AF3" i="2"/>
  <c r="AE3" i="2"/>
  <c r="AF6" i="2"/>
  <c r="AF2" i="2" s="1"/>
  <c r="AD6" i="2"/>
  <c r="AE5" i="2" s="1"/>
  <c r="AD438" i="2"/>
  <c r="AE18" i="2"/>
  <c r="S422" i="2"/>
  <c r="AE446" i="2"/>
  <c r="N546" i="2"/>
  <c r="V540" i="2"/>
  <c r="V511" i="2"/>
  <c r="T549" i="2"/>
  <c r="T547" i="2"/>
  <c r="T546" i="2"/>
  <c r="R540" i="2"/>
  <c r="R546" i="2"/>
  <c r="U549" i="2"/>
  <c r="U547" i="2"/>
  <c r="U546" i="2"/>
  <c r="AE14" i="2"/>
  <c r="R422" i="2"/>
  <c r="S540" i="2"/>
  <c r="S546" i="2"/>
  <c r="R426" i="2"/>
  <c r="V546" i="2"/>
  <c r="W540" i="2"/>
  <c r="W546" i="2"/>
  <c r="V427" i="2"/>
  <c r="V429" i="2" s="1"/>
  <c r="W427" i="2"/>
  <c r="W429" i="2" s="1"/>
  <c r="X428" i="2"/>
  <c r="Z542" i="2"/>
  <c r="S426" i="2"/>
  <c r="S427" i="2" s="1"/>
  <c r="S429" i="2" s="1"/>
  <c r="X511" i="2"/>
  <c r="AE454" i="2"/>
  <c r="R421" i="2"/>
  <c r="X422" i="2"/>
  <c r="X426" i="2"/>
  <c r="AE450" i="2"/>
  <c r="AF450" i="2" s="1"/>
  <c r="X540" i="2"/>
  <c r="V542" i="2"/>
  <c r="W542" i="2"/>
  <c r="V422" i="2"/>
  <c r="AF446" i="2"/>
  <c r="X542" i="2"/>
  <c r="X543" i="2" s="1"/>
  <c r="AF454" i="2" l="1"/>
  <c r="AE2" i="2"/>
  <c r="AE1" i="2"/>
  <c r="R427" i="2"/>
  <c r="R429" i="2" s="1"/>
  <c r="Y426" i="2"/>
  <c r="X429" i="2"/>
  <c r="X430" i="2" s="1"/>
  <c r="Y422" i="2"/>
</calcChain>
</file>

<file path=xl/sharedStrings.xml><?xml version="1.0" encoding="utf-8"?>
<sst xmlns="http://schemas.openxmlformats.org/spreadsheetml/2006/main" count="3893" uniqueCount="493">
  <si>
    <t>T6</t>
  </si>
  <si>
    <t>T11</t>
  </si>
  <si>
    <t>L4</t>
  </si>
  <si>
    <t>case n° 2</t>
  </si>
  <si>
    <t>T12</t>
  </si>
  <si>
    <t>case n° 3</t>
  </si>
  <si>
    <t>T5</t>
  </si>
  <si>
    <t>case n° 4</t>
  </si>
  <si>
    <t>T4</t>
  </si>
  <si>
    <t>case n° 5</t>
  </si>
  <si>
    <t>L3</t>
  </si>
  <si>
    <t>case n° 6</t>
  </si>
  <si>
    <t>T10</t>
  </si>
  <si>
    <t>case n° 7</t>
  </si>
  <si>
    <t>case n° 8</t>
  </si>
  <si>
    <t>T9</t>
  </si>
  <si>
    <t>case n° 9</t>
  </si>
  <si>
    <t>case n° 10</t>
  </si>
  <si>
    <t>case n° 11</t>
  </si>
  <si>
    <t>case n° 12</t>
  </si>
  <si>
    <t>case n° 13</t>
  </si>
  <si>
    <t xml:space="preserve"> </t>
  </si>
  <si>
    <t>case n° 14</t>
  </si>
  <si>
    <t>T3</t>
  </si>
  <si>
    <t>case n° 15</t>
  </si>
  <si>
    <t>case n° 16</t>
  </si>
  <si>
    <t>case n° 17</t>
  </si>
  <si>
    <t>T8</t>
  </si>
  <si>
    <t>L2</t>
  </si>
  <si>
    <t>case n° 18</t>
  </si>
  <si>
    <t>case n° 19</t>
  </si>
  <si>
    <t>case n° 20</t>
  </si>
  <si>
    <t>case n° 21</t>
  </si>
  <si>
    <t>case n° 22</t>
  </si>
  <si>
    <t>L1</t>
  </si>
  <si>
    <t>case n° 23</t>
  </si>
  <si>
    <t>case n° 24</t>
  </si>
  <si>
    <t>case n° 25</t>
  </si>
  <si>
    <t>case n° 26</t>
  </si>
  <si>
    <t>case n° 27</t>
  </si>
  <si>
    <t>case n° 28</t>
  </si>
  <si>
    <t xml:space="preserve">L4 </t>
  </si>
  <si>
    <t>case n° 30</t>
  </si>
  <si>
    <t>case n° 31</t>
  </si>
  <si>
    <t>T7</t>
  </si>
  <si>
    <t>case n° 32</t>
  </si>
  <si>
    <t>case n° 33</t>
  </si>
  <si>
    <t>case n° 34</t>
  </si>
  <si>
    <t>case n° 35</t>
  </si>
  <si>
    <t>case n° 36</t>
  </si>
  <si>
    <t>case n° 37</t>
  </si>
  <si>
    <t>case n° 38</t>
  </si>
  <si>
    <t>case n° 39</t>
  </si>
  <si>
    <t>case n° 40</t>
  </si>
  <si>
    <t>case n° 41</t>
  </si>
  <si>
    <t>case n° 42</t>
  </si>
  <si>
    <t>case n° 43</t>
  </si>
  <si>
    <t>case n° 44</t>
  </si>
  <si>
    <t>case n° 45</t>
  </si>
  <si>
    <t>T1</t>
  </si>
  <si>
    <t>case n° 46</t>
  </si>
  <si>
    <t>case n° 47</t>
  </si>
  <si>
    <t>case n° 48</t>
  </si>
  <si>
    <t>case n° 49</t>
  </si>
  <si>
    <t>case n° 50</t>
  </si>
  <si>
    <t>case n° 51</t>
  </si>
  <si>
    <t>case n° 52</t>
  </si>
  <si>
    <t>case n° 53</t>
  </si>
  <si>
    <t>case n° 54</t>
  </si>
  <si>
    <t>case n° 55</t>
  </si>
  <si>
    <t>case n° 56</t>
  </si>
  <si>
    <t>case n° 57</t>
  </si>
  <si>
    <t xml:space="preserve">L2 </t>
  </si>
  <si>
    <t xml:space="preserve">L3 </t>
  </si>
  <si>
    <t>L5</t>
  </si>
  <si>
    <t>T19</t>
  </si>
  <si>
    <t>Abbotts découpe haute 2012</t>
  </si>
  <si>
    <t>% improvement</t>
  </si>
  <si>
    <t>Cobb T</t>
  </si>
  <si>
    <t>Cobb L</t>
  </si>
  <si>
    <t>Cast T</t>
  </si>
  <si>
    <t>Cast L</t>
  </si>
  <si>
    <t>% impro-vement T</t>
  </si>
  <si>
    <t>% impro-vement L</t>
  </si>
  <si>
    <t>6 m T</t>
  </si>
  <si>
    <t>6m L</t>
  </si>
  <si>
    <t>% imp 6m T</t>
  </si>
  <si>
    <t>ù imp 6m L</t>
  </si>
  <si>
    <t>1y T</t>
  </si>
  <si>
    <t>1y L</t>
  </si>
  <si>
    <t>% imp 1y T</t>
  </si>
  <si>
    <t>ù imp 1y L</t>
  </si>
  <si>
    <t>before = 1 for SPSS</t>
  </si>
  <si>
    <t>After = 2 for SPSS</t>
  </si>
  <si>
    <t>T in-brace</t>
  </si>
  <si>
    <t>L in-brace</t>
  </si>
  <si>
    <t>T % in-brace</t>
  </si>
  <si>
    <t>L % in-brace</t>
  </si>
  <si>
    <t>Ang T 6m</t>
  </si>
  <si>
    <t>Ang L 6m</t>
  </si>
  <si>
    <t>% improve-ment Thoraci</t>
  </si>
  <si>
    <t>% improve-ment Lombar</t>
  </si>
  <si>
    <t>Ang T 1y</t>
  </si>
  <si>
    <t>Ang L 1y</t>
  </si>
  <si>
    <t>° improvement</t>
  </si>
  <si>
    <t>plus 10°</t>
  </si>
  <si>
    <t>moins 5°</t>
  </si>
  <si>
    <t>plus 5°</t>
  </si>
  <si>
    <t>Stables</t>
  </si>
  <si>
    <t>STABLE</t>
  </si>
  <si>
    <t>Ataxie Friedreich</t>
  </si>
  <si>
    <t>&gt; 5°&amp;&lt;10°</t>
  </si>
  <si>
    <t>total</t>
  </si>
  <si>
    <t>DO</t>
  </si>
  <si>
    <t>T Cobb init</t>
  </si>
  <si>
    <t>Surtout hypercyphose</t>
  </si>
  <si>
    <t>L Cobb init</t>
  </si>
  <si>
    <t>T+L Cobb init</t>
  </si>
  <si>
    <t>T+L Cobb in-brace</t>
  </si>
  <si>
    <t>T+L Cobb 6 mths</t>
  </si>
  <si>
    <t>T+L Cobb 1 year</t>
  </si>
  <si>
    <t>Renouvellement 26/22 en orthèse 1er ART 28/24)</t>
  </si>
  <si>
    <t>Contrôle 4 mois après ablation spontanée</t>
  </si>
  <si>
    <t>Port nocturne</t>
  </si>
  <si>
    <t>renouvellement à 1 an sans Rx simple</t>
  </si>
  <si>
    <t>Poursuite de l'amélioration entre  6m et 1 an</t>
  </si>
  <si>
    <t xml:space="preserve">Aggravation durant l'été pas de radio de contrôle avant le moulage. </t>
  </si>
  <si>
    <t>Diabète ablation 1 mois</t>
  </si>
  <si>
    <t>non compliante</t>
  </si>
  <si>
    <t>Abandon de traitement</t>
  </si>
  <si>
    <t>Passage Milwaukee--&gt;ART</t>
  </si>
  <si>
    <t>Passage Milwaukee --&gt;ART</t>
  </si>
  <si>
    <t>Les parents souhaitent la chirurgie / gibbosité angulaire</t>
  </si>
  <si>
    <t>Parents divorcés corset non porté</t>
  </si>
  <si>
    <t>non porté pendant 2 mois - appendicite</t>
  </si>
  <si>
    <t>Mail - intolérance psychologique, pousuit la kinésithérapie</t>
  </si>
  <si>
    <t>port inconstant</t>
  </si>
  <si>
    <t>n'a pas fait la Rx lord du contrôle à 1 an</t>
  </si>
  <si>
    <t>Arrêt traitement octobre 2014</t>
  </si>
  <si>
    <t>Arrêt spontané du traitement  / parents divorcés - évol de 45°--&gt;55°</t>
  </si>
  <si>
    <t>erreur reconvocation</t>
  </si>
  <si>
    <t>T2</t>
  </si>
  <si>
    <t>T17</t>
  </si>
  <si>
    <t>n</t>
  </si>
  <si>
    <t>%</t>
  </si>
  <si>
    <t>T</t>
  </si>
  <si>
    <t>L</t>
  </si>
  <si>
    <t>Total T+L</t>
  </si>
  <si>
    <t>% ART/old</t>
  </si>
  <si>
    <t>St dev</t>
  </si>
  <si>
    <t>° Cobb</t>
  </si>
  <si>
    <t>Init</t>
  </si>
  <si>
    <t>1 year</t>
  </si>
  <si>
    <t>% - 1y</t>
  </si>
  <si>
    <t>Differential</t>
  </si>
  <si>
    <t>NC</t>
  </si>
  <si>
    <t>% improv</t>
  </si>
  <si>
    <t>limite 100 premiers patients</t>
  </si>
  <si>
    <t>nb thor</t>
  </si>
  <si>
    <t>nb lomb</t>
  </si>
  <si>
    <t>double major</t>
  </si>
  <si>
    <t>F</t>
  </si>
  <si>
    <t>M</t>
  </si>
  <si>
    <t>Total</t>
  </si>
  <si>
    <t>m age</t>
  </si>
  <si>
    <t>F=</t>
  </si>
  <si>
    <t>M=</t>
  </si>
  <si>
    <t>F/M=</t>
  </si>
  <si>
    <t>T13</t>
  </si>
  <si>
    <t>T14</t>
  </si>
  <si>
    <t>L6</t>
  </si>
  <si>
    <t>% imp 1y L</t>
  </si>
  <si>
    <t>case n° 58</t>
  </si>
  <si>
    <t>case n° 59</t>
  </si>
  <si>
    <t>case n° 60</t>
  </si>
  <si>
    <t>case n° 61</t>
  </si>
  <si>
    <t>case n° 62</t>
  </si>
  <si>
    <t>case n° 63</t>
  </si>
  <si>
    <t>case n° 64</t>
  </si>
  <si>
    <t>case n° 65</t>
  </si>
  <si>
    <t>case n° 66</t>
  </si>
  <si>
    <t>case n° 67</t>
  </si>
  <si>
    <t>case n° 68</t>
  </si>
  <si>
    <t>case n° 69</t>
  </si>
  <si>
    <t>case n° 70</t>
  </si>
  <si>
    <t>case n° 71</t>
  </si>
  <si>
    <t>case n° 72</t>
  </si>
  <si>
    <t>case n° 73</t>
  </si>
  <si>
    <t>case n° 74</t>
  </si>
  <si>
    <t>case n° 75</t>
  </si>
  <si>
    <t>case n° 76</t>
  </si>
  <si>
    <t>case n° 77</t>
  </si>
  <si>
    <t>case n° 78</t>
  </si>
  <si>
    <t>case n° 79</t>
  </si>
  <si>
    <t>case n° 80</t>
  </si>
  <si>
    <t>case n° 81</t>
  </si>
  <si>
    <t>case n° 82</t>
  </si>
  <si>
    <t>case n° 83</t>
  </si>
  <si>
    <t>case n° 84</t>
  </si>
  <si>
    <t>case n° 85</t>
  </si>
  <si>
    <t>case n° 86</t>
  </si>
  <si>
    <t>case n° 87</t>
  </si>
  <si>
    <t>case n° 88</t>
  </si>
  <si>
    <t>case n° 89</t>
  </si>
  <si>
    <t>case n° 90</t>
  </si>
  <si>
    <t>case n° 91</t>
  </si>
  <si>
    <t>case n° 92</t>
  </si>
  <si>
    <t>case n° 93</t>
  </si>
  <si>
    <t>case n° 94</t>
  </si>
  <si>
    <t>case n° 95</t>
  </si>
  <si>
    <t>case n° 96</t>
  </si>
  <si>
    <t>case n° 97</t>
  </si>
  <si>
    <t>case n° 98</t>
  </si>
  <si>
    <t>case n° 99</t>
  </si>
  <si>
    <t>case n° 100</t>
  </si>
  <si>
    <t>case n° 101</t>
  </si>
  <si>
    <t>case n° 102</t>
  </si>
  <si>
    <t>case n° 103</t>
  </si>
  <si>
    <t>case n° 104</t>
  </si>
  <si>
    <t>case n° 105</t>
  </si>
  <si>
    <t>case n° 106</t>
  </si>
  <si>
    <t>case n° 107</t>
  </si>
  <si>
    <t>case n° 108</t>
  </si>
  <si>
    <t>case n° 109</t>
  </si>
  <si>
    <t>case n° 110</t>
  </si>
  <si>
    <t>case n° 111</t>
  </si>
  <si>
    <t>case n° 112</t>
  </si>
  <si>
    <t>case n° 113</t>
  </si>
  <si>
    <t>case n°114</t>
  </si>
  <si>
    <t>case n° 115</t>
  </si>
  <si>
    <t>case n° 116</t>
  </si>
  <si>
    <t>case n° 117</t>
  </si>
  <si>
    <t>case n° 118</t>
  </si>
  <si>
    <t>case n° 119</t>
  </si>
  <si>
    <t>case n° 120</t>
  </si>
  <si>
    <t>case n° 121</t>
  </si>
  <si>
    <t>case n° 122</t>
  </si>
  <si>
    <t>case n° 123</t>
  </si>
  <si>
    <t>case n° 124</t>
  </si>
  <si>
    <t>case n° 125</t>
  </si>
  <si>
    <t>case n° 126</t>
  </si>
  <si>
    <t>case n°127</t>
  </si>
  <si>
    <t>case n° 128</t>
  </si>
  <si>
    <t>case n° 129</t>
  </si>
  <si>
    <t>case n° 1</t>
  </si>
  <si>
    <t>case n°  130</t>
  </si>
  <si>
    <t>case n° 131</t>
  </si>
  <si>
    <t>case n° 132</t>
  </si>
  <si>
    <t>case n° 133</t>
  </si>
  <si>
    <t>case n° 134</t>
  </si>
  <si>
    <t>case n° 135</t>
  </si>
  <si>
    <t>case n° 136</t>
  </si>
  <si>
    <t>case n° 137</t>
  </si>
  <si>
    <t>case n° 138</t>
  </si>
  <si>
    <t>case n° 139</t>
  </si>
  <si>
    <t>case n° 140</t>
  </si>
  <si>
    <t>case n° 141</t>
  </si>
  <si>
    <t>case n° 142</t>
  </si>
  <si>
    <t>case n° 143</t>
  </si>
  <si>
    <t>case n° 144</t>
  </si>
  <si>
    <t>case n°145</t>
  </si>
  <si>
    <t>case n° 146</t>
  </si>
  <si>
    <t>case n° 147</t>
  </si>
  <si>
    <t>case n° 148</t>
  </si>
  <si>
    <t>case n° 149</t>
  </si>
  <si>
    <t>case n°150</t>
  </si>
  <si>
    <t>case n° 151</t>
  </si>
  <si>
    <t>case n° 152</t>
  </si>
  <si>
    <t>case n° 153</t>
  </si>
  <si>
    <t>case n° 154</t>
  </si>
  <si>
    <t>case n° 155</t>
  </si>
  <si>
    <t>case n° 156</t>
  </si>
  <si>
    <t>case n°157</t>
  </si>
  <si>
    <t>case n°158</t>
  </si>
  <si>
    <t>case n° 159</t>
  </si>
  <si>
    <t>case n° 160</t>
  </si>
  <si>
    <t>case n° 161</t>
  </si>
  <si>
    <t>case n° 162</t>
  </si>
  <si>
    <t>case n° 163</t>
  </si>
  <si>
    <t>case n° 164</t>
  </si>
  <si>
    <t>case n° 165</t>
  </si>
  <si>
    <t>case n° 166</t>
  </si>
  <si>
    <t>case n° 167</t>
  </si>
  <si>
    <t>case n° 168</t>
  </si>
  <si>
    <t>case n° 169</t>
  </si>
  <si>
    <t>case n° 170</t>
  </si>
  <si>
    <t>case n° 171</t>
  </si>
  <si>
    <t>case n° 172</t>
  </si>
  <si>
    <t>case n° 173</t>
  </si>
  <si>
    <t>case n° 174</t>
  </si>
  <si>
    <t>case n° 175</t>
  </si>
  <si>
    <t>case n° 176</t>
  </si>
  <si>
    <t>case n° 177</t>
  </si>
  <si>
    <t>case n° 178</t>
  </si>
  <si>
    <t>case n° 179</t>
  </si>
  <si>
    <t>case n° 180</t>
  </si>
  <si>
    <t>case n° 181</t>
  </si>
  <si>
    <t>case n° 182</t>
  </si>
  <si>
    <t>case n° 183</t>
  </si>
  <si>
    <t>case n° 184</t>
  </si>
  <si>
    <t>case n° 185</t>
  </si>
  <si>
    <t>case n° 186</t>
  </si>
  <si>
    <t>case n° 187</t>
  </si>
  <si>
    <t>case n° 188</t>
  </si>
  <si>
    <t>case n° 189</t>
  </si>
  <si>
    <t>case n° 190</t>
  </si>
  <si>
    <t>case n° 191</t>
  </si>
  <si>
    <t>case n° 192</t>
  </si>
  <si>
    <t>case n° 193</t>
  </si>
  <si>
    <t>case n° 194</t>
  </si>
  <si>
    <t>case n° 195</t>
  </si>
  <si>
    <t>case n° 196</t>
  </si>
  <si>
    <t>case n° 197</t>
  </si>
  <si>
    <t>case n° 198</t>
  </si>
  <si>
    <t>case n° 199</t>
  </si>
  <si>
    <t>case n° 200</t>
  </si>
  <si>
    <t>case n° 201</t>
  </si>
  <si>
    <t>case n° 202</t>
  </si>
  <si>
    <t>case n° 203</t>
  </si>
  <si>
    <t>case n° 204</t>
  </si>
  <si>
    <t>case n° 205</t>
  </si>
  <si>
    <t>case n° 206</t>
  </si>
  <si>
    <t>case n° 207</t>
  </si>
  <si>
    <t>case n° 208</t>
  </si>
  <si>
    <t>case n° 209</t>
  </si>
  <si>
    <t>case n° 210</t>
  </si>
  <si>
    <t>case n° 211</t>
  </si>
  <si>
    <t>case n° 212</t>
  </si>
  <si>
    <t>case n° 213</t>
  </si>
  <si>
    <t>case n° 214</t>
  </si>
  <si>
    <t>case n° 215</t>
  </si>
  <si>
    <t>case n° 216</t>
  </si>
  <si>
    <t>case n° 217</t>
  </si>
  <si>
    <t>case n° 218</t>
  </si>
  <si>
    <t>case n° 219</t>
  </si>
  <si>
    <t>case n° 220</t>
  </si>
  <si>
    <t>case n° 221</t>
  </si>
  <si>
    <t>case n° 222</t>
  </si>
  <si>
    <t>case n° 223</t>
  </si>
  <si>
    <t>case n° 224</t>
  </si>
  <si>
    <t>case n° 225</t>
  </si>
  <si>
    <t>case n° 226</t>
  </si>
  <si>
    <t>case n° 227</t>
  </si>
  <si>
    <t>case n° 228</t>
  </si>
  <si>
    <t>case n° 229</t>
  </si>
  <si>
    <t>case n° 230</t>
  </si>
  <si>
    <t>case n° 231</t>
  </si>
  <si>
    <t>case n° 232</t>
  </si>
  <si>
    <t>case n° 233</t>
  </si>
  <si>
    <t>case n° 234</t>
  </si>
  <si>
    <t>case n° 235</t>
  </si>
  <si>
    <t>case n° 236</t>
  </si>
  <si>
    <t>case n° 237</t>
  </si>
  <si>
    <t>case n° 238</t>
  </si>
  <si>
    <t>case n° 239</t>
  </si>
  <si>
    <t>case n° 240</t>
  </si>
  <si>
    <t>case n° 241</t>
  </si>
  <si>
    <t>case n°242</t>
  </si>
  <si>
    <t>case n° 243</t>
  </si>
  <si>
    <t>case n° 244</t>
  </si>
  <si>
    <t>case n° 245</t>
  </si>
  <si>
    <t>case n° 246</t>
  </si>
  <si>
    <t>case n° 247</t>
  </si>
  <si>
    <t>case n° 248</t>
  </si>
  <si>
    <t>case n° 249</t>
  </si>
  <si>
    <t>case n° 250</t>
  </si>
  <si>
    <t>case n° 251</t>
  </si>
  <si>
    <t>case n° 252</t>
  </si>
  <si>
    <t>case n° 253</t>
  </si>
  <si>
    <t>case n° 254</t>
  </si>
  <si>
    <t>case n° 255</t>
  </si>
  <si>
    <t>case n° 256</t>
  </si>
  <si>
    <t>case n° 257</t>
  </si>
  <si>
    <t>case n° 258</t>
  </si>
  <si>
    <t>case n° 259</t>
  </si>
  <si>
    <t>case n° 260</t>
  </si>
  <si>
    <t>case n° 261</t>
  </si>
  <si>
    <t>case n° 262</t>
  </si>
  <si>
    <t>case n° 263</t>
  </si>
  <si>
    <t>case n° 264</t>
  </si>
  <si>
    <t>case n° 265</t>
  </si>
  <si>
    <t>case n° 266</t>
  </si>
  <si>
    <t>case n° 267</t>
  </si>
  <si>
    <t>case n° 268</t>
  </si>
  <si>
    <t>case n° 269</t>
  </si>
  <si>
    <t>case n° 270</t>
  </si>
  <si>
    <t>case n° 271</t>
  </si>
  <si>
    <t>case n° 272</t>
  </si>
  <si>
    <t>case n° 273</t>
  </si>
  <si>
    <t>case n° 274</t>
  </si>
  <si>
    <t>case n° 275</t>
  </si>
  <si>
    <t>case n° 276</t>
  </si>
  <si>
    <t>case n° 277</t>
  </si>
  <si>
    <t>case n°278</t>
  </si>
  <si>
    <t>case n° 279</t>
  </si>
  <si>
    <t>case n° 280</t>
  </si>
  <si>
    <t>case n° 281</t>
  </si>
  <si>
    <t>case n° 282</t>
  </si>
  <si>
    <t>case n° 283</t>
  </si>
  <si>
    <t>case n° 284</t>
  </si>
  <si>
    <t>case n° 285</t>
  </si>
  <si>
    <t>case n° 286</t>
  </si>
  <si>
    <t>case n° 287</t>
  </si>
  <si>
    <t>case n° 288</t>
  </si>
  <si>
    <t>case n° 289</t>
  </si>
  <si>
    <t>case n° 290</t>
  </si>
  <si>
    <t>case n° 291</t>
  </si>
  <si>
    <t>case n° 292</t>
  </si>
  <si>
    <t>case n° 293</t>
  </si>
  <si>
    <t>case n° 294</t>
  </si>
  <si>
    <t>case n° 295</t>
  </si>
  <si>
    <t>case n° 296</t>
  </si>
  <si>
    <t>case n° 297</t>
  </si>
  <si>
    <t>case n° 298</t>
  </si>
  <si>
    <t>case n° 299</t>
  </si>
  <si>
    <t>case n°300</t>
  </si>
  <si>
    <t>case n° 301</t>
  </si>
  <si>
    <t>case n° 302</t>
  </si>
  <si>
    <t>case n° 303</t>
  </si>
  <si>
    <t>case n° 304</t>
  </si>
  <si>
    <t>case n° 305</t>
  </si>
  <si>
    <t>case n° 306</t>
  </si>
  <si>
    <t>case n° 307</t>
  </si>
  <si>
    <t>case n° 308</t>
  </si>
  <si>
    <t>case n° 309</t>
  </si>
  <si>
    <t>case n° 310</t>
  </si>
  <si>
    <t>case n° 311</t>
  </si>
  <si>
    <t>case n° 312</t>
  </si>
  <si>
    <t>case n° 313</t>
  </si>
  <si>
    <t>case n° 314</t>
  </si>
  <si>
    <t>case n° 315</t>
  </si>
  <si>
    <t>case n° 316</t>
  </si>
  <si>
    <t>case n° 317</t>
  </si>
  <si>
    <t>case n° 318</t>
  </si>
  <si>
    <t>case n° 319</t>
  </si>
  <si>
    <t>case n° 320</t>
  </si>
  <si>
    <t>case n° 321</t>
  </si>
  <si>
    <t>case n° 322</t>
  </si>
  <si>
    <t>case n° 323</t>
  </si>
  <si>
    <t>case n° 324</t>
  </si>
  <si>
    <t>case n° 325</t>
  </si>
  <si>
    <t>case n° 326</t>
  </si>
  <si>
    <t>case n°327</t>
  </si>
  <si>
    <t>case n° 328</t>
  </si>
  <si>
    <t>case n° 329</t>
  </si>
  <si>
    <t>case n° 330</t>
  </si>
  <si>
    <t>case n° 331</t>
  </si>
  <si>
    <t>case n° 332</t>
  </si>
  <si>
    <t>case n° 333</t>
  </si>
  <si>
    <t>case n° 334</t>
  </si>
  <si>
    <t>case n° 335</t>
  </si>
  <si>
    <t>case n° 336</t>
  </si>
  <si>
    <t>case n° 337</t>
  </si>
  <si>
    <t>case n° 338</t>
  </si>
  <si>
    <t>case n° 339</t>
  </si>
  <si>
    <t>case n° 340</t>
  </si>
  <si>
    <t>case n° 341</t>
  </si>
  <si>
    <t>case n° 342</t>
  </si>
  <si>
    <t>case n° 343</t>
  </si>
  <si>
    <t>case n° 344</t>
  </si>
  <si>
    <t>case n° 345</t>
  </si>
  <si>
    <t>case n° 346</t>
  </si>
  <si>
    <t>case n° 347</t>
  </si>
  <si>
    <t>case n° 348</t>
  </si>
  <si>
    <t>case n° 349</t>
  </si>
  <si>
    <t>case n° 350</t>
  </si>
  <si>
    <t>case n° 351</t>
  </si>
  <si>
    <t>case n° 352</t>
  </si>
  <si>
    <t>case n° 353</t>
  </si>
  <si>
    <t>case n° 354</t>
  </si>
  <si>
    <t>case n° 355</t>
  </si>
  <si>
    <t>case n° 356</t>
  </si>
  <si>
    <t>case n° 357</t>
  </si>
  <si>
    <t>case n° 358</t>
  </si>
  <si>
    <t>case n° 359</t>
  </si>
  <si>
    <t>case n° 360</t>
  </si>
  <si>
    <t>case n° 361</t>
  </si>
  <si>
    <t>case n° 362</t>
  </si>
  <si>
    <t>case n° 363</t>
  </si>
  <si>
    <t>case n° 364</t>
  </si>
  <si>
    <t>case n° 365</t>
  </si>
  <si>
    <t>case n° 366</t>
  </si>
  <si>
    <t>case n° 367</t>
  </si>
  <si>
    <t>case n° 368</t>
  </si>
  <si>
    <t>case n° 369</t>
  </si>
  <si>
    <t>case n° 370</t>
  </si>
  <si>
    <t>Control Group</t>
  </si>
  <si>
    <t>Arrêt du traitement | corset porté 6 mois douleurs</t>
  </si>
  <si>
    <t>Drop Outs</t>
  </si>
  <si>
    <t>Surtout hypercyphose 57 et scoliose 21°</t>
  </si>
  <si>
    <t>Rx en oaut, n'a pas été faite à l'occasion du changement de corset</t>
  </si>
  <si>
    <t>Scoliose douloureuse - arrêt du traitement à la fin des douleurs</t>
  </si>
  <si>
    <t>without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</si>
</sst>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scheme val="minor"/>
    </font>
    <font>
      <b/>
      <sz val="11"/>
      <color rgb="FF00B050"/>
      <name val="Calibri"/>
      <scheme val="minor"/>
    </font>
    <font>
      <b/>
      <sz val="11"/>
      <color rgb="FF006100"/>
      <name val="Calibri"/>
      <family val="2"/>
      <scheme val="minor"/>
    </font>
    <font>
      <b/>
      <sz val="11"/>
      <color rgb="FF00B0F0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rgb="FF006100"/>
      <name val="Calibri"/>
      <scheme val="minor"/>
    </font>
    <font>
      <sz val="11"/>
      <color rgb="FF006100"/>
      <name val="Calibri"/>
      <scheme val="minor"/>
    </font>
    <font>
      <i/>
      <sz val="11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2" applyNumberFormat="0" applyAlignment="0" applyProtection="0"/>
    <xf numFmtId="0" fontId="7" fillId="6" borderId="0" applyNumberFormat="0" applyBorder="0" applyAlignment="0" applyProtection="0"/>
    <xf numFmtId="0" fontId="1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" fillId="10" borderId="0" applyNumberFormat="0" applyBorder="0" applyAlignment="0" applyProtection="0"/>
    <xf numFmtId="0" fontId="7" fillId="11" borderId="0" applyNumberFormat="0" applyBorder="0" applyAlignment="0" applyProtection="0"/>
  </cellStyleXfs>
  <cellXfs count="78">
    <xf numFmtId="0" fontId="0" fillId="0" borderId="0" xfId="0"/>
    <xf numFmtId="0" fontId="2" fillId="2" borderId="0" xfId="1"/>
    <xf numFmtId="14" fontId="2" fillId="2" borderId="0" xfId="1" applyNumberFormat="1"/>
    <xf numFmtId="0" fontId="1" fillId="7" borderId="0" xfId="6"/>
    <xf numFmtId="0" fontId="3" fillId="3" borderId="0" xfId="2"/>
    <xf numFmtId="14" fontId="3" fillId="3" borderId="0" xfId="2" applyNumberFormat="1"/>
    <xf numFmtId="0" fontId="7" fillId="11" borderId="0" xfId="10"/>
    <xf numFmtId="0" fontId="1" fillId="10" borderId="0" xfId="9"/>
    <xf numFmtId="0" fontId="6" fillId="0" borderId="0" xfId="0" applyFont="1"/>
    <xf numFmtId="14" fontId="6" fillId="0" borderId="0" xfId="0" applyNumberFormat="1" applyFont="1"/>
    <xf numFmtId="0" fontId="1" fillId="0" borderId="0" xfId="0" applyFont="1"/>
    <xf numFmtId="14" fontId="0" fillId="0" borderId="0" xfId="0" applyNumberFormat="1"/>
    <xf numFmtId="0" fontId="0" fillId="7" borderId="0" xfId="6" applyFont="1"/>
    <xf numFmtId="0" fontId="0" fillId="10" borderId="0" xfId="9" applyFont="1"/>
    <xf numFmtId="0" fontId="7" fillId="8" borderId="0" xfId="7"/>
    <xf numFmtId="14" fontId="7" fillId="8" borderId="0" xfId="7" applyNumberFormat="1"/>
    <xf numFmtId="14" fontId="7" fillId="11" borderId="0" xfId="10" applyNumberFormat="1"/>
    <xf numFmtId="0" fontId="3" fillId="3" borderId="0" xfId="2" applyFont="1"/>
    <xf numFmtId="0" fontId="7" fillId="9" borderId="0" xfId="8"/>
    <xf numFmtId="14" fontId="7" fillId="9" borderId="0" xfId="8" applyNumberFormat="1"/>
    <xf numFmtId="0" fontId="0" fillId="0" borderId="0" xfId="0" applyFont="1"/>
    <xf numFmtId="0" fontId="4" fillId="4" borderId="0" xfId="3"/>
    <xf numFmtId="0" fontId="7" fillId="6" borderId="0" xfId="5"/>
    <xf numFmtId="14" fontId="7" fillId="6" borderId="0" xfId="5" applyNumberFormat="1"/>
    <xf numFmtId="0" fontId="8" fillId="4" borderId="0" xfId="3" applyFont="1"/>
    <xf numFmtId="0" fontId="1" fillId="7" borderId="0" xfId="6" applyAlignment="1">
      <alignment horizontal="center"/>
    </xf>
    <xf numFmtId="0" fontId="4" fillId="4" borderId="0" xfId="3" applyAlignment="1">
      <alignment horizontal="center"/>
    </xf>
    <xf numFmtId="0" fontId="5" fillId="5" borderId="2" xfId="4"/>
    <xf numFmtId="0" fontId="5" fillId="5" borderId="2" xfId="4" applyAlignment="1">
      <alignment wrapText="1"/>
    </xf>
    <xf numFmtId="0" fontId="9" fillId="0" borderId="0" xfId="0" applyFont="1"/>
    <xf numFmtId="0" fontId="10" fillId="0" borderId="0" xfId="0" applyFont="1"/>
    <xf numFmtId="10" fontId="0" fillId="0" borderId="0" xfId="0" applyNumberFormat="1"/>
    <xf numFmtId="0" fontId="1" fillId="10" borderId="1" xfId="9" applyBorder="1"/>
    <xf numFmtId="9" fontId="0" fillId="0" borderId="0" xfId="0" applyNumberFormat="1"/>
    <xf numFmtId="0" fontId="5" fillId="8" borderId="0" xfId="7" applyFont="1"/>
    <xf numFmtId="0" fontId="11" fillId="0" borderId="0" xfId="0" applyFont="1"/>
    <xf numFmtId="0" fontId="12" fillId="0" borderId="0" xfId="0" applyFont="1"/>
    <xf numFmtId="0" fontId="13" fillId="2" borderId="0" xfId="1" applyFont="1"/>
    <xf numFmtId="0" fontId="1" fillId="7" borderId="1" xfId="6" applyBorder="1"/>
    <xf numFmtId="0" fontId="14" fillId="0" borderId="0" xfId="0" applyFont="1"/>
    <xf numFmtId="0" fontId="0" fillId="0" borderId="0" xfId="0" applyAlignment="1">
      <alignment horizontal="center"/>
    </xf>
    <xf numFmtId="0" fontId="2" fillId="2" borderId="0" xfId="1" applyAlignment="1">
      <alignment horizontal="center"/>
    </xf>
    <xf numFmtId="0" fontId="3" fillId="3" borderId="0" xfId="2" applyAlignment="1">
      <alignment horizontal="center"/>
    </xf>
    <xf numFmtId="0" fontId="7" fillId="8" borderId="0" xfId="7" applyAlignment="1">
      <alignment horizontal="center"/>
    </xf>
    <xf numFmtId="0" fontId="7" fillId="11" borderId="0" xfId="10" applyAlignment="1">
      <alignment horizontal="center"/>
    </xf>
    <xf numFmtId="0" fontId="7" fillId="9" borderId="0" xfId="8" applyAlignment="1">
      <alignment horizontal="center"/>
    </xf>
    <xf numFmtId="0" fontId="7" fillId="6" borderId="0" xfId="5" applyAlignment="1">
      <alignment horizontal="center"/>
    </xf>
    <xf numFmtId="0" fontId="0" fillId="7" borderId="0" xfId="6" applyFont="1" applyAlignment="1">
      <alignment horizontal="center"/>
    </xf>
    <xf numFmtId="0" fontId="1" fillId="10" borderId="0" xfId="9" applyAlignment="1">
      <alignment horizontal="center"/>
    </xf>
    <xf numFmtId="0" fontId="8" fillId="4" borderId="0" xfId="3" applyFont="1" applyAlignment="1">
      <alignment horizontal="center"/>
    </xf>
    <xf numFmtId="0" fontId="2" fillId="12" borderId="0" xfId="1" applyFill="1" applyAlignment="1">
      <alignment horizontal="center"/>
    </xf>
    <xf numFmtId="0" fontId="15" fillId="12" borderId="0" xfId="10" applyFont="1" applyFill="1" applyAlignment="1">
      <alignment horizontal="center"/>
    </xf>
    <xf numFmtId="0" fontId="17" fillId="2" borderId="0" xfId="1" applyFont="1" applyAlignment="1">
      <alignment horizontal="center"/>
    </xf>
    <xf numFmtId="0" fontId="16" fillId="12" borderId="0" xfId="1" applyFont="1" applyFill="1" applyAlignment="1">
      <alignment horizontal="center"/>
    </xf>
    <xf numFmtId="0" fontId="18" fillId="0" borderId="0" xfId="0" applyFont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7" fillId="8" borderId="0" xfId="7" applyNumberFormat="1" applyAlignment="1">
      <alignment horizontal="center"/>
    </xf>
    <xf numFmtId="1" fontId="7" fillId="11" borderId="0" xfId="10" applyNumberFormat="1" applyAlignment="1">
      <alignment horizontal="center"/>
    </xf>
    <xf numFmtId="0" fontId="6" fillId="0" borderId="0" xfId="0" applyFont="1" applyAlignment="1">
      <alignment horizontal="left"/>
    </xf>
    <xf numFmtId="0" fontId="0" fillId="12" borderId="0" xfId="0" applyFill="1"/>
    <xf numFmtId="0" fontId="1" fillId="12" borderId="0" xfId="6" applyFill="1" applyAlignment="1">
      <alignment horizontal="center"/>
    </xf>
    <xf numFmtId="0" fontId="8" fillId="12" borderId="0" xfId="3" applyFont="1" applyFill="1" applyAlignment="1">
      <alignment horizontal="center"/>
    </xf>
    <xf numFmtId="0" fontId="0" fillId="12" borderId="0" xfId="0" applyFill="1" applyAlignment="1">
      <alignment horizontal="center"/>
    </xf>
    <xf numFmtId="0" fontId="2" fillId="12" borderId="0" xfId="1" applyFill="1"/>
    <xf numFmtId="0" fontId="15" fillId="12" borderId="0" xfId="7" applyFont="1" applyFill="1"/>
    <xf numFmtId="0" fontId="15" fillId="12" borderId="0" xfId="6" applyFont="1" applyFill="1" applyAlignment="1">
      <alignment horizontal="center"/>
    </xf>
    <xf numFmtId="0" fontId="15" fillId="12" borderId="0" xfId="7" applyFont="1" applyFill="1" applyAlignment="1">
      <alignment horizontal="center"/>
    </xf>
    <xf numFmtId="0" fontId="11" fillId="12" borderId="0" xfId="6" applyFont="1" applyFill="1" applyAlignment="1">
      <alignment horizontal="center"/>
    </xf>
    <xf numFmtId="0" fontId="18" fillId="0" borderId="0" xfId="0" applyFont="1" applyAlignment="1">
      <alignment horizontal="center"/>
    </xf>
    <xf numFmtId="0" fontId="5" fillId="5" borderId="2" xfId="4" applyAlignment="1">
      <alignment horizontal="center"/>
    </xf>
    <xf numFmtId="0" fontId="2" fillId="2" borderId="0" xfId="1" applyAlignment="1">
      <alignment horizontal="left"/>
    </xf>
    <xf numFmtId="0" fontId="1" fillId="7" borderId="2" xfId="6" applyBorder="1" applyAlignment="1">
      <alignment horizontal="center"/>
    </xf>
    <xf numFmtId="1" fontId="5" fillId="5" borderId="2" xfId="4" applyNumberFormat="1" applyAlignment="1">
      <alignment horizontal="center"/>
    </xf>
    <xf numFmtId="0" fontId="5" fillId="5" borderId="2" xfId="4" applyAlignment="1">
      <alignment horizontal="center" vertical="center" wrapText="1"/>
    </xf>
    <xf numFmtId="0" fontId="5" fillId="5" borderId="2" xfId="4" applyAlignment="1">
      <alignment vertical="top" wrapText="1"/>
    </xf>
    <xf numFmtId="10" fontId="5" fillId="5" borderId="2" xfId="4" applyNumberFormat="1"/>
  </cellXfs>
  <cellStyles count="11">
    <cellStyle name="20 % - Accent1" xfId="6" builtinId="30"/>
    <cellStyle name="20 % - Accent3" xfId="9" builtinId="38"/>
    <cellStyle name="60 % - Accent2" xfId="8" builtinId="36"/>
    <cellStyle name="Accent1" xfId="5" builtinId="29"/>
    <cellStyle name="Accent2" xfId="7" builtinId="33"/>
    <cellStyle name="Accent4" xfId="10" builtinId="41"/>
    <cellStyle name="Insatisfaisant" xfId="2" builtinId="27"/>
    <cellStyle name="Neutre" xfId="3" builtinId="28"/>
    <cellStyle name="Normal" xfId="0" builtinId="0"/>
    <cellStyle name="Satisfaisant" xfId="1" builtinId="26"/>
    <cellStyle name="Vérification" xfId="4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104</xdr:row>
      <xdr:rowOff>28575</xdr:rowOff>
    </xdr:from>
    <xdr:ext cx="2635209" cy="264560"/>
    <xdr:sp macro="" textlink="">
      <xdr:nvSpPr>
        <xdr:cNvPr id="2" name="ZoneTexte 1"/>
        <xdr:cNvSpPr txBox="1"/>
      </xdr:nvSpPr>
      <xdr:spPr>
        <a:xfrm>
          <a:off x="85725" y="19383375"/>
          <a:ext cx="2635209" cy="26456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/>
            <a:t>Since May 2013: patients treated ARTbrace</a:t>
          </a:r>
        </a:p>
      </xdr:txBody>
    </xdr:sp>
    <xdr:clientData/>
  </xdr:oneCellAnchor>
  <xdr:oneCellAnchor>
    <xdr:from>
      <xdr:col>0</xdr:col>
      <xdr:colOff>9525</xdr:colOff>
      <xdr:row>0</xdr:row>
      <xdr:rowOff>38100</xdr:rowOff>
    </xdr:from>
    <xdr:ext cx="3633880" cy="264560"/>
    <xdr:sp macro="" textlink="">
      <xdr:nvSpPr>
        <xdr:cNvPr id="3" name="ZoneTexte 2"/>
        <xdr:cNvSpPr txBox="1"/>
      </xdr:nvSpPr>
      <xdr:spPr>
        <a:xfrm>
          <a:off x="9525" y="38100"/>
          <a:ext cx="3633880" cy="264560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/>
            <a:t>Before May 2013: patients treated with abbott's plaster cast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25</xdr:col>
      <xdr:colOff>9524</xdr:colOff>
      <xdr:row>150</xdr:row>
      <xdr:rowOff>9525</xdr:rowOff>
    </xdr:to>
    <xdr:sp macro="" textlink="">
      <xdr:nvSpPr>
        <xdr:cNvPr id="2" name="Rectangle 1"/>
        <xdr:cNvSpPr/>
      </xdr:nvSpPr>
      <xdr:spPr>
        <a:xfrm>
          <a:off x="0" y="552450"/>
          <a:ext cx="14620874" cy="28384500"/>
        </a:xfrm>
        <a:prstGeom prst="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0</xdr:col>
      <xdr:colOff>66675</xdr:colOff>
      <xdr:row>431</xdr:row>
      <xdr:rowOff>9525</xdr:rowOff>
    </xdr:from>
    <xdr:ext cx="1450077" cy="264560"/>
    <xdr:sp macro="" textlink="">
      <xdr:nvSpPr>
        <xdr:cNvPr id="3" name="ZoneTexte 2"/>
        <xdr:cNvSpPr txBox="1"/>
      </xdr:nvSpPr>
      <xdr:spPr>
        <a:xfrm>
          <a:off x="66675" y="82848450"/>
          <a:ext cx="1450077" cy="26456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/>
            <a:t>Référence 2012 - 2013</a:t>
          </a:r>
        </a:p>
      </xdr:txBody>
    </xdr:sp>
    <xdr:clientData/>
  </xdr:oneCellAnchor>
  <xdr:oneCellAnchor>
    <xdr:from>
      <xdr:col>15</xdr:col>
      <xdr:colOff>409575</xdr:colOff>
      <xdr:row>431</xdr:row>
      <xdr:rowOff>9525</xdr:rowOff>
    </xdr:from>
    <xdr:ext cx="2126929" cy="342786"/>
    <xdr:sp macro="" textlink="">
      <xdr:nvSpPr>
        <xdr:cNvPr id="4" name="ZoneTexte 3"/>
        <xdr:cNvSpPr txBox="1"/>
      </xdr:nvSpPr>
      <xdr:spPr>
        <a:xfrm>
          <a:off x="8134350" y="82848450"/>
          <a:ext cx="2126929" cy="342786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600" b="1"/>
            <a:t>6 months without brace</a:t>
          </a:r>
        </a:p>
      </xdr:txBody>
    </xdr:sp>
    <xdr:clientData/>
  </xdr:oneCellAnchor>
  <xdr:oneCellAnchor>
    <xdr:from>
      <xdr:col>20</xdr:col>
      <xdr:colOff>152400</xdr:colOff>
      <xdr:row>431</xdr:row>
      <xdr:rowOff>0</xdr:rowOff>
    </xdr:from>
    <xdr:ext cx="1861792" cy="342786"/>
    <xdr:sp macro="" textlink="">
      <xdr:nvSpPr>
        <xdr:cNvPr id="5" name="ZoneTexte 4"/>
        <xdr:cNvSpPr txBox="1"/>
      </xdr:nvSpPr>
      <xdr:spPr>
        <a:xfrm>
          <a:off x="11287125" y="82838925"/>
          <a:ext cx="1861792" cy="342786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600" b="1"/>
            <a:t>1 year without brace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1"/>
  <sheetViews>
    <sheetView tabSelected="1" topLeftCell="A302" workbookViewId="0">
      <selection activeCell="H297" sqref="H297"/>
    </sheetView>
  </sheetViews>
  <sheetFormatPr baseColWidth="10" defaultRowHeight="14.25"/>
  <cols>
    <col min="1" max="1" width="22.625" customWidth="1"/>
    <col min="5" max="5" width="11" style="40"/>
    <col min="8" max="8" width="11" style="40"/>
    <col min="9" max="9" width="11" style="25"/>
    <col min="10" max="10" width="11" style="40"/>
    <col min="13" max="14" width="11" style="40"/>
    <col min="17" max="18" width="11" style="40"/>
  </cols>
  <sheetData>
    <row r="1" spans="1:21" ht="15">
      <c r="A1" t="s">
        <v>76</v>
      </c>
      <c r="E1" s="25"/>
      <c r="H1" s="49"/>
      <c r="K1" s="3"/>
      <c r="M1" s="25"/>
      <c r="O1" s="3" t="s">
        <v>77</v>
      </c>
      <c r="Q1" s="25"/>
      <c r="S1" s="3" t="s">
        <v>77</v>
      </c>
    </row>
    <row r="2" spans="1:21" ht="15.75" thickBot="1">
      <c r="E2" s="25"/>
      <c r="H2" s="49"/>
      <c r="K2" s="3"/>
      <c r="M2" s="25"/>
      <c r="O2" s="3"/>
      <c r="Q2" s="25"/>
      <c r="S2" s="3"/>
    </row>
    <row r="3" spans="1:21" s="27" customFormat="1" ht="31.5" thickTop="1" thickBot="1">
      <c r="E3" s="71" t="s">
        <v>78</v>
      </c>
      <c r="H3" s="71" t="s">
        <v>79</v>
      </c>
      <c r="I3" s="71" t="s">
        <v>80</v>
      </c>
      <c r="J3" s="71" t="s">
        <v>81</v>
      </c>
      <c r="K3" s="28" t="s">
        <v>82</v>
      </c>
      <c r="L3" s="28" t="s">
        <v>83</v>
      </c>
      <c r="M3" s="71" t="s">
        <v>84</v>
      </c>
      <c r="N3" s="71" t="s">
        <v>85</v>
      </c>
      <c r="O3" s="27" t="s">
        <v>86</v>
      </c>
      <c r="P3" s="27" t="s">
        <v>87</v>
      </c>
      <c r="Q3" s="71" t="s">
        <v>88</v>
      </c>
      <c r="R3" s="71" t="s">
        <v>89</v>
      </c>
      <c r="S3" s="27" t="s">
        <v>90</v>
      </c>
      <c r="T3" s="27" t="s">
        <v>171</v>
      </c>
      <c r="U3" s="28" t="s">
        <v>92</v>
      </c>
    </row>
    <row r="4" spans="1:21" ht="15.75" thickTop="1">
      <c r="A4" t="s">
        <v>486</v>
      </c>
      <c r="B4" s="11">
        <v>36523</v>
      </c>
      <c r="C4" t="s">
        <v>44</v>
      </c>
      <c r="D4" t="s">
        <v>4</v>
      </c>
      <c r="E4" s="25">
        <v>23</v>
      </c>
      <c r="F4" t="s">
        <v>4</v>
      </c>
      <c r="G4" t="s">
        <v>2</v>
      </c>
      <c r="H4" s="49">
        <v>23</v>
      </c>
      <c r="I4" s="25">
        <v>18</v>
      </c>
      <c r="J4" s="40">
        <v>11</v>
      </c>
      <c r="K4" s="3">
        <f>(E4-I4)/(E4)</f>
        <v>0.21739130434782608</v>
      </c>
      <c r="L4">
        <f>(H4-J4)/(H4)</f>
        <v>0.52173913043478259</v>
      </c>
      <c r="M4" s="25">
        <v>19</v>
      </c>
      <c r="N4" s="40">
        <v>17</v>
      </c>
      <c r="O4" s="3">
        <f t="shared" ref="O4:O18" si="0">(E4-M4)/(E4)</f>
        <v>0.17391304347826086</v>
      </c>
      <c r="P4">
        <f>(H4-N4)/(H4)</f>
        <v>0.2608695652173913</v>
      </c>
      <c r="Q4" s="25">
        <v>23</v>
      </c>
      <c r="R4" s="40">
        <v>20</v>
      </c>
      <c r="S4" s="3">
        <f t="shared" ref="S4:S18" si="1">(E4-Q4)/E4</f>
        <v>0</v>
      </c>
      <c r="T4">
        <f>(H4-R4)/H4</f>
        <v>0.13043478260869565</v>
      </c>
      <c r="U4">
        <v>1</v>
      </c>
    </row>
    <row r="5" spans="1:21" ht="15">
      <c r="A5" t="s">
        <v>486</v>
      </c>
      <c r="B5" s="11">
        <v>35957</v>
      </c>
      <c r="C5" t="s">
        <v>0</v>
      </c>
      <c r="D5" t="s">
        <v>1</v>
      </c>
      <c r="E5" s="25">
        <v>21</v>
      </c>
      <c r="F5" t="s">
        <v>1</v>
      </c>
      <c r="G5" t="s">
        <v>2</v>
      </c>
      <c r="H5" s="49">
        <v>21</v>
      </c>
      <c r="I5" s="25">
        <v>5</v>
      </c>
      <c r="J5" s="40">
        <v>6</v>
      </c>
      <c r="K5" s="3">
        <f>(E5-I5)/(E5)</f>
        <v>0.76190476190476186</v>
      </c>
      <c r="L5">
        <f t="shared" ref="L5:L67" si="2">(H5-J5)/(H5)</f>
        <v>0.7142857142857143</v>
      </c>
      <c r="M5" s="25">
        <v>15</v>
      </c>
      <c r="N5" s="40">
        <v>17</v>
      </c>
      <c r="O5" s="3">
        <f t="shared" si="0"/>
        <v>0.2857142857142857</v>
      </c>
      <c r="P5">
        <f>(H5-N5)/(H5)</f>
        <v>0.19047619047619047</v>
      </c>
      <c r="Q5" s="25">
        <v>15</v>
      </c>
      <c r="R5" s="40">
        <v>15</v>
      </c>
      <c r="S5" s="3">
        <f t="shared" si="1"/>
        <v>0.2857142857142857</v>
      </c>
      <c r="T5">
        <f>(H5-R5)/H5</f>
        <v>0.2857142857142857</v>
      </c>
      <c r="U5">
        <v>1</v>
      </c>
    </row>
    <row r="6" spans="1:21" ht="15">
      <c r="A6" t="s">
        <v>486</v>
      </c>
      <c r="B6" s="11">
        <v>35938</v>
      </c>
      <c r="C6" t="s">
        <v>44</v>
      </c>
      <c r="D6" t="s">
        <v>4</v>
      </c>
      <c r="E6" s="25">
        <v>20</v>
      </c>
      <c r="H6" s="49"/>
      <c r="I6" s="25">
        <v>5</v>
      </c>
      <c r="K6" s="3">
        <f t="shared" ref="K6:K69" si="3">(E6-I6)/(E6)</f>
        <v>0.75</v>
      </c>
      <c r="M6" s="25">
        <v>15</v>
      </c>
      <c r="O6" s="3">
        <f t="shared" si="0"/>
        <v>0.25</v>
      </c>
      <c r="Q6" s="25">
        <v>24</v>
      </c>
      <c r="S6" s="3">
        <f t="shared" si="1"/>
        <v>-0.2</v>
      </c>
      <c r="U6">
        <v>1</v>
      </c>
    </row>
    <row r="7" spans="1:21" ht="15">
      <c r="A7" t="s">
        <v>486</v>
      </c>
      <c r="B7" s="11">
        <v>36086</v>
      </c>
      <c r="C7" t="s">
        <v>0</v>
      </c>
      <c r="D7" t="s">
        <v>1</v>
      </c>
      <c r="E7" s="25">
        <v>21</v>
      </c>
      <c r="F7" t="s">
        <v>4</v>
      </c>
      <c r="G7" t="s">
        <v>2</v>
      </c>
      <c r="H7" s="49">
        <v>22</v>
      </c>
      <c r="I7" s="25">
        <v>10</v>
      </c>
      <c r="J7" s="40">
        <v>6</v>
      </c>
      <c r="K7" s="3">
        <f t="shared" si="3"/>
        <v>0.52380952380952384</v>
      </c>
      <c r="L7">
        <f t="shared" si="2"/>
        <v>0.72727272727272729</v>
      </c>
      <c r="M7" s="25">
        <v>19</v>
      </c>
      <c r="N7" s="40">
        <v>13</v>
      </c>
      <c r="O7" s="3">
        <f t="shared" si="0"/>
        <v>9.5238095238095233E-2</v>
      </c>
      <c r="P7">
        <f>(H7-N7)/(H7)</f>
        <v>0.40909090909090912</v>
      </c>
      <c r="Q7" s="25">
        <v>17</v>
      </c>
      <c r="R7" s="40">
        <v>10</v>
      </c>
      <c r="S7" s="3">
        <f t="shared" si="1"/>
        <v>0.19047619047619047</v>
      </c>
      <c r="T7">
        <f>(H7-R7)/H7</f>
        <v>0.54545454545454541</v>
      </c>
      <c r="U7">
        <v>1</v>
      </c>
    </row>
    <row r="8" spans="1:21" ht="15">
      <c r="A8" t="s">
        <v>486</v>
      </c>
      <c r="B8" s="11">
        <v>35996</v>
      </c>
      <c r="C8" t="s">
        <v>0</v>
      </c>
      <c r="D8" t="s">
        <v>1</v>
      </c>
      <c r="E8" s="25">
        <v>36</v>
      </c>
      <c r="H8" s="49"/>
      <c r="I8" s="25">
        <v>23</v>
      </c>
      <c r="K8" s="3">
        <f t="shared" si="3"/>
        <v>0.3611111111111111</v>
      </c>
      <c r="M8" s="25">
        <v>32</v>
      </c>
      <c r="O8" s="3">
        <f t="shared" si="0"/>
        <v>0.1111111111111111</v>
      </c>
      <c r="Q8" s="25">
        <v>32</v>
      </c>
      <c r="S8" s="3">
        <f t="shared" si="1"/>
        <v>0.1111111111111111</v>
      </c>
      <c r="U8">
        <v>1</v>
      </c>
    </row>
    <row r="9" spans="1:21" ht="15">
      <c r="A9" t="s">
        <v>486</v>
      </c>
      <c r="B9" s="11">
        <v>36777</v>
      </c>
      <c r="C9" t="s">
        <v>15</v>
      </c>
      <c r="D9" t="s">
        <v>34</v>
      </c>
      <c r="E9" s="25">
        <v>21</v>
      </c>
      <c r="H9" s="49"/>
      <c r="I9" s="25">
        <v>3</v>
      </c>
      <c r="K9" s="3">
        <f t="shared" si="3"/>
        <v>0.8571428571428571</v>
      </c>
      <c r="M9" s="25">
        <v>15</v>
      </c>
      <c r="O9" s="3">
        <f t="shared" si="0"/>
        <v>0.2857142857142857</v>
      </c>
      <c r="Q9" s="25">
        <v>15</v>
      </c>
      <c r="S9" s="3">
        <f t="shared" si="1"/>
        <v>0.2857142857142857</v>
      </c>
      <c r="U9">
        <v>1</v>
      </c>
    </row>
    <row r="10" spans="1:21" ht="15">
      <c r="A10" t="s">
        <v>486</v>
      </c>
      <c r="B10" s="11">
        <v>35274</v>
      </c>
      <c r="C10" t="s">
        <v>23</v>
      </c>
      <c r="D10" t="s">
        <v>34</v>
      </c>
      <c r="E10" s="25">
        <v>21</v>
      </c>
      <c r="H10" s="49"/>
      <c r="I10" s="25">
        <v>5</v>
      </c>
      <c r="K10" s="3">
        <f t="shared" si="3"/>
        <v>0.76190476190476186</v>
      </c>
      <c r="M10" s="25">
        <v>6</v>
      </c>
      <c r="O10" s="3">
        <f t="shared" si="0"/>
        <v>0.7142857142857143</v>
      </c>
      <c r="Q10" s="25">
        <v>4</v>
      </c>
      <c r="S10" s="3">
        <f t="shared" si="1"/>
        <v>0.80952380952380953</v>
      </c>
      <c r="U10">
        <v>1</v>
      </c>
    </row>
    <row r="11" spans="1:21" ht="15">
      <c r="A11" t="s">
        <v>486</v>
      </c>
      <c r="B11" s="11">
        <v>36315</v>
      </c>
      <c r="C11" t="s">
        <v>27</v>
      </c>
      <c r="D11" t="s">
        <v>28</v>
      </c>
      <c r="E11" s="25">
        <v>20</v>
      </c>
      <c r="H11" s="49"/>
      <c r="I11" s="25">
        <v>10</v>
      </c>
      <c r="K11" s="3">
        <f t="shared" si="3"/>
        <v>0.5</v>
      </c>
      <c r="M11" s="25">
        <v>9</v>
      </c>
      <c r="O11" s="3">
        <f t="shared" si="0"/>
        <v>0.55000000000000004</v>
      </c>
      <c r="Q11" s="25">
        <v>9</v>
      </c>
      <c r="S11" s="3">
        <f t="shared" si="1"/>
        <v>0.55000000000000004</v>
      </c>
      <c r="U11">
        <v>1</v>
      </c>
    </row>
    <row r="12" spans="1:21" ht="15">
      <c r="A12" t="s">
        <v>486</v>
      </c>
      <c r="B12" s="11">
        <v>35274</v>
      </c>
      <c r="C12" t="s">
        <v>0</v>
      </c>
      <c r="D12" t="s">
        <v>4</v>
      </c>
      <c r="E12" s="25">
        <v>40</v>
      </c>
      <c r="F12" t="s">
        <v>4</v>
      </c>
      <c r="G12" t="s">
        <v>2</v>
      </c>
      <c r="H12" s="49">
        <v>27</v>
      </c>
      <c r="I12" s="25">
        <v>25</v>
      </c>
      <c r="J12" s="40">
        <v>19</v>
      </c>
      <c r="K12" s="3">
        <f t="shared" si="3"/>
        <v>0.375</v>
      </c>
      <c r="L12">
        <f t="shared" si="2"/>
        <v>0.29629629629629628</v>
      </c>
      <c r="M12" s="25">
        <v>33</v>
      </c>
      <c r="N12" s="40">
        <v>20</v>
      </c>
      <c r="O12" s="3">
        <f t="shared" si="0"/>
        <v>0.17499999999999999</v>
      </c>
      <c r="P12">
        <f>(H12-N12)/(H12)</f>
        <v>0.25925925925925924</v>
      </c>
      <c r="Q12" s="25">
        <v>29</v>
      </c>
      <c r="R12" s="40">
        <v>15</v>
      </c>
      <c r="S12" s="3">
        <f t="shared" si="1"/>
        <v>0.27500000000000002</v>
      </c>
      <c r="T12">
        <f>(H12-R12)/H12</f>
        <v>0.44444444444444442</v>
      </c>
      <c r="U12">
        <v>1</v>
      </c>
    </row>
    <row r="13" spans="1:21" ht="15">
      <c r="A13" t="s">
        <v>486</v>
      </c>
      <c r="B13" s="11">
        <v>35480</v>
      </c>
      <c r="C13" t="s">
        <v>6</v>
      </c>
      <c r="D13" t="s">
        <v>1</v>
      </c>
      <c r="E13" s="25">
        <v>30</v>
      </c>
      <c r="F13" t="s">
        <v>1</v>
      </c>
      <c r="G13" t="s">
        <v>2</v>
      </c>
      <c r="H13" s="49">
        <v>20</v>
      </c>
      <c r="I13" s="25">
        <v>18</v>
      </c>
      <c r="J13" s="40">
        <v>12</v>
      </c>
      <c r="K13" s="3">
        <f t="shared" si="3"/>
        <v>0.4</v>
      </c>
      <c r="L13">
        <f t="shared" si="2"/>
        <v>0.4</v>
      </c>
      <c r="M13" s="25">
        <v>25</v>
      </c>
      <c r="N13" s="40">
        <v>18</v>
      </c>
      <c r="O13" s="3">
        <f t="shared" si="0"/>
        <v>0.16666666666666666</v>
      </c>
      <c r="P13">
        <f>(H13-N13)/(H13)</f>
        <v>0.1</v>
      </c>
      <c r="Q13" s="25">
        <v>27</v>
      </c>
      <c r="R13" s="40">
        <v>14</v>
      </c>
      <c r="S13" s="3">
        <f t="shared" si="1"/>
        <v>0.1</v>
      </c>
      <c r="T13">
        <f>(H13-R13)/H13</f>
        <v>0.3</v>
      </c>
      <c r="U13">
        <v>1</v>
      </c>
    </row>
    <row r="14" spans="1:21" ht="15">
      <c r="A14" t="s">
        <v>486</v>
      </c>
      <c r="B14" s="11">
        <v>36010</v>
      </c>
      <c r="C14" t="s">
        <v>44</v>
      </c>
      <c r="D14" t="s">
        <v>28</v>
      </c>
      <c r="E14" s="25">
        <v>40</v>
      </c>
      <c r="H14" s="49"/>
      <c r="I14" s="25">
        <v>9</v>
      </c>
      <c r="K14" s="3">
        <f t="shared" si="3"/>
        <v>0.77500000000000002</v>
      </c>
      <c r="M14" s="25">
        <v>14</v>
      </c>
      <c r="O14" s="3">
        <f t="shared" si="0"/>
        <v>0.65</v>
      </c>
      <c r="Q14" s="25">
        <v>20</v>
      </c>
      <c r="S14" s="3">
        <f t="shared" si="1"/>
        <v>0.5</v>
      </c>
      <c r="U14">
        <v>1</v>
      </c>
    </row>
    <row r="15" spans="1:21">
      <c r="A15" t="s">
        <v>486</v>
      </c>
      <c r="B15" s="15">
        <v>35656</v>
      </c>
      <c r="C15" s="14" t="s">
        <v>6</v>
      </c>
      <c r="D15" s="14" t="s">
        <v>12</v>
      </c>
      <c r="E15" s="25">
        <v>34</v>
      </c>
      <c r="F15" s="14" t="s">
        <v>12</v>
      </c>
      <c r="G15" s="14" t="s">
        <v>10</v>
      </c>
      <c r="H15" s="43">
        <v>21</v>
      </c>
      <c r="I15" s="25">
        <v>36</v>
      </c>
      <c r="J15" s="40">
        <v>35</v>
      </c>
      <c r="K15" s="3">
        <f t="shared" si="3"/>
        <v>-5.8823529411764705E-2</v>
      </c>
      <c r="L15">
        <f t="shared" si="2"/>
        <v>-0.66666666666666663</v>
      </c>
      <c r="M15" s="25">
        <v>52</v>
      </c>
      <c r="N15" s="40">
        <v>40</v>
      </c>
      <c r="O15" s="3">
        <f t="shared" si="0"/>
        <v>-0.52941176470588236</v>
      </c>
      <c r="P15">
        <f>(H15-N15)/(H15)</f>
        <v>-0.90476190476190477</v>
      </c>
      <c r="Q15" s="25">
        <v>52</v>
      </c>
      <c r="R15" s="43">
        <v>48</v>
      </c>
      <c r="S15" s="3">
        <f t="shared" si="1"/>
        <v>-0.52941176470588236</v>
      </c>
      <c r="T15">
        <f>(H15-R15)/H15</f>
        <v>-1.2857142857142858</v>
      </c>
      <c r="U15">
        <v>1</v>
      </c>
    </row>
    <row r="16" spans="1:21" ht="15">
      <c r="A16" t="s">
        <v>486</v>
      </c>
      <c r="B16" s="11">
        <v>35765</v>
      </c>
      <c r="C16" t="s">
        <v>0</v>
      </c>
      <c r="D16" t="s">
        <v>1</v>
      </c>
      <c r="E16" s="25">
        <v>30</v>
      </c>
      <c r="F16" t="s">
        <v>1</v>
      </c>
      <c r="G16" t="s">
        <v>10</v>
      </c>
      <c r="H16" s="49">
        <v>23</v>
      </c>
      <c r="I16" s="25">
        <v>22</v>
      </c>
      <c r="J16" s="40">
        <v>19</v>
      </c>
      <c r="K16" s="3">
        <f t="shared" si="3"/>
        <v>0.26666666666666666</v>
      </c>
      <c r="L16">
        <f t="shared" si="2"/>
        <v>0.17391304347826086</v>
      </c>
      <c r="M16" s="25">
        <v>27</v>
      </c>
      <c r="N16" s="40">
        <v>21</v>
      </c>
      <c r="O16" s="3">
        <f t="shared" si="0"/>
        <v>0.1</v>
      </c>
      <c r="P16">
        <f>(H16-N16)/(H16)</f>
        <v>8.6956521739130432E-2</v>
      </c>
      <c r="Q16" s="25">
        <v>31</v>
      </c>
      <c r="R16" s="40">
        <v>24</v>
      </c>
      <c r="S16" s="3">
        <f t="shared" si="1"/>
        <v>-3.3333333333333333E-2</v>
      </c>
      <c r="T16">
        <f>(H16-R16)/H16</f>
        <v>-4.3478260869565216E-2</v>
      </c>
      <c r="U16">
        <v>1</v>
      </c>
    </row>
    <row r="17" spans="1:21" ht="15">
      <c r="A17" t="s">
        <v>486</v>
      </c>
      <c r="B17" s="11">
        <v>36935</v>
      </c>
      <c r="C17" t="s">
        <v>6</v>
      </c>
      <c r="D17" t="s">
        <v>1</v>
      </c>
      <c r="E17" s="25">
        <v>20</v>
      </c>
      <c r="F17" t="s">
        <v>4</v>
      </c>
      <c r="G17" t="s">
        <v>74</v>
      </c>
      <c r="H17" s="49">
        <v>23</v>
      </c>
      <c r="I17" s="25">
        <v>4</v>
      </c>
      <c r="J17" s="40">
        <v>5</v>
      </c>
      <c r="K17" s="3">
        <f t="shared" si="3"/>
        <v>0.8</v>
      </c>
      <c r="L17">
        <f t="shared" si="2"/>
        <v>0.78260869565217395</v>
      </c>
      <c r="M17" s="25">
        <v>10</v>
      </c>
      <c r="N17" s="40">
        <v>10</v>
      </c>
      <c r="O17" s="3">
        <f t="shared" si="0"/>
        <v>0.5</v>
      </c>
      <c r="P17">
        <f>(H17-N17)/(H17)</f>
        <v>0.56521739130434778</v>
      </c>
      <c r="Q17" s="25">
        <v>18</v>
      </c>
      <c r="R17" s="40">
        <v>17</v>
      </c>
      <c r="S17" s="3">
        <f t="shared" si="1"/>
        <v>0.1</v>
      </c>
      <c r="T17">
        <f>(H17-R17)/H17</f>
        <v>0.2608695652173913</v>
      </c>
      <c r="U17">
        <v>1</v>
      </c>
    </row>
    <row r="18" spans="1:21" ht="15">
      <c r="A18" t="s">
        <v>486</v>
      </c>
      <c r="B18" s="11">
        <v>35819</v>
      </c>
      <c r="C18" t="s">
        <v>0</v>
      </c>
      <c r="D18" t="s">
        <v>1</v>
      </c>
      <c r="E18" s="25">
        <v>28</v>
      </c>
      <c r="F18" t="s">
        <v>1</v>
      </c>
      <c r="G18" t="s">
        <v>10</v>
      </c>
      <c r="H18" s="49"/>
      <c r="I18" s="25">
        <v>15</v>
      </c>
      <c r="K18" s="3">
        <f t="shared" si="3"/>
        <v>0.4642857142857143</v>
      </c>
      <c r="M18" s="25">
        <v>24</v>
      </c>
      <c r="O18" s="3">
        <f t="shared" si="0"/>
        <v>0.14285714285714285</v>
      </c>
      <c r="Q18" s="25">
        <v>30</v>
      </c>
      <c r="S18" s="3">
        <f t="shared" si="1"/>
        <v>-7.1428571428571425E-2</v>
      </c>
      <c r="U18">
        <v>1</v>
      </c>
    </row>
    <row r="19" spans="1:21" ht="15">
      <c r="A19" t="s">
        <v>486</v>
      </c>
      <c r="B19" s="11">
        <v>36329</v>
      </c>
      <c r="E19" s="25"/>
      <c r="F19" t="s">
        <v>44</v>
      </c>
      <c r="G19" t="s">
        <v>10</v>
      </c>
      <c r="H19" s="49">
        <v>20</v>
      </c>
      <c r="J19" s="40">
        <v>0</v>
      </c>
      <c r="K19" s="3"/>
      <c r="L19">
        <f t="shared" si="2"/>
        <v>1</v>
      </c>
      <c r="M19" s="25"/>
      <c r="N19" s="40">
        <v>10</v>
      </c>
      <c r="O19" s="3"/>
      <c r="P19">
        <f>(H19-N19)/(H19)</f>
        <v>0.5</v>
      </c>
      <c r="Q19" s="25"/>
      <c r="R19" s="40">
        <v>5</v>
      </c>
      <c r="S19" s="3"/>
      <c r="T19">
        <f>(H19-R19)/H19</f>
        <v>0.75</v>
      </c>
      <c r="U19">
        <v>1</v>
      </c>
    </row>
    <row r="20" spans="1:21">
      <c r="A20" t="s">
        <v>486</v>
      </c>
      <c r="B20" s="15">
        <v>36578</v>
      </c>
      <c r="C20" s="14" t="s">
        <v>0</v>
      </c>
      <c r="D20" s="14" t="s">
        <v>4</v>
      </c>
      <c r="E20" s="25">
        <v>35</v>
      </c>
      <c r="F20" s="14"/>
      <c r="G20" s="14"/>
      <c r="H20" s="43"/>
      <c r="I20" s="25">
        <v>24</v>
      </c>
      <c r="K20" s="3">
        <f t="shared" si="3"/>
        <v>0.31428571428571428</v>
      </c>
      <c r="M20" s="25">
        <v>35</v>
      </c>
      <c r="O20" s="3">
        <f>(E20-M20)/(E20)</f>
        <v>0</v>
      </c>
      <c r="Q20" s="25">
        <v>45</v>
      </c>
      <c r="R20" s="43"/>
      <c r="S20" s="3">
        <f>(E20-Q20)/E20</f>
        <v>-0.2857142857142857</v>
      </c>
      <c r="U20">
        <v>1</v>
      </c>
    </row>
    <row r="21" spans="1:21">
      <c r="A21" t="s">
        <v>486</v>
      </c>
      <c r="B21" s="11">
        <v>36006</v>
      </c>
      <c r="E21" s="25"/>
      <c r="F21" t="s">
        <v>6</v>
      </c>
      <c r="G21" t="s">
        <v>28</v>
      </c>
      <c r="H21" s="41">
        <v>22</v>
      </c>
      <c r="J21" s="40">
        <v>4</v>
      </c>
      <c r="K21" s="3"/>
      <c r="L21">
        <f t="shared" si="2"/>
        <v>0.81818181818181823</v>
      </c>
      <c r="M21" s="25"/>
      <c r="N21" s="40">
        <v>9</v>
      </c>
      <c r="O21" s="3"/>
      <c r="P21">
        <f>(H21-N21)/(H21)</f>
        <v>0.59090909090909094</v>
      </c>
      <c r="Q21" s="25"/>
      <c r="R21" s="40">
        <v>20</v>
      </c>
      <c r="S21" s="3"/>
      <c r="T21">
        <f>(H21-R21)/H21</f>
        <v>9.0909090909090912E-2</v>
      </c>
      <c r="U21">
        <v>1</v>
      </c>
    </row>
    <row r="22" spans="1:21" ht="15">
      <c r="A22" t="s">
        <v>486</v>
      </c>
      <c r="B22" s="11">
        <v>36564</v>
      </c>
      <c r="C22" t="s">
        <v>44</v>
      </c>
      <c r="D22" t="s">
        <v>4</v>
      </c>
      <c r="E22" s="25">
        <v>23</v>
      </c>
      <c r="F22" t="s">
        <v>4</v>
      </c>
      <c r="G22" t="s">
        <v>2</v>
      </c>
      <c r="H22" s="49">
        <v>16</v>
      </c>
      <c r="I22" s="25">
        <v>7</v>
      </c>
      <c r="J22" s="41">
        <v>10</v>
      </c>
      <c r="K22" s="3">
        <f t="shared" si="3"/>
        <v>0.69565217391304346</v>
      </c>
      <c r="L22">
        <f t="shared" si="2"/>
        <v>0.375</v>
      </c>
      <c r="M22" s="25">
        <v>17</v>
      </c>
      <c r="N22" s="40">
        <v>15</v>
      </c>
      <c r="O22" s="3">
        <f>(E22-M22)/(E22)</f>
        <v>0.2608695652173913</v>
      </c>
      <c r="P22">
        <f>(H22-N22)/(H22)</f>
        <v>6.25E-2</v>
      </c>
      <c r="Q22" s="25">
        <v>17</v>
      </c>
      <c r="R22" s="40">
        <v>15</v>
      </c>
      <c r="S22" s="3">
        <f>(E22-Q22)/E22</f>
        <v>0.2608695652173913</v>
      </c>
      <c r="T22">
        <f>(H22-R22)/H22</f>
        <v>6.25E-2</v>
      </c>
      <c r="U22">
        <v>1</v>
      </c>
    </row>
    <row r="23" spans="1:21" ht="15">
      <c r="A23" t="s">
        <v>486</v>
      </c>
      <c r="B23" s="11">
        <v>35231</v>
      </c>
      <c r="E23" s="25"/>
      <c r="F23" t="s">
        <v>15</v>
      </c>
      <c r="G23" t="s">
        <v>28</v>
      </c>
      <c r="H23" s="49">
        <v>21</v>
      </c>
      <c r="J23" s="40">
        <v>2</v>
      </c>
      <c r="K23" s="3"/>
      <c r="L23">
        <f t="shared" si="2"/>
        <v>0.90476190476190477</v>
      </c>
      <c r="M23" s="25"/>
      <c r="N23" s="40">
        <v>3</v>
      </c>
      <c r="O23" s="3"/>
      <c r="P23">
        <f>(H23-N23)/(H23)</f>
        <v>0.8571428571428571</v>
      </c>
      <c r="Q23" s="25"/>
      <c r="R23" s="40">
        <v>11</v>
      </c>
      <c r="S23" s="3"/>
      <c r="T23">
        <f>(H23-R23)/H23</f>
        <v>0.47619047619047616</v>
      </c>
      <c r="U23">
        <v>1</v>
      </c>
    </row>
    <row r="24" spans="1:21">
      <c r="A24" t="s">
        <v>486</v>
      </c>
      <c r="B24">
        <v>36063</v>
      </c>
      <c r="C24" t="s">
        <v>8</v>
      </c>
      <c r="D24" t="s">
        <v>15</v>
      </c>
      <c r="E24" s="25">
        <v>50</v>
      </c>
      <c r="I24" s="25">
        <v>28</v>
      </c>
      <c r="K24" s="3">
        <f t="shared" si="3"/>
        <v>0.44</v>
      </c>
      <c r="M24" s="25">
        <v>52</v>
      </c>
      <c r="O24" s="3">
        <f>(E24-M24)/(E24)</f>
        <v>-0.04</v>
      </c>
      <c r="Q24" s="25">
        <v>52</v>
      </c>
      <c r="S24" s="3">
        <f>(E24-Q24)/E24</f>
        <v>-0.04</v>
      </c>
      <c r="U24">
        <v>1</v>
      </c>
    </row>
    <row r="25" spans="1:21" ht="15">
      <c r="A25" t="s">
        <v>486</v>
      </c>
      <c r="B25" s="11">
        <v>36122</v>
      </c>
      <c r="C25" t="s">
        <v>27</v>
      </c>
      <c r="D25" t="s">
        <v>4</v>
      </c>
      <c r="E25" s="25">
        <v>20</v>
      </c>
      <c r="F25" t="s">
        <v>4</v>
      </c>
      <c r="G25" t="s">
        <v>2</v>
      </c>
      <c r="H25" s="49">
        <v>20</v>
      </c>
      <c r="I25" s="25">
        <v>13</v>
      </c>
      <c r="J25" s="40">
        <v>14</v>
      </c>
      <c r="K25" s="3">
        <f t="shared" si="3"/>
        <v>0.35</v>
      </c>
      <c r="L25">
        <f t="shared" si="2"/>
        <v>0.3</v>
      </c>
      <c r="M25" s="25">
        <v>19</v>
      </c>
      <c r="N25" s="40">
        <v>15</v>
      </c>
      <c r="O25" s="3">
        <f>(E25-M25)/(E25)</f>
        <v>0.05</v>
      </c>
      <c r="P25">
        <f>(H25-N25)/(H25)</f>
        <v>0.25</v>
      </c>
      <c r="Q25" s="25">
        <v>16</v>
      </c>
      <c r="R25" s="40">
        <v>13</v>
      </c>
      <c r="S25" s="3">
        <f>(E25-Q25)/E25</f>
        <v>0.2</v>
      </c>
      <c r="T25">
        <f>(H25-R25)/H25</f>
        <v>0.35</v>
      </c>
      <c r="U25">
        <v>1</v>
      </c>
    </row>
    <row r="26" spans="1:21" ht="15">
      <c r="A26" t="s">
        <v>486</v>
      </c>
      <c r="B26" s="11">
        <v>36439</v>
      </c>
      <c r="C26" t="s">
        <v>0</v>
      </c>
      <c r="D26" t="s">
        <v>4</v>
      </c>
      <c r="E26" s="25">
        <v>20</v>
      </c>
      <c r="F26" t="s">
        <v>4</v>
      </c>
      <c r="G26" t="s">
        <v>2</v>
      </c>
      <c r="H26" s="49">
        <v>22</v>
      </c>
      <c r="I26" s="25">
        <v>18</v>
      </c>
      <c r="J26" s="40">
        <v>6</v>
      </c>
      <c r="K26" s="3">
        <f t="shared" si="3"/>
        <v>0.1</v>
      </c>
      <c r="L26">
        <f t="shared" si="2"/>
        <v>0.72727272727272729</v>
      </c>
      <c r="M26" s="25">
        <v>25</v>
      </c>
      <c r="N26" s="40">
        <v>27</v>
      </c>
      <c r="O26" s="3">
        <f>(E26-M26)/(E26)</f>
        <v>-0.25</v>
      </c>
      <c r="P26">
        <f>(H26-N26)/(H26)</f>
        <v>-0.22727272727272727</v>
      </c>
      <c r="Q26" s="25">
        <v>22</v>
      </c>
      <c r="R26" s="40">
        <v>16</v>
      </c>
      <c r="S26" s="3">
        <f>(E26-Q26)/E26</f>
        <v>-0.1</v>
      </c>
      <c r="T26">
        <f>(H26-R26)/H26</f>
        <v>0.27272727272727271</v>
      </c>
      <c r="U26">
        <v>1</v>
      </c>
    </row>
    <row r="27" spans="1:21" ht="15">
      <c r="A27" t="s">
        <v>486</v>
      </c>
      <c r="B27" s="11">
        <v>36396</v>
      </c>
      <c r="C27" t="s">
        <v>6</v>
      </c>
      <c r="D27" t="s">
        <v>1</v>
      </c>
      <c r="E27" s="25">
        <v>54</v>
      </c>
      <c r="F27" t="s">
        <v>1</v>
      </c>
      <c r="G27" t="s">
        <v>2</v>
      </c>
      <c r="H27" s="49">
        <v>25</v>
      </c>
      <c r="I27" s="25">
        <v>49</v>
      </c>
      <c r="J27" s="40">
        <v>24</v>
      </c>
      <c r="K27" s="3">
        <f t="shared" si="3"/>
        <v>9.2592592592592587E-2</v>
      </c>
      <c r="L27">
        <f t="shared" si="2"/>
        <v>0.04</v>
      </c>
      <c r="M27" s="25">
        <v>52</v>
      </c>
      <c r="N27" s="40">
        <v>33</v>
      </c>
      <c r="O27" s="3">
        <f>(E27-M27)/(E27)</f>
        <v>3.7037037037037035E-2</v>
      </c>
      <c r="P27">
        <f>(H27-N27)/(H27)</f>
        <v>-0.32</v>
      </c>
      <c r="Q27" s="25">
        <v>54</v>
      </c>
      <c r="R27" s="40">
        <v>26</v>
      </c>
      <c r="S27" s="3">
        <f>(E27-Q27)/E27</f>
        <v>0</v>
      </c>
      <c r="T27">
        <f>(H27-R27)/H27</f>
        <v>-0.04</v>
      </c>
      <c r="U27">
        <v>1</v>
      </c>
    </row>
    <row r="28" spans="1:21" ht="15">
      <c r="A28" t="s">
        <v>486</v>
      </c>
      <c r="B28" s="11">
        <v>34844</v>
      </c>
      <c r="C28" t="s">
        <v>6</v>
      </c>
      <c r="D28" t="s">
        <v>1</v>
      </c>
      <c r="E28" s="25">
        <v>29</v>
      </c>
      <c r="H28" s="49"/>
      <c r="I28" s="25">
        <v>20</v>
      </c>
      <c r="K28" s="3">
        <f t="shared" si="3"/>
        <v>0.31034482758620691</v>
      </c>
      <c r="M28" s="25">
        <v>29</v>
      </c>
      <c r="O28" s="3">
        <f>(E28-M28)/(E28)</f>
        <v>0</v>
      </c>
      <c r="Q28" s="25">
        <v>29</v>
      </c>
      <c r="S28" s="3">
        <f>(E28-Q28)/E28</f>
        <v>0</v>
      </c>
      <c r="U28">
        <v>1</v>
      </c>
    </row>
    <row r="29" spans="1:21" ht="15">
      <c r="A29" t="s">
        <v>486</v>
      </c>
      <c r="B29" s="11">
        <v>35724</v>
      </c>
      <c r="E29" s="25"/>
      <c r="F29" t="s">
        <v>27</v>
      </c>
      <c r="G29" t="s">
        <v>28</v>
      </c>
      <c r="H29" s="49">
        <v>23</v>
      </c>
      <c r="J29" s="40">
        <v>10</v>
      </c>
      <c r="K29" s="3"/>
      <c r="L29">
        <f t="shared" si="2"/>
        <v>0.56521739130434778</v>
      </c>
      <c r="M29" s="25"/>
      <c r="N29" s="40">
        <v>22</v>
      </c>
      <c r="O29" s="3"/>
      <c r="P29">
        <f>(H29-N29)/(H29)</f>
        <v>4.3478260869565216E-2</v>
      </c>
      <c r="Q29" s="25"/>
      <c r="R29" s="40">
        <v>18</v>
      </c>
      <c r="S29" s="3"/>
      <c r="T29">
        <f>(H29-R29)/H29</f>
        <v>0.21739130434782608</v>
      </c>
      <c r="U29">
        <v>1</v>
      </c>
    </row>
    <row r="30" spans="1:21" ht="15">
      <c r="A30" t="s">
        <v>486</v>
      </c>
      <c r="B30" s="11">
        <v>35660</v>
      </c>
      <c r="C30" t="s">
        <v>44</v>
      </c>
      <c r="D30" t="s">
        <v>34</v>
      </c>
      <c r="E30" s="25">
        <v>26</v>
      </c>
      <c r="H30" s="49"/>
      <c r="I30" s="25">
        <v>3</v>
      </c>
      <c r="K30" s="3">
        <f t="shared" si="3"/>
        <v>0.88461538461538458</v>
      </c>
      <c r="M30" s="25">
        <v>13</v>
      </c>
      <c r="O30" s="3">
        <f t="shared" ref="O30:O35" si="4">(E30-M30)/(E30)</f>
        <v>0.5</v>
      </c>
      <c r="Q30" s="25">
        <v>17</v>
      </c>
      <c r="S30" s="3">
        <f t="shared" ref="S30:S35" si="5">(E30-Q30)/E30</f>
        <v>0.34615384615384615</v>
      </c>
      <c r="U30">
        <v>1</v>
      </c>
    </row>
    <row r="31" spans="1:21" ht="15">
      <c r="A31" t="s">
        <v>486</v>
      </c>
      <c r="B31" s="11">
        <v>36120</v>
      </c>
      <c r="C31" t="s">
        <v>0</v>
      </c>
      <c r="D31" t="s">
        <v>1</v>
      </c>
      <c r="E31" s="25">
        <v>44</v>
      </c>
      <c r="F31" t="s">
        <v>1</v>
      </c>
      <c r="G31" t="s">
        <v>10</v>
      </c>
      <c r="H31" s="49">
        <v>34</v>
      </c>
      <c r="I31" s="25">
        <v>31</v>
      </c>
      <c r="J31" s="40">
        <v>26</v>
      </c>
      <c r="K31" s="3">
        <f t="shared" si="3"/>
        <v>0.29545454545454547</v>
      </c>
      <c r="L31">
        <f t="shared" si="2"/>
        <v>0.23529411764705882</v>
      </c>
      <c r="M31" s="25">
        <v>38</v>
      </c>
      <c r="N31" s="40">
        <v>26</v>
      </c>
      <c r="O31" s="3">
        <f t="shared" si="4"/>
        <v>0.13636363636363635</v>
      </c>
      <c r="P31">
        <f>(H31-N31)/(H31)</f>
        <v>0.23529411764705882</v>
      </c>
      <c r="Q31" s="25">
        <v>40</v>
      </c>
      <c r="R31" s="40">
        <v>28</v>
      </c>
      <c r="S31" s="3">
        <f t="shared" si="5"/>
        <v>9.0909090909090912E-2</v>
      </c>
      <c r="T31">
        <f>(H31-R31)/H31</f>
        <v>0.17647058823529413</v>
      </c>
      <c r="U31">
        <v>1</v>
      </c>
    </row>
    <row r="32" spans="1:21" ht="15">
      <c r="A32" t="s">
        <v>486</v>
      </c>
      <c r="B32" s="11">
        <v>34508</v>
      </c>
      <c r="C32" t="s">
        <v>0</v>
      </c>
      <c r="D32" t="s">
        <v>1</v>
      </c>
      <c r="E32" s="25">
        <v>24</v>
      </c>
      <c r="H32" s="49"/>
      <c r="I32" s="25">
        <v>9</v>
      </c>
      <c r="K32" s="3">
        <f t="shared" si="3"/>
        <v>0.625</v>
      </c>
      <c r="M32" s="25">
        <v>14</v>
      </c>
      <c r="O32" s="3">
        <f t="shared" si="4"/>
        <v>0.41666666666666669</v>
      </c>
      <c r="Q32" s="25">
        <v>12</v>
      </c>
      <c r="S32" s="3">
        <f t="shared" si="5"/>
        <v>0.5</v>
      </c>
      <c r="U32">
        <v>1</v>
      </c>
    </row>
    <row r="33" spans="1:21" ht="15">
      <c r="A33" t="s">
        <v>486</v>
      </c>
      <c r="B33" s="11">
        <v>36067</v>
      </c>
      <c r="C33" t="s">
        <v>8</v>
      </c>
      <c r="D33" t="s">
        <v>15</v>
      </c>
      <c r="E33" s="25">
        <v>21</v>
      </c>
      <c r="H33" s="49"/>
      <c r="I33" s="25">
        <v>13</v>
      </c>
      <c r="K33" s="3">
        <f t="shared" si="3"/>
        <v>0.38095238095238093</v>
      </c>
      <c r="M33" s="25">
        <v>11</v>
      </c>
      <c r="O33" s="3">
        <f t="shared" si="4"/>
        <v>0.47619047619047616</v>
      </c>
      <c r="Q33" s="25">
        <v>10</v>
      </c>
      <c r="S33" s="3">
        <f t="shared" si="5"/>
        <v>0.52380952380952384</v>
      </c>
      <c r="U33">
        <v>1</v>
      </c>
    </row>
    <row r="34" spans="1:21" ht="15">
      <c r="A34" t="s">
        <v>486</v>
      </c>
      <c r="B34" s="11">
        <v>35972</v>
      </c>
      <c r="C34" t="s">
        <v>0</v>
      </c>
      <c r="D34" t="s">
        <v>4</v>
      </c>
      <c r="E34" s="25">
        <v>22</v>
      </c>
      <c r="H34" s="49"/>
      <c r="I34" s="25">
        <v>10</v>
      </c>
      <c r="K34" s="3">
        <f t="shared" si="3"/>
        <v>0.54545454545454541</v>
      </c>
      <c r="M34" s="25">
        <v>18</v>
      </c>
      <c r="O34" s="3">
        <f t="shared" si="4"/>
        <v>0.18181818181818182</v>
      </c>
      <c r="Q34" s="25">
        <v>12</v>
      </c>
      <c r="S34" s="3">
        <f t="shared" si="5"/>
        <v>0.45454545454545453</v>
      </c>
      <c r="U34">
        <v>1</v>
      </c>
    </row>
    <row r="35" spans="1:21" ht="15">
      <c r="A35" t="s">
        <v>486</v>
      </c>
      <c r="B35" s="11">
        <v>36239</v>
      </c>
      <c r="C35" t="s">
        <v>44</v>
      </c>
      <c r="D35" t="s">
        <v>4</v>
      </c>
      <c r="E35" s="25">
        <v>32</v>
      </c>
      <c r="F35" t="s">
        <v>4</v>
      </c>
      <c r="G35" t="s">
        <v>2</v>
      </c>
      <c r="H35" s="49">
        <v>25</v>
      </c>
      <c r="I35" s="25">
        <v>18</v>
      </c>
      <c r="J35" s="40">
        <v>14</v>
      </c>
      <c r="K35" s="3">
        <f t="shared" si="3"/>
        <v>0.4375</v>
      </c>
      <c r="L35">
        <f t="shared" si="2"/>
        <v>0.44</v>
      </c>
      <c r="M35" s="25">
        <v>28</v>
      </c>
      <c r="N35" s="40">
        <v>22</v>
      </c>
      <c r="O35" s="3">
        <f t="shared" si="4"/>
        <v>0.125</v>
      </c>
      <c r="P35">
        <f>(H35-N35)/(H35)</f>
        <v>0.12</v>
      </c>
      <c r="Q35" s="25">
        <v>30</v>
      </c>
      <c r="R35" s="40">
        <v>22</v>
      </c>
      <c r="S35" s="3">
        <f t="shared" si="5"/>
        <v>6.25E-2</v>
      </c>
      <c r="T35">
        <f>(H35-R35)/H35</f>
        <v>0.12</v>
      </c>
      <c r="U35">
        <v>1</v>
      </c>
    </row>
    <row r="36" spans="1:21" ht="15">
      <c r="A36" t="s">
        <v>486</v>
      </c>
      <c r="B36" s="11">
        <v>36125</v>
      </c>
      <c r="E36" s="25"/>
      <c r="F36" t="s">
        <v>1</v>
      </c>
      <c r="G36" t="s">
        <v>28</v>
      </c>
      <c r="H36" s="49">
        <v>20</v>
      </c>
      <c r="J36" s="40">
        <v>11</v>
      </c>
      <c r="K36" s="3"/>
      <c r="L36">
        <f t="shared" si="2"/>
        <v>0.45</v>
      </c>
      <c r="M36" s="25"/>
      <c r="N36" s="40">
        <v>11</v>
      </c>
      <c r="O36" s="3"/>
      <c r="P36">
        <f>(H36-N36)/(H36)</f>
        <v>0.45</v>
      </c>
      <c r="Q36" s="25"/>
      <c r="R36" s="40">
        <v>13</v>
      </c>
      <c r="S36" s="3"/>
      <c r="T36">
        <f>(H36-R36)/H36</f>
        <v>0.35</v>
      </c>
      <c r="U36">
        <v>1</v>
      </c>
    </row>
    <row r="37" spans="1:21" ht="15">
      <c r="A37" t="s">
        <v>486</v>
      </c>
      <c r="B37" s="11">
        <v>36092</v>
      </c>
      <c r="C37" t="s">
        <v>0</v>
      </c>
      <c r="D37" t="s">
        <v>34</v>
      </c>
      <c r="E37" s="25">
        <v>31</v>
      </c>
      <c r="H37" s="49"/>
      <c r="I37" s="25">
        <v>15</v>
      </c>
      <c r="K37" s="3">
        <f t="shared" si="3"/>
        <v>0.5161290322580645</v>
      </c>
      <c r="M37" s="25">
        <v>26</v>
      </c>
      <c r="O37" s="3">
        <f>(E37-M37)/(E37)</f>
        <v>0.16129032258064516</v>
      </c>
      <c r="Q37" s="25">
        <v>30</v>
      </c>
      <c r="S37" s="3">
        <f>(E37-Q37)/E37</f>
        <v>3.2258064516129031E-2</v>
      </c>
      <c r="U37">
        <v>1</v>
      </c>
    </row>
    <row r="38" spans="1:21" ht="15">
      <c r="A38" t="s">
        <v>486</v>
      </c>
      <c r="B38" s="11">
        <v>35666</v>
      </c>
      <c r="C38" t="s">
        <v>44</v>
      </c>
      <c r="D38" t="s">
        <v>4</v>
      </c>
      <c r="E38" s="25">
        <v>45</v>
      </c>
      <c r="F38" t="s">
        <v>4</v>
      </c>
      <c r="G38" t="s">
        <v>10</v>
      </c>
      <c r="H38" s="49">
        <v>39</v>
      </c>
      <c r="I38" s="25">
        <v>20</v>
      </c>
      <c r="J38" s="40">
        <v>18</v>
      </c>
      <c r="K38" s="3">
        <f t="shared" si="3"/>
        <v>0.55555555555555558</v>
      </c>
      <c r="L38">
        <f t="shared" si="2"/>
        <v>0.53846153846153844</v>
      </c>
      <c r="M38" s="25">
        <v>31</v>
      </c>
      <c r="N38" s="40">
        <v>25</v>
      </c>
      <c r="O38" s="3">
        <f>(E38-M38)/(E38)</f>
        <v>0.31111111111111112</v>
      </c>
      <c r="P38">
        <f>(H38-N38)/(H38)</f>
        <v>0.35897435897435898</v>
      </c>
      <c r="Q38" s="25">
        <v>30</v>
      </c>
      <c r="R38" s="40">
        <v>28</v>
      </c>
      <c r="S38" s="3">
        <f>(E38-Q38)/E38</f>
        <v>0.33333333333333331</v>
      </c>
      <c r="T38">
        <f>(H38-R38)/H38</f>
        <v>0.28205128205128205</v>
      </c>
      <c r="U38">
        <v>1</v>
      </c>
    </row>
    <row r="39" spans="1:21" ht="15">
      <c r="A39" t="s">
        <v>486</v>
      </c>
      <c r="B39" s="11">
        <v>35857</v>
      </c>
      <c r="C39" t="s">
        <v>0</v>
      </c>
      <c r="D39" t="s">
        <v>1</v>
      </c>
      <c r="E39" s="25">
        <v>32</v>
      </c>
      <c r="F39" t="s">
        <v>1</v>
      </c>
      <c r="G39" t="s">
        <v>2</v>
      </c>
      <c r="H39" s="49">
        <v>23</v>
      </c>
      <c r="I39" s="25">
        <v>19</v>
      </c>
      <c r="J39" s="40">
        <v>17</v>
      </c>
      <c r="K39" s="3">
        <f t="shared" si="3"/>
        <v>0.40625</v>
      </c>
      <c r="L39">
        <f t="shared" si="2"/>
        <v>0.2608695652173913</v>
      </c>
      <c r="M39" s="25">
        <v>25</v>
      </c>
      <c r="N39" s="40">
        <v>18</v>
      </c>
      <c r="O39" s="3">
        <f>(E39-M39)/(E39)</f>
        <v>0.21875</v>
      </c>
      <c r="P39">
        <f>(H39-N39)/(H39)</f>
        <v>0.21739130434782608</v>
      </c>
      <c r="Q39" s="25">
        <v>24</v>
      </c>
      <c r="R39" s="40">
        <v>24</v>
      </c>
      <c r="S39" s="3">
        <f>(E39-Q39)/E39</f>
        <v>0.25</v>
      </c>
      <c r="T39">
        <f>(H39-R39)/H39</f>
        <v>-4.3478260869565216E-2</v>
      </c>
      <c r="U39">
        <v>1</v>
      </c>
    </row>
    <row r="40" spans="1:21" ht="15">
      <c r="A40" t="s">
        <v>486</v>
      </c>
      <c r="B40" s="11">
        <v>35592</v>
      </c>
      <c r="E40" s="25"/>
      <c r="F40" t="s">
        <v>1</v>
      </c>
      <c r="G40" t="s">
        <v>28</v>
      </c>
      <c r="H40" s="49">
        <v>20</v>
      </c>
      <c r="J40" s="40">
        <v>11</v>
      </c>
      <c r="K40" s="3"/>
      <c r="L40">
        <f t="shared" si="2"/>
        <v>0.45</v>
      </c>
      <c r="M40" s="25"/>
      <c r="N40" s="40">
        <v>13</v>
      </c>
      <c r="O40" s="3"/>
      <c r="P40">
        <f>(H40-N40)/(H40)</f>
        <v>0.35</v>
      </c>
      <c r="Q40" s="25"/>
      <c r="R40" s="40">
        <v>12</v>
      </c>
      <c r="S40" s="3"/>
      <c r="T40">
        <f>(H40-R40)/H40</f>
        <v>0.4</v>
      </c>
      <c r="U40">
        <v>1</v>
      </c>
    </row>
    <row r="41" spans="1:21" ht="15">
      <c r="A41" t="s">
        <v>486</v>
      </c>
      <c r="B41" s="11">
        <v>35565</v>
      </c>
      <c r="C41" t="s">
        <v>0</v>
      </c>
      <c r="D41" t="s">
        <v>1</v>
      </c>
      <c r="E41" s="25">
        <v>32</v>
      </c>
      <c r="F41" t="s">
        <v>59</v>
      </c>
      <c r="G41" t="s">
        <v>2</v>
      </c>
      <c r="H41" s="49">
        <v>25</v>
      </c>
      <c r="I41" s="25">
        <v>15</v>
      </c>
      <c r="J41" s="40">
        <v>10</v>
      </c>
      <c r="K41" s="3">
        <f t="shared" si="3"/>
        <v>0.53125</v>
      </c>
      <c r="L41">
        <f t="shared" si="2"/>
        <v>0.6</v>
      </c>
      <c r="M41" s="25">
        <v>18</v>
      </c>
      <c r="N41" s="40">
        <v>9</v>
      </c>
      <c r="O41" s="3">
        <f>(E41-M41)/(E41)</f>
        <v>0.4375</v>
      </c>
      <c r="P41">
        <f>(H41-N41)/(H41)</f>
        <v>0.64</v>
      </c>
      <c r="Q41" s="25">
        <v>19</v>
      </c>
      <c r="R41" s="40">
        <v>14</v>
      </c>
      <c r="S41" s="3">
        <f>(E41-Q41)/E41</f>
        <v>0.40625</v>
      </c>
      <c r="T41">
        <f>(H41-R41)/H41</f>
        <v>0.44</v>
      </c>
      <c r="U41">
        <v>1</v>
      </c>
    </row>
    <row r="42" spans="1:21" ht="15">
      <c r="A42" t="s">
        <v>486</v>
      </c>
      <c r="B42" s="11">
        <v>36144</v>
      </c>
      <c r="E42" s="25"/>
      <c r="F42" t="s">
        <v>27</v>
      </c>
      <c r="G42" t="s">
        <v>28</v>
      </c>
      <c r="H42" s="49">
        <v>22</v>
      </c>
      <c r="J42" s="40">
        <v>1</v>
      </c>
      <c r="K42" s="3"/>
      <c r="L42">
        <f t="shared" si="2"/>
        <v>0.95454545454545459</v>
      </c>
      <c r="M42" s="25"/>
      <c r="N42" s="40">
        <v>15</v>
      </c>
      <c r="O42" s="3"/>
      <c r="P42">
        <f>(H42-N42)/(H42)</f>
        <v>0.31818181818181818</v>
      </c>
      <c r="Q42" s="25"/>
      <c r="R42" s="40">
        <v>8</v>
      </c>
      <c r="S42" s="3"/>
      <c r="T42">
        <f>(H42-R42)/H42</f>
        <v>0.63636363636363635</v>
      </c>
      <c r="U42">
        <v>1</v>
      </c>
    </row>
    <row r="43" spans="1:21" ht="15">
      <c r="A43" t="s">
        <v>486</v>
      </c>
      <c r="B43" s="11">
        <v>37057</v>
      </c>
      <c r="C43" t="s">
        <v>0</v>
      </c>
      <c r="D43" t="s">
        <v>1</v>
      </c>
      <c r="E43" s="25">
        <v>28</v>
      </c>
      <c r="H43" s="49"/>
      <c r="I43" s="25">
        <v>13</v>
      </c>
      <c r="K43" s="3">
        <f t="shared" si="3"/>
        <v>0.5357142857142857</v>
      </c>
      <c r="M43" s="25">
        <v>22</v>
      </c>
      <c r="O43" s="3">
        <f>(E43-M43)/(E43)</f>
        <v>0.21428571428571427</v>
      </c>
      <c r="Q43" s="25">
        <v>28</v>
      </c>
      <c r="S43" s="3">
        <f>(E43-Q43)/E43</f>
        <v>0</v>
      </c>
      <c r="U43">
        <v>1</v>
      </c>
    </row>
    <row r="44" spans="1:21" ht="15">
      <c r="A44" t="s">
        <v>486</v>
      </c>
      <c r="B44" s="11">
        <v>37104</v>
      </c>
      <c r="C44" t="s">
        <v>0</v>
      </c>
      <c r="D44" t="s">
        <v>4</v>
      </c>
      <c r="E44" s="25">
        <v>28</v>
      </c>
      <c r="H44" s="49"/>
      <c r="I44" s="25">
        <v>8</v>
      </c>
      <c r="K44" s="3">
        <f t="shared" si="3"/>
        <v>0.7142857142857143</v>
      </c>
      <c r="M44" s="25">
        <v>24</v>
      </c>
      <c r="O44" s="3">
        <f>(E44-M44)/(E44)</f>
        <v>0.14285714285714285</v>
      </c>
      <c r="Q44" s="25">
        <v>19</v>
      </c>
      <c r="S44" s="3">
        <f>(E44-Q44)/E44</f>
        <v>0.32142857142857145</v>
      </c>
      <c r="U44">
        <v>1</v>
      </c>
    </row>
    <row r="45" spans="1:21" ht="15">
      <c r="A45" t="s">
        <v>486</v>
      </c>
      <c r="B45" s="11">
        <v>35830</v>
      </c>
      <c r="C45" t="s">
        <v>23</v>
      </c>
      <c r="D45" t="s">
        <v>44</v>
      </c>
      <c r="E45" s="25">
        <v>25</v>
      </c>
      <c r="F45" t="s">
        <v>44</v>
      </c>
      <c r="G45" t="s">
        <v>10</v>
      </c>
      <c r="H45" s="49">
        <v>20</v>
      </c>
      <c r="I45" s="25">
        <v>10</v>
      </c>
      <c r="J45" s="40">
        <v>4</v>
      </c>
      <c r="K45" s="3">
        <f t="shared" si="3"/>
        <v>0.6</v>
      </c>
      <c r="L45">
        <f t="shared" si="2"/>
        <v>0.8</v>
      </c>
      <c r="M45" s="25">
        <v>12</v>
      </c>
      <c r="N45" s="40">
        <v>10</v>
      </c>
      <c r="O45" s="3">
        <f>(E45-M45)/(E45)</f>
        <v>0.52</v>
      </c>
      <c r="P45">
        <f>(H45-N45)/(H45)</f>
        <v>0.5</v>
      </c>
      <c r="Q45" s="25">
        <v>16</v>
      </c>
      <c r="R45" s="40">
        <v>12</v>
      </c>
      <c r="S45" s="3">
        <f>(E45-Q45)/E45</f>
        <v>0.36</v>
      </c>
      <c r="T45">
        <f>(H45-R45)/H45</f>
        <v>0.4</v>
      </c>
      <c r="U45">
        <v>1</v>
      </c>
    </row>
    <row r="46" spans="1:21" ht="15">
      <c r="A46" t="s">
        <v>486</v>
      </c>
      <c r="B46" s="11">
        <v>37261</v>
      </c>
      <c r="E46" s="25"/>
      <c r="F46" t="s">
        <v>1</v>
      </c>
      <c r="G46" t="s">
        <v>2</v>
      </c>
      <c r="H46" s="49">
        <v>24</v>
      </c>
      <c r="J46" s="40">
        <v>9</v>
      </c>
      <c r="K46" s="3"/>
      <c r="L46">
        <f t="shared" si="2"/>
        <v>0.625</v>
      </c>
      <c r="M46" s="25"/>
      <c r="N46" s="40">
        <v>16</v>
      </c>
      <c r="O46" s="3"/>
      <c r="P46">
        <f>(H46-N46)/(H46)</f>
        <v>0.33333333333333331</v>
      </c>
      <c r="Q46" s="25"/>
      <c r="R46" s="40">
        <v>15</v>
      </c>
      <c r="S46" s="3"/>
      <c r="T46">
        <f>(H46-R46)/H46</f>
        <v>0.375</v>
      </c>
      <c r="U46">
        <v>1</v>
      </c>
    </row>
    <row r="47" spans="1:21" ht="15">
      <c r="A47" t="s">
        <v>486</v>
      </c>
      <c r="B47" s="11">
        <v>35022</v>
      </c>
      <c r="C47" t="s">
        <v>0</v>
      </c>
      <c r="D47" t="s">
        <v>4</v>
      </c>
      <c r="E47" s="25">
        <v>55</v>
      </c>
      <c r="F47" t="s">
        <v>4</v>
      </c>
      <c r="G47" t="s">
        <v>2</v>
      </c>
      <c r="H47" s="49"/>
      <c r="I47" s="25">
        <v>38</v>
      </c>
      <c r="K47" s="3">
        <f t="shared" si="3"/>
        <v>0.30909090909090908</v>
      </c>
      <c r="M47" s="25">
        <v>39</v>
      </c>
      <c r="N47" s="40">
        <v>20</v>
      </c>
      <c r="O47" s="3">
        <f>(E47-M47)/(E47)</f>
        <v>0.29090909090909089</v>
      </c>
      <c r="Q47" s="25">
        <v>42</v>
      </c>
      <c r="S47" s="3">
        <f>(E47-Q47)/E47</f>
        <v>0.23636363636363636</v>
      </c>
      <c r="U47">
        <v>1</v>
      </c>
    </row>
    <row r="48" spans="1:21" ht="15">
      <c r="A48" t="s">
        <v>486</v>
      </c>
      <c r="B48" s="11">
        <v>36852</v>
      </c>
      <c r="E48" s="25"/>
      <c r="F48" t="s">
        <v>12</v>
      </c>
      <c r="G48" t="s">
        <v>10</v>
      </c>
      <c r="H48" s="49">
        <v>27</v>
      </c>
      <c r="J48" s="40">
        <v>4</v>
      </c>
      <c r="K48" s="3"/>
      <c r="L48">
        <f t="shared" si="2"/>
        <v>0.85185185185185186</v>
      </c>
      <c r="M48" s="25"/>
      <c r="N48" s="40">
        <v>12</v>
      </c>
      <c r="O48" s="3"/>
      <c r="P48">
        <f>(H48-N48)/(H48)</f>
        <v>0.55555555555555558</v>
      </c>
      <c r="Q48" s="25"/>
      <c r="R48" s="40">
        <v>15</v>
      </c>
      <c r="S48" s="3"/>
      <c r="T48">
        <f>(H48-R48)/H48</f>
        <v>0.44444444444444442</v>
      </c>
      <c r="U48">
        <v>1</v>
      </c>
    </row>
    <row r="49" spans="1:21" ht="15">
      <c r="A49" t="s">
        <v>486</v>
      </c>
      <c r="B49" s="11">
        <v>36272</v>
      </c>
      <c r="C49" t="s">
        <v>0</v>
      </c>
      <c r="D49" t="s">
        <v>4</v>
      </c>
      <c r="E49" s="25">
        <v>46</v>
      </c>
      <c r="F49" t="s">
        <v>4</v>
      </c>
      <c r="G49" t="s">
        <v>41</v>
      </c>
      <c r="H49" s="49">
        <v>40</v>
      </c>
      <c r="I49" s="25">
        <v>28</v>
      </c>
      <c r="J49" s="40">
        <v>17</v>
      </c>
      <c r="K49" s="3">
        <f t="shared" si="3"/>
        <v>0.39130434782608697</v>
      </c>
      <c r="L49">
        <f t="shared" si="2"/>
        <v>0.57499999999999996</v>
      </c>
      <c r="M49" s="25">
        <v>30</v>
      </c>
      <c r="N49" s="40">
        <v>20</v>
      </c>
      <c r="O49" s="3">
        <f>(E49-M49)/(E49)</f>
        <v>0.34782608695652173</v>
      </c>
      <c r="P49">
        <f>(H49-N49)/(H49)</f>
        <v>0.5</v>
      </c>
      <c r="Q49" s="25">
        <v>36</v>
      </c>
      <c r="R49" s="40">
        <v>22</v>
      </c>
      <c r="S49" s="3">
        <f>(E49-Q49)/E49</f>
        <v>0.21739130434782608</v>
      </c>
      <c r="T49">
        <f>(H49-R49)/H49</f>
        <v>0.45</v>
      </c>
      <c r="U49">
        <v>1</v>
      </c>
    </row>
    <row r="50" spans="1:21" ht="15">
      <c r="A50" t="s">
        <v>486</v>
      </c>
      <c r="B50" s="11">
        <v>35313</v>
      </c>
      <c r="C50" t="s">
        <v>6</v>
      </c>
      <c r="D50" t="s">
        <v>1</v>
      </c>
      <c r="E50" s="25">
        <v>41</v>
      </c>
      <c r="F50" t="s">
        <v>1</v>
      </c>
      <c r="G50" t="s">
        <v>28</v>
      </c>
      <c r="H50" s="49">
        <v>33</v>
      </c>
      <c r="I50" s="25">
        <v>28</v>
      </c>
      <c r="J50" s="40">
        <v>19</v>
      </c>
      <c r="K50" s="3">
        <f t="shared" si="3"/>
        <v>0.31707317073170732</v>
      </c>
      <c r="L50">
        <f t="shared" si="2"/>
        <v>0.42424242424242425</v>
      </c>
      <c r="M50" s="25">
        <v>36</v>
      </c>
      <c r="N50" s="40">
        <v>29</v>
      </c>
      <c r="O50" s="3">
        <f>(E50-M50)/(E50)</f>
        <v>0.12195121951219512</v>
      </c>
      <c r="P50">
        <f>(H50-N50)/(H50)</f>
        <v>0.12121212121212122</v>
      </c>
      <c r="Q50" s="25">
        <v>43</v>
      </c>
      <c r="R50" s="40">
        <v>33</v>
      </c>
      <c r="S50" s="3">
        <f>(E50-Q50)/E50</f>
        <v>-4.878048780487805E-2</v>
      </c>
      <c r="T50">
        <f>(H50-R50)/H50</f>
        <v>0</v>
      </c>
      <c r="U50">
        <v>1</v>
      </c>
    </row>
    <row r="51" spans="1:21" ht="15">
      <c r="A51" t="s">
        <v>486</v>
      </c>
      <c r="B51" s="11">
        <v>36482</v>
      </c>
      <c r="C51" t="s">
        <v>0</v>
      </c>
      <c r="D51" t="s">
        <v>4</v>
      </c>
      <c r="E51" s="25">
        <v>28</v>
      </c>
      <c r="F51" t="s">
        <v>4</v>
      </c>
      <c r="G51" t="s">
        <v>2</v>
      </c>
      <c r="H51" s="49">
        <v>21</v>
      </c>
      <c r="I51" s="25">
        <v>11</v>
      </c>
      <c r="J51" s="40">
        <v>8</v>
      </c>
      <c r="K51" s="3">
        <f t="shared" si="3"/>
        <v>0.6071428571428571</v>
      </c>
      <c r="L51">
        <f t="shared" si="2"/>
        <v>0.61904761904761907</v>
      </c>
      <c r="M51" s="25">
        <v>19</v>
      </c>
      <c r="N51" s="40">
        <v>12</v>
      </c>
      <c r="O51" s="3">
        <f>(E51-M51)/(E51)</f>
        <v>0.32142857142857145</v>
      </c>
      <c r="P51">
        <f>(H51-N51)/(H51)</f>
        <v>0.42857142857142855</v>
      </c>
      <c r="Q51" s="25">
        <v>27</v>
      </c>
      <c r="R51" s="40">
        <v>20</v>
      </c>
      <c r="S51" s="3">
        <f>(E51-Q51)/E51</f>
        <v>3.5714285714285712E-2</v>
      </c>
      <c r="T51">
        <f>(H51-R51)/H51</f>
        <v>4.7619047619047616E-2</v>
      </c>
      <c r="U51">
        <v>1</v>
      </c>
    </row>
    <row r="52" spans="1:21" ht="15">
      <c r="A52" t="s">
        <v>486</v>
      </c>
      <c r="B52" s="11">
        <v>37222</v>
      </c>
      <c r="C52" t="s">
        <v>0</v>
      </c>
      <c r="D52" t="s">
        <v>4</v>
      </c>
      <c r="E52" s="25">
        <v>22</v>
      </c>
      <c r="H52" s="49"/>
      <c r="I52" s="25">
        <v>3</v>
      </c>
      <c r="K52" s="3">
        <f t="shared" si="3"/>
        <v>0.86363636363636365</v>
      </c>
      <c r="M52" s="25">
        <v>12</v>
      </c>
      <c r="O52" s="3">
        <f>(E52-M52)/(E52)</f>
        <v>0.45454545454545453</v>
      </c>
      <c r="Q52" s="25">
        <v>10</v>
      </c>
      <c r="S52" s="3">
        <f>(E52-Q52)/E52</f>
        <v>0.54545454545454541</v>
      </c>
      <c r="U52">
        <v>1</v>
      </c>
    </row>
    <row r="53" spans="1:21" ht="15">
      <c r="A53" t="s">
        <v>486</v>
      </c>
      <c r="B53" s="11">
        <v>35787</v>
      </c>
      <c r="C53" t="s">
        <v>6</v>
      </c>
      <c r="D53" t="s">
        <v>12</v>
      </c>
      <c r="E53" s="25">
        <v>25</v>
      </c>
      <c r="H53" s="49"/>
      <c r="I53" s="25">
        <v>7</v>
      </c>
      <c r="K53" s="3">
        <f t="shared" si="3"/>
        <v>0.72</v>
      </c>
      <c r="M53" s="25">
        <v>24</v>
      </c>
      <c r="O53" s="3">
        <f>(E53-M53)/(E53)</f>
        <v>0.04</v>
      </c>
      <c r="Q53" s="25">
        <v>28</v>
      </c>
      <c r="S53" s="3">
        <f>(E53-Q53)/E53</f>
        <v>-0.12</v>
      </c>
      <c r="U53">
        <v>1</v>
      </c>
    </row>
    <row r="54" spans="1:21" ht="15">
      <c r="A54" t="s">
        <v>486</v>
      </c>
      <c r="B54" s="11">
        <v>36312</v>
      </c>
      <c r="E54" s="25"/>
      <c r="F54" t="s">
        <v>44</v>
      </c>
      <c r="G54" t="s">
        <v>28</v>
      </c>
      <c r="H54" s="49">
        <v>20</v>
      </c>
      <c r="J54" s="40">
        <v>0</v>
      </c>
      <c r="K54" s="3"/>
      <c r="L54">
        <f t="shared" si="2"/>
        <v>1</v>
      </c>
      <c r="M54" s="25"/>
      <c r="N54" s="40">
        <v>8</v>
      </c>
      <c r="O54" s="3"/>
      <c r="P54">
        <f>(H54-N54)/(H54)</f>
        <v>0.6</v>
      </c>
      <c r="Q54" s="25"/>
      <c r="R54" s="40">
        <v>10</v>
      </c>
      <c r="S54" s="3"/>
      <c r="T54">
        <f>(H54-R54)/H54</f>
        <v>0.5</v>
      </c>
      <c r="U54">
        <v>1</v>
      </c>
    </row>
    <row r="55" spans="1:21" ht="15">
      <c r="A55" t="s">
        <v>486</v>
      </c>
      <c r="B55" s="11">
        <v>36019</v>
      </c>
      <c r="C55" t="s">
        <v>0</v>
      </c>
      <c r="D55" t="s">
        <v>1</v>
      </c>
      <c r="E55" s="25">
        <v>26</v>
      </c>
      <c r="H55" s="49"/>
      <c r="I55" s="25">
        <v>12</v>
      </c>
      <c r="K55" s="3">
        <f t="shared" si="3"/>
        <v>0.53846153846153844</v>
      </c>
      <c r="M55" s="25">
        <v>19</v>
      </c>
      <c r="O55" s="3">
        <f t="shared" ref="O55:O61" si="6">(E55-M55)/(E55)</f>
        <v>0.26923076923076922</v>
      </c>
      <c r="Q55" s="25">
        <v>19</v>
      </c>
      <c r="S55" s="3">
        <f t="shared" ref="S55:S61" si="7">(E55-Q55)/E55</f>
        <v>0.26923076923076922</v>
      </c>
      <c r="U55">
        <v>1</v>
      </c>
    </row>
    <row r="56" spans="1:21" ht="15">
      <c r="A56" t="s">
        <v>486</v>
      </c>
      <c r="B56" s="11">
        <v>35412</v>
      </c>
      <c r="C56" t="s">
        <v>0</v>
      </c>
      <c r="D56" t="s">
        <v>1</v>
      </c>
      <c r="E56" s="25">
        <v>30</v>
      </c>
      <c r="F56" t="s">
        <v>4</v>
      </c>
      <c r="G56" t="s">
        <v>2</v>
      </c>
      <c r="H56" s="49">
        <v>24</v>
      </c>
      <c r="I56" s="25">
        <v>13</v>
      </c>
      <c r="J56" s="40">
        <v>12</v>
      </c>
      <c r="K56" s="3">
        <f t="shared" si="3"/>
        <v>0.56666666666666665</v>
      </c>
      <c r="L56">
        <f t="shared" si="2"/>
        <v>0.5</v>
      </c>
      <c r="M56" s="25">
        <v>19</v>
      </c>
      <c r="N56" s="40">
        <v>14</v>
      </c>
      <c r="O56" s="3">
        <f t="shared" si="6"/>
        <v>0.36666666666666664</v>
      </c>
      <c r="P56">
        <f>(H56-N56)/(H56)</f>
        <v>0.41666666666666669</v>
      </c>
      <c r="Q56" s="25">
        <v>27</v>
      </c>
      <c r="R56" s="40">
        <v>16</v>
      </c>
      <c r="S56" s="3">
        <f t="shared" si="7"/>
        <v>0.1</v>
      </c>
      <c r="T56">
        <f>(H56-R56)/H56</f>
        <v>0.33333333333333331</v>
      </c>
      <c r="U56">
        <v>1</v>
      </c>
    </row>
    <row r="57" spans="1:21" ht="15">
      <c r="A57" t="s">
        <v>486</v>
      </c>
      <c r="B57" s="11">
        <v>34994</v>
      </c>
      <c r="C57" t="s">
        <v>0</v>
      </c>
      <c r="D57" t="s">
        <v>4</v>
      </c>
      <c r="E57" s="25">
        <v>43</v>
      </c>
      <c r="H57" s="49"/>
      <c r="I57" s="25">
        <v>30</v>
      </c>
      <c r="K57" s="3">
        <f t="shared" si="3"/>
        <v>0.30232558139534882</v>
      </c>
      <c r="M57" s="25">
        <v>34</v>
      </c>
      <c r="O57" s="3">
        <f t="shared" si="6"/>
        <v>0.20930232558139536</v>
      </c>
      <c r="Q57" s="25">
        <v>42</v>
      </c>
      <c r="S57" s="3">
        <f t="shared" si="7"/>
        <v>2.3255813953488372E-2</v>
      </c>
      <c r="U57">
        <v>1</v>
      </c>
    </row>
    <row r="58" spans="1:21" ht="15">
      <c r="A58" t="s">
        <v>486</v>
      </c>
      <c r="B58" s="11">
        <v>35045</v>
      </c>
      <c r="C58" t="s">
        <v>6</v>
      </c>
      <c r="D58" t="s">
        <v>1</v>
      </c>
      <c r="E58" s="25">
        <v>25</v>
      </c>
      <c r="H58" s="49"/>
      <c r="I58" s="25">
        <v>13</v>
      </c>
      <c r="K58" s="3">
        <f t="shared" si="3"/>
        <v>0.48</v>
      </c>
      <c r="M58" s="25">
        <v>7</v>
      </c>
      <c r="O58" s="3">
        <f t="shared" si="6"/>
        <v>0.72</v>
      </c>
      <c r="Q58" s="25">
        <v>18</v>
      </c>
      <c r="S58" s="3">
        <f t="shared" si="7"/>
        <v>0.28000000000000003</v>
      </c>
      <c r="U58">
        <v>1</v>
      </c>
    </row>
    <row r="59" spans="1:21" ht="15">
      <c r="A59" t="s">
        <v>486</v>
      </c>
      <c r="B59" s="11">
        <v>35786</v>
      </c>
      <c r="C59" t="s">
        <v>6</v>
      </c>
      <c r="D59" t="s">
        <v>12</v>
      </c>
      <c r="E59" s="25">
        <v>28</v>
      </c>
      <c r="F59" t="s">
        <v>12</v>
      </c>
      <c r="G59" t="s">
        <v>10</v>
      </c>
      <c r="H59" s="49">
        <v>33</v>
      </c>
      <c r="I59" s="25">
        <v>19</v>
      </c>
      <c r="J59" s="40">
        <v>16</v>
      </c>
      <c r="K59" s="3">
        <f t="shared" si="3"/>
        <v>0.32142857142857145</v>
      </c>
      <c r="L59">
        <f t="shared" si="2"/>
        <v>0.51515151515151514</v>
      </c>
      <c r="M59" s="25">
        <v>24</v>
      </c>
      <c r="N59" s="40">
        <v>22</v>
      </c>
      <c r="O59" s="3">
        <f t="shared" si="6"/>
        <v>0.14285714285714285</v>
      </c>
      <c r="P59">
        <f>(H59-N59)/(H59)</f>
        <v>0.33333333333333331</v>
      </c>
      <c r="Q59" s="25">
        <v>25</v>
      </c>
      <c r="R59" s="40">
        <v>20</v>
      </c>
      <c r="S59" s="3">
        <f t="shared" si="7"/>
        <v>0.10714285714285714</v>
      </c>
      <c r="T59">
        <f>(H59-R59)/H59</f>
        <v>0.39393939393939392</v>
      </c>
      <c r="U59">
        <v>1</v>
      </c>
    </row>
    <row r="60" spans="1:21">
      <c r="A60" t="s">
        <v>486</v>
      </c>
      <c r="B60" s="15">
        <v>35662</v>
      </c>
      <c r="C60" s="14" t="s">
        <v>0</v>
      </c>
      <c r="D60" s="14" t="s">
        <v>34</v>
      </c>
      <c r="E60" s="25">
        <v>48</v>
      </c>
      <c r="F60" s="14"/>
      <c r="G60" s="14"/>
      <c r="H60" s="43"/>
      <c r="I60" s="25">
        <v>23</v>
      </c>
      <c r="K60" s="3">
        <f t="shared" si="3"/>
        <v>0.52083333333333337</v>
      </c>
      <c r="M60" s="25">
        <v>47</v>
      </c>
      <c r="O60" s="3">
        <f t="shared" si="6"/>
        <v>2.0833333333333332E-2</v>
      </c>
      <c r="Q60" s="25">
        <v>59</v>
      </c>
      <c r="R60" s="43"/>
      <c r="S60" s="3">
        <f t="shared" si="7"/>
        <v>-0.22916666666666666</v>
      </c>
      <c r="U60">
        <v>1</v>
      </c>
    </row>
    <row r="61" spans="1:21" ht="15">
      <c r="A61" t="s">
        <v>486</v>
      </c>
      <c r="B61" s="11">
        <v>36772</v>
      </c>
      <c r="C61" t="s">
        <v>6</v>
      </c>
      <c r="D61" t="s">
        <v>12</v>
      </c>
      <c r="E61" s="25">
        <v>25</v>
      </c>
      <c r="H61" s="49"/>
      <c r="I61" s="25">
        <v>11</v>
      </c>
      <c r="K61" s="3">
        <f t="shared" si="3"/>
        <v>0.56000000000000005</v>
      </c>
      <c r="M61" s="25">
        <v>14</v>
      </c>
      <c r="O61" s="3">
        <f t="shared" si="6"/>
        <v>0.44</v>
      </c>
      <c r="Q61" s="25">
        <v>15</v>
      </c>
      <c r="S61" s="3">
        <f t="shared" si="7"/>
        <v>0.4</v>
      </c>
      <c r="U61">
        <v>1</v>
      </c>
    </row>
    <row r="62" spans="1:21">
      <c r="A62" t="s">
        <v>486</v>
      </c>
      <c r="B62" s="15">
        <v>35748</v>
      </c>
      <c r="C62" s="14" t="s">
        <v>44</v>
      </c>
      <c r="D62" s="14" t="s">
        <v>59</v>
      </c>
      <c r="E62" s="25"/>
      <c r="F62" s="14" t="s">
        <v>1</v>
      </c>
      <c r="G62" s="14" t="s">
        <v>2</v>
      </c>
      <c r="H62" s="43">
        <v>50</v>
      </c>
      <c r="J62" s="40">
        <v>25</v>
      </c>
      <c r="K62" s="3"/>
      <c r="L62">
        <f t="shared" si="2"/>
        <v>0.5</v>
      </c>
      <c r="M62" s="25">
        <v>37</v>
      </c>
      <c r="N62" s="40">
        <v>55</v>
      </c>
      <c r="O62" s="3"/>
      <c r="P62">
        <f>(H62-N62)/(H62)</f>
        <v>-0.1</v>
      </c>
      <c r="Q62" s="25"/>
      <c r="R62" s="43">
        <v>55</v>
      </c>
      <c r="S62" s="3"/>
      <c r="T62">
        <f>(H62-R62)/H62</f>
        <v>-0.1</v>
      </c>
      <c r="U62">
        <v>1</v>
      </c>
    </row>
    <row r="63" spans="1:21" ht="15">
      <c r="A63" t="s">
        <v>486</v>
      </c>
      <c r="B63" s="11">
        <v>36062</v>
      </c>
      <c r="C63" t="s">
        <v>6</v>
      </c>
      <c r="D63" t="s">
        <v>12</v>
      </c>
      <c r="E63" s="25">
        <v>33</v>
      </c>
      <c r="F63" t="s">
        <v>12</v>
      </c>
      <c r="G63" t="s">
        <v>2</v>
      </c>
      <c r="H63" s="49">
        <v>30</v>
      </c>
      <c r="I63" s="25">
        <v>18</v>
      </c>
      <c r="J63" s="41">
        <v>13</v>
      </c>
      <c r="K63" s="3">
        <f t="shared" si="3"/>
        <v>0.45454545454545453</v>
      </c>
      <c r="L63">
        <f t="shared" si="2"/>
        <v>0.56666666666666665</v>
      </c>
      <c r="M63" s="25">
        <v>24</v>
      </c>
      <c r="N63" s="40">
        <v>19</v>
      </c>
      <c r="O63" s="3">
        <f>(E63-M63)/(E63)</f>
        <v>0.27272727272727271</v>
      </c>
      <c r="P63">
        <f>(H63-N63)/(H63)</f>
        <v>0.36666666666666664</v>
      </c>
      <c r="Q63" s="25">
        <v>33</v>
      </c>
      <c r="R63" s="40">
        <v>21</v>
      </c>
      <c r="S63" s="3">
        <f>(E63-Q63)/E63</f>
        <v>0</v>
      </c>
      <c r="T63">
        <f>(H63-R63)/H63</f>
        <v>0.3</v>
      </c>
      <c r="U63">
        <v>1</v>
      </c>
    </row>
    <row r="64" spans="1:21" ht="15">
      <c r="A64" t="s">
        <v>486</v>
      </c>
      <c r="B64" s="11">
        <v>35378</v>
      </c>
      <c r="C64" t="s">
        <v>44</v>
      </c>
      <c r="D64" t="s">
        <v>4</v>
      </c>
      <c r="E64" s="25">
        <v>32</v>
      </c>
      <c r="F64" t="s">
        <v>4</v>
      </c>
      <c r="G64" t="s">
        <v>2</v>
      </c>
      <c r="H64" s="49"/>
      <c r="I64" s="25">
        <v>23</v>
      </c>
      <c r="K64" s="3">
        <f t="shared" si="3"/>
        <v>0.28125</v>
      </c>
      <c r="M64" s="25">
        <v>33</v>
      </c>
      <c r="N64" s="40">
        <v>20</v>
      </c>
      <c r="O64" s="3">
        <f>(E64-M64)/(E64)</f>
        <v>-3.125E-2</v>
      </c>
      <c r="Q64" s="25">
        <v>34</v>
      </c>
      <c r="S64" s="3">
        <f>(E64-Q64)/E64</f>
        <v>-6.25E-2</v>
      </c>
      <c r="U64">
        <v>1</v>
      </c>
    </row>
    <row r="65" spans="1:21" ht="15">
      <c r="A65" t="s">
        <v>486</v>
      </c>
      <c r="B65" s="11">
        <v>36643</v>
      </c>
      <c r="C65" t="s">
        <v>44</v>
      </c>
      <c r="D65" t="s">
        <v>34</v>
      </c>
      <c r="E65" s="25">
        <v>25</v>
      </c>
      <c r="H65" s="49"/>
      <c r="I65" s="25">
        <v>12</v>
      </c>
      <c r="K65" s="3">
        <f t="shared" si="3"/>
        <v>0.52</v>
      </c>
      <c r="M65" s="25">
        <v>11</v>
      </c>
      <c r="O65" s="3">
        <f>(E65-M65)/(E65)</f>
        <v>0.56000000000000005</v>
      </c>
      <c r="Q65" s="25">
        <v>19</v>
      </c>
      <c r="S65" s="3">
        <f>(E65-Q65)/E65</f>
        <v>0.24</v>
      </c>
      <c r="U65">
        <v>1</v>
      </c>
    </row>
    <row r="66" spans="1:21" ht="15">
      <c r="A66" t="s">
        <v>486</v>
      </c>
      <c r="B66" s="11">
        <v>36041</v>
      </c>
      <c r="E66" s="25"/>
      <c r="F66" t="s">
        <v>12</v>
      </c>
      <c r="G66" t="s">
        <v>10</v>
      </c>
      <c r="H66" s="49">
        <v>30</v>
      </c>
      <c r="J66" s="40">
        <v>11</v>
      </c>
      <c r="K66" s="3"/>
      <c r="L66">
        <f t="shared" si="2"/>
        <v>0.6333333333333333</v>
      </c>
      <c r="M66" s="25"/>
      <c r="N66" s="40">
        <v>21</v>
      </c>
      <c r="O66" s="3"/>
      <c r="P66">
        <f>(H66-N66)/(H66)</f>
        <v>0.3</v>
      </c>
      <c r="Q66" s="25"/>
      <c r="R66" s="40">
        <v>18</v>
      </c>
      <c r="S66" s="3"/>
      <c r="T66">
        <f>(H66-R66)/H66</f>
        <v>0.4</v>
      </c>
      <c r="U66">
        <v>1</v>
      </c>
    </row>
    <row r="67" spans="1:21" ht="15">
      <c r="A67" t="s">
        <v>486</v>
      </c>
      <c r="B67" s="11">
        <v>36551</v>
      </c>
      <c r="E67" s="25"/>
      <c r="F67" t="s">
        <v>1</v>
      </c>
      <c r="G67" t="s">
        <v>10</v>
      </c>
      <c r="H67" s="49">
        <v>27</v>
      </c>
      <c r="J67" s="40">
        <v>13</v>
      </c>
      <c r="K67" s="3"/>
      <c r="L67">
        <f t="shared" si="2"/>
        <v>0.51851851851851849</v>
      </c>
      <c r="M67" s="25"/>
      <c r="N67" s="40">
        <v>17</v>
      </c>
      <c r="O67" s="3"/>
      <c r="P67">
        <f>(H67-N67)/(H67)</f>
        <v>0.37037037037037035</v>
      </c>
      <c r="Q67" s="25"/>
      <c r="R67" s="40">
        <v>18</v>
      </c>
      <c r="S67" s="3"/>
      <c r="T67">
        <f>(H67-R67)/H67</f>
        <v>0.33333333333333331</v>
      </c>
      <c r="U67">
        <v>1</v>
      </c>
    </row>
    <row r="68" spans="1:21" ht="15">
      <c r="A68" t="s">
        <v>486</v>
      </c>
      <c r="B68" s="11">
        <v>36230</v>
      </c>
      <c r="C68" t="s">
        <v>0</v>
      </c>
      <c r="D68" t="s">
        <v>12</v>
      </c>
      <c r="E68" s="25">
        <v>25</v>
      </c>
      <c r="H68" s="49"/>
      <c r="I68" s="25">
        <v>14</v>
      </c>
      <c r="J68" s="41"/>
      <c r="K68" s="3">
        <f t="shared" si="3"/>
        <v>0.44</v>
      </c>
      <c r="M68" s="25">
        <v>21</v>
      </c>
      <c r="O68" s="3">
        <f>(E68-M68)/(E68)</f>
        <v>0.16</v>
      </c>
      <c r="Q68" s="25">
        <v>17</v>
      </c>
      <c r="S68" s="3">
        <f>(E68-Q68)/E68</f>
        <v>0.32</v>
      </c>
      <c r="U68">
        <v>1</v>
      </c>
    </row>
    <row r="69" spans="1:21" ht="15">
      <c r="A69" t="s">
        <v>486</v>
      </c>
      <c r="B69" s="11">
        <v>35696</v>
      </c>
      <c r="C69" t="s">
        <v>8</v>
      </c>
      <c r="D69" t="s">
        <v>12</v>
      </c>
      <c r="E69" s="25">
        <v>30</v>
      </c>
      <c r="F69" t="s">
        <v>15</v>
      </c>
      <c r="G69" t="s">
        <v>28</v>
      </c>
      <c r="H69" s="49">
        <v>29</v>
      </c>
      <c r="I69" s="25">
        <v>16</v>
      </c>
      <c r="J69" s="40">
        <v>14</v>
      </c>
      <c r="K69" s="3">
        <f t="shared" si="3"/>
        <v>0.46666666666666667</v>
      </c>
      <c r="L69">
        <f t="shared" ref="L69:L101" si="8">(H69-J69)/(H69)</f>
        <v>0.51724137931034486</v>
      </c>
      <c r="M69" s="25">
        <v>24</v>
      </c>
      <c r="N69" s="40">
        <v>32</v>
      </c>
      <c r="O69" s="3">
        <f>(E69-M69)/(E69)</f>
        <v>0.2</v>
      </c>
      <c r="P69">
        <f>(H69-N69)/(H69)</f>
        <v>-0.10344827586206896</v>
      </c>
      <c r="Q69" s="25">
        <v>22</v>
      </c>
      <c r="R69" s="40">
        <v>30</v>
      </c>
      <c r="S69" s="3">
        <f>(E69-Q69)/E69</f>
        <v>0.26666666666666666</v>
      </c>
      <c r="T69">
        <f>(H69-R69)/H69</f>
        <v>-3.4482758620689655E-2</v>
      </c>
      <c r="U69">
        <v>1</v>
      </c>
    </row>
    <row r="70" spans="1:21" ht="15">
      <c r="A70" t="s">
        <v>486</v>
      </c>
      <c r="B70" s="11">
        <v>36704</v>
      </c>
      <c r="E70" s="25"/>
      <c r="F70" t="s">
        <v>15</v>
      </c>
      <c r="G70" t="s">
        <v>10</v>
      </c>
      <c r="H70" s="49">
        <v>24</v>
      </c>
      <c r="J70" s="40">
        <v>-2</v>
      </c>
      <c r="K70" s="3"/>
      <c r="L70">
        <f t="shared" si="8"/>
        <v>1.0833333333333333</v>
      </c>
      <c r="M70" s="25"/>
      <c r="N70" s="40">
        <v>4</v>
      </c>
      <c r="O70" s="3"/>
      <c r="P70">
        <f>(H70-N70)/(H70)</f>
        <v>0.83333333333333337</v>
      </c>
      <c r="Q70" s="25"/>
      <c r="R70" s="40">
        <v>0</v>
      </c>
      <c r="S70" s="3"/>
      <c r="T70">
        <f>(H70-R70)/H70</f>
        <v>1</v>
      </c>
      <c r="U70">
        <v>1</v>
      </c>
    </row>
    <row r="71" spans="1:21" ht="15">
      <c r="A71" t="s">
        <v>486</v>
      </c>
      <c r="B71" s="11">
        <v>35777</v>
      </c>
      <c r="E71" s="25"/>
      <c r="F71" t="s">
        <v>4</v>
      </c>
      <c r="G71" t="s">
        <v>10</v>
      </c>
      <c r="H71" s="49">
        <v>23</v>
      </c>
      <c r="J71" s="40">
        <v>14</v>
      </c>
      <c r="K71" s="3"/>
      <c r="L71">
        <f t="shared" si="8"/>
        <v>0.39130434782608697</v>
      </c>
      <c r="M71" s="25"/>
      <c r="N71" s="40">
        <v>18</v>
      </c>
      <c r="O71" s="3"/>
      <c r="P71">
        <f>(H71-N71)/(H71)</f>
        <v>0.21739130434782608</v>
      </c>
      <c r="Q71" s="25"/>
      <c r="R71" s="40">
        <v>23</v>
      </c>
      <c r="S71" s="3"/>
      <c r="T71">
        <f>(H71-R71)/H71</f>
        <v>0</v>
      </c>
      <c r="U71">
        <v>1</v>
      </c>
    </row>
    <row r="72" spans="1:21">
      <c r="A72" t="s">
        <v>486</v>
      </c>
      <c r="B72" s="15">
        <v>36615</v>
      </c>
      <c r="C72" s="14" t="s">
        <v>0</v>
      </c>
      <c r="D72" s="14" t="s">
        <v>1</v>
      </c>
      <c r="E72" s="25">
        <v>24</v>
      </c>
      <c r="F72" s="14" t="s">
        <v>4</v>
      </c>
      <c r="G72" s="14" t="s">
        <v>2</v>
      </c>
      <c r="H72" s="43">
        <v>17</v>
      </c>
      <c r="I72" s="25">
        <v>15</v>
      </c>
      <c r="J72" s="40">
        <v>7</v>
      </c>
      <c r="K72" s="3">
        <f t="shared" ref="K72:K103" si="9">(E72-I72)/(E72)</f>
        <v>0.375</v>
      </c>
      <c r="L72">
        <f t="shared" si="8"/>
        <v>0.58823529411764708</v>
      </c>
      <c r="M72" s="25">
        <v>29</v>
      </c>
      <c r="N72" s="40">
        <v>23</v>
      </c>
      <c r="O72" s="3">
        <f>(E72-M72)/(E72)</f>
        <v>-0.20833333333333334</v>
      </c>
      <c r="P72">
        <f>(H72-N72)/(H72)</f>
        <v>-0.35294117647058826</v>
      </c>
      <c r="Q72" s="25">
        <v>41</v>
      </c>
      <c r="R72" s="43">
        <v>28</v>
      </c>
      <c r="S72" s="3">
        <f>(E72-Q72)/E72</f>
        <v>-0.70833333333333337</v>
      </c>
      <c r="T72">
        <f>(H72-R72)/H72</f>
        <v>-0.6470588235294118</v>
      </c>
      <c r="U72">
        <v>1</v>
      </c>
    </row>
    <row r="73" spans="1:21">
      <c r="A73" t="s">
        <v>486</v>
      </c>
      <c r="B73" s="15">
        <v>35611</v>
      </c>
      <c r="C73" s="14" t="s">
        <v>0</v>
      </c>
      <c r="D73" s="14" t="s">
        <v>4</v>
      </c>
      <c r="E73" s="25">
        <v>43</v>
      </c>
      <c r="F73" s="14" t="s">
        <v>4</v>
      </c>
      <c r="G73" s="14" t="s">
        <v>2</v>
      </c>
      <c r="H73" s="43">
        <v>30</v>
      </c>
      <c r="I73" s="25">
        <v>27</v>
      </c>
      <c r="J73" s="40">
        <v>20</v>
      </c>
      <c r="K73" s="3">
        <f t="shared" si="9"/>
        <v>0.37209302325581395</v>
      </c>
      <c r="L73">
        <f t="shared" si="8"/>
        <v>0.33333333333333331</v>
      </c>
      <c r="M73" s="25">
        <v>55</v>
      </c>
      <c r="N73" s="40">
        <v>45</v>
      </c>
      <c r="O73" s="3">
        <f>(E73-M73)/(E73)</f>
        <v>-0.27906976744186046</v>
      </c>
      <c r="P73">
        <f>(H73-N73)/(H73)</f>
        <v>-0.5</v>
      </c>
      <c r="Q73" s="25">
        <v>55</v>
      </c>
      <c r="R73" s="43">
        <v>45</v>
      </c>
      <c r="S73" s="3">
        <f>(E73-Q73)/E73</f>
        <v>-0.27906976744186046</v>
      </c>
      <c r="T73">
        <f>(H73-R73)/H73</f>
        <v>-0.5</v>
      </c>
      <c r="U73">
        <v>1</v>
      </c>
    </row>
    <row r="74" spans="1:21" ht="15">
      <c r="A74" t="s">
        <v>486</v>
      </c>
      <c r="B74" s="11">
        <v>36054</v>
      </c>
      <c r="C74" t="s">
        <v>6</v>
      </c>
      <c r="D74" t="s">
        <v>12</v>
      </c>
      <c r="E74" s="25">
        <v>27</v>
      </c>
      <c r="H74" s="49"/>
      <c r="I74" s="25">
        <v>14</v>
      </c>
      <c r="K74" s="3">
        <f t="shared" si="9"/>
        <v>0.48148148148148145</v>
      </c>
      <c r="M74" s="25">
        <v>21</v>
      </c>
      <c r="O74" s="3">
        <f>(E74-M74)/(E74)</f>
        <v>0.22222222222222221</v>
      </c>
      <c r="Q74" s="25">
        <v>21</v>
      </c>
      <c r="S74" s="3">
        <f>(E74-Q74)/E74</f>
        <v>0.22222222222222221</v>
      </c>
      <c r="U74">
        <v>1</v>
      </c>
    </row>
    <row r="75" spans="1:21" ht="15">
      <c r="A75" t="s">
        <v>486</v>
      </c>
      <c r="B75" s="11">
        <v>35095</v>
      </c>
      <c r="E75" s="25"/>
      <c r="F75" t="s">
        <v>15</v>
      </c>
      <c r="G75" t="s">
        <v>28</v>
      </c>
      <c r="H75" s="49">
        <v>39</v>
      </c>
      <c r="J75" s="40">
        <v>24</v>
      </c>
      <c r="K75" s="3"/>
      <c r="L75">
        <f t="shared" si="8"/>
        <v>0.38461538461538464</v>
      </c>
      <c r="M75" s="25"/>
      <c r="N75" s="40">
        <v>25</v>
      </c>
      <c r="O75" s="25"/>
      <c r="P75">
        <f>(H75-N75)/(H75)</f>
        <v>0.35897435897435898</v>
      </c>
      <c r="Q75" s="25"/>
      <c r="R75" s="40">
        <v>38</v>
      </c>
      <c r="S75" s="3"/>
      <c r="T75">
        <v>0.02</v>
      </c>
      <c r="U75">
        <v>1</v>
      </c>
    </row>
    <row r="76" spans="1:21" ht="15">
      <c r="A76" t="s">
        <v>486</v>
      </c>
      <c r="B76" s="11">
        <v>35498</v>
      </c>
      <c r="E76" s="25"/>
      <c r="F76" t="s">
        <v>1</v>
      </c>
      <c r="G76" t="s">
        <v>10</v>
      </c>
      <c r="H76" s="49">
        <v>45</v>
      </c>
      <c r="J76" s="40">
        <v>23</v>
      </c>
      <c r="K76" s="3"/>
      <c r="L76">
        <f t="shared" si="8"/>
        <v>0.48888888888888887</v>
      </c>
      <c r="M76" s="25"/>
      <c r="N76" s="40">
        <v>23</v>
      </c>
      <c r="O76" s="3"/>
      <c r="P76">
        <f>(H76-N76)/(H76)</f>
        <v>0.48888888888888887</v>
      </c>
      <c r="Q76" s="25"/>
      <c r="R76" s="26">
        <v>25</v>
      </c>
      <c r="S76" s="3"/>
      <c r="T76">
        <f>(H76-R76)/H76</f>
        <v>0.44444444444444442</v>
      </c>
      <c r="U76">
        <v>1</v>
      </c>
    </row>
    <row r="77" spans="1:21" ht="15">
      <c r="A77" t="s">
        <v>486</v>
      </c>
      <c r="B77" s="11">
        <v>34895</v>
      </c>
      <c r="C77" t="s">
        <v>0</v>
      </c>
      <c r="D77" t="s">
        <v>1</v>
      </c>
      <c r="E77" s="25">
        <v>50</v>
      </c>
      <c r="F77" t="s">
        <v>1</v>
      </c>
      <c r="G77" t="s">
        <v>10</v>
      </c>
      <c r="H77" s="49"/>
      <c r="I77" s="25">
        <v>25</v>
      </c>
      <c r="K77" s="3">
        <f t="shared" si="9"/>
        <v>0.5</v>
      </c>
      <c r="M77" s="25">
        <v>34</v>
      </c>
      <c r="O77" s="3">
        <f>(E77-M77)/(E77)</f>
        <v>0.32</v>
      </c>
      <c r="Q77" s="25">
        <v>34</v>
      </c>
      <c r="S77" s="3">
        <f>(E77-Q77)/E77</f>
        <v>0.32</v>
      </c>
      <c r="U77">
        <v>1</v>
      </c>
    </row>
    <row r="78" spans="1:21" ht="15">
      <c r="A78" t="s">
        <v>486</v>
      </c>
      <c r="B78" s="11">
        <v>35631</v>
      </c>
      <c r="C78" t="s">
        <v>6</v>
      </c>
      <c r="D78" t="s">
        <v>1</v>
      </c>
      <c r="E78" s="25">
        <v>50</v>
      </c>
      <c r="F78" t="s">
        <v>1</v>
      </c>
      <c r="G78" t="s">
        <v>2</v>
      </c>
      <c r="H78" s="49">
        <v>45</v>
      </c>
      <c r="I78" s="25">
        <v>34</v>
      </c>
      <c r="J78" s="40">
        <v>29</v>
      </c>
      <c r="K78" s="3">
        <f t="shared" si="9"/>
        <v>0.32</v>
      </c>
      <c r="L78">
        <f t="shared" si="8"/>
        <v>0.35555555555555557</v>
      </c>
      <c r="M78" s="25">
        <v>37</v>
      </c>
      <c r="N78" s="40">
        <v>26</v>
      </c>
      <c r="O78" s="3">
        <f>(E78-M78)/(E78)</f>
        <v>0.26</v>
      </c>
      <c r="P78">
        <f>(H79-N78)/(H79)</f>
        <v>-0.18181818181818182</v>
      </c>
      <c r="Q78" s="25">
        <v>47</v>
      </c>
      <c r="R78" s="40">
        <v>30</v>
      </c>
      <c r="S78" s="3">
        <f>(E78-Q78)/E78</f>
        <v>0.06</v>
      </c>
      <c r="T78">
        <f>(H78-R78)/H78</f>
        <v>0.33333333333333331</v>
      </c>
      <c r="U78">
        <v>1</v>
      </c>
    </row>
    <row r="79" spans="1:21" ht="15">
      <c r="A79" t="s">
        <v>486</v>
      </c>
      <c r="B79" s="11">
        <v>37423</v>
      </c>
      <c r="C79" t="s">
        <v>6</v>
      </c>
      <c r="D79" t="s">
        <v>15</v>
      </c>
      <c r="E79" s="25">
        <v>32</v>
      </c>
      <c r="F79" t="s">
        <v>12</v>
      </c>
      <c r="G79" t="s">
        <v>2</v>
      </c>
      <c r="H79" s="49">
        <v>22</v>
      </c>
      <c r="I79" s="25">
        <v>17</v>
      </c>
      <c r="J79" s="40">
        <v>14</v>
      </c>
      <c r="K79" s="3">
        <f t="shared" si="9"/>
        <v>0.46875</v>
      </c>
      <c r="L79">
        <f t="shared" si="8"/>
        <v>0.36363636363636365</v>
      </c>
      <c r="M79" s="25">
        <v>28</v>
      </c>
      <c r="N79" s="40">
        <v>21</v>
      </c>
      <c r="O79" s="3">
        <f>(E79-M79)/(E79)</f>
        <v>0.125</v>
      </c>
      <c r="P79">
        <f>(H80-N79)/(H80)</f>
        <v>-0.16666666666666666</v>
      </c>
      <c r="Q79" s="25">
        <v>29</v>
      </c>
      <c r="R79" s="40">
        <v>14</v>
      </c>
      <c r="S79" s="3">
        <f>(E79-Q79)/E79</f>
        <v>9.375E-2</v>
      </c>
      <c r="T79">
        <f>(H79-R79)/H79</f>
        <v>0.36363636363636365</v>
      </c>
      <c r="U79">
        <v>1</v>
      </c>
    </row>
    <row r="80" spans="1:21" ht="15">
      <c r="A80" t="s">
        <v>486</v>
      </c>
      <c r="B80" s="11">
        <v>36357</v>
      </c>
      <c r="C80" t="s">
        <v>6</v>
      </c>
      <c r="D80" t="s">
        <v>12</v>
      </c>
      <c r="E80" s="25">
        <v>25</v>
      </c>
      <c r="F80" t="s">
        <v>1</v>
      </c>
      <c r="G80" t="s">
        <v>10</v>
      </c>
      <c r="H80" s="49">
        <v>18</v>
      </c>
      <c r="I80" s="25">
        <v>15</v>
      </c>
      <c r="J80" s="40">
        <v>13</v>
      </c>
      <c r="K80" s="3">
        <f t="shared" si="9"/>
        <v>0.4</v>
      </c>
      <c r="L80">
        <f t="shared" si="8"/>
        <v>0.27777777777777779</v>
      </c>
      <c r="M80" s="25">
        <v>21</v>
      </c>
      <c r="N80" s="40">
        <v>10</v>
      </c>
      <c r="O80" s="3">
        <f>(E80-M80)/(E80)</f>
        <v>0.16</v>
      </c>
      <c r="P80">
        <f>(H80-N80)/(H80)</f>
        <v>0.44444444444444442</v>
      </c>
      <c r="Q80" s="25">
        <v>31</v>
      </c>
      <c r="R80" s="26">
        <v>24</v>
      </c>
      <c r="S80" s="3">
        <f>(E80-Q80)/E80</f>
        <v>-0.24</v>
      </c>
      <c r="T80">
        <f>(H80-R80)/H80</f>
        <v>-0.33333333333333331</v>
      </c>
      <c r="U80">
        <v>1</v>
      </c>
    </row>
    <row r="81" spans="1:21" ht="15">
      <c r="A81" t="s">
        <v>486</v>
      </c>
      <c r="B81" s="11">
        <v>35831</v>
      </c>
      <c r="C81" t="s">
        <v>44</v>
      </c>
      <c r="D81" t="s">
        <v>1</v>
      </c>
      <c r="E81" s="25">
        <v>23</v>
      </c>
      <c r="H81" s="49"/>
      <c r="I81" s="25">
        <v>13</v>
      </c>
      <c r="K81" s="3">
        <f t="shared" si="9"/>
        <v>0.43478260869565216</v>
      </c>
      <c r="M81" s="25">
        <v>12</v>
      </c>
      <c r="O81" s="3">
        <f>(E81-M81)/(E81)</f>
        <v>0.47826086956521741</v>
      </c>
      <c r="Q81" s="25">
        <v>18</v>
      </c>
      <c r="S81" s="3">
        <f>(E81-Q81)/E81</f>
        <v>0.21739130434782608</v>
      </c>
      <c r="U81">
        <v>1</v>
      </c>
    </row>
    <row r="82" spans="1:21" ht="15">
      <c r="A82" t="s">
        <v>486</v>
      </c>
      <c r="B82" s="11">
        <v>34776</v>
      </c>
      <c r="E82" s="25"/>
      <c r="F82" t="s">
        <v>27</v>
      </c>
      <c r="G82" t="s">
        <v>28</v>
      </c>
      <c r="H82" s="49">
        <v>27</v>
      </c>
      <c r="J82" s="40">
        <v>18</v>
      </c>
      <c r="K82" s="3"/>
      <c r="L82">
        <f t="shared" si="8"/>
        <v>0.33333333333333331</v>
      </c>
      <c r="M82" s="25"/>
      <c r="N82" s="40">
        <v>28</v>
      </c>
      <c r="O82" s="3"/>
      <c r="P82">
        <f>(H82-N82)/(H82)</f>
        <v>-3.7037037037037035E-2</v>
      </c>
      <c r="Q82" s="25"/>
      <c r="R82" s="40">
        <v>37</v>
      </c>
      <c r="S82" s="3"/>
      <c r="T82">
        <f>(H82-R82)/H82</f>
        <v>-0.37037037037037035</v>
      </c>
      <c r="U82">
        <v>1</v>
      </c>
    </row>
    <row r="83" spans="1:21" ht="15">
      <c r="A83" t="s">
        <v>486</v>
      </c>
      <c r="B83" s="11">
        <v>36796</v>
      </c>
      <c r="C83" t="s">
        <v>0</v>
      </c>
      <c r="D83" t="s">
        <v>1</v>
      </c>
      <c r="E83" s="25">
        <v>55</v>
      </c>
      <c r="H83" s="49"/>
      <c r="I83" s="25">
        <v>45</v>
      </c>
      <c r="K83" s="3">
        <f t="shared" si="9"/>
        <v>0.18181818181818182</v>
      </c>
      <c r="M83" s="25">
        <v>30</v>
      </c>
      <c r="O83" s="3">
        <f>(E83-M83)/(E83)</f>
        <v>0.45454545454545453</v>
      </c>
      <c r="Q83" s="25">
        <v>45</v>
      </c>
      <c r="R83" s="43"/>
      <c r="S83" s="3">
        <f>(E83-Q83)/E83</f>
        <v>0.18181818181818182</v>
      </c>
      <c r="U83">
        <v>1</v>
      </c>
    </row>
    <row r="84" spans="1:21" ht="15">
      <c r="A84" t="s">
        <v>486</v>
      </c>
      <c r="B84" s="11">
        <v>36910</v>
      </c>
      <c r="C84" t="s">
        <v>15</v>
      </c>
      <c r="D84" t="s">
        <v>34</v>
      </c>
      <c r="E84" s="25">
        <v>35</v>
      </c>
      <c r="H84" s="49"/>
      <c r="I84" s="25">
        <v>10</v>
      </c>
      <c r="K84" s="3">
        <f t="shared" si="9"/>
        <v>0.7142857142857143</v>
      </c>
      <c r="M84" s="25">
        <v>28</v>
      </c>
      <c r="O84" s="3">
        <f>(E84-M84)/(E84)</f>
        <v>0.2</v>
      </c>
      <c r="Q84" s="25">
        <v>26</v>
      </c>
      <c r="S84" s="3">
        <f>(E84-Q84)/E84</f>
        <v>0.25714285714285712</v>
      </c>
      <c r="U84">
        <v>1</v>
      </c>
    </row>
    <row r="85" spans="1:21" ht="15">
      <c r="A85" t="s">
        <v>486</v>
      </c>
      <c r="B85" s="11">
        <v>36045</v>
      </c>
      <c r="E85" s="25"/>
      <c r="F85" t="s">
        <v>12</v>
      </c>
      <c r="G85" t="s">
        <v>10</v>
      </c>
      <c r="H85" s="49">
        <v>21</v>
      </c>
      <c r="J85" s="40">
        <v>0</v>
      </c>
      <c r="K85" s="3"/>
      <c r="L85">
        <f t="shared" si="8"/>
        <v>1</v>
      </c>
      <c r="M85" s="25"/>
      <c r="N85" s="40">
        <v>9</v>
      </c>
      <c r="O85" s="3"/>
      <c r="P85">
        <f>(H85-N85)/(H85)</f>
        <v>0.5714285714285714</v>
      </c>
      <c r="Q85" s="25"/>
      <c r="R85" s="40">
        <v>10</v>
      </c>
      <c r="S85" s="3"/>
      <c r="T85">
        <f>(H85-R85)/H85</f>
        <v>0.52380952380952384</v>
      </c>
      <c r="U85">
        <v>1</v>
      </c>
    </row>
    <row r="86" spans="1:21" ht="15">
      <c r="A86" t="s">
        <v>486</v>
      </c>
      <c r="B86" s="11">
        <v>35578</v>
      </c>
      <c r="C86" t="s">
        <v>44</v>
      </c>
      <c r="D86" t="s">
        <v>4</v>
      </c>
      <c r="E86" s="25">
        <v>36</v>
      </c>
      <c r="H86" s="49"/>
      <c r="I86" s="25">
        <v>12</v>
      </c>
      <c r="K86" s="3">
        <f t="shared" si="9"/>
        <v>0.66666666666666663</v>
      </c>
      <c r="M86" s="25">
        <v>21</v>
      </c>
      <c r="O86" s="3">
        <f>(E86-M86)/(E86)</f>
        <v>0.41666666666666669</v>
      </c>
      <c r="Q86" s="25">
        <v>25</v>
      </c>
      <c r="S86" s="3">
        <f>(E86-Q86)/E86</f>
        <v>0.30555555555555558</v>
      </c>
      <c r="U86">
        <v>1</v>
      </c>
    </row>
    <row r="87" spans="1:21" ht="15">
      <c r="A87" t="s">
        <v>486</v>
      </c>
      <c r="B87" s="11">
        <v>36279</v>
      </c>
      <c r="C87" t="s">
        <v>0</v>
      </c>
      <c r="D87" t="s">
        <v>1</v>
      </c>
      <c r="E87" s="25">
        <v>34</v>
      </c>
      <c r="H87" s="49"/>
      <c r="I87" s="25">
        <v>24</v>
      </c>
      <c r="K87" s="3">
        <f t="shared" si="9"/>
        <v>0.29411764705882354</v>
      </c>
      <c r="M87" s="25">
        <v>34</v>
      </c>
      <c r="O87" s="3">
        <f>(E87-M87)/(E87)</f>
        <v>0</v>
      </c>
      <c r="Q87" s="25">
        <v>30</v>
      </c>
      <c r="S87" s="3">
        <f>(E87-Q87)/E87</f>
        <v>0.11764705882352941</v>
      </c>
      <c r="U87">
        <v>1</v>
      </c>
    </row>
    <row r="88" spans="1:21" ht="15">
      <c r="A88" t="s">
        <v>486</v>
      </c>
      <c r="B88" s="11">
        <v>36166</v>
      </c>
      <c r="C88" t="s">
        <v>44</v>
      </c>
      <c r="D88" t="s">
        <v>1</v>
      </c>
      <c r="E88" s="25">
        <v>26</v>
      </c>
      <c r="F88" t="s">
        <v>1</v>
      </c>
      <c r="G88" t="s">
        <v>2</v>
      </c>
      <c r="H88" s="49">
        <v>26</v>
      </c>
      <c r="I88" s="25">
        <v>13</v>
      </c>
      <c r="J88" s="40">
        <v>10</v>
      </c>
      <c r="K88" s="3">
        <f t="shared" si="9"/>
        <v>0.5</v>
      </c>
      <c r="L88">
        <f t="shared" si="8"/>
        <v>0.61538461538461542</v>
      </c>
      <c r="M88" s="25">
        <v>16</v>
      </c>
      <c r="N88" s="40">
        <v>15</v>
      </c>
      <c r="O88" s="3">
        <f>(E88-M88)/(E88)</f>
        <v>0.38461538461538464</v>
      </c>
      <c r="P88">
        <f>(H88-N88)/(H88)</f>
        <v>0.42307692307692307</v>
      </c>
      <c r="Q88" s="25">
        <v>20</v>
      </c>
      <c r="R88" s="40">
        <v>21</v>
      </c>
      <c r="S88" s="3">
        <f>(E88-Q88)/E88</f>
        <v>0.23076923076923078</v>
      </c>
      <c r="T88">
        <f>(H88-R88)/H88</f>
        <v>0.19230769230769232</v>
      </c>
      <c r="U88">
        <v>1</v>
      </c>
    </row>
    <row r="89" spans="1:21" ht="15">
      <c r="A89" t="s">
        <v>486</v>
      </c>
      <c r="B89" s="11">
        <v>36596</v>
      </c>
      <c r="E89" s="25"/>
      <c r="F89" t="s">
        <v>15</v>
      </c>
      <c r="G89" t="s">
        <v>28</v>
      </c>
      <c r="H89" s="49">
        <v>27</v>
      </c>
      <c r="J89" s="40">
        <v>7</v>
      </c>
      <c r="K89" s="3"/>
      <c r="L89">
        <f t="shared" si="8"/>
        <v>0.7407407407407407</v>
      </c>
      <c r="M89" s="25"/>
      <c r="N89" s="40">
        <v>9</v>
      </c>
      <c r="O89" s="3"/>
      <c r="P89">
        <f>(H89-N89)/(H89)</f>
        <v>0.66666666666666663</v>
      </c>
      <c r="Q89" s="25"/>
      <c r="R89" s="40">
        <v>9</v>
      </c>
      <c r="S89" s="3"/>
      <c r="T89">
        <f>(H89-R89)/H89</f>
        <v>0.66666666666666663</v>
      </c>
      <c r="U89">
        <v>1</v>
      </c>
    </row>
    <row r="90" spans="1:21" ht="15">
      <c r="A90" t="s">
        <v>486</v>
      </c>
      <c r="B90" s="11">
        <v>35472</v>
      </c>
      <c r="C90" t="s">
        <v>6</v>
      </c>
      <c r="D90" t="s">
        <v>1</v>
      </c>
      <c r="E90" s="25">
        <v>20</v>
      </c>
      <c r="F90" t="s">
        <v>1</v>
      </c>
      <c r="G90" t="s">
        <v>10</v>
      </c>
      <c r="H90" s="49">
        <v>25</v>
      </c>
      <c r="I90" s="25">
        <v>8</v>
      </c>
      <c r="J90" s="40">
        <v>5</v>
      </c>
      <c r="K90" s="3">
        <f t="shared" si="9"/>
        <v>0.6</v>
      </c>
      <c r="L90">
        <f t="shared" si="8"/>
        <v>0.8</v>
      </c>
      <c r="M90" s="25">
        <v>10</v>
      </c>
      <c r="N90" s="40">
        <v>16</v>
      </c>
      <c r="O90" s="3">
        <f>(E90-M90)/(E90)</f>
        <v>0.5</v>
      </c>
      <c r="P90">
        <f>(H90-N90)/(H90)</f>
        <v>0.36</v>
      </c>
      <c r="Q90" s="25">
        <v>18</v>
      </c>
      <c r="R90" s="40">
        <v>25</v>
      </c>
      <c r="S90" s="3">
        <f>(E90-Q90)/E90</f>
        <v>0.1</v>
      </c>
      <c r="T90">
        <f>(H90-R90)/H90</f>
        <v>0</v>
      </c>
      <c r="U90">
        <v>1</v>
      </c>
    </row>
    <row r="91" spans="1:21" ht="15">
      <c r="A91" t="s">
        <v>486</v>
      </c>
      <c r="B91" s="11">
        <v>36643</v>
      </c>
      <c r="C91" t="s">
        <v>6</v>
      </c>
      <c r="D91" t="s">
        <v>1</v>
      </c>
      <c r="E91" s="25">
        <v>35</v>
      </c>
      <c r="F91" t="s">
        <v>1</v>
      </c>
      <c r="G91" t="s">
        <v>10</v>
      </c>
      <c r="H91" s="49">
        <v>40</v>
      </c>
      <c r="I91" s="25">
        <v>20</v>
      </c>
      <c r="J91" s="40">
        <v>19</v>
      </c>
      <c r="K91" s="3">
        <f t="shared" si="9"/>
        <v>0.42857142857142855</v>
      </c>
      <c r="L91">
        <f t="shared" si="8"/>
        <v>0.52500000000000002</v>
      </c>
      <c r="M91" s="25">
        <v>28</v>
      </c>
      <c r="N91" s="40">
        <v>23</v>
      </c>
      <c r="O91" s="3">
        <f>(E91-M91)/(E91)</f>
        <v>0.2</v>
      </c>
      <c r="P91">
        <f>(H91-N91)/(H91)</f>
        <v>0.42499999999999999</v>
      </c>
      <c r="Q91" s="25">
        <v>28</v>
      </c>
      <c r="R91" s="40">
        <v>23</v>
      </c>
      <c r="S91" s="3">
        <f>(E91-Q91)/E91</f>
        <v>0.2</v>
      </c>
      <c r="T91">
        <f>(H91-R91)/H91</f>
        <v>0.42499999999999999</v>
      </c>
      <c r="U91">
        <v>1</v>
      </c>
    </row>
    <row r="92" spans="1:21" ht="15">
      <c r="A92" t="s">
        <v>486</v>
      </c>
      <c r="B92" s="11">
        <v>35699</v>
      </c>
      <c r="E92" s="25"/>
      <c r="F92" t="s">
        <v>44</v>
      </c>
      <c r="G92" t="s">
        <v>28</v>
      </c>
      <c r="H92" s="49">
        <v>38</v>
      </c>
      <c r="J92" s="40">
        <v>3</v>
      </c>
      <c r="K92" s="3"/>
      <c r="L92">
        <f t="shared" si="8"/>
        <v>0.92105263157894735</v>
      </c>
      <c r="M92" s="25"/>
      <c r="N92" s="40">
        <v>14</v>
      </c>
      <c r="O92" s="3"/>
      <c r="P92">
        <f>(H92-N92)/(H92)</f>
        <v>0.63157894736842102</v>
      </c>
      <c r="Q92" s="25"/>
      <c r="R92" s="40">
        <v>13</v>
      </c>
      <c r="S92" s="3"/>
      <c r="T92">
        <f>(H92-R92)/H92</f>
        <v>0.65789473684210531</v>
      </c>
      <c r="U92">
        <v>1</v>
      </c>
    </row>
    <row r="93" spans="1:21" ht="15">
      <c r="A93" t="s">
        <v>486</v>
      </c>
      <c r="B93" s="11">
        <v>35157</v>
      </c>
      <c r="C93" t="s">
        <v>0</v>
      </c>
      <c r="D93" t="s">
        <v>12</v>
      </c>
      <c r="E93" s="25">
        <v>22</v>
      </c>
      <c r="H93" s="49"/>
      <c r="I93" s="25">
        <v>18</v>
      </c>
      <c r="K93" s="3">
        <f t="shared" si="9"/>
        <v>0.18181818181818182</v>
      </c>
      <c r="M93" s="25">
        <v>20</v>
      </c>
      <c r="O93" s="3">
        <f>(E93-M93)/(E93)</f>
        <v>9.0909090909090912E-2</v>
      </c>
      <c r="Q93" s="25">
        <v>24</v>
      </c>
      <c r="S93" s="3">
        <f>(E93-Q93)/E93</f>
        <v>-9.0909090909090912E-2</v>
      </c>
      <c r="U93">
        <v>1</v>
      </c>
    </row>
    <row r="94" spans="1:21" ht="15">
      <c r="A94" t="s">
        <v>486</v>
      </c>
      <c r="B94" s="11">
        <v>35384</v>
      </c>
      <c r="E94" s="25"/>
      <c r="F94" t="s">
        <v>1</v>
      </c>
      <c r="G94" t="s">
        <v>10</v>
      </c>
      <c r="H94" s="49">
        <v>41</v>
      </c>
      <c r="J94" s="40">
        <v>24</v>
      </c>
      <c r="K94" s="3"/>
      <c r="L94">
        <f t="shared" si="8"/>
        <v>0.41463414634146339</v>
      </c>
      <c r="M94" s="25"/>
      <c r="N94" s="40">
        <v>23</v>
      </c>
      <c r="O94" s="3"/>
      <c r="P94">
        <f>(H94-N94)/(H94)</f>
        <v>0.43902439024390244</v>
      </c>
      <c r="Q94" s="25"/>
      <c r="R94" s="40">
        <v>24</v>
      </c>
      <c r="S94" s="3"/>
      <c r="T94">
        <f>(H94-R94)/H94</f>
        <v>0.41463414634146339</v>
      </c>
      <c r="U94">
        <v>1</v>
      </c>
    </row>
    <row r="95" spans="1:21" ht="15">
      <c r="A95" t="s">
        <v>486</v>
      </c>
      <c r="B95" s="11">
        <v>37360</v>
      </c>
      <c r="E95" s="25"/>
      <c r="F95" t="s">
        <v>44</v>
      </c>
      <c r="G95" t="s">
        <v>28</v>
      </c>
      <c r="H95" s="49">
        <v>23</v>
      </c>
      <c r="J95" s="40">
        <v>9</v>
      </c>
      <c r="K95" s="3"/>
      <c r="L95">
        <f t="shared" si="8"/>
        <v>0.60869565217391308</v>
      </c>
      <c r="M95" s="25"/>
      <c r="N95" s="40">
        <v>17</v>
      </c>
      <c r="O95" s="3"/>
      <c r="P95">
        <f>(H95-N95)/(H95)</f>
        <v>0.2608695652173913</v>
      </c>
      <c r="Q95" s="25"/>
      <c r="R95" s="40">
        <v>18</v>
      </c>
      <c r="S95" s="3"/>
      <c r="T95">
        <f>(H95-R95)/H95</f>
        <v>0.21739130434782608</v>
      </c>
      <c r="U95">
        <v>1</v>
      </c>
    </row>
    <row r="96" spans="1:21" ht="15">
      <c r="A96" t="s">
        <v>486</v>
      </c>
      <c r="B96" s="11">
        <v>35718</v>
      </c>
      <c r="C96" t="s">
        <v>0</v>
      </c>
      <c r="D96" t="s">
        <v>4</v>
      </c>
      <c r="E96" s="25">
        <v>45</v>
      </c>
      <c r="H96" s="49"/>
      <c r="I96" s="25">
        <v>19</v>
      </c>
      <c r="K96" s="3">
        <f t="shared" si="9"/>
        <v>0.57777777777777772</v>
      </c>
      <c r="M96" s="25">
        <v>22</v>
      </c>
      <c r="O96" s="3">
        <f t="shared" ref="O96:O103" si="10">(E96-M96)/(E96)</f>
        <v>0.51111111111111107</v>
      </c>
      <c r="Q96" s="25">
        <v>33</v>
      </c>
      <c r="S96" s="3">
        <f t="shared" ref="S96:S103" si="11">(E96-Q96)/E96</f>
        <v>0.26666666666666666</v>
      </c>
      <c r="U96">
        <v>1</v>
      </c>
    </row>
    <row r="97" spans="1:21" ht="15">
      <c r="A97" t="s">
        <v>486</v>
      </c>
      <c r="B97" s="11">
        <v>36220</v>
      </c>
      <c r="C97" t="s">
        <v>27</v>
      </c>
      <c r="D97" t="s">
        <v>34</v>
      </c>
      <c r="E97" s="25">
        <v>29</v>
      </c>
      <c r="H97" s="49"/>
      <c r="I97" s="25">
        <v>13</v>
      </c>
      <c r="K97" s="3">
        <f t="shared" si="9"/>
        <v>0.55172413793103448</v>
      </c>
      <c r="M97" s="25">
        <v>19</v>
      </c>
      <c r="O97" s="3">
        <f t="shared" si="10"/>
        <v>0.34482758620689657</v>
      </c>
      <c r="Q97" s="25">
        <v>24</v>
      </c>
      <c r="S97" s="3">
        <f t="shared" si="11"/>
        <v>0.17241379310344829</v>
      </c>
      <c r="U97">
        <v>1</v>
      </c>
    </row>
    <row r="98" spans="1:21" ht="15">
      <c r="A98" t="s">
        <v>486</v>
      </c>
      <c r="B98" s="11">
        <v>36094</v>
      </c>
      <c r="C98" t="s">
        <v>8</v>
      </c>
      <c r="D98" t="s">
        <v>1</v>
      </c>
      <c r="E98" s="25">
        <v>25</v>
      </c>
      <c r="F98" t="s">
        <v>1</v>
      </c>
      <c r="G98" t="s">
        <v>2</v>
      </c>
      <c r="H98" s="49">
        <v>20</v>
      </c>
      <c r="I98" s="25">
        <v>14</v>
      </c>
      <c r="J98" s="40">
        <v>7</v>
      </c>
      <c r="K98" s="3">
        <f t="shared" si="9"/>
        <v>0.44</v>
      </c>
      <c r="L98">
        <f t="shared" si="8"/>
        <v>0.65</v>
      </c>
      <c r="M98" s="25">
        <v>15</v>
      </c>
      <c r="N98" s="40">
        <v>9</v>
      </c>
      <c r="O98" s="3">
        <f t="shared" si="10"/>
        <v>0.4</v>
      </c>
      <c r="P98">
        <f>(H98-N98)/(H98)</f>
        <v>0.55000000000000004</v>
      </c>
      <c r="Q98" s="25">
        <v>20</v>
      </c>
      <c r="R98" s="40">
        <v>20</v>
      </c>
      <c r="S98" s="3">
        <f t="shared" si="11"/>
        <v>0.2</v>
      </c>
      <c r="T98">
        <f>(H98-R98)/H98</f>
        <v>0</v>
      </c>
      <c r="U98">
        <v>1</v>
      </c>
    </row>
    <row r="99" spans="1:21" ht="15">
      <c r="A99" t="s">
        <v>486</v>
      </c>
      <c r="B99" s="11">
        <v>36179</v>
      </c>
      <c r="C99" t="s">
        <v>0</v>
      </c>
      <c r="D99" t="s">
        <v>34</v>
      </c>
      <c r="E99" s="25">
        <v>22</v>
      </c>
      <c r="H99" s="49"/>
      <c r="I99" s="25">
        <v>8</v>
      </c>
      <c r="K99" s="3">
        <f t="shared" si="9"/>
        <v>0.63636363636363635</v>
      </c>
      <c r="M99" s="25">
        <v>11</v>
      </c>
      <c r="O99" s="3">
        <f t="shared" si="10"/>
        <v>0.5</v>
      </c>
      <c r="Q99" s="25">
        <v>19</v>
      </c>
      <c r="S99" s="3">
        <f t="shared" si="11"/>
        <v>0.13636363636363635</v>
      </c>
      <c r="U99">
        <v>1</v>
      </c>
    </row>
    <row r="100" spans="1:21" ht="15">
      <c r="A100" t="s">
        <v>486</v>
      </c>
      <c r="B100" s="11">
        <v>35898</v>
      </c>
      <c r="C100" t="s">
        <v>0</v>
      </c>
      <c r="D100" t="s">
        <v>1</v>
      </c>
      <c r="E100" s="25">
        <v>36</v>
      </c>
      <c r="F100" t="s">
        <v>1</v>
      </c>
      <c r="G100" t="s">
        <v>10</v>
      </c>
      <c r="H100" s="49">
        <v>33</v>
      </c>
      <c r="I100" s="25">
        <v>19</v>
      </c>
      <c r="J100" s="40">
        <v>18</v>
      </c>
      <c r="K100" s="3">
        <f t="shared" si="9"/>
        <v>0.47222222222222221</v>
      </c>
      <c r="L100">
        <f t="shared" si="8"/>
        <v>0.45454545454545453</v>
      </c>
      <c r="M100" s="25">
        <v>22</v>
      </c>
      <c r="N100" s="40">
        <v>17</v>
      </c>
      <c r="O100" s="3">
        <f t="shared" si="10"/>
        <v>0.3888888888888889</v>
      </c>
      <c r="P100">
        <f>(H100-N100)/(H100)</f>
        <v>0.48484848484848486</v>
      </c>
      <c r="Q100" s="25">
        <v>20</v>
      </c>
      <c r="R100" s="40">
        <v>17</v>
      </c>
      <c r="S100" s="3">
        <f t="shared" si="11"/>
        <v>0.44444444444444442</v>
      </c>
      <c r="T100">
        <f>(H100-R100)/H100</f>
        <v>0.48484848484848486</v>
      </c>
      <c r="U100">
        <v>1</v>
      </c>
    </row>
    <row r="101" spans="1:21" ht="15">
      <c r="A101" t="s">
        <v>486</v>
      </c>
      <c r="B101" s="11">
        <v>35625</v>
      </c>
      <c r="C101" t="s">
        <v>8</v>
      </c>
      <c r="D101" t="s">
        <v>1</v>
      </c>
      <c r="E101" s="25">
        <v>22</v>
      </c>
      <c r="F101" t="s">
        <v>1</v>
      </c>
      <c r="G101" t="s">
        <v>10</v>
      </c>
      <c r="H101" s="49">
        <v>26</v>
      </c>
      <c r="I101" s="25">
        <v>11</v>
      </c>
      <c r="J101" s="40">
        <v>9</v>
      </c>
      <c r="K101" s="3">
        <f t="shared" si="9"/>
        <v>0.5</v>
      </c>
      <c r="L101">
        <f t="shared" si="8"/>
        <v>0.65384615384615385</v>
      </c>
      <c r="M101" s="25">
        <v>14</v>
      </c>
      <c r="N101" s="40">
        <v>19</v>
      </c>
      <c r="O101" s="3">
        <f t="shared" si="10"/>
        <v>0.36363636363636365</v>
      </c>
      <c r="P101">
        <f>(H101-N101)/(H101)</f>
        <v>0.26923076923076922</v>
      </c>
      <c r="Q101" s="25">
        <v>14</v>
      </c>
      <c r="R101" s="40">
        <v>19</v>
      </c>
      <c r="S101" s="3">
        <f t="shared" si="11"/>
        <v>0.36363636363636365</v>
      </c>
      <c r="T101">
        <f>(H101-R101)/H101</f>
        <v>0.26923076923076922</v>
      </c>
      <c r="U101">
        <v>1</v>
      </c>
    </row>
    <row r="102" spans="1:21" ht="15">
      <c r="A102" t="s">
        <v>486</v>
      </c>
      <c r="B102" s="11">
        <v>36544</v>
      </c>
      <c r="C102" t="s">
        <v>0</v>
      </c>
      <c r="D102" t="s">
        <v>12</v>
      </c>
      <c r="E102" s="25">
        <v>38</v>
      </c>
      <c r="H102" s="49"/>
      <c r="I102" s="25">
        <v>25</v>
      </c>
      <c r="K102" s="3">
        <f t="shared" si="9"/>
        <v>0.34210526315789475</v>
      </c>
      <c r="M102" s="25">
        <v>33</v>
      </c>
      <c r="O102" s="3">
        <f t="shared" si="10"/>
        <v>0.13157894736842105</v>
      </c>
      <c r="Q102" s="25">
        <v>42</v>
      </c>
      <c r="S102" s="3">
        <f t="shared" si="11"/>
        <v>-0.10526315789473684</v>
      </c>
      <c r="U102">
        <v>1</v>
      </c>
    </row>
    <row r="103" spans="1:21" ht="15">
      <c r="A103" t="s">
        <v>486</v>
      </c>
      <c r="B103" s="11">
        <v>36499</v>
      </c>
      <c r="C103" t="s">
        <v>6</v>
      </c>
      <c r="D103" t="s">
        <v>12</v>
      </c>
      <c r="E103" s="25">
        <v>37</v>
      </c>
      <c r="H103" s="49"/>
      <c r="I103" s="25">
        <v>26</v>
      </c>
      <c r="K103" s="3">
        <f t="shared" si="9"/>
        <v>0.29729729729729731</v>
      </c>
      <c r="M103" s="25">
        <v>30</v>
      </c>
      <c r="O103" s="3">
        <f t="shared" si="10"/>
        <v>0.1891891891891892</v>
      </c>
      <c r="Q103" s="25">
        <v>35</v>
      </c>
      <c r="S103" s="3">
        <f t="shared" si="11"/>
        <v>5.4054054054054057E-2</v>
      </c>
      <c r="U103" s="3">
        <v>1</v>
      </c>
    </row>
    <row r="104" spans="1:21" ht="15">
      <c r="B104" s="11"/>
      <c r="E104" s="25"/>
      <c r="H104" s="49"/>
      <c r="K104" s="3"/>
      <c r="M104" s="25"/>
      <c r="O104" s="3"/>
      <c r="Q104" s="25"/>
      <c r="S104" s="3"/>
    </row>
    <row r="105" spans="1:21" ht="15">
      <c r="B105" s="11"/>
      <c r="E105" s="25"/>
      <c r="H105" s="49"/>
      <c r="K105" s="3"/>
      <c r="M105" s="25"/>
      <c r="O105" s="3"/>
      <c r="Q105" s="25"/>
      <c r="S105" s="3"/>
    </row>
    <row r="106" spans="1:21" ht="15.75" thickBot="1">
      <c r="B106" s="11"/>
      <c r="E106" s="25"/>
      <c r="H106" s="49"/>
      <c r="K106" s="3"/>
      <c r="M106" s="25"/>
      <c r="O106" s="3"/>
      <c r="Q106" s="25"/>
      <c r="S106" s="3"/>
    </row>
    <row r="107" spans="1:21" s="27" customFormat="1" ht="31.5" thickTop="1" thickBot="1">
      <c r="E107" s="71" t="s">
        <v>78</v>
      </c>
      <c r="H107" s="71" t="s">
        <v>79</v>
      </c>
      <c r="I107" s="73" t="s">
        <v>80</v>
      </c>
      <c r="J107" s="71" t="s">
        <v>81</v>
      </c>
      <c r="K107" s="28" t="s">
        <v>82</v>
      </c>
      <c r="L107" s="28" t="s">
        <v>83</v>
      </c>
      <c r="M107" s="71" t="s">
        <v>84</v>
      </c>
      <c r="N107" s="71" t="s">
        <v>85</v>
      </c>
      <c r="O107" s="27" t="s">
        <v>86</v>
      </c>
      <c r="P107" s="27" t="s">
        <v>87</v>
      </c>
      <c r="Q107" s="71" t="s">
        <v>88</v>
      </c>
      <c r="R107" s="71" t="s">
        <v>89</v>
      </c>
      <c r="S107" s="27" t="s">
        <v>90</v>
      </c>
      <c r="T107" s="27" t="s">
        <v>91</v>
      </c>
      <c r="U107" s="28" t="s">
        <v>93</v>
      </c>
    </row>
    <row r="108" spans="1:21" ht="15" thickTop="1">
      <c r="A108" s="1" t="s">
        <v>244</v>
      </c>
      <c r="B108" s="2">
        <v>36610</v>
      </c>
      <c r="C108" s="1" t="s">
        <v>0</v>
      </c>
      <c r="D108" s="1" t="s">
        <v>1</v>
      </c>
      <c r="E108" s="50">
        <v>25</v>
      </c>
      <c r="F108" s="1" t="s">
        <v>1</v>
      </c>
      <c r="G108" s="1" t="s">
        <v>2</v>
      </c>
      <c r="H108" s="50">
        <v>21</v>
      </c>
      <c r="I108" s="25">
        <v>9</v>
      </c>
      <c r="J108" s="40">
        <v>9</v>
      </c>
      <c r="K108" s="3">
        <v>0.64</v>
      </c>
      <c r="L108">
        <v>0.56999999999999995</v>
      </c>
      <c r="M108" s="25">
        <v>16</v>
      </c>
      <c r="N108" s="40">
        <v>13</v>
      </c>
      <c r="O108" s="3">
        <f>(E108-M108)/(E108)</f>
        <v>0.36</v>
      </c>
      <c r="P108">
        <f>(H108-N108)/(H108)</f>
        <v>0.38095238095238093</v>
      </c>
      <c r="Q108" s="25">
        <v>15</v>
      </c>
      <c r="R108" s="40">
        <v>11</v>
      </c>
      <c r="S108" s="3">
        <f t="shared" ref="S108:S113" si="12">(E108-Q108)/E108</f>
        <v>0.4</v>
      </c>
      <c r="T108">
        <f>(H108-R108)/H108</f>
        <v>0.47619047619047616</v>
      </c>
      <c r="U108">
        <v>2</v>
      </c>
    </row>
    <row r="109" spans="1:21">
      <c r="A109" s="1" t="s">
        <v>3</v>
      </c>
      <c r="B109" s="2">
        <v>36462</v>
      </c>
      <c r="C109" s="1" t="s">
        <v>0</v>
      </c>
      <c r="D109" s="1" t="s">
        <v>4</v>
      </c>
      <c r="E109" s="41">
        <v>37</v>
      </c>
      <c r="F109" s="1"/>
      <c r="G109" s="1"/>
      <c r="H109" s="41"/>
      <c r="I109" s="25">
        <v>16</v>
      </c>
      <c r="K109" s="3">
        <v>0.56999999999999995</v>
      </c>
      <c r="M109" s="25">
        <v>29</v>
      </c>
      <c r="O109" s="3">
        <f t="shared" ref="O109:O174" si="13">(E109-M109)/(E109)</f>
        <v>0.21621621621621623</v>
      </c>
      <c r="Q109" s="25">
        <v>28</v>
      </c>
      <c r="S109" s="3">
        <f t="shared" si="12"/>
        <v>0.24324324324324326</v>
      </c>
      <c r="U109">
        <v>2</v>
      </c>
    </row>
    <row r="110" spans="1:21">
      <c r="A110" s="1" t="s">
        <v>5</v>
      </c>
      <c r="B110" s="2">
        <v>36698</v>
      </c>
      <c r="C110" s="1" t="s">
        <v>6</v>
      </c>
      <c r="D110" s="1" t="s">
        <v>4</v>
      </c>
      <c r="E110" s="41">
        <v>48</v>
      </c>
      <c r="F110" s="1" t="s">
        <v>4</v>
      </c>
      <c r="G110" s="1" t="s">
        <v>2</v>
      </c>
      <c r="H110" s="41"/>
      <c r="I110" s="25">
        <v>31</v>
      </c>
      <c r="K110" s="3">
        <v>0.375</v>
      </c>
      <c r="M110" s="25">
        <v>42</v>
      </c>
      <c r="O110" s="3">
        <f t="shared" si="13"/>
        <v>0.125</v>
      </c>
      <c r="Q110" s="25">
        <v>47</v>
      </c>
      <c r="S110" s="3">
        <f t="shared" si="12"/>
        <v>2.0833333333333332E-2</v>
      </c>
      <c r="U110">
        <v>2</v>
      </c>
    </row>
    <row r="111" spans="1:21">
      <c r="A111" s="1" t="s">
        <v>7</v>
      </c>
      <c r="B111" s="2">
        <v>36761</v>
      </c>
      <c r="C111" s="1" t="s">
        <v>8</v>
      </c>
      <c r="D111" s="1" t="s">
        <v>1</v>
      </c>
      <c r="E111" s="41">
        <v>38</v>
      </c>
      <c r="F111" s="1" t="s">
        <v>1</v>
      </c>
      <c r="G111" s="1" t="s">
        <v>2</v>
      </c>
      <c r="H111" s="41"/>
      <c r="I111" s="25">
        <v>14</v>
      </c>
      <c r="K111" s="3">
        <v>0.34</v>
      </c>
      <c r="M111" s="25">
        <v>11</v>
      </c>
      <c r="O111" s="3">
        <f t="shared" si="13"/>
        <v>0.71052631578947367</v>
      </c>
      <c r="Q111" s="25">
        <v>18</v>
      </c>
      <c r="S111" s="3">
        <f t="shared" si="12"/>
        <v>0.52631578947368418</v>
      </c>
      <c r="U111">
        <v>2</v>
      </c>
    </row>
    <row r="112" spans="1:21">
      <c r="A112" s="1" t="s">
        <v>9</v>
      </c>
      <c r="B112" s="2">
        <v>37021</v>
      </c>
      <c r="C112" s="1" t="s">
        <v>0</v>
      </c>
      <c r="D112" s="1" t="s">
        <v>1</v>
      </c>
      <c r="E112" s="41">
        <v>23</v>
      </c>
      <c r="F112" s="1" t="s">
        <v>1</v>
      </c>
      <c r="G112" s="1" t="s">
        <v>10</v>
      </c>
      <c r="H112" s="41"/>
      <c r="I112" s="25">
        <v>12</v>
      </c>
      <c r="K112" s="3">
        <v>0.48</v>
      </c>
      <c r="M112" s="25">
        <v>20</v>
      </c>
      <c r="O112" s="3">
        <f t="shared" si="13"/>
        <v>0.13043478260869565</v>
      </c>
      <c r="Q112" s="25">
        <v>13</v>
      </c>
      <c r="S112" s="3">
        <f t="shared" si="12"/>
        <v>0.43478260869565216</v>
      </c>
      <c r="U112">
        <v>2</v>
      </c>
    </row>
    <row r="113" spans="1:21">
      <c r="A113" s="1" t="s">
        <v>11</v>
      </c>
      <c r="B113" s="2">
        <v>36587</v>
      </c>
      <c r="C113" s="1" t="s">
        <v>0</v>
      </c>
      <c r="D113" s="1" t="s">
        <v>12</v>
      </c>
      <c r="E113" s="41">
        <v>28</v>
      </c>
      <c r="F113" s="1" t="s">
        <v>12</v>
      </c>
      <c r="G113" s="1" t="s">
        <v>2</v>
      </c>
      <c r="H113" s="41"/>
      <c r="I113" s="25">
        <v>14</v>
      </c>
      <c r="K113" s="3">
        <v>0.5</v>
      </c>
      <c r="M113" s="25">
        <v>24</v>
      </c>
      <c r="O113" s="3">
        <f t="shared" si="13"/>
        <v>0.14285714285714285</v>
      </c>
      <c r="Q113" s="25">
        <v>20</v>
      </c>
      <c r="S113" s="3">
        <f t="shared" si="12"/>
        <v>0.2857142857142857</v>
      </c>
      <c r="U113">
        <v>2</v>
      </c>
    </row>
    <row r="114" spans="1:21">
      <c r="A114" s="4" t="s">
        <v>13</v>
      </c>
      <c r="B114" s="5">
        <v>36393</v>
      </c>
      <c r="C114" s="4" t="s">
        <v>0</v>
      </c>
      <c r="D114" s="4" t="s">
        <v>1</v>
      </c>
      <c r="E114" s="42"/>
      <c r="F114" s="4" t="s">
        <v>1</v>
      </c>
      <c r="G114" s="4" t="s">
        <v>2</v>
      </c>
      <c r="H114" s="42"/>
      <c r="K114" s="3"/>
      <c r="M114" s="25"/>
      <c r="O114" s="3"/>
      <c r="Q114" s="25"/>
      <c r="S114" s="3"/>
      <c r="U114">
        <v>2</v>
      </c>
    </row>
    <row r="115" spans="1:21">
      <c r="A115" s="1" t="s">
        <v>14</v>
      </c>
      <c r="B115" s="2">
        <v>36565</v>
      </c>
      <c r="C115" s="1" t="s">
        <v>0</v>
      </c>
      <c r="D115" s="1" t="s">
        <v>15</v>
      </c>
      <c r="E115" s="50">
        <v>20</v>
      </c>
      <c r="F115" s="1" t="s">
        <v>4</v>
      </c>
      <c r="G115" s="1" t="s">
        <v>2</v>
      </c>
      <c r="H115" s="50">
        <v>21</v>
      </c>
      <c r="I115" s="25">
        <v>4</v>
      </c>
      <c r="J115" s="40">
        <v>8</v>
      </c>
      <c r="K115" s="3">
        <v>0.8</v>
      </c>
      <c r="L115">
        <v>0.62</v>
      </c>
      <c r="M115" s="25">
        <v>18</v>
      </c>
      <c r="N115" s="40">
        <v>12</v>
      </c>
      <c r="O115" s="3">
        <f t="shared" si="13"/>
        <v>0.1</v>
      </c>
      <c r="P115">
        <f t="shared" ref="P115:P169" si="14">(H115-N115)/(H115)</f>
        <v>0.42857142857142855</v>
      </c>
      <c r="Q115" s="25">
        <v>18</v>
      </c>
      <c r="R115" s="40">
        <v>18</v>
      </c>
      <c r="S115" s="3">
        <f>(E115-Q115)/E115</f>
        <v>0.1</v>
      </c>
      <c r="T115">
        <f>(H115-R115)/H115</f>
        <v>0.14285714285714285</v>
      </c>
      <c r="U115">
        <v>2</v>
      </c>
    </row>
    <row r="116" spans="1:21">
      <c r="A116" s="1" t="s">
        <v>16</v>
      </c>
      <c r="B116" s="2">
        <v>35787</v>
      </c>
      <c r="C116" s="1"/>
      <c r="D116" s="1"/>
      <c r="E116" s="41"/>
      <c r="F116" s="1" t="s">
        <v>4</v>
      </c>
      <c r="G116" s="1" t="s">
        <v>2</v>
      </c>
      <c r="H116" s="41">
        <v>25</v>
      </c>
      <c r="J116" s="40">
        <v>7</v>
      </c>
      <c r="K116" s="3"/>
      <c r="L116">
        <v>0.72</v>
      </c>
      <c r="M116" s="25"/>
      <c r="N116" s="40">
        <v>13</v>
      </c>
      <c r="O116" s="3"/>
      <c r="P116">
        <f t="shared" si="14"/>
        <v>0.48</v>
      </c>
      <c r="Q116" s="25"/>
      <c r="R116" s="40">
        <v>22</v>
      </c>
      <c r="S116" s="3"/>
      <c r="T116">
        <f>(H116-R116)/H116</f>
        <v>0.12</v>
      </c>
      <c r="U116">
        <v>2</v>
      </c>
    </row>
    <row r="117" spans="1:21">
      <c r="A117" s="4" t="s">
        <v>17</v>
      </c>
      <c r="B117" s="5">
        <v>35353</v>
      </c>
      <c r="C117" s="4" t="s">
        <v>6</v>
      </c>
      <c r="D117" s="4" t="s">
        <v>4</v>
      </c>
      <c r="E117" s="42"/>
      <c r="F117" s="4" t="s">
        <v>4</v>
      </c>
      <c r="G117" s="4" t="s">
        <v>2</v>
      </c>
      <c r="H117" s="42"/>
      <c r="K117" s="6"/>
      <c r="M117" s="25"/>
      <c r="O117" s="3"/>
      <c r="Q117" s="25"/>
      <c r="S117" s="3"/>
      <c r="U117">
        <v>2</v>
      </c>
    </row>
    <row r="118" spans="1:21">
      <c r="A118" s="1" t="s">
        <v>18</v>
      </c>
      <c r="B118" s="2">
        <v>37094</v>
      </c>
      <c r="C118" s="1" t="s">
        <v>6</v>
      </c>
      <c r="D118" s="1" t="s">
        <v>1</v>
      </c>
      <c r="E118" s="41">
        <v>22</v>
      </c>
      <c r="F118" s="1"/>
      <c r="G118" s="1"/>
      <c r="H118" s="41"/>
      <c r="I118" s="25">
        <v>9</v>
      </c>
      <c r="K118" s="3">
        <f>(E118-I118)/(E118)</f>
        <v>0.59090909090909094</v>
      </c>
      <c r="M118" s="25">
        <v>12</v>
      </c>
      <c r="O118" s="3">
        <f t="shared" si="13"/>
        <v>0.45454545454545453</v>
      </c>
      <c r="Q118" s="25">
        <v>20</v>
      </c>
      <c r="S118" s="3">
        <f>(E118-Q118)/E118</f>
        <v>9.0909090909090912E-2</v>
      </c>
      <c r="U118">
        <v>2</v>
      </c>
    </row>
    <row r="119" spans="1:21">
      <c r="A119" s="1" t="s">
        <v>19</v>
      </c>
      <c r="B119" s="2">
        <v>36017</v>
      </c>
      <c r="C119" s="1" t="s">
        <v>0</v>
      </c>
      <c r="D119" s="1" t="s">
        <v>12</v>
      </c>
      <c r="E119" s="50">
        <v>47</v>
      </c>
      <c r="F119" s="1" t="s">
        <v>12</v>
      </c>
      <c r="G119" s="1" t="s">
        <v>2</v>
      </c>
      <c r="H119" s="50">
        <v>48</v>
      </c>
      <c r="I119" s="25">
        <v>34</v>
      </c>
      <c r="J119" s="40">
        <v>27</v>
      </c>
      <c r="K119" s="3">
        <v>0.28000000000000003</v>
      </c>
      <c r="L119">
        <v>0.44</v>
      </c>
      <c r="M119" s="25">
        <v>45</v>
      </c>
      <c r="N119" s="40">
        <v>36</v>
      </c>
      <c r="O119" s="3">
        <f t="shared" si="13"/>
        <v>4.2553191489361701E-2</v>
      </c>
      <c r="P119">
        <f t="shared" si="14"/>
        <v>0.25</v>
      </c>
      <c r="Q119" s="25">
        <v>39</v>
      </c>
      <c r="R119" s="40">
        <v>34</v>
      </c>
      <c r="S119" s="3">
        <f>(E119-Q119)/E119</f>
        <v>0.1702127659574468</v>
      </c>
      <c r="T119">
        <f>(H119-R119)/H119</f>
        <v>0.29166666666666669</v>
      </c>
      <c r="U119">
        <v>2</v>
      </c>
    </row>
    <row r="120" spans="1:21">
      <c r="A120" s="1" t="s">
        <v>20</v>
      </c>
      <c r="B120" s="2">
        <v>37438</v>
      </c>
      <c r="C120" s="1"/>
      <c r="D120" s="1" t="s">
        <v>21</v>
      </c>
      <c r="E120" s="41"/>
      <c r="F120" s="1" t="s">
        <v>12</v>
      </c>
      <c r="G120" s="1" t="s">
        <v>10</v>
      </c>
      <c r="H120" s="41">
        <v>23</v>
      </c>
      <c r="J120" s="40">
        <v>5</v>
      </c>
      <c r="K120" s="3"/>
      <c r="L120">
        <f>(H120-J120)/(H120)</f>
        <v>0.78260869565217395</v>
      </c>
      <c r="M120" s="25"/>
      <c r="N120" s="40">
        <v>10</v>
      </c>
      <c r="O120" s="3"/>
      <c r="P120">
        <f t="shared" si="14"/>
        <v>0.56521739130434778</v>
      </c>
      <c r="Q120" s="25"/>
      <c r="R120" s="40">
        <v>22</v>
      </c>
      <c r="S120" s="3"/>
      <c r="T120">
        <f>(H120-R120)/H120</f>
        <v>4.3478260869565216E-2</v>
      </c>
      <c r="U120">
        <v>2</v>
      </c>
    </row>
    <row r="121" spans="1:21">
      <c r="A121" s="1" t="s">
        <v>22</v>
      </c>
      <c r="B121" s="2">
        <v>36802</v>
      </c>
      <c r="C121" s="1" t="s">
        <v>23</v>
      </c>
      <c r="D121" s="1" t="s">
        <v>12</v>
      </c>
      <c r="E121" s="50">
        <v>20</v>
      </c>
      <c r="F121" s="1" t="s">
        <v>12</v>
      </c>
      <c r="G121" s="1" t="s">
        <v>2</v>
      </c>
      <c r="H121" s="50">
        <v>18</v>
      </c>
      <c r="I121" s="25">
        <v>4</v>
      </c>
      <c r="J121" s="40">
        <v>3</v>
      </c>
      <c r="K121" s="3">
        <f>(E121-I121)/(E121)</f>
        <v>0.8</v>
      </c>
      <c r="L121">
        <f>(H121-J121)/(H121)</f>
        <v>0.83333333333333337</v>
      </c>
      <c r="M121" s="25">
        <v>8</v>
      </c>
      <c r="N121" s="40">
        <v>9</v>
      </c>
      <c r="O121" s="3">
        <f t="shared" si="13"/>
        <v>0.6</v>
      </c>
      <c r="P121">
        <f t="shared" si="14"/>
        <v>0.5</v>
      </c>
      <c r="Q121" s="25">
        <v>18</v>
      </c>
      <c r="R121" s="40">
        <v>18</v>
      </c>
      <c r="S121" s="3">
        <f>(E121-Q121)/E121</f>
        <v>0.1</v>
      </c>
      <c r="T121">
        <f>(H121-R121)/H121</f>
        <v>0</v>
      </c>
      <c r="U121">
        <v>2</v>
      </c>
    </row>
    <row r="122" spans="1:21">
      <c r="A122" s="1" t="s">
        <v>24</v>
      </c>
      <c r="B122" s="2">
        <v>36131</v>
      </c>
      <c r="C122" s="1" t="s">
        <v>0</v>
      </c>
      <c r="D122" s="1" t="s">
        <v>1</v>
      </c>
      <c r="E122" s="50">
        <v>27</v>
      </c>
      <c r="F122" s="1" t="s">
        <v>1</v>
      </c>
      <c r="G122" s="1" t="s">
        <v>2</v>
      </c>
      <c r="H122" s="50">
        <v>21</v>
      </c>
      <c r="I122" s="25">
        <v>11</v>
      </c>
      <c r="J122" s="40">
        <v>13</v>
      </c>
      <c r="K122" s="3">
        <f>(E122-I122)/(E122)</f>
        <v>0.59259259259259256</v>
      </c>
      <c r="L122">
        <f>(H122-J122)/(H122)</f>
        <v>0.38095238095238093</v>
      </c>
      <c r="M122" s="25">
        <v>18</v>
      </c>
      <c r="N122" s="40">
        <v>13</v>
      </c>
      <c r="O122" s="3">
        <f t="shared" si="13"/>
        <v>0.33333333333333331</v>
      </c>
      <c r="P122">
        <f t="shared" si="14"/>
        <v>0.38095238095238093</v>
      </c>
      <c r="Q122" s="25">
        <v>19</v>
      </c>
      <c r="R122" s="40">
        <v>10</v>
      </c>
      <c r="S122" s="3">
        <f>(E122-Q122)/E122</f>
        <v>0.29629629629629628</v>
      </c>
      <c r="T122">
        <f>(H122-R122)/H122</f>
        <v>0.52380952380952384</v>
      </c>
      <c r="U122">
        <v>2</v>
      </c>
    </row>
    <row r="123" spans="1:21">
      <c r="A123" s="1" t="s">
        <v>25</v>
      </c>
      <c r="B123" s="2">
        <v>37306</v>
      </c>
      <c r="C123" s="1" t="s">
        <v>6</v>
      </c>
      <c r="D123" s="1" t="s">
        <v>4</v>
      </c>
      <c r="E123" s="41">
        <v>25</v>
      </c>
      <c r="F123" s="1" t="s">
        <v>4</v>
      </c>
      <c r="G123" s="1" t="s">
        <v>2</v>
      </c>
      <c r="H123" s="41"/>
      <c r="I123" s="25">
        <v>2</v>
      </c>
      <c r="K123" s="3">
        <f>(E123-I123)/(E123)</f>
        <v>0.92</v>
      </c>
      <c r="M123" s="25">
        <v>12</v>
      </c>
      <c r="O123" s="3">
        <f t="shared" si="13"/>
        <v>0.52</v>
      </c>
      <c r="Q123" s="25">
        <v>9</v>
      </c>
      <c r="S123" s="3">
        <f>(E123-Q123)/E123</f>
        <v>0.64</v>
      </c>
      <c r="U123">
        <v>2</v>
      </c>
    </row>
    <row r="124" spans="1:21">
      <c r="A124" s="4" t="s">
        <v>26</v>
      </c>
      <c r="B124" s="5">
        <v>36804</v>
      </c>
      <c r="C124" s="4" t="s">
        <v>21</v>
      </c>
      <c r="D124" s="4" t="s">
        <v>21</v>
      </c>
      <c r="E124" s="42"/>
      <c r="F124" s="4" t="s">
        <v>27</v>
      </c>
      <c r="G124" s="4" t="s">
        <v>28</v>
      </c>
      <c r="H124" s="42"/>
      <c r="K124" s="3"/>
      <c r="M124" s="25"/>
      <c r="O124" s="3"/>
      <c r="Q124" s="25"/>
      <c r="S124" s="3"/>
      <c r="U124">
        <v>2</v>
      </c>
    </row>
    <row r="125" spans="1:21">
      <c r="A125" s="1" t="s">
        <v>29</v>
      </c>
      <c r="B125" s="2">
        <v>36511</v>
      </c>
      <c r="C125" s="1"/>
      <c r="D125" s="1"/>
      <c r="E125" s="41"/>
      <c r="F125" s="1" t="s">
        <v>12</v>
      </c>
      <c r="G125" s="1" t="s">
        <v>28</v>
      </c>
      <c r="H125" s="41">
        <v>17</v>
      </c>
      <c r="J125" s="40">
        <v>3</v>
      </c>
      <c r="K125" s="3"/>
      <c r="L125">
        <v>0.82</v>
      </c>
      <c r="M125" s="25"/>
      <c r="N125" s="40">
        <v>0</v>
      </c>
      <c r="O125" s="3"/>
      <c r="P125">
        <f t="shared" si="14"/>
        <v>1</v>
      </c>
      <c r="Q125" s="25"/>
      <c r="R125" s="48">
        <v>0</v>
      </c>
      <c r="S125" s="3"/>
      <c r="T125">
        <f>(H125-R125)/H125</f>
        <v>1</v>
      </c>
      <c r="U125">
        <v>2</v>
      </c>
    </row>
    <row r="126" spans="1:21">
      <c r="A126" s="1" t="s">
        <v>30</v>
      </c>
      <c r="B126" s="2">
        <v>36394</v>
      </c>
      <c r="C126" s="1"/>
      <c r="D126" s="1"/>
      <c r="E126" s="41"/>
      <c r="F126" s="1" t="s">
        <v>1</v>
      </c>
      <c r="G126" s="1" t="s">
        <v>2</v>
      </c>
      <c r="H126" s="41">
        <v>23</v>
      </c>
      <c r="J126" s="40">
        <v>12</v>
      </c>
      <c r="K126" s="3"/>
      <c r="L126">
        <f>(H126-J126)/(H126)</f>
        <v>0.47826086956521741</v>
      </c>
      <c r="M126" s="25"/>
      <c r="N126" s="40">
        <v>15</v>
      </c>
      <c r="O126" s="3"/>
      <c r="P126">
        <f t="shared" si="14"/>
        <v>0.34782608695652173</v>
      </c>
      <c r="Q126" s="25"/>
      <c r="R126" s="48">
        <v>15</v>
      </c>
      <c r="S126" s="3"/>
      <c r="T126">
        <f>(H126-R126)/H126</f>
        <v>0.34782608695652173</v>
      </c>
      <c r="U126">
        <v>2</v>
      </c>
    </row>
    <row r="127" spans="1:21">
      <c r="A127" s="1" t="s">
        <v>31</v>
      </c>
      <c r="B127" s="2">
        <v>36704</v>
      </c>
      <c r="C127" s="1"/>
      <c r="D127" s="1"/>
      <c r="E127" s="41"/>
      <c r="F127" s="1" t="s">
        <v>12</v>
      </c>
      <c r="G127" s="1" t="s">
        <v>10</v>
      </c>
      <c r="H127" s="41">
        <v>18</v>
      </c>
      <c r="J127" s="40">
        <v>1</v>
      </c>
      <c r="K127" s="3"/>
      <c r="L127">
        <f>(H127-J127)/(H127)</f>
        <v>0.94444444444444442</v>
      </c>
      <c r="M127" s="25"/>
      <c r="N127" s="40">
        <v>9</v>
      </c>
      <c r="O127" s="3"/>
      <c r="P127">
        <f t="shared" si="14"/>
        <v>0.5</v>
      </c>
      <c r="Q127" s="25"/>
      <c r="R127" s="48">
        <v>9</v>
      </c>
      <c r="S127" s="3"/>
      <c r="T127">
        <f>(H127-R127)/H127</f>
        <v>0.5</v>
      </c>
      <c r="U127">
        <v>2</v>
      </c>
    </row>
    <row r="128" spans="1:21">
      <c r="A128" s="1" t="s">
        <v>32</v>
      </c>
      <c r="B128" s="2">
        <v>37064</v>
      </c>
      <c r="C128" s="1" t="s">
        <v>0</v>
      </c>
      <c r="D128" s="1" t="s">
        <v>1</v>
      </c>
      <c r="E128" s="50">
        <v>25</v>
      </c>
      <c r="F128" s="1" t="s">
        <v>4</v>
      </c>
      <c r="G128" s="1" t="s">
        <v>2</v>
      </c>
      <c r="H128" s="50">
        <v>16</v>
      </c>
      <c r="I128" s="25">
        <v>8</v>
      </c>
      <c r="J128" s="40">
        <v>0</v>
      </c>
      <c r="K128" s="3">
        <f>(E128-I128)/(E128)</f>
        <v>0.68</v>
      </c>
      <c r="L128">
        <f>(H128-J128)/(H128)</f>
        <v>1</v>
      </c>
      <c r="M128" s="25">
        <v>17</v>
      </c>
      <c r="N128" s="40">
        <v>10</v>
      </c>
      <c r="O128" s="3">
        <f t="shared" si="13"/>
        <v>0.32</v>
      </c>
      <c r="P128">
        <f t="shared" si="14"/>
        <v>0.375</v>
      </c>
      <c r="Q128" s="25">
        <v>19</v>
      </c>
      <c r="R128" s="48">
        <v>10</v>
      </c>
      <c r="S128" s="3">
        <f>(E128-Q128)/E128</f>
        <v>0.24</v>
      </c>
      <c r="T128">
        <f>(H128-R128)/H128</f>
        <v>0.375</v>
      </c>
      <c r="U128">
        <v>2</v>
      </c>
    </row>
    <row r="129" spans="1:21">
      <c r="A129" s="1" t="s">
        <v>33</v>
      </c>
      <c r="B129" s="2">
        <v>37390</v>
      </c>
      <c r="C129" s="1" t="s">
        <v>27</v>
      </c>
      <c r="D129" s="1" t="s">
        <v>34</v>
      </c>
      <c r="E129" s="41">
        <v>27</v>
      </c>
      <c r="F129" s="1"/>
      <c r="G129" s="1"/>
      <c r="H129" s="41"/>
      <c r="I129" s="25">
        <v>5</v>
      </c>
      <c r="K129" s="3">
        <f>(E129-I129)/(E129)</f>
        <v>0.81481481481481477</v>
      </c>
      <c r="M129" s="25">
        <v>18</v>
      </c>
      <c r="O129" s="3">
        <f t="shared" si="13"/>
        <v>0.33333333333333331</v>
      </c>
      <c r="Q129" s="25">
        <v>17</v>
      </c>
      <c r="S129" s="3">
        <f>(E129-Q129)/E129</f>
        <v>0.37037037037037035</v>
      </c>
      <c r="U129">
        <v>2</v>
      </c>
    </row>
    <row r="130" spans="1:21">
      <c r="A130" s="1" t="s">
        <v>35</v>
      </c>
      <c r="B130" s="2">
        <v>35855</v>
      </c>
      <c r="C130" s="1"/>
      <c r="D130" s="1"/>
      <c r="E130" s="41"/>
      <c r="F130" s="1" t="s">
        <v>4</v>
      </c>
      <c r="G130" s="1" t="s">
        <v>2</v>
      </c>
      <c r="H130" s="41">
        <v>15</v>
      </c>
      <c r="J130" s="40">
        <v>3</v>
      </c>
      <c r="K130" s="3"/>
      <c r="L130">
        <f t="shared" ref="L130:L141" si="15">(H130-J130)/(H130)</f>
        <v>0.8</v>
      </c>
      <c r="M130" s="25"/>
      <c r="N130" s="40">
        <v>11</v>
      </c>
      <c r="O130" s="3"/>
      <c r="P130">
        <f t="shared" si="14"/>
        <v>0.26666666666666666</v>
      </c>
      <c r="Q130" s="25"/>
      <c r="R130" s="48">
        <v>9</v>
      </c>
      <c r="S130" s="3"/>
      <c r="T130">
        <f>(H130-R130)/H130</f>
        <v>0.4</v>
      </c>
      <c r="U130">
        <v>2</v>
      </c>
    </row>
    <row r="131" spans="1:21">
      <c r="A131" s="1" t="s">
        <v>36</v>
      </c>
      <c r="B131" s="2">
        <v>37425</v>
      </c>
      <c r="C131" s="1"/>
      <c r="D131" s="1"/>
      <c r="E131" s="41"/>
      <c r="F131" s="1" t="s">
        <v>4</v>
      </c>
      <c r="G131" s="1" t="s">
        <v>2</v>
      </c>
      <c r="H131" s="41">
        <v>23</v>
      </c>
      <c r="J131" s="40">
        <v>9</v>
      </c>
      <c r="K131" s="3"/>
      <c r="L131">
        <f t="shared" si="15"/>
        <v>0.60869565217391308</v>
      </c>
      <c r="M131" s="25"/>
      <c r="N131" s="40">
        <v>15</v>
      </c>
      <c r="O131" s="3"/>
      <c r="P131">
        <f t="shared" si="14"/>
        <v>0.34782608695652173</v>
      </c>
      <c r="Q131" s="25"/>
      <c r="R131" s="48">
        <v>8</v>
      </c>
      <c r="S131" s="3"/>
      <c r="T131">
        <f>(H131-R131)/H131</f>
        <v>0.65217391304347827</v>
      </c>
      <c r="U131">
        <v>2</v>
      </c>
    </row>
    <row r="132" spans="1:21">
      <c r="A132" s="1" t="s">
        <v>37</v>
      </c>
      <c r="B132" s="2">
        <v>36550</v>
      </c>
      <c r="C132" s="1" t="s">
        <v>6</v>
      </c>
      <c r="D132" s="1" t="s">
        <v>1</v>
      </c>
      <c r="E132" s="50">
        <v>50</v>
      </c>
      <c r="F132" s="1" t="s">
        <v>1</v>
      </c>
      <c r="G132" s="1" t="s">
        <v>2</v>
      </c>
      <c r="H132" s="50">
        <v>42</v>
      </c>
      <c r="I132" s="25">
        <v>28</v>
      </c>
      <c r="J132" s="40">
        <v>24</v>
      </c>
      <c r="K132" s="3">
        <f t="shared" ref="K132:K142" si="16">(E132-I132)/(E132)</f>
        <v>0.44</v>
      </c>
      <c r="L132">
        <f t="shared" si="15"/>
        <v>0.42857142857142855</v>
      </c>
      <c r="M132" s="25">
        <v>39</v>
      </c>
      <c r="N132" s="40">
        <v>33</v>
      </c>
      <c r="O132" s="3">
        <f t="shared" si="13"/>
        <v>0.22</v>
      </c>
      <c r="P132">
        <f t="shared" si="14"/>
        <v>0.21428571428571427</v>
      </c>
      <c r="Q132" s="25">
        <v>31</v>
      </c>
      <c r="R132" s="48">
        <v>35</v>
      </c>
      <c r="S132" s="3">
        <f>(E132-Q132)/E132</f>
        <v>0.38</v>
      </c>
      <c r="T132">
        <f>(H132-R132)/H132</f>
        <v>0.16666666666666666</v>
      </c>
      <c r="U132">
        <v>2</v>
      </c>
    </row>
    <row r="133" spans="1:21">
      <c r="A133" s="1" t="s">
        <v>38</v>
      </c>
      <c r="B133" s="2">
        <v>36505</v>
      </c>
      <c r="C133" s="1" t="s">
        <v>0</v>
      </c>
      <c r="D133" s="1" t="s">
        <v>1</v>
      </c>
      <c r="E133" s="50">
        <v>19</v>
      </c>
      <c r="F133" s="1" t="s">
        <v>1</v>
      </c>
      <c r="G133" s="1" t="s">
        <v>2</v>
      </c>
      <c r="H133" s="50">
        <v>19</v>
      </c>
      <c r="I133" s="25">
        <v>6</v>
      </c>
      <c r="J133" s="40">
        <v>4</v>
      </c>
      <c r="K133" s="3">
        <f t="shared" si="16"/>
        <v>0.68421052631578949</v>
      </c>
      <c r="L133">
        <f t="shared" si="15"/>
        <v>0.78947368421052633</v>
      </c>
      <c r="M133" s="25">
        <v>9</v>
      </c>
      <c r="N133" s="40">
        <v>9</v>
      </c>
      <c r="O133" s="3">
        <f t="shared" si="13"/>
        <v>0.52631578947368418</v>
      </c>
      <c r="P133">
        <f t="shared" si="14"/>
        <v>0.52631578947368418</v>
      </c>
      <c r="Q133" s="25">
        <v>7</v>
      </c>
      <c r="R133" s="48">
        <v>10</v>
      </c>
      <c r="S133" s="3">
        <f>(E133-Q133)/E133</f>
        <v>0.63157894736842102</v>
      </c>
      <c r="T133">
        <f>(H133-R133)/H133</f>
        <v>0.47368421052631576</v>
      </c>
      <c r="U133">
        <v>2</v>
      </c>
    </row>
    <row r="134" spans="1:21">
      <c r="A134" s="1" t="s">
        <v>39</v>
      </c>
      <c r="B134" s="2">
        <v>36775</v>
      </c>
      <c r="C134" s="1" t="s">
        <v>0</v>
      </c>
      <c r="D134" s="1" t="s">
        <v>4</v>
      </c>
      <c r="E134" s="41">
        <v>41</v>
      </c>
      <c r="F134" s="1"/>
      <c r="G134" s="1"/>
      <c r="H134" s="41"/>
      <c r="I134" s="25">
        <v>29</v>
      </c>
      <c r="K134" s="3">
        <f t="shared" si="16"/>
        <v>0.29268292682926828</v>
      </c>
      <c r="M134" s="25">
        <v>28</v>
      </c>
      <c r="O134" s="3">
        <f t="shared" si="13"/>
        <v>0.31707317073170732</v>
      </c>
      <c r="Q134" s="25">
        <v>33</v>
      </c>
      <c r="R134" s="48"/>
      <c r="S134" s="3">
        <f>(E134-Q134)/E134</f>
        <v>0.1951219512195122</v>
      </c>
      <c r="U134">
        <v>2</v>
      </c>
    </row>
    <row r="135" spans="1:21" ht="15">
      <c r="A135" s="8" t="s">
        <v>40</v>
      </c>
      <c r="B135" s="9">
        <v>35861</v>
      </c>
      <c r="C135" s="3" t="s">
        <v>6</v>
      </c>
      <c r="D135" s="3" t="s">
        <v>12</v>
      </c>
      <c r="E135" s="25"/>
      <c r="F135" s="7" t="s">
        <v>1</v>
      </c>
      <c r="G135" s="7"/>
      <c r="H135" s="48"/>
      <c r="K135" s="3"/>
      <c r="M135" s="25"/>
      <c r="O135" s="3"/>
      <c r="Q135" s="25"/>
      <c r="S135" s="3"/>
      <c r="U135">
        <v>2</v>
      </c>
    </row>
    <row r="136" spans="1:21" ht="15">
      <c r="A136" s="1" t="s">
        <v>40</v>
      </c>
      <c r="B136" s="2">
        <v>36193</v>
      </c>
      <c r="C136" s="1" t="s">
        <v>8</v>
      </c>
      <c r="D136" s="1" t="s">
        <v>12</v>
      </c>
      <c r="E136" s="50">
        <v>42</v>
      </c>
      <c r="F136" s="1" t="s">
        <v>12</v>
      </c>
      <c r="G136" s="1" t="s">
        <v>41</v>
      </c>
      <c r="H136" s="53">
        <v>53</v>
      </c>
      <c r="I136" s="25">
        <v>27</v>
      </c>
      <c r="J136" s="40">
        <v>22</v>
      </c>
      <c r="K136" s="3">
        <f t="shared" si="16"/>
        <v>0.35714285714285715</v>
      </c>
      <c r="L136">
        <f t="shared" si="15"/>
        <v>0.58490566037735847</v>
      </c>
      <c r="M136" s="25">
        <v>41</v>
      </c>
      <c r="N136" s="40">
        <v>39</v>
      </c>
      <c r="O136" s="3">
        <f t="shared" si="13"/>
        <v>2.3809523809523808E-2</v>
      </c>
      <c r="P136">
        <f t="shared" si="14"/>
        <v>0.26415094339622641</v>
      </c>
      <c r="Q136" s="25">
        <v>43</v>
      </c>
      <c r="R136" s="48">
        <v>40</v>
      </c>
      <c r="S136" s="3">
        <f>(E136-Q136)/E136</f>
        <v>-2.3809523809523808E-2</v>
      </c>
      <c r="T136">
        <f t="shared" ref="T136:T141" si="17">(H136-R136)/H136</f>
        <v>0.24528301886792453</v>
      </c>
      <c r="U136">
        <v>2</v>
      </c>
    </row>
    <row r="137" spans="1:21">
      <c r="A137" s="1" t="s">
        <v>42</v>
      </c>
      <c r="B137" s="2">
        <v>36692</v>
      </c>
      <c r="C137" s="1" t="s">
        <v>0</v>
      </c>
      <c r="D137" s="1" t="s">
        <v>1</v>
      </c>
      <c r="E137" s="50">
        <v>42</v>
      </c>
      <c r="F137" s="1" t="s">
        <v>1</v>
      </c>
      <c r="G137" s="1" t="s">
        <v>10</v>
      </c>
      <c r="H137" s="50">
        <v>37</v>
      </c>
      <c r="I137" s="25">
        <v>34</v>
      </c>
      <c r="J137" s="40">
        <v>20</v>
      </c>
      <c r="K137" s="6">
        <f t="shared" si="16"/>
        <v>0.19047619047619047</v>
      </c>
      <c r="L137">
        <f t="shared" si="15"/>
        <v>0.45945945945945948</v>
      </c>
      <c r="M137" s="25">
        <v>39</v>
      </c>
      <c r="N137" s="40">
        <v>25</v>
      </c>
      <c r="O137" s="3">
        <f t="shared" si="13"/>
        <v>7.1428571428571425E-2</v>
      </c>
      <c r="P137">
        <f t="shared" si="14"/>
        <v>0.32432432432432434</v>
      </c>
      <c r="Q137" s="25">
        <v>39</v>
      </c>
      <c r="R137" s="48">
        <v>31</v>
      </c>
      <c r="S137" s="3">
        <f>(E137-Q137)/E137</f>
        <v>7.1428571428571425E-2</v>
      </c>
      <c r="T137">
        <f t="shared" si="17"/>
        <v>0.16216216216216217</v>
      </c>
      <c r="U137">
        <v>2</v>
      </c>
    </row>
    <row r="138" spans="1:21">
      <c r="A138" s="1" t="s">
        <v>43</v>
      </c>
      <c r="B138" s="2">
        <v>36692</v>
      </c>
      <c r="C138" s="1" t="s">
        <v>44</v>
      </c>
      <c r="D138" s="1" t="s">
        <v>4</v>
      </c>
      <c r="E138" s="50">
        <v>30</v>
      </c>
      <c r="F138" s="1" t="s">
        <v>4</v>
      </c>
      <c r="G138" s="1" t="s">
        <v>10</v>
      </c>
      <c r="H138" s="50">
        <v>33</v>
      </c>
      <c r="I138" s="25">
        <v>12</v>
      </c>
      <c r="J138" s="40">
        <v>10</v>
      </c>
      <c r="K138" s="3">
        <f t="shared" si="16"/>
        <v>0.6</v>
      </c>
      <c r="L138">
        <f t="shared" si="15"/>
        <v>0.69696969696969702</v>
      </c>
      <c r="M138" s="25">
        <v>20</v>
      </c>
      <c r="N138" s="40">
        <v>25</v>
      </c>
      <c r="O138" s="3">
        <f t="shared" si="13"/>
        <v>0.33333333333333331</v>
      </c>
      <c r="P138">
        <f t="shared" si="14"/>
        <v>0.24242424242424243</v>
      </c>
      <c r="Q138" s="25">
        <v>29</v>
      </c>
      <c r="R138" s="48">
        <v>28</v>
      </c>
      <c r="S138" s="3">
        <f>(E138-Q138)/E138</f>
        <v>3.3333333333333333E-2</v>
      </c>
      <c r="T138">
        <f t="shared" si="17"/>
        <v>0.15151515151515152</v>
      </c>
      <c r="U138">
        <v>2</v>
      </c>
    </row>
    <row r="139" spans="1:21">
      <c r="A139" s="1" t="s">
        <v>45</v>
      </c>
      <c r="B139" s="2">
        <v>37198</v>
      </c>
      <c r="C139" s="1" t="s">
        <v>23</v>
      </c>
      <c r="D139" s="1" t="s">
        <v>12</v>
      </c>
      <c r="E139" s="50">
        <v>28</v>
      </c>
      <c r="F139" s="1" t="s">
        <v>12</v>
      </c>
      <c r="G139" s="1" t="s">
        <v>10</v>
      </c>
      <c r="H139" s="50">
        <v>22</v>
      </c>
      <c r="I139" s="25">
        <v>4</v>
      </c>
      <c r="J139" s="40">
        <v>3</v>
      </c>
      <c r="K139" s="3">
        <f t="shared" si="16"/>
        <v>0.8571428571428571</v>
      </c>
      <c r="L139">
        <f t="shared" si="15"/>
        <v>0.86363636363636365</v>
      </c>
      <c r="M139" s="25">
        <v>12</v>
      </c>
      <c r="N139" s="40">
        <v>12</v>
      </c>
      <c r="O139" s="3">
        <f t="shared" si="13"/>
        <v>0.5714285714285714</v>
      </c>
      <c r="P139">
        <f t="shared" si="14"/>
        <v>0.45454545454545453</v>
      </c>
      <c r="Q139" s="25">
        <v>7</v>
      </c>
      <c r="R139" s="41">
        <v>8</v>
      </c>
      <c r="S139" s="3">
        <f>(E139-Q139)/E139</f>
        <v>0.75</v>
      </c>
      <c r="T139">
        <f t="shared" si="17"/>
        <v>0.63636363636363635</v>
      </c>
      <c r="U139">
        <v>2</v>
      </c>
    </row>
    <row r="140" spans="1:21">
      <c r="A140" s="1" t="s">
        <v>46</v>
      </c>
      <c r="B140" s="2">
        <v>36633</v>
      </c>
      <c r="C140" s="1" t="s">
        <v>8</v>
      </c>
      <c r="D140" s="1" t="s">
        <v>1</v>
      </c>
      <c r="E140" s="50">
        <v>25</v>
      </c>
      <c r="F140" s="1" t="s">
        <v>1</v>
      </c>
      <c r="G140" s="1" t="s">
        <v>2</v>
      </c>
      <c r="H140" s="50">
        <v>18</v>
      </c>
      <c r="I140" s="25">
        <v>4</v>
      </c>
      <c r="J140" s="40">
        <v>6</v>
      </c>
      <c r="K140" s="3">
        <f t="shared" si="16"/>
        <v>0.84</v>
      </c>
      <c r="L140">
        <f t="shared" si="15"/>
        <v>0.66666666666666663</v>
      </c>
      <c r="M140" s="25">
        <v>19</v>
      </c>
      <c r="N140" s="40">
        <v>15</v>
      </c>
      <c r="O140" s="3">
        <f t="shared" si="13"/>
        <v>0.24</v>
      </c>
      <c r="P140">
        <f t="shared" si="14"/>
        <v>0.16666666666666666</v>
      </c>
      <c r="Q140" s="25">
        <v>22</v>
      </c>
      <c r="R140" s="48">
        <v>15</v>
      </c>
      <c r="S140" s="3">
        <f>(E140-Q140)/E140</f>
        <v>0.12</v>
      </c>
      <c r="T140">
        <f t="shared" si="17"/>
        <v>0.16666666666666666</v>
      </c>
      <c r="U140">
        <v>2</v>
      </c>
    </row>
    <row r="141" spans="1:21">
      <c r="A141" s="1" t="s">
        <v>47</v>
      </c>
      <c r="B141" s="2">
        <v>35630</v>
      </c>
      <c r="C141" s="1"/>
      <c r="D141" s="1"/>
      <c r="E141" s="41"/>
      <c r="F141" s="1" t="s">
        <v>6</v>
      </c>
      <c r="G141" s="1" t="s">
        <v>28</v>
      </c>
      <c r="H141" s="41">
        <v>21</v>
      </c>
      <c r="J141" s="40">
        <v>4</v>
      </c>
      <c r="K141" s="3"/>
      <c r="L141">
        <f t="shared" si="15"/>
        <v>0.80952380952380953</v>
      </c>
      <c r="M141" s="25"/>
      <c r="N141" s="40">
        <v>5</v>
      </c>
      <c r="O141" s="3"/>
      <c r="P141">
        <f t="shared" si="14"/>
        <v>0.76190476190476186</v>
      </c>
      <c r="Q141" s="25"/>
      <c r="R141" s="48">
        <v>5</v>
      </c>
      <c r="S141" s="3"/>
      <c r="T141">
        <f t="shared" si="17"/>
        <v>0.76190476190476186</v>
      </c>
      <c r="U141">
        <v>2</v>
      </c>
    </row>
    <row r="142" spans="1:21">
      <c r="A142" s="1" t="s">
        <v>48</v>
      </c>
      <c r="B142" s="2">
        <v>36353</v>
      </c>
      <c r="C142" s="1" t="s">
        <v>44</v>
      </c>
      <c r="D142" s="1" t="s">
        <v>4</v>
      </c>
      <c r="E142" s="41">
        <v>29</v>
      </c>
      <c r="F142" s="1"/>
      <c r="G142" s="1"/>
      <c r="H142" s="41"/>
      <c r="I142" s="25">
        <v>2</v>
      </c>
      <c r="K142" s="3">
        <f t="shared" si="16"/>
        <v>0.93103448275862066</v>
      </c>
      <c r="M142" s="25">
        <v>14</v>
      </c>
      <c r="O142" s="3">
        <f t="shared" si="13"/>
        <v>0.51724137931034486</v>
      </c>
      <c r="Q142" s="25">
        <v>14</v>
      </c>
      <c r="S142" s="3">
        <f>(E142-Q142)/E142</f>
        <v>0.51724137931034486</v>
      </c>
      <c r="U142">
        <v>2</v>
      </c>
    </row>
    <row r="143" spans="1:21">
      <c r="A143" s="1" t="s">
        <v>49</v>
      </c>
      <c r="B143" s="2">
        <v>36492</v>
      </c>
      <c r="C143" s="1"/>
      <c r="D143" s="1"/>
      <c r="E143" s="41"/>
      <c r="F143" s="1" t="s">
        <v>1</v>
      </c>
      <c r="G143" s="1" t="s">
        <v>10</v>
      </c>
      <c r="H143" s="41">
        <v>20</v>
      </c>
      <c r="J143" s="40">
        <v>2</v>
      </c>
      <c r="K143" s="3"/>
      <c r="L143">
        <f>(H143-J143)/(H143)</f>
        <v>0.9</v>
      </c>
      <c r="M143" s="25"/>
      <c r="N143" s="40">
        <v>12</v>
      </c>
      <c r="O143" s="3"/>
      <c r="P143">
        <f t="shared" si="14"/>
        <v>0.4</v>
      </c>
      <c r="Q143" s="25"/>
      <c r="R143" s="40">
        <v>7</v>
      </c>
      <c r="S143" s="3"/>
      <c r="T143">
        <f>(H143-R143)/H143</f>
        <v>0.65</v>
      </c>
      <c r="U143">
        <v>2</v>
      </c>
    </row>
    <row r="144" spans="1:21">
      <c r="A144" s="1" t="s">
        <v>50</v>
      </c>
      <c r="B144" s="2">
        <v>36501</v>
      </c>
      <c r="C144" s="1"/>
      <c r="D144" s="1"/>
      <c r="E144" s="41"/>
      <c r="F144" s="1" t="s">
        <v>1</v>
      </c>
      <c r="G144" s="1" t="s">
        <v>10</v>
      </c>
      <c r="H144" s="41">
        <v>23</v>
      </c>
      <c r="J144" s="40">
        <v>1</v>
      </c>
      <c r="K144" s="3"/>
      <c r="L144">
        <f>(H144-J144)/(H144)</f>
        <v>0.95652173913043481</v>
      </c>
      <c r="M144" s="25"/>
      <c r="N144" s="40">
        <v>9</v>
      </c>
      <c r="O144" s="3"/>
      <c r="P144">
        <f t="shared" si="14"/>
        <v>0.60869565217391308</v>
      </c>
      <c r="Q144" s="25"/>
      <c r="R144" s="40">
        <v>9</v>
      </c>
      <c r="S144" s="3"/>
      <c r="T144">
        <f>(H144-R144)/H144</f>
        <v>0.60869565217391308</v>
      </c>
      <c r="U144">
        <v>2</v>
      </c>
    </row>
    <row r="145" spans="1:21">
      <c r="A145" s="1" t="s">
        <v>51</v>
      </c>
      <c r="B145" s="2">
        <v>37963</v>
      </c>
      <c r="C145" s="1" t="s">
        <v>6</v>
      </c>
      <c r="D145" s="1" t="s">
        <v>1</v>
      </c>
      <c r="E145" s="41">
        <v>20</v>
      </c>
      <c r="F145" s="1" t="s">
        <v>1</v>
      </c>
      <c r="G145" s="1" t="s">
        <v>2</v>
      </c>
      <c r="H145" s="41">
        <v>18</v>
      </c>
      <c r="I145" s="25">
        <v>3</v>
      </c>
      <c r="J145" s="40">
        <v>2</v>
      </c>
      <c r="K145" s="3">
        <f t="shared" ref="K145:K160" si="18">(E145-I145)/(E145)</f>
        <v>0.85</v>
      </c>
      <c r="L145">
        <f t="shared" ref="L145:L177" si="19">(H145-J145)/(H145)</f>
        <v>0.88888888888888884</v>
      </c>
      <c r="M145" s="25">
        <v>2</v>
      </c>
      <c r="N145" s="40">
        <v>3</v>
      </c>
      <c r="O145" s="3">
        <f t="shared" si="13"/>
        <v>0.9</v>
      </c>
      <c r="P145">
        <f t="shared" si="14"/>
        <v>0.83333333333333337</v>
      </c>
      <c r="Q145" s="25">
        <v>5</v>
      </c>
      <c r="R145" s="48">
        <v>2</v>
      </c>
      <c r="S145" s="3">
        <f>(E145-Q145)/E145</f>
        <v>0.75</v>
      </c>
      <c r="T145">
        <f>(H145-R145)/H145</f>
        <v>0.88888888888888884</v>
      </c>
      <c r="U145">
        <v>2</v>
      </c>
    </row>
    <row r="146" spans="1:21">
      <c r="A146" s="1" t="s">
        <v>52</v>
      </c>
      <c r="B146" s="2">
        <v>36418</v>
      </c>
      <c r="C146" s="1" t="s">
        <v>6</v>
      </c>
      <c r="D146" s="1" t="s">
        <v>15</v>
      </c>
      <c r="E146" s="41">
        <v>28</v>
      </c>
      <c r="F146" s="1"/>
      <c r="G146" s="1"/>
      <c r="H146" s="41"/>
      <c r="I146" s="25">
        <v>14</v>
      </c>
      <c r="K146" s="3">
        <f t="shared" si="18"/>
        <v>0.5</v>
      </c>
      <c r="M146" s="25">
        <v>20</v>
      </c>
      <c r="O146" s="3">
        <f t="shared" si="13"/>
        <v>0.2857142857142857</v>
      </c>
      <c r="Q146" s="25">
        <v>20</v>
      </c>
      <c r="S146" s="3">
        <f>(E146-Q146)/E146</f>
        <v>0.2857142857142857</v>
      </c>
      <c r="U146">
        <v>2</v>
      </c>
    </row>
    <row r="147" spans="1:21">
      <c r="A147" s="10" t="s">
        <v>53</v>
      </c>
      <c r="B147" s="11">
        <v>36074</v>
      </c>
      <c r="C147" s="12"/>
      <c r="D147" s="12"/>
      <c r="E147" s="25"/>
      <c r="F147" s="13" t="s">
        <v>27</v>
      </c>
      <c r="G147" s="13" t="s">
        <v>10</v>
      </c>
      <c r="H147" s="48"/>
      <c r="K147" s="3"/>
      <c r="M147" s="25"/>
      <c r="O147" s="3"/>
      <c r="Q147" s="25"/>
      <c r="S147" s="3"/>
      <c r="U147">
        <v>2</v>
      </c>
    </row>
    <row r="148" spans="1:21">
      <c r="A148" s="1" t="s">
        <v>54</v>
      </c>
      <c r="B148" s="2">
        <v>35889</v>
      </c>
      <c r="C148" s="1" t="s">
        <v>6</v>
      </c>
      <c r="D148" s="1" t="s">
        <v>4</v>
      </c>
      <c r="E148" s="52">
        <v>50</v>
      </c>
      <c r="F148" s="1"/>
      <c r="G148" s="1"/>
      <c r="H148" s="41"/>
      <c r="I148" s="25">
        <v>21</v>
      </c>
      <c r="K148" s="3">
        <f t="shared" si="18"/>
        <v>0.57999999999999996</v>
      </c>
      <c r="M148" s="25">
        <v>32</v>
      </c>
      <c r="O148" s="3">
        <f t="shared" si="13"/>
        <v>0.36</v>
      </c>
      <c r="Q148" s="25">
        <v>43</v>
      </c>
      <c r="S148" s="3">
        <f>(E148-Q148)/E148</f>
        <v>0.14000000000000001</v>
      </c>
      <c r="U148">
        <v>2</v>
      </c>
    </row>
    <row r="149" spans="1:21">
      <c r="A149" s="1" t="s">
        <v>55</v>
      </c>
      <c r="B149" s="2">
        <v>36135</v>
      </c>
      <c r="C149" s="1" t="s">
        <v>44</v>
      </c>
      <c r="D149" s="1" t="s">
        <v>1</v>
      </c>
      <c r="E149" s="50">
        <v>27</v>
      </c>
      <c r="F149" s="1" t="s">
        <v>4</v>
      </c>
      <c r="G149" s="1" t="s">
        <v>2</v>
      </c>
      <c r="H149" s="50">
        <v>30</v>
      </c>
      <c r="I149" s="25">
        <v>9</v>
      </c>
      <c r="J149" s="40">
        <v>7</v>
      </c>
      <c r="K149" s="3">
        <f t="shared" si="18"/>
        <v>0.66666666666666663</v>
      </c>
      <c r="L149">
        <f t="shared" si="19"/>
        <v>0.76666666666666672</v>
      </c>
      <c r="M149" s="25">
        <v>17</v>
      </c>
      <c r="N149" s="40">
        <v>16</v>
      </c>
      <c r="O149" s="3">
        <f t="shared" si="13"/>
        <v>0.37037037037037035</v>
      </c>
      <c r="P149">
        <f t="shared" si="14"/>
        <v>0.46666666666666667</v>
      </c>
      <c r="Q149" s="25">
        <v>20</v>
      </c>
      <c r="R149" s="48">
        <v>18</v>
      </c>
      <c r="S149" s="3">
        <f>(E149-Q149)/E149</f>
        <v>0.25925925925925924</v>
      </c>
      <c r="T149">
        <f>(H149-R149)/H149</f>
        <v>0.4</v>
      </c>
      <c r="U149">
        <v>2</v>
      </c>
    </row>
    <row r="150" spans="1:21">
      <c r="A150" s="1" t="s">
        <v>56</v>
      </c>
      <c r="B150" s="2">
        <v>36938</v>
      </c>
      <c r="C150" s="1" t="s">
        <v>44</v>
      </c>
      <c r="D150" s="1" t="s">
        <v>34</v>
      </c>
      <c r="E150" s="41">
        <v>22</v>
      </c>
      <c r="F150" s="1"/>
      <c r="G150" s="1"/>
      <c r="H150" s="41"/>
      <c r="I150" s="25">
        <v>11</v>
      </c>
      <c r="K150" s="3">
        <f t="shared" si="18"/>
        <v>0.5</v>
      </c>
      <c r="M150" s="25">
        <v>22</v>
      </c>
      <c r="O150" s="3">
        <f t="shared" si="13"/>
        <v>0</v>
      </c>
      <c r="Q150" s="25">
        <v>21</v>
      </c>
      <c r="S150" s="3">
        <f>(E150-Q150)/E150</f>
        <v>4.5454545454545456E-2</v>
      </c>
      <c r="U150">
        <v>2</v>
      </c>
    </row>
    <row r="151" spans="1:21">
      <c r="A151" s="1" t="s">
        <v>57</v>
      </c>
      <c r="B151" s="2">
        <v>36942</v>
      </c>
      <c r="C151" s="1"/>
      <c r="D151" s="1"/>
      <c r="E151" s="41"/>
      <c r="F151" s="1" t="s">
        <v>8</v>
      </c>
      <c r="G151" s="1" t="s">
        <v>10</v>
      </c>
      <c r="H151" s="41">
        <v>25</v>
      </c>
      <c r="J151" s="40">
        <v>-7</v>
      </c>
      <c r="K151" s="3"/>
      <c r="L151">
        <f t="shared" si="19"/>
        <v>1.28</v>
      </c>
      <c r="M151" s="25"/>
      <c r="N151" s="40">
        <v>10</v>
      </c>
      <c r="O151" s="3"/>
      <c r="P151">
        <f t="shared" si="14"/>
        <v>0.6</v>
      </c>
      <c r="Q151" s="25"/>
      <c r="R151" s="40">
        <v>4</v>
      </c>
      <c r="S151" s="3"/>
      <c r="T151">
        <f>(H151-R151)/H151</f>
        <v>0.84</v>
      </c>
      <c r="U151">
        <v>2</v>
      </c>
    </row>
    <row r="152" spans="1:21">
      <c r="A152" s="1" t="s">
        <v>58</v>
      </c>
      <c r="B152" s="2">
        <v>36692</v>
      </c>
      <c r="C152" s="1" t="s">
        <v>0</v>
      </c>
      <c r="D152" s="1" t="s">
        <v>4</v>
      </c>
      <c r="E152" s="50">
        <v>37</v>
      </c>
      <c r="F152" s="1" t="s">
        <v>59</v>
      </c>
      <c r="G152" s="1" t="s">
        <v>2</v>
      </c>
      <c r="H152" s="50">
        <v>30</v>
      </c>
      <c r="I152" s="25">
        <v>21</v>
      </c>
      <c r="J152" s="40">
        <v>14</v>
      </c>
      <c r="K152" s="3">
        <f t="shared" si="18"/>
        <v>0.43243243243243246</v>
      </c>
      <c r="L152">
        <f t="shared" si="19"/>
        <v>0.53333333333333333</v>
      </c>
      <c r="M152" s="25">
        <v>29</v>
      </c>
      <c r="N152" s="40">
        <v>18</v>
      </c>
      <c r="O152" s="3">
        <f t="shared" si="13"/>
        <v>0.21621621621621623</v>
      </c>
      <c r="P152">
        <f t="shared" si="14"/>
        <v>0.4</v>
      </c>
      <c r="Q152" s="25">
        <v>34</v>
      </c>
      <c r="R152" s="48">
        <v>16</v>
      </c>
      <c r="S152" s="3">
        <f>(E152-Q152)/E152</f>
        <v>8.1081081081081086E-2</v>
      </c>
      <c r="T152">
        <f>(H152-R152)/H152</f>
        <v>0.46666666666666667</v>
      </c>
      <c r="U152">
        <v>2</v>
      </c>
    </row>
    <row r="153" spans="1:21">
      <c r="A153" s="1" t="s">
        <v>60</v>
      </c>
      <c r="B153" s="2">
        <v>36237</v>
      </c>
      <c r="C153" s="1" t="s">
        <v>8</v>
      </c>
      <c r="D153" s="1" t="s">
        <v>1</v>
      </c>
      <c r="E153" s="50">
        <v>26</v>
      </c>
      <c r="F153" s="1" t="s">
        <v>1</v>
      </c>
      <c r="G153" s="1" t="s">
        <v>2</v>
      </c>
      <c r="H153" s="50">
        <v>25</v>
      </c>
      <c r="I153" s="25">
        <v>3</v>
      </c>
      <c r="J153" s="40">
        <v>3</v>
      </c>
      <c r="K153" s="3">
        <f t="shared" si="18"/>
        <v>0.88461538461538458</v>
      </c>
      <c r="L153">
        <f t="shared" si="19"/>
        <v>0.88</v>
      </c>
      <c r="M153" s="25">
        <v>19</v>
      </c>
      <c r="N153" s="40">
        <v>19</v>
      </c>
      <c r="O153" s="3">
        <f t="shared" si="13"/>
        <v>0.26923076923076922</v>
      </c>
      <c r="P153">
        <f t="shared" si="14"/>
        <v>0.24</v>
      </c>
      <c r="Q153" s="25">
        <v>17</v>
      </c>
      <c r="R153" s="48">
        <v>16</v>
      </c>
      <c r="S153" s="3">
        <f>(E153-Q153)/E153</f>
        <v>0.34615384615384615</v>
      </c>
      <c r="T153">
        <f>(H153-R153)/H153</f>
        <v>0.36</v>
      </c>
      <c r="U153">
        <v>2</v>
      </c>
    </row>
    <row r="154" spans="1:21">
      <c r="A154" s="1" t="s">
        <v>61</v>
      </c>
      <c r="B154" s="2">
        <v>37302</v>
      </c>
      <c r="C154" s="1"/>
      <c r="D154" s="1"/>
      <c r="E154" s="41"/>
      <c r="F154" s="1" t="s">
        <v>0</v>
      </c>
      <c r="G154" s="1" t="s">
        <v>28</v>
      </c>
      <c r="H154" s="41">
        <v>25</v>
      </c>
      <c r="J154" s="40">
        <v>-9</v>
      </c>
      <c r="K154" s="3"/>
      <c r="L154">
        <f t="shared" si="19"/>
        <v>1.36</v>
      </c>
      <c r="M154" s="25"/>
      <c r="N154" s="40">
        <v>1</v>
      </c>
      <c r="O154" s="3"/>
      <c r="P154">
        <f t="shared" si="14"/>
        <v>0.96</v>
      </c>
      <c r="Q154" s="25"/>
      <c r="R154" s="40">
        <v>1</v>
      </c>
      <c r="S154" s="3"/>
      <c r="T154">
        <f>(H154-R154)/H154</f>
        <v>0.96</v>
      </c>
      <c r="U154">
        <v>2</v>
      </c>
    </row>
    <row r="155" spans="1:21">
      <c r="A155" s="14" t="s">
        <v>62</v>
      </c>
      <c r="B155" s="15">
        <v>35753</v>
      </c>
      <c r="C155" s="14" t="s">
        <v>8</v>
      </c>
      <c r="D155" s="14" t="s">
        <v>1</v>
      </c>
      <c r="E155" s="43"/>
      <c r="F155" s="14" t="s">
        <v>1</v>
      </c>
      <c r="G155" s="14" t="s">
        <v>2</v>
      </c>
      <c r="H155" s="43"/>
      <c r="K155" s="3"/>
      <c r="M155" s="25"/>
      <c r="O155" s="3"/>
      <c r="Q155" s="25"/>
      <c r="S155" s="3"/>
      <c r="U155">
        <v>2</v>
      </c>
    </row>
    <row r="156" spans="1:21">
      <c r="A156" s="1" t="s">
        <v>63</v>
      </c>
      <c r="B156" s="2">
        <v>36526</v>
      </c>
      <c r="C156" s="1" t="s">
        <v>6</v>
      </c>
      <c r="D156" s="1" t="s">
        <v>12</v>
      </c>
      <c r="E156" s="41">
        <v>26</v>
      </c>
      <c r="F156" s="1"/>
      <c r="G156" s="1"/>
      <c r="H156" s="41"/>
      <c r="I156" s="25">
        <v>11</v>
      </c>
      <c r="K156" s="3">
        <f t="shared" si="18"/>
        <v>0.57692307692307687</v>
      </c>
      <c r="M156" s="25">
        <v>17</v>
      </c>
      <c r="O156" s="3">
        <f t="shared" si="13"/>
        <v>0.34615384615384615</v>
      </c>
      <c r="Q156" s="25">
        <v>17</v>
      </c>
      <c r="S156" s="3">
        <f>(E156-Q156)/E156</f>
        <v>0.34615384615384615</v>
      </c>
      <c r="U156">
        <v>2</v>
      </c>
    </row>
    <row r="157" spans="1:21">
      <c r="A157" s="1" t="s">
        <v>64</v>
      </c>
      <c r="B157" s="2">
        <v>36330</v>
      </c>
      <c r="C157" s="1" t="s">
        <v>44</v>
      </c>
      <c r="D157" s="1" t="s">
        <v>4</v>
      </c>
      <c r="E157" s="50">
        <v>24</v>
      </c>
      <c r="F157" s="1" t="s">
        <v>4</v>
      </c>
      <c r="G157" s="1" t="s">
        <v>2</v>
      </c>
      <c r="H157" s="50">
        <v>32</v>
      </c>
      <c r="I157" s="25">
        <v>9</v>
      </c>
      <c r="J157" s="40">
        <v>3</v>
      </c>
      <c r="K157" s="3">
        <f t="shared" si="18"/>
        <v>0.625</v>
      </c>
      <c r="L157">
        <f t="shared" si="19"/>
        <v>0.90625</v>
      </c>
      <c r="M157" s="25">
        <v>12</v>
      </c>
      <c r="N157" s="40">
        <v>9</v>
      </c>
      <c r="O157" s="3">
        <f t="shared" si="13"/>
        <v>0.5</v>
      </c>
      <c r="P157">
        <f t="shared" si="14"/>
        <v>0.71875</v>
      </c>
      <c r="Q157" s="25">
        <v>20</v>
      </c>
      <c r="R157" s="48">
        <v>15</v>
      </c>
      <c r="S157" s="3">
        <f>(E157-Q157)/E157</f>
        <v>0.16666666666666666</v>
      </c>
      <c r="T157">
        <f>(H157-R157)/H157</f>
        <v>0.53125</v>
      </c>
      <c r="U157">
        <v>2</v>
      </c>
    </row>
    <row r="158" spans="1:21">
      <c r="A158" s="1" t="s">
        <v>65</v>
      </c>
      <c r="B158" s="2">
        <v>38112</v>
      </c>
      <c r="C158" s="1" t="s">
        <v>8</v>
      </c>
      <c r="D158" s="1" t="s">
        <v>4</v>
      </c>
      <c r="E158" s="41">
        <v>37</v>
      </c>
      <c r="F158" s="1"/>
      <c r="G158" s="1"/>
      <c r="H158" s="41"/>
      <c r="I158" s="25">
        <v>13</v>
      </c>
      <c r="K158" s="6">
        <f t="shared" si="18"/>
        <v>0.64864864864864868</v>
      </c>
      <c r="M158" s="25">
        <v>28</v>
      </c>
      <c r="O158" s="3">
        <f t="shared" si="13"/>
        <v>0.24324324324324326</v>
      </c>
      <c r="Q158" s="25">
        <v>39</v>
      </c>
      <c r="S158" s="3">
        <f>(E158-Q158)/E158</f>
        <v>-5.4054054054054057E-2</v>
      </c>
      <c r="U158">
        <v>2</v>
      </c>
    </row>
    <row r="159" spans="1:21">
      <c r="A159" s="6" t="s">
        <v>66</v>
      </c>
      <c r="B159" s="16">
        <v>36348</v>
      </c>
      <c r="C159" s="6" t="s">
        <v>0</v>
      </c>
      <c r="D159" s="6" t="s">
        <v>1</v>
      </c>
      <c r="E159" s="51">
        <v>24</v>
      </c>
      <c r="F159" s="6" t="s">
        <v>1</v>
      </c>
      <c r="G159" s="6" t="s">
        <v>10</v>
      </c>
      <c r="H159" s="51">
        <v>29</v>
      </c>
      <c r="I159" s="25">
        <v>11</v>
      </c>
      <c r="J159" s="40">
        <v>15</v>
      </c>
      <c r="K159" s="6">
        <f t="shared" si="18"/>
        <v>0.54166666666666663</v>
      </c>
      <c r="L159">
        <f t="shared" si="19"/>
        <v>0.48275862068965519</v>
      </c>
      <c r="M159" s="25">
        <v>23</v>
      </c>
      <c r="N159" s="40">
        <v>32</v>
      </c>
      <c r="O159" s="3">
        <f t="shared" si="13"/>
        <v>4.1666666666666664E-2</v>
      </c>
      <c r="P159">
        <f t="shared" si="14"/>
        <v>-0.10344827586206896</v>
      </c>
      <c r="Q159" s="25">
        <v>31</v>
      </c>
      <c r="R159" s="44">
        <v>33</v>
      </c>
      <c r="S159" s="3">
        <f>(E159-Q159)/E159</f>
        <v>-0.29166666666666669</v>
      </c>
      <c r="T159">
        <f>(H159-R159)/H159</f>
        <v>-0.13793103448275862</v>
      </c>
      <c r="U159">
        <v>2</v>
      </c>
    </row>
    <row r="160" spans="1:21">
      <c r="A160" s="1" t="s">
        <v>67</v>
      </c>
      <c r="B160" s="2">
        <v>36692</v>
      </c>
      <c r="C160" s="1" t="s">
        <v>0</v>
      </c>
      <c r="D160" s="1" t="s">
        <v>1</v>
      </c>
      <c r="E160" s="50">
        <v>20</v>
      </c>
      <c r="F160" s="1" t="s">
        <v>1</v>
      </c>
      <c r="G160" s="1" t="s">
        <v>10</v>
      </c>
      <c r="H160" s="50">
        <v>30</v>
      </c>
      <c r="I160" s="25">
        <v>7</v>
      </c>
      <c r="J160" s="40">
        <v>11</v>
      </c>
      <c r="K160" s="3">
        <f t="shared" si="18"/>
        <v>0.65</v>
      </c>
      <c r="L160">
        <f t="shared" si="19"/>
        <v>0.6333333333333333</v>
      </c>
      <c r="M160" s="25">
        <v>12</v>
      </c>
      <c r="N160" s="40">
        <v>18</v>
      </c>
      <c r="O160" s="3">
        <f t="shared" si="13"/>
        <v>0.4</v>
      </c>
      <c r="P160">
        <f t="shared" si="14"/>
        <v>0.4</v>
      </c>
      <c r="Q160" s="25">
        <v>19</v>
      </c>
      <c r="R160" s="48">
        <v>29</v>
      </c>
      <c r="S160" s="3">
        <f>(E160-Q160)/E160</f>
        <v>0.05</v>
      </c>
      <c r="T160">
        <f>(H160-R160)/H160</f>
        <v>3.3333333333333333E-2</v>
      </c>
      <c r="U160">
        <v>2</v>
      </c>
    </row>
    <row r="161" spans="1:21">
      <c r="A161" s="1" t="s">
        <v>68</v>
      </c>
      <c r="B161" s="2">
        <v>37200</v>
      </c>
      <c r="C161" s="1"/>
      <c r="D161" s="1"/>
      <c r="E161" s="41"/>
      <c r="F161" s="1" t="s">
        <v>0</v>
      </c>
      <c r="G161" s="1" t="s">
        <v>28</v>
      </c>
      <c r="H161" s="41">
        <v>39</v>
      </c>
      <c r="J161" s="40">
        <v>3</v>
      </c>
      <c r="K161" s="1"/>
      <c r="L161">
        <f t="shared" si="19"/>
        <v>0.92307692307692313</v>
      </c>
      <c r="M161" s="25"/>
      <c r="N161" s="40">
        <v>0</v>
      </c>
      <c r="O161" s="3"/>
      <c r="P161">
        <f t="shared" si="14"/>
        <v>1</v>
      </c>
      <c r="Q161" s="25"/>
      <c r="R161" s="40">
        <v>-2</v>
      </c>
      <c r="S161" s="3"/>
      <c r="T161">
        <f>(H161-R161)/H161</f>
        <v>1.0512820512820513</v>
      </c>
      <c r="U161">
        <v>2</v>
      </c>
    </row>
    <row r="162" spans="1:21">
      <c r="A162" s="10" t="s">
        <v>69</v>
      </c>
      <c r="B162" s="11">
        <v>33279</v>
      </c>
      <c r="C162" s="12" t="s">
        <v>0</v>
      </c>
      <c r="D162" s="12" t="s">
        <v>1</v>
      </c>
      <c r="E162" s="25"/>
      <c r="F162" s="7"/>
      <c r="G162" s="7"/>
      <c r="H162" s="48"/>
      <c r="K162" s="3"/>
      <c r="M162" s="25"/>
      <c r="O162" s="3"/>
      <c r="Q162" s="25"/>
      <c r="S162" s="3"/>
      <c r="U162">
        <v>2</v>
      </c>
    </row>
    <row r="163" spans="1:21">
      <c r="A163" s="1" t="s">
        <v>70</v>
      </c>
      <c r="B163" s="11">
        <v>37159</v>
      </c>
      <c r="C163" s="1" t="s">
        <v>0</v>
      </c>
      <c r="D163" s="1" t="s">
        <v>1</v>
      </c>
      <c r="E163" s="50">
        <v>32</v>
      </c>
      <c r="F163" s="1" t="s">
        <v>1</v>
      </c>
      <c r="G163" s="1" t="s">
        <v>10</v>
      </c>
      <c r="H163" s="50">
        <v>35</v>
      </c>
      <c r="I163" s="25">
        <v>18</v>
      </c>
      <c r="J163" s="41">
        <v>5</v>
      </c>
      <c r="K163" s="3">
        <f>(E163-I163)/(E163)</f>
        <v>0.4375</v>
      </c>
      <c r="L163">
        <f t="shared" si="19"/>
        <v>0.8571428571428571</v>
      </c>
      <c r="M163" s="25">
        <v>28</v>
      </c>
      <c r="N163" s="25">
        <v>15</v>
      </c>
      <c r="O163" s="3">
        <f t="shared" si="13"/>
        <v>0.125</v>
      </c>
      <c r="P163">
        <f t="shared" si="14"/>
        <v>0.5714285714285714</v>
      </c>
      <c r="Q163" s="25">
        <v>31</v>
      </c>
      <c r="R163" s="40">
        <v>17</v>
      </c>
      <c r="S163" s="3">
        <f>(E163-Q163)/E163</f>
        <v>3.125E-2</v>
      </c>
      <c r="T163">
        <f>(H163-R163)/H163</f>
        <v>0.51428571428571423</v>
      </c>
      <c r="U163">
        <v>2</v>
      </c>
    </row>
    <row r="164" spans="1:21">
      <c r="A164" s="1" t="s">
        <v>71</v>
      </c>
      <c r="B164" s="2">
        <v>36618</v>
      </c>
      <c r="C164" s="1"/>
      <c r="D164" s="1"/>
      <c r="E164" s="41"/>
      <c r="F164" s="1" t="s">
        <v>12</v>
      </c>
      <c r="G164" s="1" t="s">
        <v>72</v>
      </c>
      <c r="H164" s="41">
        <v>30</v>
      </c>
      <c r="J164" s="40">
        <v>0</v>
      </c>
      <c r="K164" s="3"/>
      <c r="L164">
        <f t="shared" si="19"/>
        <v>1</v>
      </c>
      <c r="M164" s="25"/>
      <c r="N164" s="40">
        <v>11</v>
      </c>
      <c r="O164" s="3"/>
      <c r="P164">
        <f t="shared" si="14"/>
        <v>0.6333333333333333</v>
      </c>
      <c r="Q164" s="25"/>
      <c r="R164" s="40">
        <v>10</v>
      </c>
      <c r="S164" s="3"/>
      <c r="T164">
        <f>(H164-R164)/H164</f>
        <v>0.66666666666666663</v>
      </c>
      <c r="U164">
        <v>2</v>
      </c>
    </row>
    <row r="165" spans="1:21">
      <c r="A165" s="17" t="s">
        <v>172</v>
      </c>
      <c r="B165" s="5">
        <v>35472</v>
      </c>
      <c r="C165" s="4" t="s">
        <v>0</v>
      </c>
      <c r="D165" s="4" t="s">
        <v>4</v>
      </c>
      <c r="E165" s="42"/>
      <c r="F165" s="4" t="s">
        <v>4</v>
      </c>
      <c r="G165" s="4" t="s">
        <v>41</v>
      </c>
      <c r="H165" s="42"/>
      <c r="K165" s="4"/>
      <c r="M165" s="25"/>
      <c r="O165" s="3"/>
      <c r="Q165" s="25"/>
      <c r="S165" s="3"/>
      <c r="U165">
        <v>2</v>
      </c>
    </row>
    <row r="166" spans="1:21">
      <c r="A166" s="6" t="s">
        <v>173</v>
      </c>
      <c r="B166" s="16">
        <v>37081</v>
      </c>
      <c r="C166" s="6" t="s">
        <v>0</v>
      </c>
      <c r="D166" s="6" t="s">
        <v>1</v>
      </c>
      <c r="E166" s="51">
        <v>25</v>
      </c>
      <c r="F166" s="6" t="s">
        <v>1</v>
      </c>
      <c r="G166" s="6" t="s">
        <v>2</v>
      </c>
      <c r="H166" s="51">
        <v>27</v>
      </c>
      <c r="I166" s="25">
        <v>8</v>
      </c>
      <c r="J166" s="40">
        <v>2</v>
      </c>
      <c r="K166" s="6">
        <f t="shared" ref="K166:K189" si="20">(E166-I166)/(E166)</f>
        <v>0.68</v>
      </c>
      <c r="L166">
        <f t="shared" si="19"/>
        <v>0.92592592592592593</v>
      </c>
      <c r="M166" s="25">
        <v>18</v>
      </c>
      <c r="N166" s="40">
        <v>11</v>
      </c>
      <c r="O166" s="3">
        <f t="shared" si="13"/>
        <v>0.28000000000000003</v>
      </c>
      <c r="P166">
        <f t="shared" si="14"/>
        <v>0.59259259259259256</v>
      </c>
      <c r="Q166" s="25">
        <v>22</v>
      </c>
      <c r="R166" s="44">
        <v>21</v>
      </c>
      <c r="S166" s="3">
        <f>(E166-Q166)/E166</f>
        <v>0.12</v>
      </c>
      <c r="T166">
        <f>(H166-R166)/H166</f>
        <v>0.22222222222222221</v>
      </c>
      <c r="U166">
        <v>2</v>
      </c>
    </row>
    <row r="167" spans="1:21">
      <c r="A167" s="1" t="s">
        <v>174</v>
      </c>
      <c r="B167" s="11">
        <v>36620</v>
      </c>
      <c r="C167" s="1" t="s">
        <v>6</v>
      </c>
      <c r="D167" s="1" t="s">
        <v>4</v>
      </c>
      <c r="E167" s="50">
        <v>38</v>
      </c>
      <c r="F167" s="1" t="s">
        <v>4</v>
      </c>
      <c r="G167" s="1" t="s">
        <v>10</v>
      </c>
      <c r="H167" s="50">
        <v>45</v>
      </c>
      <c r="I167" s="25">
        <v>14</v>
      </c>
      <c r="J167" s="41">
        <v>25</v>
      </c>
      <c r="K167" s="6">
        <f t="shared" si="20"/>
        <v>0.63157894736842102</v>
      </c>
      <c r="L167">
        <f t="shared" si="19"/>
        <v>0.44444444444444442</v>
      </c>
      <c r="M167" s="25">
        <v>20</v>
      </c>
      <c r="N167" s="40">
        <v>32</v>
      </c>
      <c r="O167" s="3">
        <f t="shared" si="13"/>
        <v>0.47368421052631576</v>
      </c>
      <c r="P167">
        <f t="shared" si="14"/>
        <v>0.28888888888888886</v>
      </c>
      <c r="Q167" s="25"/>
      <c r="S167" s="3"/>
      <c r="U167">
        <v>2</v>
      </c>
    </row>
    <row r="168" spans="1:21">
      <c r="A168" s="1" t="s">
        <v>175</v>
      </c>
      <c r="B168" s="2">
        <v>38682</v>
      </c>
      <c r="C168" s="1" t="s">
        <v>6</v>
      </c>
      <c r="D168" s="1" t="s">
        <v>34</v>
      </c>
      <c r="E168" s="41">
        <v>22</v>
      </c>
      <c r="F168" s="1"/>
      <c r="G168" s="1"/>
      <c r="H168" s="41"/>
      <c r="I168" s="25">
        <v>0</v>
      </c>
      <c r="K168" s="3">
        <f t="shared" si="20"/>
        <v>1</v>
      </c>
      <c r="M168" s="25">
        <v>7</v>
      </c>
      <c r="O168" s="3">
        <f t="shared" si="13"/>
        <v>0.68181818181818177</v>
      </c>
      <c r="Q168" s="25">
        <v>9</v>
      </c>
      <c r="S168" s="3">
        <f>(E168-Q168)/E168</f>
        <v>0.59090909090909094</v>
      </c>
      <c r="U168">
        <v>2</v>
      </c>
    </row>
    <row r="169" spans="1:21">
      <c r="A169" s="14" t="s">
        <v>176</v>
      </c>
      <c r="B169" s="15">
        <v>35883</v>
      </c>
      <c r="C169" s="1" t="s">
        <v>0</v>
      </c>
      <c r="D169" s="1" t="s">
        <v>1</v>
      </c>
      <c r="E169" s="50">
        <v>38</v>
      </c>
      <c r="F169" s="1" t="s">
        <v>1</v>
      </c>
      <c r="G169" s="1" t="s">
        <v>2</v>
      </c>
      <c r="H169" s="50">
        <v>38</v>
      </c>
      <c r="I169" s="25">
        <v>19</v>
      </c>
      <c r="J169" s="41">
        <v>23</v>
      </c>
      <c r="K169" s="3">
        <f t="shared" si="20"/>
        <v>0.5</v>
      </c>
      <c r="L169">
        <f t="shared" si="19"/>
        <v>0.39473684210526316</v>
      </c>
      <c r="M169" s="25">
        <v>32</v>
      </c>
      <c r="N169" s="40">
        <v>28</v>
      </c>
      <c r="O169" s="3">
        <f t="shared" si="13"/>
        <v>0.15789473684210525</v>
      </c>
      <c r="P169">
        <f t="shared" si="14"/>
        <v>0.26315789473684209</v>
      </c>
      <c r="Q169" s="25">
        <v>34</v>
      </c>
      <c r="R169" s="40">
        <v>29</v>
      </c>
      <c r="S169" s="3">
        <f>(E169-Q169)/E169</f>
        <v>0.10526315789473684</v>
      </c>
      <c r="T169">
        <f>(H169-R169)/H169</f>
        <v>0.23684210526315788</v>
      </c>
      <c r="U169">
        <v>2</v>
      </c>
    </row>
    <row r="170" spans="1:21">
      <c r="A170" s="1" t="s">
        <v>177</v>
      </c>
      <c r="B170" s="2">
        <v>36585</v>
      </c>
      <c r="C170" s="1" t="s">
        <v>44</v>
      </c>
      <c r="D170" s="1" t="s">
        <v>34</v>
      </c>
      <c r="E170" s="41">
        <v>35</v>
      </c>
      <c r="F170" s="1"/>
      <c r="G170" s="1"/>
      <c r="H170" s="41"/>
      <c r="I170" s="25">
        <v>0</v>
      </c>
      <c r="K170" s="3">
        <f t="shared" si="20"/>
        <v>1</v>
      </c>
      <c r="M170" s="25">
        <v>9</v>
      </c>
      <c r="O170" s="3">
        <f t="shared" si="13"/>
        <v>0.74285714285714288</v>
      </c>
      <c r="Q170" s="25">
        <v>12</v>
      </c>
      <c r="S170" s="3">
        <f>(E170-Q170)/E170</f>
        <v>0.65714285714285714</v>
      </c>
      <c r="U170">
        <v>2</v>
      </c>
    </row>
    <row r="171" spans="1:21">
      <c r="A171" s="1" t="s">
        <v>178</v>
      </c>
      <c r="B171" s="2">
        <v>36246</v>
      </c>
      <c r="C171" s="1" t="s">
        <v>6</v>
      </c>
      <c r="D171" s="1" t="s">
        <v>12</v>
      </c>
      <c r="E171" s="41">
        <v>36</v>
      </c>
      <c r="F171" s="1"/>
      <c r="G171" s="1"/>
      <c r="H171" s="41"/>
      <c r="I171" s="25">
        <v>13</v>
      </c>
      <c r="K171" s="3">
        <f t="shared" si="20"/>
        <v>0.63888888888888884</v>
      </c>
      <c r="M171" s="25">
        <v>26</v>
      </c>
      <c r="O171" s="3">
        <f t="shared" si="13"/>
        <v>0.27777777777777779</v>
      </c>
      <c r="Q171" s="25">
        <v>18</v>
      </c>
      <c r="S171" s="3">
        <f>(E171-Q171)/E171</f>
        <v>0.5</v>
      </c>
      <c r="U171">
        <v>2</v>
      </c>
    </row>
    <row r="172" spans="1:21">
      <c r="A172" s="18" t="s">
        <v>179</v>
      </c>
      <c r="B172" s="19">
        <v>36879</v>
      </c>
      <c r="C172" s="18" t="s">
        <v>44</v>
      </c>
      <c r="D172" s="18" t="s">
        <v>4</v>
      </c>
      <c r="E172" s="45">
        <v>20</v>
      </c>
      <c r="F172" s="18"/>
      <c r="G172" s="18"/>
      <c r="H172" s="45"/>
      <c r="I172" s="25">
        <v>6</v>
      </c>
      <c r="K172" s="3">
        <f t="shared" si="20"/>
        <v>0.7</v>
      </c>
      <c r="M172" s="25">
        <v>30</v>
      </c>
      <c r="O172" s="3">
        <f t="shared" si="13"/>
        <v>-0.5</v>
      </c>
      <c r="Q172" s="25">
        <v>29</v>
      </c>
      <c r="S172" s="3">
        <f>(E172-Q172)/E172</f>
        <v>-0.45</v>
      </c>
      <c r="U172">
        <v>2</v>
      </c>
    </row>
    <row r="173" spans="1:21">
      <c r="A173" s="1" t="s">
        <v>180</v>
      </c>
      <c r="B173" s="2">
        <v>36555</v>
      </c>
      <c r="C173" s="1"/>
      <c r="D173" s="1"/>
      <c r="E173" s="41"/>
      <c r="F173" s="1" t="s">
        <v>1</v>
      </c>
      <c r="G173" s="1" t="s">
        <v>2</v>
      </c>
      <c r="H173" s="41">
        <v>32</v>
      </c>
      <c r="J173" s="40">
        <v>2</v>
      </c>
      <c r="K173" s="3"/>
      <c r="L173">
        <f t="shared" si="19"/>
        <v>0.9375</v>
      </c>
      <c r="M173" s="25"/>
      <c r="N173" s="40">
        <v>7</v>
      </c>
      <c r="O173" s="3"/>
      <c r="P173">
        <f t="shared" ref="P173:P219" si="21">(H173-N173)/(H173)</f>
        <v>0.78125</v>
      </c>
      <c r="Q173" s="25"/>
      <c r="R173" s="40">
        <v>5</v>
      </c>
      <c r="S173" s="3"/>
      <c r="T173">
        <f>(H173-R173)/H173</f>
        <v>0.84375</v>
      </c>
      <c r="U173">
        <v>2</v>
      </c>
    </row>
    <row r="174" spans="1:21">
      <c r="A174" s="1" t="s">
        <v>181</v>
      </c>
      <c r="B174" s="11">
        <v>36486</v>
      </c>
      <c r="C174" s="1" t="s">
        <v>44</v>
      </c>
      <c r="D174" s="1" t="s">
        <v>4</v>
      </c>
      <c r="E174" s="50">
        <v>28</v>
      </c>
      <c r="F174" s="1" t="s">
        <v>4</v>
      </c>
      <c r="G174" s="1" t="s">
        <v>2</v>
      </c>
      <c r="H174" s="50">
        <v>27</v>
      </c>
      <c r="I174" s="25">
        <v>8</v>
      </c>
      <c r="J174" s="41">
        <v>6</v>
      </c>
      <c r="K174" s="3">
        <f t="shared" si="20"/>
        <v>0.7142857142857143</v>
      </c>
      <c r="L174">
        <f t="shared" si="19"/>
        <v>0.77777777777777779</v>
      </c>
      <c r="M174" s="25">
        <v>16</v>
      </c>
      <c r="N174" s="25">
        <v>17</v>
      </c>
      <c r="O174" s="3">
        <f t="shared" si="13"/>
        <v>0.42857142857142855</v>
      </c>
      <c r="P174">
        <f t="shared" si="21"/>
        <v>0.37037037037037035</v>
      </c>
      <c r="Q174" s="25">
        <v>15</v>
      </c>
      <c r="R174" s="25">
        <v>15</v>
      </c>
      <c r="S174" s="3">
        <f>(E174-Q174)/E174</f>
        <v>0.4642857142857143</v>
      </c>
      <c r="T174">
        <f>(H174-R174)/H174</f>
        <v>0.44444444444444442</v>
      </c>
      <c r="U174">
        <v>2</v>
      </c>
    </row>
    <row r="175" spans="1:21">
      <c r="A175" s="1" t="s">
        <v>182</v>
      </c>
      <c r="B175" s="2">
        <v>37600</v>
      </c>
      <c r="C175" s="1" t="s">
        <v>6</v>
      </c>
      <c r="D175" s="1" t="s">
        <v>15</v>
      </c>
      <c r="E175" s="41">
        <v>23</v>
      </c>
      <c r="F175" s="1"/>
      <c r="G175" s="1"/>
      <c r="H175" s="41"/>
      <c r="I175" s="25">
        <v>4</v>
      </c>
      <c r="K175" s="3">
        <f t="shared" si="20"/>
        <v>0.82608695652173914</v>
      </c>
      <c r="M175" s="25">
        <v>9</v>
      </c>
      <c r="O175" s="3">
        <f t="shared" ref="O175:O225" si="22">(E175-M175)/(E175)</f>
        <v>0.60869565217391308</v>
      </c>
      <c r="Q175" s="25">
        <v>20</v>
      </c>
      <c r="S175" s="3">
        <f>(E175-Q175)/E175</f>
        <v>0.13043478260869565</v>
      </c>
      <c r="U175">
        <v>2</v>
      </c>
    </row>
    <row r="176" spans="1:21">
      <c r="A176" s="1" t="s">
        <v>183</v>
      </c>
      <c r="B176" s="2">
        <v>36467</v>
      </c>
      <c r="C176" s="1"/>
      <c r="D176" s="1"/>
      <c r="E176" s="41"/>
      <c r="F176" s="1" t="s">
        <v>1</v>
      </c>
      <c r="G176" s="1" t="s">
        <v>28</v>
      </c>
      <c r="H176" s="41">
        <v>27</v>
      </c>
      <c r="J176" s="40">
        <v>4</v>
      </c>
      <c r="K176" s="3"/>
      <c r="L176">
        <f t="shared" si="19"/>
        <v>0.85185185185185186</v>
      </c>
      <c r="M176" s="25"/>
      <c r="N176" s="40">
        <v>17</v>
      </c>
      <c r="O176" s="3"/>
      <c r="P176">
        <f t="shared" si="21"/>
        <v>0.37037037037037035</v>
      </c>
      <c r="Q176" s="25"/>
      <c r="R176" s="40">
        <v>19</v>
      </c>
      <c r="S176" s="3"/>
      <c r="T176">
        <f>(H176-R176)/H176</f>
        <v>0.29629629629629628</v>
      </c>
      <c r="U176">
        <v>2</v>
      </c>
    </row>
    <row r="177" spans="1:21">
      <c r="A177" s="6" t="s">
        <v>184</v>
      </c>
      <c r="B177" s="16">
        <v>37178</v>
      </c>
      <c r="C177" s="1" t="s">
        <v>27</v>
      </c>
      <c r="D177" s="1" t="s">
        <v>4</v>
      </c>
      <c r="E177" s="50">
        <v>30</v>
      </c>
      <c r="F177" s="1" t="s">
        <v>4</v>
      </c>
      <c r="G177" s="1" t="s">
        <v>2</v>
      </c>
      <c r="H177" s="50">
        <v>28</v>
      </c>
      <c r="I177" s="25">
        <v>12</v>
      </c>
      <c r="J177" s="41">
        <v>9</v>
      </c>
      <c r="K177" s="3">
        <f t="shared" si="20"/>
        <v>0.6</v>
      </c>
      <c r="L177">
        <f t="shared" si="19"/>
        <v>0.6785714285714286</v>
      </c>
      <c r="M177" s="25">
        <v>21</v>
      </c>
      <c r="N177" s="40">
        <v>18</v>
      </c>
      <c r="O177" s="3">
        <f t="shared" si="22"/>
        <v>0.3</v>
      </c>
      <c r="P177">
        <f t="shared" si="21"/>
        <v>0.35714285714285715</v>
      </c>
      <c r="Q177" s="25">
        <v>28</v>
      </c>
      <c r="R177" s="40">
        <v>19</v>
      </c>
      <c r="S177" s="3">
        <f>(E177-Q177)/E177</f>
        <v>6.6666666666666666E-2</v>
      </c>
      <c r="T177">
        <f>(H177-R177)/H177</f>
        <v>0.32142857142857145</v>
      </c>
      <c r="U177">
        <v>2</v>
      </c>
    </row>
    <row r="178" spans="1:21">
      <c r="A178" s="6" t="s">
        <v>185</v>
      </c>
      <c r="B178" s="16">
        <v>37666</v>
      </c>
      <c r="C178" s="6" t="s">
        <v>6</v>
      </c>
      <c r="D178" s="6" t="s">
        <v>12</v>
      </c>
      <c r="E178" s="44"/>
      <c r="F178" s="6"/>
      <c r="G178" s="6"/>
      <c r="H178" s="44"/>
      <c r="K178" s="6"/>
      <c r="M178" s="25"/>
      <c r="O178" s="3"/>
      <c r="Q178" s="25"/>
      <c r="S178" s="3"/>
      <c r="U178">
        <v>2</v>
      </c>
    </row>
    <row r="179" spans="1:21">
      <c r="A179" s="1" t="s">
        <v>186</v>
      </c>
      <c r="B179" s="2">
        <v>36211</v>
      </c>
      <c r="C179" s="1"/>
      <c r="D179" s="1"/>
      <c r="E179" s="41"/>
      <c r="F179" s="1" t="s">
        <v>12</v>
      </c>
      <c r="G179" s="1" t="s">
        <v>10</v>
      </c>
      <c r="H179" s="41">
        <v>31</v>
      </c>
      <c r="J179" s="40">
        <v>5</v>
      </c>
      <c r="L179">
        <f>(H179-J179)/(H179)</f>
        <v>0.83870967741935487</v>
      </c>
      <c r="M179" s="25"/>
      <c r="N179" s="40">
        <v>17</v>
      </c>
      <c r="O179" s="3"/>
      <c r="P179">
        <f t="shared" si="21"/>
        <v>0.45161290322580644</v>
      </c>
      <c r="Q179" s="25"/>
      <c r="R179" s="40">
        <v>20</v>
      </c>
      <c r="S179" s="3"/>
      <c r="T179">
        <f>(H179-R179)/H179</f>
        <v>0.35483870967741937</v>
      </c>
      <c r="U179">
        <v>2</v>
      </c>
    </row>
    <row r="180" spans="1:21">
      <c r="A180" s="1" t="s">
        <v>187</v>
      </c>
      <c r="B180" s="2">
        <v>35315</v>
      </c>
      <c r="C180" s="1" t="s">
        <v>23</v>
      </c>
      <c r="D180" s="1" t="s">
        <v>1</v>
      </c>
      <c r="E180" s="50">
        <v>22</v>
      </c>
      <c r="F180" s="1" t="s">
        <v>1</v>
      </c>
      <c r="G180" s="1" t="s">
        <v>2</v>
      </c>
      <c r="H180" s="50">
        <v>21</v>
      </c>
      <c r="I180" s="25">
        <v>5</v>
      </c>
      <c r="J180" s="40">
        <v>3</v>
      </c>
      <c r="K180" s="3">
        <f t="shared" si="20"/>
        <v>0.77272727272727271</v>
      </c>
      <c r="L180">
        <f>(H180-J180)/(H180)</f>
        <v>0.8571428571428571</v>
      </c>
      <c r="M180" s="25">
        <v>9</v>
      </c>
      <c r="N180" s="40">
        <v>13</v>
      </c>
      <c r="O180" s="3">
        <f t="shared" si="22"/>
        <v>0.59090909090909094</v>
      </c>
      <c r="P180">
        <f t="shared" si="21"/>
        <v>0.38095238095238093</v>
      </c>
      <c r="Q180" s="25">
        <v>16</v>
      </c>
      <c r="R180" s="48">
        <v>17</v>
      </c>
      <c r="S180" s="3">
        <f>(E180-Q180)/E180</f>
        <v>0.27272727272727271</v>
      </c>
      <c r="T180">
        <f>(H180-R180)/H180</f>
        <v>0.19047619047619047</v>
      </c>
      <c r="U180">
        <v>2</v>
      </c>
    </row>
    <row r="181" spans="1:21">
      <c r="A181" s="14" t="s">
        <v>188</v>
      </c>
      <c r="B181" s="11">
        <v>35594</v>
      </c>
      <c r="C181" s="12" t="s">
        <v>0</v>
      </c>
      <c r="D181" s="12" t="s">
        <v>1</v>
      </c>
      <c r="E181" s="25"/>
      <c r="F181" s="13" t="s">
        <v>1</v>
      </c>
      <c r="G181" s="13" t="s">
        <v>2</v>
      </c>
      <c r="H181" s="48"/>
      <c r="K181" s="3"/>
      <c r="M181" s="25"/>
      <c r="O181" s="3"/>
      <c r="Q181" s="25"/>
      <c r="S181" s="3"/>
      <c r="U181">
        <v>2</v>
      </c>
    </row>
    <row r="182" spans="1:21">
      <c r="A182" s="1" t="s">
        <v>189</v>
      </c>
      <c r="B182" s="2">
        <v>36091</v>
      </c>
      <c r="C182" s="1" t="s">
        <v>0</v>
      </c>
      <c r="D182" s="1" t="s">
        <v>4</v>
      </c>
      <c r="E182" s="41">
        <v>26</v>
      </c>
      <c r="F182" s="1"/>
      <c r="G182" s="1"/>
      <c r="H182" s="41"/>
      <c r="I182" s="25">
        <v>6</v>
      </c>
      <c r="K182" s="3">
        <f t="shared" si="20"/>
        <v>0.76923076923076927</v>
      </c>
      <c r="M182" s="25">
        <v>15</v>
      </c>
      <c r="O182" s="3">
        <f t="shared" si="22"/>
        <v>0.42307692307692307</v>
      </c>
      <c r="Q182" s="25">
        <v>13</v>
      </c>
      <c r="R182" s="41"/>
      <c r="S182" s="3">
        <f t="shared" ref="S182:S189" si="23">(E182-Q182)/E182</f>
        <v>0.5</v>
      </c>
      <c r="U182">
        <v>2</v>
      </c>
    </row>
    <row r="183" spans="1:21">
      <c r="A183" s="1" t="s">
        <v>190</v>
      </c>
      <c r="B183" s="2">
        <v>36744</v>
      </c>
      <c r="C183" s="1" t="s">
        <v>6</v>
      </c>
      <c r="D183" s="1" t="s">
        <v>1</v>
      </c>
      <c r="E183" s="41">
        <v>22</v>
      </c>
      <c r="F183" s="1" t="s">
        <v>21</v>
      </c>
      <c r="G183" s="1" t="s">
        <v>21</v>
      </c>
      <c r="H183" s="41" t="s">
        <v>21</v>
      </c>
      <c r="I183" s="25">
        <v>0</v>
      </c>
      <c r="K183" s="3">
        <f t="shared" si="20"/>
        <v>1</v>
      </c>
      <c r="M183" s="25">
        <v>13</v>
      </c>
      <c r="O183" s="3">
        <f t="shared" si="22"/>
        <v>0.40909090909090912</v>
      </c>
      <c r="Q183" s="25">
        <v>14</v>
      </c>
      <c r="S183" s="3">
        <f t="shared" si="23"/>
        <v>0.36363636363636365</v>
      </c>
      <c r="U183">
        <v>2</v>
      </c>
    </row>
    <row r="184" spans="1:21">
      <c r="A184" s="1" t="s">
        <v>191</v>
      </c>
      <c r="B184" s="2">
        <v>36973</v>
      </c>
      <c r="C184" s="1" t="s">
        <v>44</v>
      </c>
      <c r="D184" s="1" t="s">
        <v>34</v>
      </c>
      <c r="E184" s="41">
        <v>23</v>
      </c>
      <c r="F184" s="1"/>
      <c r="G184" s="1"/>
      <c r="H184" s="41"/>
      <c r="I184" s="25">
        <v>-2</v>
      </c>
      <c r="K184" s="3">
        <f t="shared" si="20"/>
        <v>1.0869565217391304</v>
      </c>
      <c r="M184" s="25">
        <v>9</v>
      </c>
      <c r="O184" s="3">
        <f t="shared" si="22"/>
        <v>0.60869565217391308</v>
      </c>
      <c r="Q184" s="25">
        <v>9</v>
      </c>
      <c r="S184" s="3">
        <f t="shared" si="23"/>
        <v>0.60869565217391308</v>
      </c>
      <c r="U184">
        <v>2</v>
      </c>
    </row>
    <row r="185" spans="1:21">
      <c r="A185" s="6" t="s">
        <v>192</v>
      </c>
      <c r="B185" s="16">
        <v>36499</v>
      </c>
      <c r="C185" s="6" t="s">
        <v>6</v>
      </c>
      <c r="D185" s="6" t="s">
        <v>12</v>
      </c>
      <c r="E185" s="44">
        <v>37</v>
      </c>
      <c r="F185" s="6"/>
      <c r="G185" s="6"/>
      <c r="H185" s="44"/>
      <c r="I185" s="25">
        <v>18</v>
      </c>
      <c r="K185" s="6">
        <f t="shared" si="20"/>
        <v>0.51351351351351349</v>
      </c>
      <c r="M185" s="25">
        <v>31</v>
      </c>
      <c r="O185" s="3">
        <f t="shared" si="22"/>
        <v>0.16216216216216217</v>
      </c>
      <c r="Q185" s="25">
        <v>36</v>
      </c>
      <c r="S185" s="3">
        <f t="shared" si="23"/>
        <v>2.7027027027027029E-2</v>
      </c>
      <c r="U185">
        <v>2</v>
      </c>
    </row>
    <row r="186" spans="1:21">
      <c r="A186" s="1" t="s">
        <v>193</v>
      </c>
      <c r="B186" s="2">
        <v>36347</v>
      </c>
      <c r="C186" s="1" t="s">
        <v>6</v>
      </c>
      <c r="D186" s="1" t="s">
        <v>12</v>
      </c>
      <c r="E186" s="41">
        <v>42</v>
      </c>
      <c r="F186" s="1"/>
      <c r="G186" s="1"/>
      <c r="H186" s="41"/>
      <c r="I186" s="25">
        <v>22</v>
      </c>
      <c r="K186" s="3">
        <f t="shared" si="20"/>
        <v>0.47619047619047616</v>
      </c>
      <c r="M186" s="25">
        <v>29</v>
      </c>
      <c r="O186" s="3">
        <f t="shared" si="22"/>
        <v>0.30952380952380953</v>
      </c>
      <c r="Q186" s="25">
        <v>35</v>
      </c>
      <c r="S186" s="3">
        <f t="shared" si="23"/>
        <v>0.16666666666666666</v>
      </c>
      <c r="U186">
        <v>2</v>
      </c>
    </row>
    <row r="187" spans="1:21">
      <c r="A187" s="6" t="s">
        <v>194</v>
      </c>
      <c r="B187" s="16">
        <v>36904</v>
      </c>
      <c r="C187" s="6" t="s">
        <v>6</v>
      </c>
      <c r="D187" s="6" t="s">
        <v>1</v>
      </c>
      <c r="E187" s="51">
        <v>29</v>
      </c>
      <c r="F187" s="6" t="s">
        <v>1</v>
      </c>
      <c r="G187" s="6" t="s">
        <v>73</v>
      </c>
      <c r="H187" s="51">
        <v>36</v>
      </c>
      <c r="I187" s="25">
        <v>19</v>
      </c>
      <c r="J187" s="40">
        <v>30</v>
      </c>
      <c r="K187" s="6">
        <f t="shared" si="20"/>
        <v>0.34482758620689657</v>
      </c>
      <c r="L187">
        <f t="shared" ref="L187:L194" si="24">(H187-J187)/(H187)</f>
        <v>0.16666666666666666</v>
      </c>
      <c r="M187" s="25">
        <v>29</v>
      </c>
      <c r="N187" s="40">
        <v>34</v>
      </c>
      <c r="O187" s="3">
        <f t="shared" si="22"/>
        <v>0</v>
      </c>
      <c r="P187">
        <f t="shared" si="21"/>
        <v>5.5555555555555552E-2</v>
      </c>
      <c r="Q187" s="25">
        <v>28</v>
      </c>
      <c r="R187" s="40">
        <v>35</v>
      </c>
      <c r="S187" s="3">
        <f t="shared" si="23"/>
        <v>3.4482758620689655E-2</v>
      </c>
      <c r="T187">
        <f>(H187-R187)/H187</f>
        <v>2.7777777777777776E-2</v>
      </c>
      <c r="U187">
        <v>2</v>
      </c>
    </row>
    <row r="188" spans="1:21">
      <c r="A188" s="1" t="s">
        <v>195</v>
      </c>
      <c r="B188" s="2">
        <v>36632</v>
      </c>
      <c r="C188" s="1" t="s">
        <v>0</v>
      </c>
      <c r="D188" s="1" t="s">
        <v>1</v>
      </c>
      <c r="E188" s="50">
        <v>27</v>
      </c>
      <c r="F188" s="1" t="s">
        <v>1</v>
      </c>
      <c r="G188" s="1" t="s">
        <v>2</v>
      </c>
      <c r="H188" s="50">
        <v>35</v>
      </c>
      <c r="I188" s="25">
        <v>14</v>
      </c>
      <c r="J188" s="40">
        <v>20</v>
      </c>
      <c r="K188" s="6">
        <f t="shared" si="20"/>
        <v>0.48148148148148145</v>
      </c>
      <c r="L188">
        <f t="shared" si="24"/>
        <v>0.42857142857142855</v>
      </c>
      <c r="M188" s="25">
        <v>23</v>
      </c>
      <c r="N188" s="40">
        <v>29</v>
      </c>
      <c r="O188" s="3">
        <f t="shared" si="22"/>
        <v>0.14814814814814814</v>
      </c>
      <c r="P188">
        <f t="shared" si="21"/>
        <v>0.17142857142857143</v>
      </c>
      <c r="Q188" s="25">
        <v>28</v>
      </c>
      <c r="R188" s="44">
        <v>31</v>
      </c>
      <c r="S188" s="3">
        <f t="shared" si="23"/>
        <v>-3.7037037037037035E-2</v>
      </c>
      <c r="T188">
        <f>(H188-R188)/H188</f>
        <v>0.11428571428571428</v>
      </c>
      <c r="U188">
        <v>2</v>
      </c>
    </row>
    <row r="189" spans="1:21">
      <c r="A189" s="1" t="s">
        <v>196</v>
      </c>
      <c r="B189" s="2">
        <v>36719</v>
      </c>
      <c r="C189" s="1" t="s">
        <v>0</v>
      </c>
      <c r="D189" s="1" t="s">
        <v>12</v>
      </c>
      <c r="E189" s="50">
        <v>24</v>
      </c>
      <c r="F189" s="1" t="s">
        <v>12</v>
      </c>
      <c r="G189" s="1" t="s">
        <v>2</v>
      </c>
      <c r="H189" s="50">
        <v>22</v>
      </c>
      <c r="I189" s="25">
        <v>12</v>
      </c>
      <c r="J189" s="40">
        <v>7</v>
      </c>
      <c r="K189" s="3">
        <f t="shared" si="20"/>
        <v>0.5</v>
      </c>
      <c r="L189">
        <f t="shared" si="24"/>
        <v>0.68181818181818177</v>
      </c>
      <c r="M189" s="25">
        <v>26</v>
      </c>
      <c r="N189" s="40">
        <v>18</v>
      </c>
      <c r="O189" s="3">
        <f t="shared" si="22"/>
        <v>-8.3333333333333329E-2</v>
      </c>
      <c r="P189">
        <f t="shared" si="21"/>
        <v>0.18181818181818182</v>
      </c>
      <c r="Q189" s="25">
        <v>19</v>
      </c>
      <c r="R189" s="41">
        <v>11</v>
      </c>
      <c r="S189" s="3">
        <f t="shared" si="23"/>
        <v>0.20833333333333334</v>
      </c>
      <c r="T189">
        <f>(H189-R189)/H189</f>
        <v>0.5</v>
      </c>
      <c r="U189">
        <v>2</v>
      </c>
    </row>
    <row r="190" spans="1:21">
      <c r="A190" s="1" t="s">
        <v>197</v>
      </c>
      <c r="B190" s="2">
        <v>37597</v>
      </c>
      <c r="C190" s="1"/>
      <c r="D190" s="1"/>
      <c r="E190" s="41"/>
      <c r="F190" s="1" t="s">
        <v>4</v>
      </c>
      <c r="G190" s="1" t="s">
        <v>2</v>
      </c>
      <c r="H190" s="41">
        <v>23</v>
      </c>
      <c r="J190" s="40">
        <v>9</v>
      </c>
      <c r="K190" s="3"/>
      <c r="L190">
        <f t="shared" si="24"/>
        <v>0.60869565217391308</v>
      </c>
      <c r="M190" s="25"/>
      <c r="N190" s="40">
        <v>22</v>
      </c>
      <c r="O190" s="3"/>
      <c r="P190">
        <f t="shared" si="21"/>
        <v>4.3478260869565216E-2</v>
      </c>
      <c r="Q190" s="25"/>
      <c r="R190" s="40">
        <v>18</v>
      </c>
      <c r="S190" s="3"/>
      <c r="T190">
        <f>(H190-R190)/H190</f>
        <v>0.21739130434782608</v>
      </c>
      <c r="U190">
        <v>2</v>
      </c>
    </row>
    <row r="191" spans="1:21">
      <c r="A191" s="6" t="s">
        <v>198</v>
      </c>
      <c r="B191" s="16">
        <v>36615</v>
      </c>
      <c r="C191" s="6" t="s">
        <v>0</v>
      </c>
      <c r="D191" s="6" t="s">
        <v>1</v>
      </c>
      <c r="E191" s="44">
        <v>41</v>
      </c>
      <c r="F191" s="6"/>
      <c r="G191" s="6"/>
      <c r="H191" s="44"/>
      <c r="I191" s="25">
        <v>20</v>
      </c>
      <c r="K191" s="3">
        <f>(E191-I191)/(E191)</f>
        <v>0.51219512195121952</v>
      </c>
      <c r="M191" s="25">
        <v>30</v>
      </c>
      <c r="O191" s="3">
        <f t="shared" si="22"/>
        <v>0.26829268292682928</v>
      </c>
      <c r="Q191" s="25">
        <v>34</v>
      </c>
      <c r="S191" s="3">
        <f>(E191-Q191)/E191</f>
        <v>0.17073170731707318</v>
      </c>
      <c r="U191">
        <v>2</v>
      </c>
    </row>
    <row r="192" spans="1:21">
      <c r="A192" s="1" t="s">
        <v>199</v>
      </c>
      <c r="B192" s="2">
        <v>37137</v>
      </c>
      <c r="C192" s="1"/>
      <c r="D192" s="1"/>
      <c r="E192" s="41"/>
      <c r="F192" s="1" t="s">
        <v>15</v>
      </c>
      <c r="G192" s="1" t="s">
        <v>10</v>
      </c>
      <c r="H192" s="41">
        <v>25</v>
      </c>
      <c r="J192" s="40">
        <v>-5</v>
      </c>
      <c r="K192" s="3"/>
      <c r="L192">
        <f t="shared" si="24"/>
        <v>1.2</v>
      </c>
      <c r="M192" s="25"/>
      <c r="N192" s="40">
        <v>2</v>
      </c>
      <c r="O192" s="3"/>
      <c r="P192">
        <f t="shared" si="21"/>
        <v>0.92</v>
      </c>
      <c r="Q192" s="25"/>
      <c r="R192" s="40">
        <v>12</v>
      </c>
      <c r="S192" s="3"/>
      <c r="T192">
        <f>(H192-R192)/H192</f>
        <v>0.52</v>
      </c>
      <c r="U192">
        <v>2</v>
      </c>
    </row>
    <row r="193" spans="1:21">
      <c r="A193" s="1" t="s">
        <v>200</v>
      </c>
      <c r="B193" s="2">
        <v>37336</v>
      </c>
      <c r="C193" s="1"/>
      <c r="D193" s="1"/>
      <c r="E193" s="41"/>
      <c r="F193" s="1" t="s">
        <v>15</v>
      </c>
      <c r="G193" s="1" t="s">
        <v>28</v>
      </c>
      <c r="H193" s="41">
        <v>22</v>
      </c>
      <c r="J193" s="40">
        <v>-5</v>
      </c>
      <c r="K193" s="3"/>
      <c r="L193">
        <f t="shared" si="24"/>
        <v>1.2272727272727273</v>
      </c>
      <c r="M193" s="25"/>
      <c r="N193" s="40">
        <v>1</v>
      </c>
      <c r="O193" s="3"/>
      <c r="P193">
        <f t="shared" si="21"/>
        <v>0.95454545454545459</v>
      </c>
      <c r="Q193" s="25"/>
      <c r="R193" s="40">
        <v>1</v>
      </c>
      <c r="S193" s="3"/>
      <c r="T193">
        <f>(H193-R193)/H193</f>
        <v>0.95454545454545459</v>
      </c>
      <c r="U193">
        <v>2</v>
      </c>
    </row>
    <row r="194" spans="1:21">
      <c r="A194" s="6" t="s">
        <v>201</v>
      </c>
      <c r="B194" s="16">
        <v>36461</v>
      </c>
      <c r="C194" s="6"/>
      <c r="D194" s="6"/>
      <c r="E194" s="44"/>
      <c r="F194" s="6" t="s">
        <v>15</v>
      </c>
      <c r="G194" s="6" t="s">
        <v>28</v>
      </c>
      <c r="H194" s="44">
        <v>26</v>
      </c>
      <c r="J194" s="40">
        <v>0</v>
      </c>
      <c r="K194" s="6"/>
      <c r="L194">
        <f t="shared" si="24"/>
        <v>1</v>
      </c>
      <c r="M194" s="25"/>
      <c r="N194" s="40">
        <v>13</v>
      </c>
      <c r="O194" s="3"/>
      <c r="P194">
        <f t="shared" si="21"/>
        <v>0.5</v>
      </c>
      <c r="Q194" s="25"/>
      <c r="R194" s="40">
        <v>12</v>
      </c>
      <c r="S194" s="3"/>
      <c r="T194">
        <f>(H194-R194)/H194</f>
        <v>0.53846153846153844</v>
      </c>
      <c r="U194">
        <v>2</v>
      </c>
    </row>
    <row r="195" spans="1:21">
      <c r="A195" s="1" t="s">
        <v>202</v>
      </c>
      <c r="B195" s="2">
        <v>37389</v>
      </c>
      <c r="C195" s="1" t="s">
        <v>0</v>
      </c>
      <c r="D195" s="1" t="s">
        <v>4</v>
      </c>
      <c r="E195" s="41">
        <v>37</v>
      </c>
      <c r="F195" s="1"/>
      <c r="G195" s="1"/>
      <c r="H195" s="41"/>
      <c r="I195" s="25">
        <v>9</v>
      </c>
      <c r="K195" s="3">
        <f t="shared" ref="K195:K206" si="25">(E195-I195)/(E195)</f>
        <v>0.7567567567567568</v>
      </c>
      <c r="M195" s="25">
        <v>24</v>
      </c>
      <c r="O195" s="3">
        <f t="shared" si="22"/>
        <v>0.35135135135135137</v>
      </c>
      <c r="Q195" s="25">
        <v>29</v>
      </c>
      <c r="S195" s="3">
        <f>(E195-Q195)/E195</f>
        <v>0.21621621621621623</v>
      </c>
      <c r="U195">
        <v>2</v>
      </c>
    </row>
    <row r="196" spans="1:21">
      <c r="A196" s="1" t="s">
        <v>203</v>
      </c>
      <c r="B196" s="2">
        <v>36316</v>
      </c>
      <c r="C196" s="1"/>
      <c r="D196" s="1"/>
      <c r="E196" s="41"/>
      <c r="F196" s="1" t="s">
        <v>1</v>
      </c>
      <c r="G196" s="1" t="s">
        <v>2</v>
      </c>
      <c r="H196" s="41">
        <v>37</v>
      </c>
      <c r="J196" s="40">
        <v>11</v>
      </c>
      <c r="K196" s="3"/>
      <c r="L196">
        <f t="shared" ref="L196:L219" si="26">(H196-J196)/(H196)</f>
        <v>0.70270270270270274</v>
      </c>
      <c r="M196" s="25"/>
      <c r="N196" s="40">
        <v>23</v>
      </c>
      <c r="O196" s="3"/>
      <c r="P196">
        <f t="shared" si="21"/>
        <v>0.3783783783783784</v>
      </c>
      <c r="Q196" s="25"/>
      <c r="R196" s="41">
        <v>25</v>
      </c>
      <c r="S196" s="3"/>
      <c r="T196">
        <f>(H196-R196)/H196</f>
        <v>0.32432432432432434</v>
      </c>
      <c r="U196">
        <v>2</v>
      </c>
    </row>
    <row r="197" spans="1:21">
      <c r="A197" s="1" t="s">
        <v>204</v>
      </c>
      <c r="B197" s="2">
        <v>36537</v>
      </c>
      <c r="C197" s="1" t="s">
        <v>6</v>
      </c>
      <c r="D197" s="1" t="s">
        <v>4</v>
      </c>
      <c r="E197" s="41">
        <v>39</v>
      </c>
      <c r="F197" s="1"/>
      <c r="G197" s="1"/>
      <c r="H197" s="41"/>
      <c r="I197" s="25">
        <v>0</v>
      </c>
      <c r="K197" s="1">
        <f t="shared" si="25"/>
        <v>1</v>
      </c>
      <c r="M197" s="25">
        <v>7</v>
      </c>
      <c r="O197" s="3">
        <f t="shared" si="22"/>
        <v>0.82051282051282048</v>
      </c>
      <c r="Q197" s="25">
        <v>7</v>
      </c>
      <c r="S197" s="3">
        <f>(E197-Q197)/E197</f>
        <v>0.82051282051282048</v>
      </c>
      <c r="U197">
        <v>2</v>
      </c>
    </row>
    <row r="198" spans="1:21">
      <c r="A198" s="1" t="s">
        <v>205</v>
      </c>
      <c r="B198" s="2">
        <v>37368</v>
      </c>
      <c r="C198" s="1" t="s">
        <v>0</v>
      </c>
      <c r="D198" s="1" t="s">
        <v>1</v>
      </c>
      <c r="E198" s="50">
        <v>35</v>
      </c>
      <c r="F198" s="1" t="s">
        <v>1</v>
      </c>
      <c r="G198" s="1" t="s">
        <v>10</v>
      </c>
      <c r="H198" s="50">
        <v>30</v>
      </c>
      <c r="I198" s="25">
        <v>19</v>
      </c>
      <c r="J198" s="40">
        <v>16</v>
      </c>
      <c r="K198" s="3">
        <f t="shared" si="25"/>
        <v>0.45714285714285713</v>
      </c>
      <c r="L198">
        <f t="shared" si="26"/>
        <v>0.46666666666666667</v>
      </c>
      <c r="M198" s="25">
        <v>28</v>
      </c>
      <c r="N198" s="40">
        <v>18</v>
      </c>
      <c r="O198" s="3">
        <f t="shared" si="22"/>
        <v>0.2</v>
      </c>
      <c r="P198">
        <f t="shared" si="21"/>
        <v>0.4</v>
      </c>
      <c r="Q198" s="25">
        <v>33</v>
      </c>
      <c r="R198" s="41">
        <v>23</v>
      </c>
      <c r="S198" s="3">
        <f>(E198-Q198)/E198</f>
        <v>5.7142857142857141E-2</v>
      </c>
      <c r="T198">
        <f t="shared" ref="T198:T204" si="27">(H198-R198)/H198</f>
        <v>0.23333333333333334</v>
      </c>
      <c r="U198">
        <v>2</v>
      </c>
    </row>
    <row r="199" spans="1:21">
      <c r="A199" s="1" t="s">
        <v>206</v>
      </c>
      <c r="B199" s="2">
        <v>37342</v>
      </c>
      <c r="C199" s="1" t="s">
        <v>6</v>
      </c>
      <c r="D199" s="1" t="s">
        <v>1</v>
      </c>
      <c r="E199" s="50">
        <v>39</v>
      </c>
      <c r="F199" s="1" t="s">
        <v>1</v>
      </c>
      <c r="G199" s="1" t="s">
        <v>2</v>
      </c>
      <c r="H199" s="50">
        <v>27</v>
      </c>
      <c r="I199" s="25">
        <v>18</v>
      </c>
      <c r="J199" s="40">
        <v>6</v>
      </c>
      <c r="K199" s="3">
        <f t="shared" si="25"/>
        <v>0.53846153846153844</v>
      </c>
      <c r="L199">
        <f t="shared" si="26"/>
        <v>0.77777777777777779</v>
      </c>
      <c r="M199" s="25">
        <v>41</v>
      </c>
      <c r="N199" s="40">
        <v>20</v>
      </c>
      <c r="O199" s="3">
        <f t="shared" si="22"/>
        <v>-5.128205128205128E-2</v>
      </c>
      <c r="P199">
        <f t="shared" si="21"/>
        <v>0.25925925925925924</v>
      </c>
      <c r="Q199" s="25">
        <v>41</v>
      </c>
      <c r="R199" s="48">
        <v>20</v>
      </c>
      <c r="S199" s="3">
        <f>(E199-Q199)/E199</f>
        <v>-5.128205128205128E-2</v>
      </c>
      <c r="T199">
        <f t="shared" si="27"/>
        <v>0.25925925925925924</v>
      </c>
      <c r="U199">
        <v>2</v>
      </c>
    </row>
    <row r="200" spans="1:21">
      <c r="A200" s="1" t="s">
        <v>207</v>
      </c>
      <c r="B200" s="2">
        <v>36134</v>
      </c>
      <c r="C200" s="1"/>
      <c r="D200" s="1"/>
      <c r="E200" s="41"/>
      <c r="F200" s="1" t="s">
        <v>12</v>
      </c>
      <c r="G200" s="1" t="s">
        <v>10</v>
      </c>
      <c r="H200" s="41">
        <v>24</v>
      </c>
      <c r="J200" s="40">
        <v>3</v>
      </c>
      <c r="K200" s="3"/>
      <c r="L200">
        <f t="shared" si="26"/>
        <v>0.875</v>
      </c>
      <c r="M200" s="25"/>
      <c r="N200" s="40">
        <v>9</v>
      </c>
      <c r="O200" s="3"/>
      <c r="P200">
        <f t="shared" si="21"/>
        <v>0.625</v>
      </c>
      <c r="Q200" s="25"/>
      <c r="R200" s="40">
        <v>13</v>
      </c>
      <c r="S200" s="3"/>
      <c r="T200">
        <f t="shared" si="27"/>
        <v>0.45833333333333331</v>
      </c>
      <c r="U200">
        <v>2</v>
      </c>
    </row>
    <row r="201" spans="1:21">
      <c r="A201" s="1" t="s">
        <v>208</v>
      </c>
      <c r="B201" s="2">
        <v>36213</v>
      </c>
      <c r="C201" s="1" t="s">
        <v>8</v>
      </c>
      <c r="D201" s="1" t="s">
        <v>12</v>
      </c>
      <c r="E201" s="50">
        <v>22</v>
      </c>
      <c r="F201" s="1" t="s">
        <v>12</v>
      </c>
      <c r="G201" s="1" t="s">
        <v>28</v>
      </c>
      <c r="H201" s="50">
        <v>30</v>
      </c>
      <c r="I201" s="25">
        <v>8</v>
      </c>
      <c r="J201" s="40">
        <v>8</v>
      </c>
      <c r="K201" s="3">
        <f t="shared" si="25"/>
        <v>0.63636363636363635</v>
      </c>
      <c r="L201">
        <f t="shared" si="26"/>
        <v>0.73333333333333328</v>
      </c>
      <c r="M201" s="25">
        <v>13</v>
      </c>
      <c r="N201" s="40">
        <v>17</v>
      </c>
      <c r="O201" s="3">
        <f t="shared" si="22"/>
        <v>0.40909090909090912</v>
      </c>
      <c r="P201">
        <f t="shared" si="21"/>
        <v>0.43333333333333335</v>
      </c>
      <c r="Q201" s="25">
        <v>12</v>
      </c>
      <c r="R201" s="41">
        <v>15</v>
      </c>
      <c r="S201" s="3">
        <f>(E201-Q201)/E201</f>
        <v>0.45454545454545453</v>
      </c>
      <c r="T201">
        <f t="shared" si="27"/>
        <v>0.5</v>
      </c>
      <c r="U201">
        <v>2</v>
      </c>
    </row>
    <row r="202" spans="1:21">
      <c r="A202" s="1" t="s">
        <v>209</v>
      </c>
      <c r="B202" s="2">
        <v>36162</v>
      </c>
      <c r="C202" s="1"/>
      <c r="D202" s="1"/>
      <c r="E202" s="41"/>
      <c r="F202" s="1" t="s">
        <v>12</v>
      </c>
      <c r="G202" s="1" t="s">
        <v>28</v>
      </c>
      <c r="H202" s="41">
        <v>30</v>
      </c>
      <c r="J202" s="40">
        <v>2</v>
      </c>
      <c r="K202" s="3"/>
      <c r="L202">
        <f t="shared" si="26"/>
        <v>0.93333333333333335</v>
      </c>
      <c r="M202" s="25"/>
      <c r="N202" s="40">
        <v>13</v>
      </c>
      <c r="O202" s="3"/>
      <c r="P202">
        <f t="shared" si="21"/>
        <v>0.56666666666666665</v>
      </c>
      <c r="Q202" s="25"/>
      <c r="R202" s="40">
        <v>17</v>
      </c>
      <c r="S202" s="3"/>
      <c r="T202">
        <f t="shared" si="27"/>
        <v>0.43333333333333335</v>
      </c>
      <c r="U202">
        <v>2</v>
      </c>
    </row>
    <row r="203" spans="1:21">
      <c r="A203" s="1" t="s">
        <v>210</v>
      </c>
      <c r="B203" s="2">
        <v>36544</v>
      </c>
      <c r="C203" s="1" t="s">
        <v>27</v>
      </c>
      <c r="D203" s="1" t="s">
        <v>4</v>
      </c>
      <c r="E203" s="50">
        <v>25</v>
      </c>
      <c r="F203" s="1" t="s">
        <v>34</v>
      </c>
      <c r="G203" s="1" t="s">
        <v>74</v>
      </c>
      <c r="H203" s="50">
        <v>25</v>
      </c>
      <c r="I203" s="25">
        <v>4</v>
      </c>
      <c r="J203" s="40">
        <v>0</v>
      </c>
      <c r="K203" s="3">
        <f t="shared" si="25"/>
        <v>0.84</v>
      </c>
      <c r="L203">
        <f t="shared" si="26"/>
        <v>1</v>
      </c>
      <c r="M203" s="25">
        <v>10</v>
      </c>
      <c r="N203" s="40">
        <v>10</v>
      </c>
      <c r="O203" s="3">
        <f t="shared" si="22"/>
        <v>0.6</v>
      </c>
      <c r="P203">
        <f t="shared" si="21"/>
        <v>0.6</v>
      </c>
      <c r="Q203" s="25">
        <v>10</v>
      </c>
      <c r="R203" s="40">
        <v>10</v>
      </c>
      <c r="S203" s="3">
        <f>(E203-Q203)/E203</f>
        <v>0.6</v>
      </c>
      <c r="T203">
        <f t="shared" si="27"/>
        <v>0.6</v>
      </c>
      <c r="U203">
        <v>2</v>
      </c>
    </row>
    <row r="204" spans="1:21">
      <c r="A204" s="1" t="s">
        <v>211</v>
      </c>
      <c r="B204" s="2">
        <v>37899</v>
      </c>
      <c r="C204" s="1" t="s">
        <v>6</v>
      </c>
      <c r="D204" s="1" t="s">
        <v>1</v>
      </c>
      <c r="E204" s="50">
        <v>32</v>
      </c>
      <c r="F204" s="1" t="s">
        <v>1</v>
      </c>
      <c r="G204" s="1" t="s">
        <v>2</v>
      </c>
      <c r="H204" s="50">
        <v>27</v>
      </c>
      <c r="I204" s="25">
        <v>18</v>
      </c>
      <c r="J204" s="40">
        <v>11</v>
      </c>
      <c r="K204" s="3">
        <f t="shared" si="25"/>
        <v>0.4375</v>
      </c>
      <c r="L204">
        <f t="shared" si="26"/>
        <v>0.59259259259259256</v>
      </c>
      <c r="M204" s="25">
        <v>26</v>
      </c>
      <c r="N204" s="40">
        <v>17</v>
      </c>
      <c r="O204" s="3">
        <f t="shared" si="22"/>
        <v>0.1875</v>
      </c>
      <c r="P204">
        <f t="shared" si="21"/>
        <v>0.37037037037037035</v>
      </c>
      <c r="Q204" s="25">
        <v>23</v>
      </c>
      <c r="R204" s="48">
        <v>20</v>
      </c>
      <c r="S204" s="3">
        <f>(E204-Q204)/E204</f>
        <v>0.28125</v>
      </c>
      <c r="T204">
        <f t="shared" si="27"/>
        <v>0.25925925925925924</v>
      </c>
      <c r="U204">
        <v>2</v>
      </c>
    </row>
    <row r="205" spans="1:21">
      <c r="A205" s="20" t="s">
        <v>212</v>
      </c>
      <c r="B205" s="11">
        <v>35449</v>
      </c>
      <c r="C205" s="3"/>
      <c r="D205" s="3"/>
      <c r="E205" s="25"/>
      <c r="F205" s="13" t="s">
        <v>12</v>
      </c>
      <c r="G205" s="13" t="s">
        <v>28</v>
      </c>
      <c r="H205" s="48"/>
      <c r="K205" s="3"/>
      <c r="M205" s="25"/>
      <c r="O205" s="3"/>
      <c r="Q205" s="25"/>
      <c r="S205" s="3"/>
      <c r="U205">
        <v>2</v>
      </c>
    </row>
    <row r="206" spans="1:21">
      <c r="A206" s="1" t="s">
        <v>213</v>
      </c>
      <c r="B206" s="2">
        <v>35904</v>
      </c>
      <c r="C206" s="1" t="s">
        <v>44</v>
      </c>
      <c r="D206" s="1" t="s">
        <v>34</v>
      </c>
      <c r="E206" s="41">
        <v>30</v>
      </c>
      <c r="F206" s="1"/>
      <c r="G206" s="1"/>
      <c r="H206" s="41"/>
      <c r="I206" s="25">
        <v>8</v>
      </c>
      <c r="K206" s="3">
        <f t="shared" si="25"/>
        <v>0.73333333333333328</v>
      </c>
      <c r="M206" s="25">
        <v>19</v>
      </c>
      <c r="O206" s="3">
        <f t="shared" si="22"/>
        <v>0.36666666666666664</v>
      </c>
      <c r="Q206" s="25">
        <v>19</v>
      </c>
      <c r="S206" s="3">
        <f>(E206-Q206)/E206</f>
        <v>0.36666666666666664</v>
      </c>
      <c r="U206">
        <v>2</v>
      </c>
    </row>
    <row r="207" spans="1:21">
      <c r="A207" s="1" t="s">
        <v>214</v>
      </c>
      <c r="B207" s="2">
        <v>36672</v>
      </c>
      <c r="C207" s="1"/>
      <c r="D207" s="1"/>
      <c r="E207" s="41"/>
      <c r="F207" s="1" t="s">
        <v>12</v>
      </c>
      <c r="G207" s="1" t="s">
        <v>10</v>
      </c>
      <c r="H207" s="41">
        <v>22</v>
      </c>
      <c r="J207" s="40">
        <v>-17</v>
      </c>
      <c r="K207" s="3"/>
      <c r="L207">
        <f t="shared" si="26"/>
        <v>1.7727272727272727</v>
      </c>
      <c r="M207" s="25"/>
      <c r="N207" s="40">
        <v>-3</v>
      </c>
      <c r="O207" s="3"/>
      <c r="P207">
        <f t="shared" si="21"/>
        <v>1.1363636363636365</v>
      </c>
      <c r="Q207" s="25"/>
      <c r="R207" s="40">
        <v>-3</v>
      </c>
      <c r="S207" s="3"/>
      <c r="T207">
        <f>(H207-R207)/H207</f>
        <v>1.1363636363636365</v>
      </c>
      <c r="U207">
        <v>2</v>
      </c>
    </row>
    <row r="208" spans="1:21">
      <c r="A208" s="1" t="s">
        <v>215</v>
      </c>
      <c r="B208" s="2">
        <v>36445</v>
      </c>
      <c r="C208" s="1"/>
      <c r="D208" s="1"/>
      <c r="E208" s="41"/>
      <c r="F208" s="1" t="s">
        <v>1</v>
      </c>
      <c r="G208" s="1" t="s">
        <v>28</v>
      </c>
      <c r="H208" s="41">
        <v>22</v>
      </c>
      <c r="J208" s="40">
        <v>1</v>
      </c>
      <c r="K208" s="3"/>
      <c r="L208">
        <f t="shared" si="26"/>
        <v>0.95454545454545459</v>
      </c>
      <c r="M208" s="25"/>
      <c r="N208" s="40">
        <v>13</v>
      </c>
      <c r="O208" s="3"/>
      <c r="P208">
        <f t="shared" si="21"/>
        <v>0.40909090909090912</v>
      </c>
      <c r="Q208" s="25"/>
      <c r="R208" s="40">
        <v>10</v>
      </c>
      <c r="S208" s="3"/>
      <c r="T208">
        <f>(H208-R208)/H208</f>
        <v>0.54545454545454541</v>
      </c>
      <c r="U208">
        <v>2</v>
      </c>
    </row>
    <row r="209" spans="1:21">
      <c r="A209" s="1" t="s">
        <v>216</v>
      </c>
      <c r="B209" s="2">
        <v>35257</v>
      </c>
      <c r="C209" s="1" t="s">
        <v>0</v>
      </c>
      <c r="D209" s="1" t="s">
        <v>12</v>
      </c>
      <c r="E209" s="41">
        <v>48</v>
      </c>
      <c r="F209" s="1" t="s">
        <v>1</v>
      </c>
      <c r="G209" s="1" t="s">
        <v>2</v>
      </c>
      <c r="H209" s="41"/>
      <c r="I209" s="25">
        <v>20</v>
      </c>
      <c r="K209" s="3">
        <f t="shared" ref="K209:K231" si="28">(E209-I209)/(E209)</f>
        <v>0.58333333333333337</v>
      </c>
      <c r="M209" s="25">
        <v>35</v>
      </c>
      <c r="O209" s="3">
        <f t="shared" si="22"/>
        <v>0.27083333333333331</v>
      </c>
      <c r="Q209" s="25">
        <v>36</v>
      </c>
      <c r="S209" s="3">
        <f>(E209-Q209)/E209</f>
        <v>0.25</v>
      </c>
      <c r="U209">
        <v>2</v>
      </c>
    </row>
    <row r="210" spans="1:21">
      <c r="A210" s="14" t="s">
        <v>217</v>
      </c>
      <c r="B210" s="15">
        <v>36585</v>
      </c>
      <c r="C210" s="14"/>
      <c r="D210" s="14"/>
      <c r="E210" s="43"/>
      <c r="F210" s="14" t="s">
        <v>1</v>
      </c>
      <c r="G210" s="14" t="s">
        <v>2</v>
      </c>
      <c r="H210" s="43"/>
      <c r="K210" s="3"/>
      <c r="M210" s="25"/>
      <c r="O210" s="3"/>
      <c r="Q210" s="25"/>
      <c r="S210" s="3"/>
      <c r="U210">
        <v>2</v>
      </c>
    </row>
    <row r="211" spans="1:21">
      <c r="A211" s="1" t="s">
        <v>218</v>
      </c>
      <c r="B211" s="2">
        <v>38094</v>
      </c>
      <c r="C211" s="1" t="s">
        <v>0</v>
      </c>
      <c r="D211" s="1" t="s">
        <v>4</v>
      </c>
      <c r="E211" s="50">
        <v>24</v>
      </c>
      <c r="F211" s="1" t="s">
        <v>4</v>
      </c>
      <c r="G211" s="1" t="s">
        <v>2</v>
      </c>
      <c r="H211" s="50">
        <v>30</v>
      </c>
      <c r="I211" s="25">
        <v>6</v>
      </c>
      <c r="J211" s="40">
        <v>0</v>
      </c>
      <c r="K211" s="3">
        <f t="shared" si="28"/>
        <v>0.75</v>
      </c>
      <c r="L211">
        <f t="shared" si="26"/>
        <v>1</v>
      </c>
      <c r="M211" s="25">
        <v>14</v>
      </c>
      <c r="N211" s="40">
        <v>20</v>
      </c>
      <c r="O211" s="3">
        <f t="shared" si="22"/>
        <v>0.41666666666666669</v>
      </c>
      <c r="P211">
        <f t="shared" si="21"/>
        <v>0.33333333333333331</v>
      </c>
      <c r="Q211" s="25">
        <v>14</v>
      </c>
      <c r="R211" s="41">
        <v>17</v>
      </c>
      <c r="S211" s="3">
        <f>(E211-Q211)/E211</f>
        <v>0.41666666666666669</v>
      </c>
      <c r="T211">
        <f>(H211-R211)/H211</f>
        <v>0.43333333333333335</v>
      </c>
      <c r="U211">
        <v>2</v>
      </c>
    </row>
    <row r="212" spans="1:21">
      <c r="A212" s="1" t="s">
        <v>219</v>
      </c>
      <c r="B212" s="2">
        <v>35827</v>
      </c>
      <c r="C212" s="1"/>
      <c r="D212" s="1"/>
      <c r="E212" s="41"/>
      <c r="F212" s="1" t="s">
        <v>4</v>
      </c>
      <c r="G212" s="1" t="s">
        <v>10</v>
      </c>
      <c r="H212" s="41">
        <v>29</v>
      </c>
      <c r="J212" s="40">
        <v>0</v>
      </c>
      <c r="K212" s="3"/>
      <c r="L212">
        <f t="shared" si="26"/>
        <v>1</v>
      </c>
      <c r="M212" s="25"/>
      <c r="N212" s="40">
        <v>21</v>
      </c>
      <c r="O212" s="3"/>
      <c r="P212">
        <f t="shared" si="21"/>
        <v>0.27586206896551724</v>
      </c>
      <c r="Q212" s="25"/>
      <c r="R212" s="40">
        <v>23</v>
      </c>
      <c r="S212" s="3"/>
      <c r="T212">
        <f>(H212-R212)/H212</f>
        <v>0.20689655172413793</v>
      </c>
      <c r="U212">
        <v>2</v>
      </c>
    </row>
    <row r="213" spans="1:21">
      <c r="A213" s="6" t="s">
        <v>220</v>
      </c>
      <c r="B213" s="16">
        <v>36470</v>
      </c>
      <c r="C213" s="6"/>
      <c r="D213" s="6"/>
      <c r="E213" s="44"/>
      <c r="F213" s="6" t="s">
        <v>1</v>
      </c>
      <c r="G213" s="6" t="s">
        <v>10</v>
      </c>
      <c r="H213" s="44">
        <v>40</v>
      </c>
      <c r="J213" s="40">
        <v>17</v>
      </c>
      <c r="K213" s="6"/>
      <c r="L213">
        <f t="shared" si="26"/>
        <v>0.57499999999999996</v>
      </c>
      <c r="M213" s="25"/>
      <c r="N213" s="40">
        <v>22</v>
      </c>
      <c r="O213" s="3"/>
      <c r="P213">
        <f t="shared" si="21"/>
        <v>0.45</v>
      </c>
      <c r="Q213" s="25"/>
      <c r="R213" s="40">
        <v>28</v>
      </c>
      <c r="S213" s="3"/>
      <c r="T213">
        <f>(H213-R213)/H213</f>
        <v>0.3</v>
      </c>
      <c r="U213">
        <v>2</v>
      </c>
    </row>
    <row r="214" spans="1:21">
      <c r="A214" s="1" t="s">
        <v>221</v>
      </c>
      <c r="B214" s="11">
        <v>37419</v>
      </c>
      <c r="C214" s="1" t="s">
        <v>44</v>
      </c>
      <c r="D214" s="1" t="s">
        <v>4</v>
      </c>
      <c r="E214" s="41">
        <v>28</v>
      </c>
      <c r="F214" s="1"/>
      <c r="G214" s="1"/>
      <c r="H214" s="41"/>
      <c r="I214" s="25">
        <v>10</v>
      </c>
      <c r="K214" s="3">
        <f t="shared" si="28"/>
        <v>0.6428571428571429</v>
      </c>
      <c r="M214" s="25">
        <v>18</v>
      </c>
      <c r="O214" s="3">
        <f>(E214-M214)/(E214)</f>
        <v>0.35714285714285715</v>
      </c>
      <c r="Q214" s="25">
        <v>30</v>
      </c>
      <c r="S214" s="3">
        <f>(E214-Q214)/E214</f>
        <v>-7.1428571428571425E-2</v>
      </c>
      <c r="U214">
        <v>2</v>
      </c>
    </row>
    <row r="215" spans="1:21">
      <c r="A215" s="1" t="s">
        <v>222</v>
      </c>
      <c r="B215" s="11">
        <v>36326</v>
      </c>
      <c r="C215" s="1" t="s">
        <v>0</v>
      </c>
      <c r="D215" s="1" t="s">
        <v>12</v>
      </c>
      <c r="E215" s="50">
        <v>34</v>
      </c>
      <c r="F215" s="1" t="s">
        <v>12</v>
      </c>
      <c r="G215" s="1" t="s">
        <v>10</v>
      </c>
      <c r="H215" s="50">
        <v>32</v>
      </c>
      <c r="I215" s="25">
        <v>18</v>
      </c>
      <c r="J215" s="40">
        <v>15</v>
      </c>
      <c r="K215" s="3">
        <f t="shared" si="28"/>
        <v>0.47058823529411764</v>
      </c>
      <c r="L215">
        <f t="shared" si="26"/>
        <v>0.53125</v>
      </c>
      <c r="M215" s="25">
        <v>28</v>
      </c>
      <c r="N215" s="40">
        <v>21</v>
      </c>
      <c r="O215" s="3">
        <f t="shared" si="22"/>
        <v>0.17647058823529413</v>
      </c>
      <c r="P215">
        <f t="shared" si="21"/>
        <v>0.34375</v>
      </c>
      <c r="Q215" s="25">
        <v>21</v>
      </c>
      <c r="R215" s="40">
        <v>20</v>
      </c>
      <c r="S215" s="3">
        <f>(E215-Q215)/E215</f>
        <v>0.38235294117647056</v>
      </c>
      <c r="T215">
        <f>(H215-R215)/H215</f>
        <v>0.375</v>
      </c>
      <c r="U215">
        <v>2</v>
      </c>
    </row>
    <row r="216" spans="1:21">
      <c r="A216" s="14" t="s">
        <v>223</v>
      </c>
      <c r="B216" s="15">
        <v>37459</v>
      </c>
      <c r="C216" s="14"/>
      <c r="D216" s="14"/>
      <c r="E216" s="43"/>
      <c r="F216" s="14" t="s">
        <v>12</v>
      </c>
      <c r="G216" s="14" t="s">
        <v>10</v>
      </c>
      <c r="H216" s="43"/>
      <c r="K216" s="6"/>
      <c r="M216" s="25"/>
      <c r="O216" s="3"/>
      <c r="Q216" s="25"/>
      <c r="S216" s="3"/>
      <c r="U216">
        <v>2</v>
      </c>
    </row>
    <row r="217" spans="1:21">
      <c r="A217" s="1" t="s">
        <v>224</v>
      </c>
      <c r="B217" s="2">
        <v>36918</v>
      </c>
      <c r="C217" s="1" t="s">
        <v>0</v>
      </c>
      <c r="D217" s="1" t="s">
        <v>4</v>
      </c>
      <c r="E217" s="41">
        <v>40</v>
      </c>
      <c r="F217" s="1"/>
      <c r="G217" s="1"/>
      <c r="H217" s="41"/>
      <c r="I217" s="25">
        <v>21</v>
      </c>
      <c r="K217" s="3">
        <f t="shared" si="28"/>
        <v>0.47499999999999998</v>
      </c>
      <c r="M217" s="25">
        <v>25</v>
      </c>
      <c r="O217" s="3">
        <f t="shared" si="22"/>
        <v>0.375</v>
      </c>
      <c r="Q217" s="25">
        <v>22</v>
      </c>
      <c r="R217" s="41"/>
      <c r="S217" s="3">
        <f>(E217-Q217)/E217</f>
        <v>0.45</v>
      </c>
      <c r="U217">
        <v>2</v>
      </c>
    </row>
    <row r="218" spans="1:21">
      <c r="A218" s="1" t="s">
        <v>225</v>
      </c>
      <c r="B218" s="2">
        <v>36702</v>
      </c>
      <c r="C218" s="1" t="s">
        <v>6</v>
      </c>
      <c r="D218" s="1" t="s">
        <v>4</v>
      </c>
      <c r="E218" s="41">
        <v>27</v>
      </c>
      <c r="F218" s="1"/>
      <c r="G218" s="1"/>
      <c r="H218" s="41"/>
      <c r="I218" s="25">
        <v>3</v>
      </c>
      <c r="K218" s="3">
        <f t="shared" si="28"/>
        <v>0.88888888888888884</v>
      </c>
      <c r="M218" s="25">
        <v>8</v>
      </c>
      <c r="O218" s="3">
        <f t="shared" si="22"/>
        <v>0.70370370370370372</v>
      </c>
      <c r="Q218" s="25">
        <v>5</v>
      </c>
      <c r="S218" s="3">
        <f>(E218-Q218)/E218</f>
        <v>0.81481481481481477</v>
      </c>
      <c r="U218">
        <v>2</v>
      </c>
    </row>
    <row r="219" spans="1:21">
      <c r="A219" s="1" t="s">
        <v>226</v>
      </c>
      <c r="B219" s="2">
        <v>35149</v>
      </c>
      <c r="C219" s="1"/>
      <c r="D219" s="1"/>
      <c r="E219" s="41"/>
      <c r="F219" s="1" t="s">
        <v>1</v>
      </c>
      <c r="G219" s="1" t="s">
        <v>2</v>
      </c>
      <c r="H219" s="41">
        <v>28</v>
      </c>
      <c r="J219" s="40">
        <v>4</v>
      </c>
      <c r="K219" s="3"/>
      <c r="L219">
        <f t="shared" si="26"/>
        <v>0.8571428571428571</v>
      </c>
      <c r="M219" s="25"/>
      <c r="N219" s="40">
        <v>15</v>
      </c>
      <c r="O219" s="3"/>
      <c r="P219">
        <f t="shared" si="21"/>
        <v>0.4642857142857143</v>
      </c>
      <c r="Q219" s="25"/>
      <c r="R219" s="40">
        <v>18</v>
      </c>
      <c r="S219" s="3"/>
      <c r="T219">
        <f>(H219-R219)/H219</f>
        <v>0.35714285714285715</v>
      </c>
      <c r="U219">
        <v>2</v>
      </c>
    </row>
    <row r="220" spans="1:21">
      <c r="A220" s="6" t="s">
        <v>227</v>
      </c>
      <c r="B220" s="16">
        <v>36234</v>
      </c>
      <c r="C220" s="1" t="s">
        <v>0</v>
      </c>
      <c r="D220" s="1" t="s">
        <v>1</v>
      </c>
      <c r="E220" s="41">
        <v>33</v>
      </c>
      <c r="F220" s="1"/>
      <c r="G220" s="1"/>
      <c r="H220" s="41"/>
      <c r="I220" s="25">
        <v>17</v>
      </c>
      <c r="K220" s="3">
        <f t="shared" si="28"/>
        <v>0.48484848484848486</v>
      </c>
      <c r="M220" s="25">
        <v>29</v>
      </c>
      <c r="O220" s="3">
        <f t="shared" si="22"/>
        <v>0.12121212121212122</v>
      </c>
      <c r="Q220" s="25">
        <v>32</v>
      </c>
      <c r="S220" s="3">
        <f>(E220-Q220)/E220</f>
        <v>3.0303030303030304E-2</v>
      </c>
      <c r="U220">
        <v>2</v>
      </c>
    </row>
    <row r="221" spans="1:21">
      <c r="A221" s="6" t="s">
        <v>228</v>
      </c>
      <c r="B221" s="16">
        <v>35657</v>
      </c>
      <c r="C221" s="6" t="s">
        <v>6</v>
      </c>
      <c r="D221" s="6" t="s">
        <v>4</v>
      </c>
      <c r="E221" s="44">
        <v>39</v>
      </c>
      <c r="F221" s="6"/>
      <c r="G221" s="6"/>
      <c r="H221" s="44"/>
      <c r="I221" s="25">
        <v>19</v>
      </c>
      <c r="K221" s="3">
        <f t="shared" si="28"/>
        <v>0.51282051282051277</v>
      </c>
      <c r="M221" s="25">
        <v>38</v>
      </c>
      <c r="O221" s="3">
        <f t="shared" si="22"/>
        <v>2.564102564102564E-2</v>
      </c>
      <c r="Q221" s="25">
        <v>46</v>
      </c>
      <c r="S221" s="3">
        <f>(E221-Q221)/E221</f>
        <v>-0.17948717948717949</v>
      </c>
      <c r="U221">
        <v>2</v>
      </c>
    </row>
    <row r="222" spans="1:21">
      <c r="A222" s="20" t="s">
        <v>229</v>
      </c>
      <c r="B222" s="11">
        <v>36572</v>
      </c>
      <c r="C222" s="3"/>
      <c r="D222" s="3"/>
      <c r="E222" s="25"/>
      <c r="F222" s="13" t="s">
        <v>4</v>
      </c>
      <c r="G222" s="13" t="s">
        <v>2</v>
      </c>
      <c r="H222" s="48"/>
      <c r="K222" s="3"/>
      <c r="M222" s="25"/>
      <c r="O222" s="3"/>
      <c r="Q222" s="25"/>
      <c r="S222" s="3"/>
      <c r="U222">
        <v>2</v>
      </c>
    </row>
    <row r="223" spans="1:21">
      <c r="A223" s="6" t="s">
        <v>230</v>
      </c>
      <c r="B223" s="16">
        <v>37500</v>
      </c>
      <c r="C223" s="6" t="s">
        <v>0</v>
      </c>
      <c r="D223" s="6" t="s">
        <v>34</v>
      </c>
      <c r="E223" s="44">
        <v>25</v>
      </c>
      <c r="F223" s="6"/>
      <c r="G223" s="6"/>
      <c r="H223" s="44"/>
      <c r="I223" s="25">
        <v>2</v>
      </c>
      <c r="K223" s="6">
        <f t="shared" si="28"/>
        <v>0.92</v>
      </c>
      <c r="M223" s="25">
        <v>13</v>
      </c>
      <c r="O223" s="3">
        <f t="shared" si="22"/>
        <v>0.48</v>
      </c>
      <c r="Q223" s="25">
        <v>10</v>
      </c>
      <c r="S223" s="3">
        <f>(E223-Q223)/E223</f>
        <v>0.6</v>
      </c>
      <c r="U223">
        <v>2</v>
      </c>
    </row>
    <row r="224" spans="1:21">
      <c r="A224" s="1" t="s">
        <v>231</v>
      </c>
      <c r="B224" s="11">
        <v>36502</v>
      </c>
      <c r="C224" s="1" t="s">
        <v>6</v>
      </c>
      <c r="D224" s="1" t="s">
        <v>28</v>
      </c>
      <c r="E224" s="41">
        <v>20</v>
      </c>
      <c r="F224" s="1"/>
      <c r="G224" s="1"/>
      <c r="H224" s="41"/>
      <c r="I224" s="25">
        <v>2</v>
      </c>
      <c r="K224" s="6">
        <f t="shared" si="28"/>
        <v>0.9</v>
      </c>
      <c r="M224" s="25">
        <v>9</v>
      </c>
      <c r="O224" s="3">
        <f t="shared" si="22"/>
        <v>0.55000000000000004</v>
      </c>
      <c r="Q224" s="25">
        <v>5</v>
      </c>
      <c r="S224" s="3">
        <f>(E224-Q224)/E224</f>
        <v>0.75</v>
      </c>
      <c r="U224">
        <v>2</v>
      </c>
    </row>
    <row r="225" spans="1:21">
      <c r="A225" s="1" t="s">
        <v>232</v>
      </c>
      <c r="B225" s="11">
        <v>37392</v>
      </c>
      <c r="C225" s="1" t="s">
        <v>44</v>
      </c>
      <c r="D225" s="1" t="s">
        <v>34</v>
      </c>
      <c r="E225" s="41">
        <v>31</v>
      </c>
      <c r="F225" s="1"/>
      <c r="G225" s="1"/>
      <c r="H225" s="41"/>
      <c r="I225" s="25">
        <v>2</v>
      </c>
      <c r="K225" s="6">
        <f t="shared" si="28"/>
        <v>0.93548387096774188</v>
      </c>
      <c r="M225" s="25">
        <v>13</v>
      </c>
      <c r="O225" s="3">
        <f t="shared" si="22"/>
        <v>0.58064516129032262</v>
      </c>
      <c r="Q225" s="25">
        <v>12</v>
      </c>
      <c r="S225" s="3">
        <f>(E225-Q225)/E225</f>
        <v>0.61290322580645162</v>
      </c>
      <c r="U225">
        <v>2</v>
      </c>
    </row>
    <row r="226" spans="1:21">
      <c r="A226" s="6" t="s">
        <v>233</v>
      </c>
      <c r="B226" s="16">
        <v>35913</v>
      </c>
      <c r="C226" s="6" t="s">
        <v>0</v>
      </c>
      <c r="D226" s="6" t="s">
        <v>4</v>
      </c>
      <c r="E226" s="44"/>
      <c r="F226" s="6" t="s">
        <v>1</v>
      </c>
      <c r="G226" s="6" t="s">
        <v>10</v>
      </c>
      <c r="H226" s="44"/>
      <c r="K226" s="6"/>
      <c r="M226" s="25"/>
      <c r="O226" s="3"/>
      <c r="Q226" s="25"/>
      <c r="S226" s="3"/>
      <c r="U226">
        <v>2</v>
      </c>
    </row>
    <row r="227" spans="1:21">
      <c r="A227" s="20" t="s">
        <v>234</v>
      </c>
      <c r="B227" s="11">
        <v>35900</v>
      </c>
      <c r="C227" s="12" t="s">
        <v>0</v>
      </c>
      <c r="D227" s="12" t="s">
        <v>12</v>
      </c>
      <c r="E227" s="25"/>
      <c r="F227" s="7"/>
      <c r="G227" s="7"/>
      <c r="H227" s="48"/>
      <c r="K227" s="3"/>
      <c r="M227" s="25"/>
      <c r="O227" s="3"/>
      <c r="Q227" s="25"/>
      <c r="S227" s="3"/>
      <c r="U227">
        <v>2</v>
      </c>
    </row>
    <row r="228" spans="1:21">
      <c r="A228" s="1" t="s">
        <v>235</v>
      </c>
      <c r="B228" s="11">
        <v>36801</v>
      </c>
      <c r="C228" s="1" t="s">
        <v>44</v>
      </c>
      <c r="D228" s="1" t="s">
        <v>4</v>
      </c>
      <c r="E228" s="50">
        <v>28</v>
      </c>
      <c r="F228" s="1" t="s">
        <v>4</v>
      </c>
      <c r="G228" s="1" t="s">
        <v>2</v>
      </c>
      <c r="H228" s="50">
        <v>28</v>
      </c>
      <c r="I228" s="25">
        <v>14</v>
      </c>
      <c r="J228" s="41">
        <v>15</v>
      </c>
      <c r="K228" s="6">
        <f t="shared" si="28"/>
        <v>0.5</v>
      </c>
      <c r="L228">
        <f>(H228-J228)/(H228)</f>
        <v>0.4642857142857143</v>
      </c>
      <c r="M228" s="25">
        <v>16</v>
      </c>
      <c r="N228" s="40">
        <v>26</v>
      </c>
      <c r="O228" s="3">
        <f>(E228-M228)/(E228)</f>
        <v>0.42857142857142855</v>
      </c>
      <c r="P228">
        <f>(H228-N228)/(H228)</f>
        <v>7.1428571428571425E-2</v>
      </c>
      <c r="Q228" s="25">
        <v>20</v>
      </c>
      <c r="R228" s="40">
        <v>22</v>
      </c>
      <c r="S228" s="3">
        <f>(E228-Q228)/E228</f>
        <v>0.2857142857142857</v>
      </c>
      <c r="T228">
        <f>(H228-R228)/H228</f>
        <v>0.21428571428571427</v>
      </c>
      <c r="U228">
        <v>2</v>
      </c>
    </row>
    <row r="229" spans="1:21">
      <c r="A229" s="1" t="s">
        <v>236</v>
      </c>
      <c r="B229" s="11">
        <v>38134</v>
      </c>
      <c r="C229" s="1" t="s">
        <v>0</v>
      </c>
      <c r="D229" s="1" t="s">
        <v>1</v>
      </c>
      <c r="E229" s="41">
        <v>27</v>
      </c>
      <c r="F229" s="1"/>
      <c r="G229" s="1"/>
      <c r="H229" s="41"/>
      <c r="I229" s="25">
        <v>11</v>
      </c>
      <c r="K229" s="6">
        <f t="shared" si="28"/>
        <v>0.59259259259259256</v>
      </c>
      <c r="M229" s="25">
        <v>15</v>
      </c>
      <c r="O229" s="3">
        <f>(E229-M229)/(E229)</f>
        <v>0.44444444444444442</v>
      </c>
      <c r="Q229" s="25">
        <v>11</v>
      </c>
      <c r="S229" s="3">
        <f>(E229-Q229)/E229</f>
        <v>0.59259259259259256</v>
      </c>
      <c r="U229">
        <v>2</v>
      </c>
    </row>
    <row r="230" spans="1:21">
      <c r="A230" s="4" t="s">
        <v>237</v>
      </c>
      <c r="B230" s="5">
        <v>36294</v>
      </c>
      <c r="C230" s="4" t="s">
        <v>0</v>
      </c>
      <c r="D230" s="4" t="s">
        <v>1</v>
      </c>
      <c r="E230" s="42"/>
      <c r="F230" s="4" t="s">
        <v>1</v>
      </c>
      <c r="G230" s="4" t="s">
        <v>41</v>
      </c>
      <c r="H230" s="42"/>
      <c r="K230" s="14"/>
      <c r="M230" s="25"/>
      <c r="O230" s="3"/>
      <c r="Q230" s="25"/>
      <c r="S230" s="3"/>
      <c r="U230">
        <v>2</v>
      </c>
    </row>
    <row r="231" spans="1:21">
      <c r="A231" s="1" t="s">
        <v>238</v>
      </c>
      <c r="B231" s="11">
        <v>38888</v>
      </c>
      <c r="C231" s="1" t="s">
        <v>0</v>
      </c>
      <c r="D231" s="1" t="s">
        <v>1</v>
      </c>
      <c r="E231" s="41">
        <v>42</v>
      </c>
      <c r="F231" s="1"/>
      <c r="G231" s="1"/>
      <c r="H231" s="41"/>
      <c r="I231" s="25">
        <v>17</v>
      </c>
      <c r="K231" s="3">
        <f t="shared" si="28"/>
        <v>0.59523809523809523</v>
      </c>
      <c r="M231" s="25">
        <v>27</v>
      </c>
      <c r="O231" s="3">
        <f>(E231-M231)/(E231)</f>
        <v>0.35714285714285715</v>
      </c>
      <c r="Q231" s="25">
        <v>30</v>
      </c>
      <c r="S231" s="3">
        <f>(E231-Q231)/E231</f>
        <v>0.2857142857142857</v>
      </c>
      <c r="U231">
        <v>2</v>
      </c>
    </row>
    <row r="232" spans="1:21">
      <c r="A232" s="20" t="s">
        <v>239</v>
      </c>
      <c r="B232" s="11">
        <v>36034</v>
      </c>
      <c r="C232" s="3"/>
      <c r="D232" s="3"/>
      <c r="E232" s="25"/>
      <c r="F232" s="13" t="s">
        <v>1</v>
      </c>
      <c r="G232" s="13" t="s">
        <v>28</v>
      </c>
      <c r="H232" s="48"/>
      <c r="K232" s="3"/>
      <c r="M232" s="25"/>
      <c r="O232" s="3"/>
      <c r="Q232" s="25"/>
      <c r="S232" s="3"/>
      <c r="U232">
        <v>2</v>
      </c>
    </row>
    <row r="233" spans="1:21">
      <c r="A233" s="20" t="s">
        <v>240</v>
      </c>
      <c r="B233" s="11">
        <v>37865</v>
      </c>
      <c r="C233" s="12" t="s">
        <v>0</v>
      </c>
      <c r="D233" s="12" t="s">
        <v>34</v>
      </c>
      <c r="E233" s="25"/>
      <c r="F233" s="7"/>
      <c r="G233" s="7"/>
      <c r="H233" s="48"/>
      <c r="K233" s="3"/>
      <c r="M233" s="25"/>
      <c r="O233" s="3"/>
      <c r="Q233" s="25"/>
      <c r="S233" s="3"/>
      <c r="U233">
        <v>2</v>
      </c>
    </row>
    <row r="234" spans="1:21">
      <c r="A234" s="1" t="s">
        <v>241</v>
      </c>
      <c r="B234" s="11">
        <v>39338</v>
      </c>
      <c r="C234" s="1" t="s">
        <v>44</v>
      </c>
      <c r="D234" s="1" t="s">
        <v>28</v>
      </c>
      <c r="E234" s="41">
        <v>30</v>
      </c>
      <c r="F234" s="1"/>
      <c r="G234" s="1"/>
      <c r="H234" s="41"/>
      <c r="I234" s="25">
        <v>3</v>
      </c>
      <c r="K234" s="3">
        <f>(E234-I234)/(E234)</f>
        <v>0.9</v>
      </c>
      <c r="M234" s="25">
        <v>5</v>
      </c>
      <c r="O234" s="3">
        <f>(E234-M234)/(E234)</f>
        <v>0.83333333333333337</v>
      </c>
      <c r="Q234" s="25">
        <v>7</v>
      </c>
      <c r="S234" s="3">
        <f>(E234-Q234)/E234</f>
        <v>0.76666666666666672</v>
      </c>
      <c r="U234">
        <v>2</v>
      </c>
    </row>
    <row r="235" spans="1:21">
      <c r="A235" s="1" t="s">
        <v>242</v>
      </c>
      <c r="B235" s="11">
        <v>36852</v>
      </c>
      <c r="C235" s="1" t="s">
        <v>44</v>
      </c>
      <c r="D235" s="1" t="s">
        <v>1</v>
      </c>
      <c r="E235" s="50">
        <v>20</v>
      </c>
      <c r="F235" s="1" t="s">
        <v>1</v>
      </c>
      <c r="G235" s="1" t="s">
        <v>41</v>
      </c>
      <c r="H235" s="50">
        <v>21</v>
      </c>
      <c r="I235" s="25">
        <v>8</v>
      </c>
      <c r="J235" s="41">
        <v>10</v>
      </c>
      <c r="K235" s="3">
        <f>(E235-I235)/(E235)</f>
        <v>0.6</v>
      </c>
      <c r="L235">
        <f t="shared" ref="L235:L244" si="29">(H235-J235)/(H235)</f>
        <v>0.52380952380952384</v>
      </c>
      <c r="M235" s="25">
        <v>10</v>
      </c>
      <c r="N235" s="25">
        <v>13</v>
      </c>
      <c r="O235" s="3">
        <f>(E235-M235)/(E235)</f>
        <v>0.5</v>
      </c>
      <c r="P235">
        <f t="shared" ref="P235:P244" si="30">(H235-N235)/(H235)</f>
        <v>0.38095238095238093</v>
      </c>
      <c r="Q235" s="25">
        <v>7</v>
      </c>
      <c r="R235" s="25">
        <v>15</v>
      </c>
      <c r="S235" s="3">
        <f>(E235-Q235)/E235</f>
        <v>0.65</v>
      </c>
      <c r="T235">
        <f>(H235-R235)/H235</f>
        <v>0.2857142857142857</v>
      </c>
      <c r="U235">
        <v>2</v>
      </c>
    </row>
    <row r="236" spans="1:21">
      <c r="A236" s="1" t="s">
        <v>243</v>
      </c>
      <c r="B236" s="11">
        <v>36336</v>
      </c>
      <c r="C236" s="1"/>
      <c r="D236" s="1"/>
      <c r="E236" s="41"/>
      <c r="F236" s="1" t="s">
        <v>1</v>
      </c>
      <c r="G236" s="1" t="s">
        <v>10</v>
      </c>
      <c r="H236" s="41">
        <v>31</v>
      </c>
      <c r="J236" s="40">
        <v>3</v>
      </c>
      <c r="K236" s="3"/>
      <c r="L236">
        <f t="shared" si="29"/>
        <v>0.90322580645161288</v>
      </c>
      <c r="M236" s="25"/>
      <c r="N236" s="40">
        <v>16</v>
      </c>
      <c r="O236" s="3"/>
      <c r="P236">
        <f t="shared" si="30"/>
        <v>0.4838709677419355</v>
      </c>
      <c r="Q236" s="25"/>
      <c r="R236" s="40">
        <v>16</v>
      </c>
      <c r="S236" s="3"/>
      <c r="T236">
        <f>(H236-R236)/H236</f>
        <v>0.4838709677419355</v>
      </c>
      <c r="U236">
        <v>2</v>
      </c>
    </row>
    <row r="237" spans="1:21">
      <c r="A237" s="1" t="s">
        <v>245</v>
      </c>
      <c r="B237" s="11">
        <v>37059</v>
      </c>
      <c r="C237" s="1"/>
      <c r="D237" s="1"/>
      <c r="E237" s="41"/>
      <c r="F237" s="1" t="s">
        <v>12</v>
      </c>
      <c r="G237" s="1" t="s">
        <v>10</v>
      </c>
      <c r="H237" s="41">
        <v>26</v>
      </c>
      <c r="J237" s="40">
        <v>0</v>
      </c>
      <c r="K237" s="3"/>
      <c r="L237">
        <f t="shared" si="29"/>
        <v>1</v>
      </c>
      <c r="M237" s="25"/>
      <c r="N237" s="40">
        <v>1</v>
      </c>
      <c r="O237" s="3"/>
      <c r="P237">
        <f t="shared" si="30"/>
        <v>0.96153846153846156</v>
      </c>
      <c r="Q237" s="25"/>
      <c r="R237" s="40">
        <v>12</v>
      </c>
      <c r="S237" s="3"/>
      <c r="T237">
        <f>(H237-R237)/H237</f>
        <v>0.53846153846153844</v>
      </c>
      <c r="U237">
        <v>2</v>
      </c>
    </row>
    <row r="238" spans="1:21">
      <c r="A238" s="1" t="s">
        <v>246</v>
      </c>
      <c r="B238" s="11">
        <v>38430</v>
      </c>
      <c r="C238" s="1"/>
      <c r="D238" s="1"/>
      <c r="E238" s="41"/>
      <c r="F238" s="1" t="s">
        <v>1</v>
      </c>
      <c r="G238" s="1" t="s">
        <v>10</v>
      </c>
      <c r="H238" s="41">
        <v>33</v>
      </c>
      <c r="J238" s="40">
        <v>2</v>
      </c>
      <c r="K238" s="3"/>
      <c r="L238">
        <f t="shared" si="29"/>
        <v>0.93939393939393945</v>
      </c>
      <c r="M238" s="47" t="s">
        <v>21</v>
      </c>
      <c r="N238" s="40">
        <v>6</v>
      </c>
      <c r="O238" s="3"/>
      <c r="P238">
        <f t="shared" si="30"/>
        <v>0.81818181818181823</v>
      </c>
      <c r="Q238" s="25"/>
      <c r="R238" s="40">
        <v>13</v>
      </c>
      <c r="S238" s="3"/>
      <c r="T238">
        <f>(H238-R238)/H238</f>
        <v>0.60606060606060608</v>
      </c>
      <c r="U238">
        <v>2</v>
      </c>
    </row>
    <row r="239" spans="1:21">
      <c r="A239" s="1" t="s">
        <v>247</v>
      </c>
      <c r="B239" s="11">
        <v>36140</v>
      </c>
      <c r="C239" s="1" t="s">
        <v>44</v>
      </c>
      <c r="D239" s="1" t="s">
        <v>28</v>
      </c>
      <c r="E239" s="41">
        <v>28</v>
      </c>
      <c r="F239" s="1"/>
      <c r="G239" s="1"/>
      <c r="H239" s="41"/>
      <c r="I239" s="25">
        <v>0</v>
      </c>
      <c r="K239" s="3">
        <f>(E239-I239)/(E239)</f>
        <v>1</v>
      </c>
      <c r="M239" s="25">
        <v>8</v>
      </c>
      <c r="O239" s="3">
        <f>(E239-M239)/(E239)</f>
        <v>0.7142857142857143</v>
      </c>
      <c r="Q239" s="25">
        <v>10</v>
      </c>
      <c r="S239" s="3">
        <f>(E239-Q239)/E239</f>
        <v>0.6428571428571429</v>
      </c>
      <c r="U239">
        <v>2</v>
      </c>
    </row>
    <row r="240" spans="1:21">
      <c r="A240" s="1" t="s">
        <v>248</v>
      </c>
      <c r="B240" s="11">
        <v>37053</v>
      </c>
      <c r="C240" s="1"/>
      <c r="D240" s="1"/>
      <c r="E240" s="41"/>
      <c r="F240" s="1" t="s">
        <v>1</v>
      </c>
      <c r="G240" s="1" t="s">
        <v>10</v>
      </c>
      <c r="H240" s="41">
        <v>20</v>
      </c>
      <c r="J240" s="40">
        <v>0</v>
      </c>
      <c r="K240" s="3"/>
      <c r="L240">
        <f t="shared" si="29"/>
        <v>1</v>
      </c>
      <c r="M240" s="25"/>
      <c r="N240" s="40">
        <v>12</v>
      </c>
      <c r="O240" s="3"/>
      <c r="P240">
        <f t="shared" si="30"/>
        <v>0.4</v>
      </c>
      <c r="Q240" s="25"/>
      <c r="R240" s="40">
        <v>15</v>
      </c>
      <c r="S240" s="3"/>
      <c r="T240">
        <f>(H240-R240)/H240</f>
        <v>0.25</v>
      </c>
      <c r="U240">
        <v>2</v>
      </c>
    </row>
    <row r="241" spans="1:21">
      <c r="A241" s="1" t="s">
        <v>249</v>
      </c>
      <c r="B241" s="11">
        <v>37053</v>
      </c>
      <c r="C241" s="1"/>
      <c r="D241" s="1"/>
      <c r="E241" s="41"/>
      <c r="F241" s="1" t="s">
        <v>12</v>
      </c>
      <c r="G241" s="1" t="s">
        <v>10</v>
      </c>
      <c r="H241" s="41">
        <v>21</v>
      </c>
      <c r="J241" s="40">
        <v>0</v>
      </c>
      <c r="K241" s="3"/>
      <c r="L241">
        <f t="shared" si="29"/>
        <v>1</v>
      </c>
      <c r="M241" s="25"/>
      <c r="N241" s="40">
        <v>12</v>
      </c>
      <c r="O241" s="3"/>
      <c r="P241">
        <f t="shared" si="30"/>
        <v>0.42857142857142855</v>
      </c>
      <c r="Q241" s="25"/>
      <c r="R241" s="40">
        <v>10</v>
      </c>
      <c r="S241" s="3"/>
      <c r="T241">
        <f>(H241-R241)/H241</f>
        <v>0.52380952380952384</v>
      </c>
      <c r="U241">
        <v>2</v>
      </c>
    </row>
    <row r="242" spans="1:21">
      <c r="A242" s="6" t="s">
        <v>250</v>
      </c>
      <c r="B242" s="16">
        <v>35316</v>
      </c>
      <c r="C242" s="6" t="s">
        <v>27</v>
      </c>
      <c r="D242" s="6" t="s">
        <v>4</v>
      </c>
      <c r="E242" s="51">
        <v>26</v>
      </c>
      <c r="F242" s="6" t="s">
        <v>4</v>
      </c>
      <c r="G242" s="6" t="s">
        <v>10</v>
      </c>
      <c r="H242" s="51">
        <v>33</v>
      </c>
      <c r="I242" s="25">
        <v>16</v>
      </c>
      <c r="J242" s="40">
        <v>15</v>
      </c>
      <c r="K242" s="6">
        <f t="shared" ref="K242:K250" si="31">(E242-I242)/(E242)</f>
        <v>0.38461538461538464</v>
      </c>
      <c r="L242">
        <f t="shared" si="29"/>
        <v>0.54545454545454541</v>
      </c>
      <c r="M242" s="25">
        <v>20</v>
      </c>
      <c r="N242" s="40">
        <v>25</v>
      </c>
      <c r="O242" s="3">
        <f>(E242-M242)/(E242)</f>
        <v>0.23076923076923078</v>
      </c>
      <c r="P242">
        <f t="shared" si="30"/>
        <v>0.24242424242424243</v>
      </c>
      <c r="Q242" s="25">
        <v>20</v>
      </c>
      <c r="R242" s="40">
        <v>26</v>
      </c>
      <c r="S242" s="3">
        <f>(E242-Q242)/E242</f>
        <v>0.23076923076923078</v>
      </c>
      <c r="T242">
        <f>(H242-R242)/H242</f>
        <v>0.21212121212121213</v>
      </c>
      <c r="U242">
        <v>2</v>
      </c>
    </row>
    <row r="243" spans="1:21">
      <c r="A243" s="1" t="s">
        <v>251</v>
      </c>
      <c r="B243" s="11">
        <v>36195</v>
      </c>
      <c r="C243" s="1" t="s">
        <v>6</v>
      </c>
      <c r="D243" s="1" t="s">
        <v>4</v>
      </c>
      <c r="E243" s="41">
        <v>22</v>
      </c>
      <c r="F243" s="1"/>
      <c r="G243" s="1"/>
      <c r="H243" s="41"/>
      <c r="I243" s="25">
        <v>0</v>
      </c>
      <c r="K243" s="6">
        <f t="shared" si="31"/>
        <v>1</v>
      </c>
      <c r="M243" s="25">
        <v>4</v>
      </c>
      <c r="O243" s="3">
        <f>(E243-M243)/(E243)</f>
        <v>0.81818181818181823</v>
      </c>
      <c r="Q243" s="25">
        <v>4</v>
      </c>
      <c r="S243" s="3">
        <f>(E243-Q243)/E243</f>
        <v>0.81818181818181823</v>
      </c>
      <c r="U243">
        <v>2</v>
      </c>
    </row>
    <row r="244" spans="1:21">
      <c r="A244" s="1" t="s">
        <v>252</v>
      </c>
      <c r="B244" s="11">
        <v>37428</v>
      </c>
      <c r="C244" s="1" t="s">
        <v>0</v>
      </c>
      <c r="D244" s="1" t="s">
        <v>4</v>
      </c>
      <c r="E244" s="50">
        <v>35</v>
      </c>
      <c r="F244" s="1" t="s">
        <v>4</v>
      </c>
      <c r="G244" s="1" t="s">
        <v>2</v>
      </c>
      <c r="H244" s="50">
        <v>27</v>
      </c>
      <c r="I244" s="25">
        <v>8</v>
      </c>
      <c r="J244" s="41">
        <v>1</v>
      </c>
      <c r="K244" s="6">
        <f t="shared" si="31"/>
        <v>0.77142857142857146</v>
      </c>
      <c r="L244">
        <f t="shared" si="29"/>
        <v>0.96296296296296291</v>
      </c>
      <c r="M244" s="25">
        <v>20</v>
      </c>
      <c r="N244" s="40">
        <v>12</v>
      </c>
      <c r="O244" s="3">
        <f>(E244-M244)/(E244)</f>
        <v>0.42857142857142855</v>
      </c>
      <c r="P244">
        <f t="shared" si="30"/>
        <v>0.55555555555555558</v>
      </c>
      <c r="Q244" s="25">
        <v>25</v>
      </c>
      <c r="R244" s="40">
        <v>12</v>
      </c>
      <c r="S244" s="3">
        <f>(E244-Q244)/E244</f>
        <v>0.2857142857142857</v>
      </c>
      <c r="T244">
        <f>(H244-R244)/H244</f>
        <v>0.55555555555555558</v>
      </c>
      <c r="U244">
        <v>2</v>
      </c>
    </row>
    <row r="245" spans="1:21">
      <c r="A245" s="1" t="s">
        <v>253</v>
      </c>
      <c r="B245" s="11">
        <v>38777</v>
      </c>
      <c r="C245" s="1" t="s">
        <v>44</v>
      </c>
      <c r="D245" s="1" t="s">
        <v>34</v>
      </c>
      <c r="E245" s="41">
        <v>44</v>
      </c>
      <c r="F245" s="1" t="s">
        <v>34</v>
      </c>
      <c r="G245" s="1" t="s">
        <v>2</v>
      </c>
      <c r="H245" s="41"/>
      <c r="I245" s="25">
        <v>13</v>
      </c>
      <c r="K245" s="6">
        <f t="shared" si="31"/>
        <v>0.70454545454545459</v>
      </c>
      <c r="M245" s="25"/>
      <c r="O245" s="3"/>
      <c r="Q245" s="25">
        <v>14</v>
      </c>
      <c r="S245" s="3">
        <f>(E245-Q245)/E245</f>
        <v>0.68181818181818177</v>
      </c>
      <c r="U245">
        <v>2</v>
      </c>
    </row>
    <row r="246" spans="1:21">
      <c r="A246" s="6" t="s">
        <v>254</v>
      </c>
      <c r="B246" s="16">
        <v>36735</v>
      </c>
      <c r="C246" s="6" t="s">
        <v>0</v>
      </c>
      <c r="D246" s="6" t="s">
        <v>4</v>
      </c>
      <c r="E246" s="44"/>
      <c r="F246" s="6" t="s">
        <v>4</v>
      </c>
      <c r="G246" s="6" t="s">
        <v>2</v>
      </c>
      <c r="H246" s="44"/>
      <c r="K246" s="6"/>
      <c r="M246" s="25"/>
      <c r="O246" s="3"/>
      <c r="Q246" s="25"/>
      <c r="S246" s="3"/>
      <c r="U246">
        <v>2</v>
      </c>
    </row>
    <row r="247" spans="1:21">
      <c r="A247" s="20" t="s">
        <v>255</v>
      </c>
      <c r="B247" s="11">
        <v>36693</v>
      </c>
      <c r="C247" s="3"/>
      <c r="D247" s="3"/>
      <c r="E247" s="25"/>
      <c r="F247" s="13" t="s">
        <v>27</v>
      </c>
      <c r="G247" s="13" t="s">
        <v>10</v>
      </c>
      <c r="H247" s="48"/>
      <c r="K247" s="3"/>
      <c r="M247" s="25"/>
      <c r="O247" s="3"/>
      <c r="Q247" s="25"/>
      <c r="S247" s="3"/>
      <c r="U247">
        <v>2</v>
      </c>
    </row>
    <row r="248" spans="1:21">
      <c r="A248" s="1" t="s">
        <v>256</v>
      </c>
      <c r="B248" s="11">
        <v>36108</v>
      </c>
      <c r="C248" s="1" t="s">
        <v>27</v>
      </c>
      <c r="D248" s="1" t="s">
        <v>34</v>
      </c>
      <c r="E248" s="41">
        <v>28</v>
      </c>
      <c r="F248" s="1"/>
      <c r="G248" s="1"/>
      <c r="H248" s="41"/>
      <c r="I248" s="25">
        <v>3</v>
      </c>
      <c r="K248" s="6">
        <f t="shared" si="31"/>
        <v>0.8928571428571429</v>
      </c>
      <c r="M248" s="25">
        <v>20</v>
      </c>
      <c r="O248" s="3">
        <f>(E248-M248)/(E248)</f>
        <v>0.2857142857142857</v>
      </c>
      <c r="Q248" s="25">
        <v>22</v>
      </c>
      <c r="S248" s="3">
        <f>(E248-Q248)/E248</f>
        <v>0.21428571428571427</v>
      </c>
      <c r="U248">
        <v>2</v>
      </c>
    </row>
    <row r="249" spans="1:21">
      <c r="A249" s="1" t="s">
        <v>257</v>
      </c>
      <c r="B249" s="11">
        <v>36585</v>
      </c>
      <c r="C249" s="1" t="s">
        <v>15</v>
      </c>
      <c r="D249" s="1" t="s">
        <v>34</v>
      </c>
      <c r="E249" s="41">
        <v>21</v>
      </c>
      <c r="F249" s="1"/>
      <c r="G249" s="1"/>
      <c r="H249" s="41"/>
      <c r="I249" s="25">
        <v>0</v>
      </c>
      <c r="K249" s="6">
        <f t="shared" si="31"/>
        <v>1</v>
      </c>
      <c r="M249" s="25">
        <v>3</v>
      </c>
      <c r="O249" s="3">
        <f>(E249-M249)/(E249)</f>
        <v>0.8571428571428571</v>
      </c>
      <c r="Q249" s="25">
        <v>6</v>
      </c>
      <c r="S249" s="3">
        <f>(E249-Q249)/E249</f>
        <v>0.7142857142857143</v>
      </c>
      <c r="U249">
        <v>2</v>
      </c>
    </row>
    <row r="250" spans="1:21">
      <c r="A250" s="6" t="s">
        <v>258</v>
      </c>
      <c r="B250" s="16">
        <v>36882</v>
      </c>
      <c r="C250" s="6" t="s">
        <v>0</v>
      </c>
      <c r="D250" s="6" t="s">
        <v>4</v>
      </c>
      <c r="E250" s="44">
        <v>47</v>
      </c>
      <c r="F250" s="6"/>
      <c r="G250" s="6"/>
      <c r="H250" s="44"/>
      <c r="I250" s="25">
        <v>24</v>
      </c>
      <c r="K250" s="6">
        <f t="shared" si="31"/>
        <v>0.48936170212765956</v>
      </c>
      <c r="M250" s="25">
        <v>39</v>
      </c>
      <c r="O250" s="3">
        <f>(E250-M250)/(E250)</f>
        <v>0.1702127659574468</v>
      </c>
      <c r="Q250" s="25">
        <v>41</v>
      </c>
      <c r="S250" s="3">
        <f>(E250-Q250)/E250</f>
        <v>0.1276595744680851</v>
      </c>
      <c r="U250">
        <v>2</v>
      </c>
    </row>
    <row r="251" spans="1:21">
      <c r="A251" s="14" t="s">
        <v>259</v>
      </c>
      <c r="B251" s="16">
        <v>36439</v>
      </c>
      <c r="C251" s="14" t="s">
        <v>0</v>
      </c>
      <c r="D251" s="14" t="s">
        <v>4</v>
      </c>
      <c r="E251" s="43"/>
      <c r="F251" s="14" t="s">
        <v>4</v>
      </c>
      <c r="G251" s="14" t="s">
        <v>2</v>
      </c>
      <c r="H251" s="43"/>
      <c r="K251" s="14"/>
      <c r="M251" s="25"/>
      <c r="O251" s="3"/>
      <c r="Q251" s="25"/>
      <c r="S251" s="3"/>
      <c r="U251">
        <v>2</v>
      </c>
    </row>
    <row r="252" spans="1:21">
      <c r="A252" s="20" t="s">
        <v>260</v>
      </c>
      <c r="B252" s="11">
        <v>35693</v>
      </c>
      <c r="C252" s="12" t="s">
        <v>44</v>
      </c>
      <c r="D252" s="12" t="s">
        <v>34</v>
      </c>
      <c r="E252" s="25"/>
      <c r="F252" s="7"/>
      <c r="G252" s="7"/>
      <c r="H252" s="48"/>
      <c r="K252" s="3"/>
      <c r="M252" s="25"/>
      <c r="O252" s="3"/>
      <c r="Q252" s="25"/>
      <c r="S252" s="3"/>
      <c r="U252">
        <v>2</v>
      </c>
    </row>
    <row r="253" spans="1:21">
      <c r="A253" s="20" t="s">
        <v>261</v>
      </c>
      <c r="B253" s="11">
        <v>36006</v>
      </c>
      <c r="C253" s="12" t="s">
        <v>0</v>
      </c>
      <c r="D253" s="12" t="s">
        <v>12</v>
      </c>
      <c r="E253" s="25"/>
      <c r="F253" s="13" t="s">
        <v>1</v>
      </c>
      <c r="G253" s="13" t="s">
        <v>2</v>
      </c>
      <c r="H253" s="48"/>
      <c r="K253" s="3"/>
      <c r="M253" s="25"/>
      <c r="O253" s="3"/>
      <c r="Q253" s="25"/>
      <c r="S253" s="3"/>
      <c r="U253">
        <v>2</v>
      </c>
    </row>
    <row r="254" spans="1:21">
      <c r="A254" s="1" t="s">
        <v>262</v>
      </c>
      <c r="B254" s="11">
        <v>37185</v>
      </c>
      <c r="C254" s="1" t="s">
        <v>0</v>
      </c>
      <c r="D254" s="1" t="s">
        <v>4</v>
      </c>
      <c r="E254" s="41">
        <v>44</v>
      </c>
      <c r="F254" s="1"/>
      <c r="G254" s="1"/>
      <c r="H254" s="41"/>
      <c r="I254" s="25">
        <v>24</v>
      </c>
      <c r="J254" s="41"/>
      <c r="K254" s="6">
        <f>(E254-I254)/(E254)</f>
        <v>0.45454545454545453</v>
      </c>
      <c r="M254" s="25">
        <v>40</v>
      </c>
      <c r="O254" s="3">
        <f>(E254-M254)/(E254)</f>
        <v>9.0909090909090912E-2</v>
      </c>
      <c r="Q254" s="25">
        <v>32</v>
      </c>
      <c r="S254" s="3">
        <f>(E254-Q254)/E254</f>
        <v>0.27272727272727271</v>
      </c>
      <c r="U254">
        <v>2</v>
      </c>
    </row>
    <row r="255" spans="1:21">
      <c r="A255" s="20" t="s">
        <v>263</v>
      </c>
      <c r="B255" s="11">
        <v>35324</v>
      </c>
      <c r="C255" s="12" t="s">
        <v>8</v>
      </c>
      <c r="D255" s="12" t="s">
        <v>1</v>
      </c>
      <c r="E255" s="25"/>
      <c r="F255" s="13" t="s">
        <v>1</v>
      </c>
      <c r="G255" s="13" t="s">
        <v>2</v>
      </c>
      <c r="H255" s="48"/>
      <c r="K255" s="3"/>
      <c r="M255" s="25"/>
      <c r="O255" s="3"/>
      <c r="Q255" s="25"/>
      <c r="S255" s="3"/>
      <c r="U255">
        <v>2</v>
      </c>
    </row>
    <row r="256" spans="1:21">
      <c r="A256" s="20" t="s">
        <v>264</v>
      </c>
      <c r="B256" s="11">
        <v>36285</v>
      </c>
      <c r="C256" s="3"/>
      <c r="D256" s="3"/>
      <c r="E256" s="25"/>
      <c r="F256" s="13" t="s">
        <v>15</v>
      </c>
      <c r="G256" s="13" t="s">
        <v>28</v>
      </c>
      <c r="H256" s="48">
        <v>21</v>
      </c>
      <c r="J256" s="40">
        <v>-18</v>
      </c>
      <c r="K256" s="3"/>
      <c r="L256">
        <f>(H256-J256)/(H256)</f>
        <v>1.8571428571428572</v>
      </c>
      <c r="M256" s="25"/>
      <c r="N256" s="40">
        <v>2</v>
      </c>
      <c r="O256" s="3"/>
      <c r="P256">
        <f>(H256-N256)/(H256)</f>
        <v>0.90476190476190477</v>
      </c>
      <c r="Q256" s="25"/>
      <c r="R256" s="40">
        <v>2</v>
      </c>
      <c r="S256" s="3"/>
      <c r="T256">
        <f>(H256-R256)/H256</f>
        <v>0.90476190476190477</v>
      </c>
      <c r="U256">
        <v>2</v>
      </c>
    </row>
    <row r="257" spans="1:21">
      <c r="A257" s="14" t="s">
        <v>265</v>
      </c>
      <c r="B257" s="16">
        <v>36425</v>
      </c>
      <c r="C257" s="6" t="s">
        <v>0</v>
      </c>
      <c r="D257" s="6" t="s">
        <v>1</v>
      </c>
      <c r="E257" s="44"/>
      <c r="F257" s="6"/>
      <c r="G257" s="6"/>
      <c r="H257" s="44"/>
      <c r="K257" s="6"/>
      <c r="M257" s="25"/>
      <c r="O257" s="3"/>
      <c r="Q257" s="25"/>
      <c r="S257" s="3"/>
      <c r="U257">
        <v>2</v>
      </c>
    </row>
    <row r="258" spans="1:21">
      <c r="A258" s="1" t="s">
        <v>266</v>
      </c>
      <c r="B258" s="2">
        <v>37267</v>
      </c>
      <c r="C258" s="1" t="s">
        <v>44</v>
      </c>
      <c r="D258" s="1" t="s">
        <v>4</v>
      </c>
      <c r="E258" s="41">
        <v>22</v>
      </c>
      <c r="F258" s="1"/>
      <c r="G258" s="1"/>
      <c r="H258" s="41"/>
      <c r="I258" s="25">
        <v>8</v>
      </c>
      <c r="K258" s="6">
        <f>(E258-I258)/(E258)</f>
        <v>0.63636363636363635</v>
      </c>
      <c r="M258" s="25">
        <v>15</v>
      </c>
      <c r="O258" s="3">
        <f>(E258-M258)/(E258)</f>
        <v>0.31818181818181818</v>
      </c>
      <c r="Q258" s="25">
        <v>17</v>
      </c>
      <c r="S258" s="3">
        <f>(E258-Q258)/E258</f>
        <v>0.22727272727272727</v>
      </c>
      <c r="U258">
        <v>2</v>
      </c>
    </row>
    <row r="259" spans="1:21">
      <c r="A259" s="6" t="s">
        <v>267</v>
      </c>
      <c r="B259" s="16">
        <v>36896</v>
      </c>
      <c r="C259" s="6" t="s">
        <v>44</v>
      </c>
      <c r="D259" s="6" t="s">
        <v>1</v>
      </c>
      <c r="E259" s="44"/>
      <c r="F259" s="6" t="s">
        <v>1</v>
      </c>
      <c r="G259" s="6" t="s">
        <v>10</v>
      </c>
      <c r="H259" s="44"/>
      <c r="K259" s="6"/>
      <c r="M259" s="25"/>
      <c r="O259" s="3"/>
      <c r="Q259" s="25"/>
      <c r="S259" s="3"/>
      <c r="U259">
        <v>2</v>
      </c>
    </row>
    <row r="260" spans="1:21">
      <c r="A260" s="20" t="s">
        <v>268</v>
      </c>
      <c r="B260" s="11">
        <v>35685</v>
      </c>
      <c r="C260" s="12" t="s">
        <v>44</v>
      </c>
      <c r="D260" s="12" t="s">
        <v>4</v>
      </c>
      <c r="E260" s="25"/>
      <c r="F260" s="13" t="s">
        <v>4</v>
      </c>
      <c r="G260" s="13" t="s">
        <v>2</v>
      </c>
      <c r="H260" s="48"/>
      <c r="K260" s="3"/>
      <c r="M260" s="25"/>
      <c r="O260" s="3"/>
      <c r="Q260" s="25"/>
      <c r="S260" s="3"/>
      <c r="U260">
        <v>2</v>
      </c>
    </row>
    <row r="261" spans="1:21">
      <c r="A261" s="20" t="s">
        <v>269</v>
      </c>
      <c r="B261" s="11">
        <v>36318</v>
      </c>
      <c r="C261" s="12" t="s">
        <v>23</v>
      </c>
      <c r="D261" s="12" t="s">
        <v>34</v>
      </c>
      <c r="E261" s="25">
        <v>18</v>
      </c>
      <c r="F261" s="7"/>
      <c r="G261" s="7"/>
      <c r="H261" s="48"/>
      <c r="I261" s="25">
        <v>-9</v>
      </c>
      <c r="J261" s="48"/>
      <c r="K261" s="3">
        <f>(E261-I261)/(E261)</f>
        <v>1.5</v>
      </c>
      <c r="L261" s="6"/>
      <c r="M261" s="25">
        <v>-3</v>
      </c>
      <c r="O261" s="3">
        <f>(E261-M261)/(E261)</f>
        <v>1.1666666666666667</v>
      </c>
      <c r="Q261" s="25">
        <v>-1</v>
      </c>
      <c r="S261" s="3">
        <f>(E261-Q261)/E261</f>
        <v>1.0555555555555556</v>
      </c>
      <c r="U261">
        <v>2</v>
      </c>
    </row>
    <row r="262" spans="1:21">
      <c r="A262" s="20" t="s">
        <v>270</v>
      </c>
      <c r="B262" s="11">
        <v>37614</v>
      </c>
      <c r="C262" s="12" t="s">
        <v>6</v>
      </c>
      <c r="D262" s="12" t="s">
        <v>12</v>
      </c>
      <c r="E262" s="25"/>
      <c r="F262" s="13" t="s">
        <v>12</v>
      </c>
      <c r="G262" s="13" t="s">
        <v>28</v>
      </c>
      <c r="H262" s="48"/>
      <c r="K262" s="3"/>
      <c r="M262" s="25"/>
      <c r="O262" s="3"/>
      <c r="Q262" s="25"/>
      <c r="S262" s="3"/>
      <c r="U262">
        <v>2</v>
      </c>
    </row>
    <row r="263" spans="1:21">
      <c r="A263" s="20" t="s">
        <v>271</v>
      </c>
      <c r="B263" s="11">
        <v>36410</v>
      </c>
      <c r="C263" s="3"/>
      <c r="D263" s="3"/>
      <c r="E263" s="25"/>
      <c r="F263" s="13" t="s">
        <v>4</v>
      </c>
      <c r="G263" s="13" t="s">
        <v>2</v>
      </c>
      <c r="H263" s="48"/>
      <c r="K263" s="3"/>
      <c r="M263" s="25"/>
      <c r="O263" s="3"/>
      <c r="Q263" s="25"/>
      <c r="S263" s="3"/>
      <c r="U263">
        <v>2</v>
      </c>
    </row>
    <row r="264" spans="1:21">
      <c r="A264" s="1" t="s">
        <v>272</v>
      </c>
      <c r="B264" s="2">
        <v>36999</v>
      </c>
      <c r="C264" s="1" t="s">
        <v>6</v>
      </c>
      <c r="D264" s="1" t="s">
        <v>1</v>
      </c>
      <c r="E264" s="41">
        <v>35</v>
      </c>
      <c r="F264" s="1"/>
      <c r="G264" s="1"/>
      <c r="H264" s="41"/>
      <c r="I264" s="25">
        <v>22</v>
      </c>
      <c r="K264" s="6">
        <f>(E264-I264)/(E264)</f>
        <v>0.37142857142857144</v>
      </c>
      <c r="M264" s="25">
        <v>25</v>
      </c>
      <c r="O264" s="3">
        <f>(E264-M264)/(E264)</f>
        <v>0.2857142857142857</v>
      </c>
      <c r="Q264" s="25">
        <v>28</v>
      </c>
      <c r="S264" s="3">
        <f>(E264-Q264)/E264</f>
        <v>0.2</v>
      </c>
      <c r="U264">
        <v>2</v>
      </c>
    </row>
    <row r="265" spans="1:21">
      <c r="A265" s="6" t="s">
        <v>273</v>
      </c>
      <c r="B265" s="16">
        <v>36530</v>
      </c>
      <c r="C265" s="6" t="s">
        <v>44</v>
      </c>
      <c r="D265" s="6" t="s">
        <v>34</v>
      </c>
      <c r="E265" s="44"/>
      <c r="F265" s="6"/>
      <c r="G265" s="6"/>
      <c r="H265" s="44"/>
      <c r="K265" s="6"/>
      <c r="M265" s="25"/>
      <c r="O265" s="3"/>
      <c r="Q265" s="25"/>
      <c r="S265" s="3"/>
      <c r="U265">
        <v>2</v>
      </c>
    </row>
    <row r="266" spans="1:21">
      <c r="A266" s="6" t="s">
        <v>274</v>
      </c>
      <c r="B266" s="16">
        <v>36419</v>
      </c>
      <c r="C266" s="6" t="s">
        <v>6</v>
      </c>
      <c r="D266" s="6" t="s">
        <v>1</v>
      </c>
      <c r="E266" s="44"/>
      <c r="F266" s="6" t="s">
        <v>1</v>
      </c>
      <c r="G266" s="6" t="s">
        <v>2</v>
      </c>
      <c r="H266" s="44"/>
      <c r="K266" s="6"/>
      <c r="M266" s="25"/>
      <c r="O266" s="3"/>
      <c r="Q266" s="25"/>
      <c r="S266" s="3"/>
      <c r="U266">
        <v>2</v>
      </c>
    </row>
    <row r="267" spans="1:21">
      <c r="A267" s="20" t="s">
        <v>275</v>
      </c>
      <c r="B267" s="2">
        <v>37582</v>
      </c>
      <c r="C267" s="1" t="s">
        <v>27</v>
      </c>
      <c r="D267" s="1" t="s">
        <v>4</v>
      </c>
      <c r="E267" s="41">
        <v>30</v>
      </c>
      <c r="F267" s="1"/>
      <c r="G267" s="1"/>
      <c r="H267" s="41"/>
      <c r="I267" s="25">
        <v>19</v>
      </c>
      <c r="K267" s="3">
        <f>(E267-I267)/(E267)</f>
        <v>0.36666666666666664</v>
      </c>
      <c r="M267" s="25">
        <v>30</v>
      </c>
      <c r="O267" s="3">
        <f t="shared" ref="O267:O272" si="32">(E267-M267)/(E267)</f>
        <v>0</v>
      </c>
      <c r="Q267" s="25">
        <v>29</v>
      </c>
      <c r="S267" s="3">
        <f>(E267-Q267)/E267</f>
        <v>3.3333333333333333E-2</v>
      </c>
      <c r="U267">
        <v>2</v>
      </c>
    </row>
    <row r="268" spans="1:21">
      <c r="A268" s="1" t="s">
        <v>276</v>
      </c>
      <c r="B268" s="2">
        <v>36567</v>
      </c>
      <c r="C268" s="1" t="s">
        <v>0</v>
      </c>
      <c r="D268" s="1" t="s">
        <v>1</v>
      </c>
      <c r="E268" s="50">
        <v>20</v>
      </c>
      <c r="F268" s="1" t="s">
        <v>1</v>
      </c>
      <c r="G268" s="1" t="s">
        <v>2</v>
      </c>
      <c r="H268" s="50">
        <v>22</v>
      </c>
      <c r="I268" s="25">
        <v>0</v>
      </c>
      <c r="J268" s="41">
        <v>0</v>
      </c>
      <c r="K268" s="3">
        <f>(E268-I268)/(E268)</f>
        <v>1</v>
      </c>
      <c r="L268">
        <f>(H268-J268)/(H268)</f>
        <v>1</v>
      </c>
      <c r="M268" s="25">
        <v>7</v>
      </c>
      <c r="N268" s="25">
        <v>6</v>
      </c>
      <c r="O268" s="3">
        <f t="shared" si="32"/>
        <v>0.65</v>
      </c>
      <c r="P268">
        <f>(H268-N268)/(H268)</f>
        <v>0.72727272727272729</v>
      </c>
      <c r="Q268" s="25">
        <v>11</v>
      </c>
      <c r="R268" s="25">
        <v>6</v>
      </c>
      <c r="S268" s="3">
        <f>(E268-Q268)/E268</f>
        <v>0.45</v>
      </c>
      <c r="T268">
        <f>(H268-R268)/H268</f>
        <v>0.72727272727272729</v>
      </c>
      <c r="U268">
        <v>2</v>
      </c>
    </row>
    <row r="269" spans="1:21">
      <c r="A269" s="6" t="s">
        <v>277</v>
      </c>
      <c r="B269" s="2">
        <v>37668</v>
      </c>
      <c r="C269" s="1" t="s">
        <v>8</v>
      </c>
      <c r="D269" s="1" t="s">
        <v>12</v>
      </c>
      <c r="E269" s="50">
        <v>35</v>
      </c>
      <c r="F269" s="1" t="s">
        <v>12</v>
      </c>
      <c r="G269" s="1" t="s">
        <v>10</v>
      </c>
      <c r="H269" s="50">
        <v>45</v>
      </c>
      <c r="I269" s="25">
        <v>19</v>
      </c>
      <c r="J269" s="41">
        <v>23</v>
      </c>
      <c r="K269" s="3">
        <f>(E269-I269)/(E269)</f>
        <v>0.45714285714285713</v>
      </c>
      <c r="L269">
        <f>(H269-J269)/(H269)</f>
        <v>0.48888888888888887</v>
      </c>
      <c r="M269" s="25">
        <v>52</v>
      </c>
      <c r="N269" s="40">
        <v>40</v>
      </c>
      <c r="O269" s="3">
        <f t="shared" si="32"/>
        <v>-0.48571428571428571</v>
      </c>
      <c r="P269">
        <f>(H269-N269)/(H269)</f>
        <v>0.1111111111111111</v>
      </c>
      <c r="Q269" s="25">
        <v>37</v>
      </c>
      <c r="R269" s="40">
        <v>40</v>
      </c>
      <c r="S269" s="3">
        <f>(E269-Q269)/E269</f>
        <v>-5.7142857142857141E-2</v>
      </c>
      <c r="T269">
        <f>(H269-R269)/H269</f>
        <v>0.1111111111111111</v>
      </c>
      <c r="U269">
        <v>2</v>
      </c>
    </row>
    <row r="270" spans="1:21">
      <c r="A270" s="6" t="s">
        <v>278</v>
      </c>
      <c r="B270" s="16">
        <v>37371</v>
      </c>
      <c r="C270" s="6" t="s">
        <v>6</v>
      </c>
      <c r="D270" s="6" t="s">
        <v>12</v>
      </c>
      <c r="E270" s="44"/>
      <c r="F270" s="6" t="s">
        <v>12</v>
      </c>
      <c r="G270" s="6" t="s">
        <v>41</v>
      </c>
      <c r="H270" s="44"/>
      <c r="K270" s="6"/>
      <c r="M270" s="25"/>
      <c r="O270" s="3"/>
      <c r="Q270" s="25"/>
      <c r="S270" s="3"/>
      <c r="U270">
        <v>2</v>
      </c>
    </row>
    <row r="271" spans="1:21">
      <c r="A271" s="1" t="s">
        <v>279</v>
      </c>
      <c r="B271" s="2">
        <v>37390</v>
      </c>
      <c r="C271" s="1" t="s">
        <v>27</v>
      </c>
      <c r="D271" s="1" t="s">
        <v>34</v>
      </c>
      <c r="E271" s="41">
        <v>27</v>
      </c>
      <c r="F271" s="1"/>
      <c r="G271" s="1"/>
      <c r="H271" s="41"/>
      <c r="I271" s="25">
        <v>8</v>
      </c>
      <c r="K271" s="3">
        <f>(E271-I271)/(E271)</f>
        <v>0.70370370370370372</v>
      </c>
      <c r="M271" s="25">
        <v>17</v>
      </c>
      <c r="O271" s="3">
        <f t="shared" si="32"/>
        <v>0.37037037037037035</v>
      </c>
      <c r="Q271" s="25">
        <v>20</v>
      </c>
      <c r="S271" s="3">
        <f>(E271-Q271)/E271</f>
        <v>0.25925925925925924</v>
      </c>
      <c r="U271">
        <v>2</v>
      </c>
    </row>
    <row r="272" spans="1:21">
      <c r="A272" s="6" t="s">
        <v>280</v>
      </c>
      <c r="B272" s="2">
        <v>37171</v>
      </c>
      <c r="C272" s="1" t="s">
        <v>0</v>
      </c>
      <c r="D272" s="1" t="s">
        <v>4</v>
      </c>
      <c r="E272" s="50">
        <v>30</v>
      </c>
      <c r="F272" s="1" t="s">
        <v>4</v>
      </c>
      <c r="G272" s="1" t="s">
        <v>2</v>
      </c>
      <c r="H272" s="50">
        <v>28</v>
      </c>
      <c r="I272" s="25">
        <v>18</v>
      </c>
      <c r="J272" s="41">
        <v>22</v>
      </c>
      <c r="K272" s="6">
        <f>(E272-I272)/(E272)</f>
        <v>0.4</v>
      </c>
      <c r="L272">
        <f>(H272-J272)/(H272)</f>
        <v>0.21428571428571427</v>
      </c>
      <c r="M272" s="25">
        <v>19</v>
      </c>
      <c r="N272" s="40">
        <v>20</v>
      </c>
      <c r="O272" s="3">
        <f t="shared" si="32"/>
        <v>0.36666666666666664</v>
      </c>
      <c r="P272">
        <f>(H272-N272)/(H272)</f>
        <v>0.2857142857142857</v>
      </c>
      <c r="Q272" s="25">
        <v>19</v>
      </c>
      <c r="R272" s="40">
        <v>18</v>
      </c>
      <c r="S272" s="3">
        <f>(E272-Q272)/E272</f>
        <v>0.36666666666666664</v>
      </c>
      <c r="T272">
        <f>(H272-R272)/H272</f>
        <v>0.35714285714285715</v>
      </c>
      <c r="U272">
        <v>2</v>
      </c>
    </row>
    <row r="273" spans="1:21">
      <c r="A273" s="6" t="s">
        <v>281</v>
      </c>
      <c r="B273" s="16">
        <v>35998</v>
      </c>
      <c r="C273" s="6" t="s">
        <v>27</v>
      </c>
      <c r="D273" s="6" t="s">
        <v>34</v>
      </c>
      <c r="E273" s="44"/>
      <c r="F273" s="6"/>
      <c r="G273" s="6"/>
      <c r="H273" s="44"/>
      <c r="K273" s="6"/>
      <c r="M273" s="25"/>
      <c r="O273" s="3"/>
      <c r="Q273" s="25"/>
      <c r="S273" s="3"/>
      <c r="U273">
        <v>2</v>
      </c>
    </row>
    <row r="274" spans="1:21">
      <c r="A274" s="20" t="s">
        <v>282</v>
      </c>
      <c r="B274" s="11">
        <v>35901</v>
      </c>
      <c r="C274" s="12" t="s">
        <v>8</v>
      </c>
      <c r="D274" s="12" t="s">
        <v>1</v>
      </c>
      <c r="E274" s="25"/>
      <c r="F274" s="13" t="s">
        <v>1</v>
      </c>
      <c r="G274" s="13" t="s">
        <v>2</v>
      </c>
      <c r="H274" s="48"/>
      <c r="K274" s="3"/>
      <c r="M274" s="25"/>
      <c r="O274" s="3"/>
      <c r="Q274" s="25"/>
      <c r="S274" s="3"/>
      <c r="U274">
        <v>2</v>
      </c>
    </row>
    <row r="275" spans="1:21">
      <c r="A275" s="6" t="s">
        <v>283</v>
      </c>
      <c r="B275" s="2">
        <v>36417</v>
      </c>
      <c r="C275" s="1" t="s">
        <v>0</v>
      </c>
      <c r="D275" s="1" t="s">
        <v>4</v>
      </c>
      <c r="E275" s="50">
        <v>28</v>
      </c>
      <c r="F275" s="1" t="s">
        <v>4</v>
      </c>
      <c r="G275" s="1" t="s">
        <v>2</v>
      </c>
      <c r="H275" s="50">
        <v>32</v>
      </c>
      <c r="I275" s="25">
        <v>12</v>
      </c>
      <c r="J275" s="41">
        <v>15</v>
      </c>
      <c r="K275" s="6">
        <f>(E275-I275)/(E275)</f>
        <v>0.5714285714285714</v>
      </c>
      <c r="L275">
        <f>(H275-J275)/(H275)</f>
        <v>0.53125</v>
      </c>
      <c r="M275" s="25">
        <v>21</v>
      </c>
      <c r="N275" s="40">
        <v>30</v>
      </c>
      <c r="O275" s="3">
        <f>(E275-M275)/(E275)</f>
        <v>0.25</v>
      </c>
      <c r="P275">
        <f>(H275-N275)/(H275)</f>
        <v>6.25E-2</v>
      </c>
      <c r="Q275" s="25">
        <v>22</v>
      </c>
      <c r="R275" s="40">
        <v>25</v>
      </c>
      <c r="S275" s="3">
        <f>(E275-Q275)/E275</f>
        <v>0.21428571428571427</v>
      </c>
      <c r="T275">
        <f>(H275-R275)/H275</f>
        <v>0.21875</v>
      </c>
      <c r="U275">
        <v>2</v>
      </c>
    </row>
    <row r="276" spans="1:21">
      <c r="A276" s="1" t="s">
        <v>284</v>
      </c>
      <c r="B276" s="2">
        <v>36504</v>
      </c>
      <c r="C276" s="1"/>
      <c r="D276" s="1"/>
      <c r="E276" s="41"/>
      <c r="F276" s="1" t="s">
        <v>1</v>
      </c>
      <c r="G276" s="1" t="s">
        <v>10</v>
      </c>
      <c r="H276" s="41">
        <v>36</v>
      </c>
      <c r="J276" s="40">
        <v>8</v>
      </c>
      <c r="K276" s="3"/>
      <c r="L276">
        <f>(H276-J276)/(H276)</f>
        <v>0.77777777777777779</v>
      </c>
      <c r="M276" s="25"/>
      <c r="N276" s="40">
        <v>21</v>
      </c>
      <c r="O276" s="3"/>
      <c r="P276">
        <f>(H276-N276)/(H276)</f>
        <v>0.41666666666666669</v>
      </c>
      <c r="Q276" s="25"/>
      <c r="R276" s="40">
        <v>19</v>
      </c>
      <c r="S276" s="3"/>
      <c r="T276">
        <f>(H276-R276)/H276</f>
        <v>0.47222222222222221</v>
      </c>
      <c r="U276">
        <v>2</v>
      </c>
    </row>
    <row r="277" spans="1:21">
      <c r="A277" s="20" t="s">
        <v>285</v>
      </c>
      <c r="B277" s="11">
        <v>36510</v>
      </c>
      <c r="C277" s="12" t="s">
        <v>0</v>
      </c>
      <c r="D277" s="12" t="s">
        <v>34</v>
      </c>
      <c r="E277" s="25"/>
      <c r="F277" s="7"/>
      <c r="G277" s="7"/>
      <c r="H277" s="48"/>
      <c r="K277" s="3"/>
      <c r="M277" s="25"/>
      <c r="O277" s="3"/>
      <c r="Q277" s="25"/>
      <c r="S277" s="3"/>
      <c r="U277">
        <v>2</v>
      </c>
    </row>
    <row r="278" spans="1:21">
      <c r="A278" s="20" t="s">
        <v>286</v>
      </c>
      <c r="B278" s="2">
        <v>37466</v>
      </c>
      <c r="C278" s="1" t="s">
        <v>6</v>
      </c>
      <c r="D278" s="1" t="s">
        <v>12</v>
      </c>
      <c r="E278" s="41">
        <v>20</v>
      </c>
      <c r="F278" s="1"/>
      <c r="G278" s="1"/>
      <c r="H278" s="41"/>
      <c r="I278" s="25">
        <v>6</v>
      </c>
      <c r="K278" s="6">
        <f>(E278-I278)/(E278)</f>
        <v>0.7</v>
      </c>
      <c r="M278" s="25">
        <v>12</v>
      </c>
      <c r="O278" s="3">
        <f>(E278-M278)/(E278)</f>
        <v>0.4</v>
      </c>
      <c r="Q278" s="25">
        <v>15</v>
      </c>
      <c r="S278" s="3">
        <f>(E278-Q278)/E278</f>
        <v>0.25</v>
      </c>
      <c r="U278">
        <v>2</v>
      </c>
    </row>
    <row r="279" spans="1:21">
      <c r="A279" s="20" t="s">
        <v>287</v>
      </c>
      <c r="B279" s="11">
        <v>37746</v>
      </c>
      <c r="C279" s="12" t="s">
        <v>6</v>
      </c>
      <c r="D279" s="12" t="s">
        <v>15</v>
      </c>
      <c r="E279" s="25"/>
      <c r="F279" s="13" t="s">
        <v>15</v>
      </c>
      <c r="G279" s="13" t="s">
        <v>10</v>
      </c>
      <c r="H279" s="48"/>
      <c r="K279" s="3"/>
      <c r="M279" s="25"/>
      <c r="O279" s="3"/>
      <c r="Q279" s="25"/>
      <c r="S279" s="3"/>
      <c r="U279">
        <v>2</v>
      </c>
    </row>
    <row r="280" spans="1:21">
      <c r="A280" s="6" t="s">
        <v>288</v>
      </c>
      <c r="B280" s="16">
        <v>36711</v>
      </c>
      <c r="C280" s="6" t="s">
        <v>44</v>
      </c>
      <c r="D280" s="6" t="s">
        <v>34</v>
      </c>
      <c r="E280" s="44"/>
      <c r="F280" s="6"/>
      <c r="G280" s="6"/>
      <c r="H280" s="44"/>
      <c r="K280" s="6"/>
      <c r="M280" s="25"/>
      <c r="O280" s="3"/>
      <c r="Q280" s="25"/>
      <c r="S280" s="3"/>
      <c r="U280">
        <v>2</v>
      </c>
    </row>
    <row r="281" spans="1:21">
      <c r="A281" s="20" t="s">
        <v>289</v>
      </c>
      <c r="B281" s="11">
        <v>36781</v>
      </c>
      <c r="C281" s="12" t="s">
        <v>0</v>
      </c>
      <c r="D281" s="12" t="s">
        <v>1</v>
      </c>
      <c r="E281" s="25"/>
      <c r="F281" s="13" t="s">
        <v>1</v>
      </c>
      <c r="G281" s="13" t="s">
        <v>2</v>
      </c>
      <c r="H281" s="48"/>
      <c r="K281" s="3"/>
      <c r="M281" s="25"/>
      <c r="O281" s="3"/>
      <c r="Q281" s="25"/>
      <c r="S281" s="3"/>
      <c r="U281">
        <v>2</v>
      </c>
    </row>
    <row r="282" spans="1:21">
      <c r="A282" s="20" t="s">
        <v>290</v>
      </c>
      <c r="B282" s="2">
        <v>35915</v>
      </c>
      <c r="C282" s="1" t="s">
        <v>27</v>
      </c>
      <c r="D282" s="1" t="s">
        <v>34</v>
      </c>
      <c r="E282" s="41">
        <v>23</v>
      </c>
      <c r="F282" s="1"/>
      <c r="G282" s="1"/>
      <c r="H282" s="41"/>
      <c r="I282" s="25">
        <v>5</v>
      </c>
      <c r="J282" s="41"/>
      <c r="K282" s="6">
        <f>(E282-I282)/(E282)</f>
        <v>0.78260869565217395</v>
      </c>
      <c r="M282" s="25">
        <v>12</v>
      </c>
      <c r="O282" s="3">
        <f>(E282-M282)/(E282)</f>
        <v>0.47826086956521741</v>
      </c>
      <c r="Q282" s="25">
        <v>8</v>
      </c>
      <c r="S282" s="3">
        <f>(E282-Q282)/E282</f>
        <v>0.65217391304347827</v>
      </c>
      <c r="U282">
        <v>2</v>
      </c>
    </row>
    <row r="283" spans="1:21">
      <c r="A283" s="6" t="s">
        <v>291</v>
      </c>
      <c r="B283" s="16">
        <v>36564</v>
      </c>
      <c r="C283" s="6" t="s">
        <v>44</v>
      </c>
      <c r="D283" s="6" t="s">
        <v>4</v>
      </c>
      <c r="E283" s="44"/>
      <c r="F283" s="6" t="s">
        <v>4</v>
      </c>
      <c r="G283" s="6" t="s">
        <v>2</v>
      </c>
      <c r="H283" s="44"/>
      <c r="K283" s="6"/>
      <c r="M283" s="25"/>
      <c r="O283" s="3"/>
      <c r="Q283" s="25"/>
      <c r="S283" s="3"/>
      <c r="U283">
        <v>2</v>
      </c>
    </row>
    <row r="284" spans="1:21">
      <c r="A284" s="20" t="s">
        <v>292</v>
      </c>
      <c r="B284" s="2">
        <v>36357</v>
      </c>
      <c r="C284" s="1" t="s">
        <v>12</v>
      </c>
      <c r="D284" s="1" t="s">
        <v>34</v>
      </c>
      <c r="E284" s="41"/>
      <c r="F284" s="1" t="s">
        <v>34</v>
      </c>
      <c r="G284" s="1" t="s">
        <v>74</v>
      </c>
      <c r="H284" s="41">
        <v>30</v>
      </c>
      <c r="J284" s="40">
        <v>6</v>
      </c>
      <c r="K284" s="3"/>
      <c r="L284">
        <f>(H284-J284)/(H284)</f>
        <v>0.8</v>
      </c>
      <c r="M284" s="25"/>
      <c r="N284" s="40">
        <v>11</v>
      </c>
      <c r="O284" s="3"/>
      <c r="P284">
        <f>(H284-N284)/(H284)</f>
        <v>0.6333333333333333</v>
      </c>
      <c r="Q284" s="25"/>
      <c r="R284" s="40">
        <v>10</v>
      </c>
      <c r="S284" s="3"/>
      <c r="T284">
        <f>(H284-R284)/H284</f>
        <v>0.66666666666666663</v>
      </c>
      <c r="U284">
        <v>2</v>
      </c>
    </row>
    <row r="285" spans="1:21">
      <c r="A285" s="20" t="s">
        <v>293</v>
      </c>
      <c r="B285" s="11">
        <v>37231</v>
      </c>
      <c r="C285" s="12" t="s">
        <v>0</v>
      </c>
      <c r="D285" s="12" t="s">
        <v>34</v>
      </c>
      <c r="E285" s="25"/>
      <c r="F285" s="7"/>
      <c r="G285" s="7"/>
      <c r="H285" s="48"/>
      <c r="K285" s="3"/>
      <c r="M285" s="25"/>
      <c r="O285" s="3"/>
      <c r="Q285" s="25"/>
      <c r="S285" s="3"/>
      <c r="U285">
        <v>2</v>
      </c>
    </row>
    <row r="286" spans="1:21">
      <c r="A286" s="6" t="s">
        <v>294</v>
      </c>
      <c r="B286" s="16">
        <v>37038</v>
      </c>
      <c r="C286" s="6" t="s">
        <v>6</v>
      </c>
      <c r="D286" s="6" t="s">
        <v>1</v>
      </c>
      <c r="E286" s="44"/>
      <c r="F286" s="6"/>
      <c r="G286" s="6"/>
      <c r="H286" s="44"/>
      <c r="K286" s="6"/>
      <c r="M286" s="25"/>
      <c r="O286" s="3"/>
      <c r="Q286" s="25"/>
      <c r="S286" s="3"/>
      <c r="U286">
        <v>2</v>
      </c>
    </row>
    <row r="287" spans="1:21">
      <c r="A287" s="20" t="s">
        <v>295</v>
      </c>
      <c r="B287" s="2">
        <v>36712</v>
      </c>
      <c r="C287" s="1"/>
      <c r="D287" s="1"/>
      <c r="E287" s="41"/>
      <c r="F287" s="1" t="s">
        <v>1</v>
      </c>
      <c r="G287" s="1" t="s">
        <v>10</v>
      </c>
      <c r="H287" s="41">
        <v>23</v>
      </c>
      <c r="J287" s="40">
        <v>2</v>
      </c>
      <c r="K287" s="3"/>
      <c r="L287">
        <f>(H287-J287)/(H287)</f>
        <v>0.91304347826086951</v>
      </c>
      <c r="M287" s="25"/>
      <c r="N287" s="40">
        <v>13</v>
      </c>
      <c r="O287" s="3"/>
      <c r="P287">
        <f>(H287-N287)/(H287)</f>
        <v>0.43478260869565216</v>
      </c>
      <c r="Q287" s="25"/>
      <c r="R287" s="40">
        <v>12</v>
      </c>
      <c r="S287" s="3"/>
      <c r="T287">
        <f>(H287-R287)/H287</f>
        <v>0.47826086956521741</v>
      </c>
      <c r="U287">
        <v>2</v>
      </c>
    </row>
    <row r="288" spans="1:21">
      <c r="A288" s="20" t="s">
        <v>296</v>
      </c>
      <c r="B288" s="11">
        <v>36615</v>
      </c>
      <c r="C288" s="3"/>
      <c r="D288" s="3"/>
      <c r="E288" s="25"/>
      <c r="F288" s="13" t="s">
        <v>1</v>
      </c>
      <c r="G288" s="13" t="s">
        <v>10</v>
      </c>
      <c r="H288" s="48"/>
      <c r="K288" s="3"/>
      <c r="M288" s="25"/>
      <c r="O288" s="3"/>
      <c r="Q288" s="25"/>
      <c r="S288" s="3"/>
      <c r="U288">
        <v>2</v>
      </c>
    </row>
    <row r="289" spans="1:21">
      <c r="A289" s="6" t="s">
        <v>297</v>
      </c>
      <c r="B289" s="16">
        <v>35695</v>
      </c>
      <c r="C289" s="6" t="s">
        <v>6</v>
      </c>
      <c r="D289" s="6" t="s">
        <v>1</v>
      </c>
      <c r="E289" s="44"/>
      <c r="F289" s="6" t="s">
        <v>1</v>
      </c>
      <c r="G289" s="6" t="s">
        <v>2</v>
      </c>
      <c r="H289" s="44"/>
      <c r="K289" s="6"/>
      <c r="M289" s="25"/>
      <c r="O289" s="3"/>
      <c r="Q289" s="25"/>
      <c r="S289" s="3"/>
      <c r="U289">
        <v>2</v>
      </c>
    </row>
    <row r="290" spans="1:21">
      <c r="A290" s="20" t="s">
        <v>298</v>
      </c>
      <c r="B290" s="11">
        <v>37470</v>
      </c>
      <c r="C290" s="3"/>
      <c r="D290" s="3"/>
      <c r="E290" s="25"/>
      <c r="F290" s="13" t="s">
        <v>1</v>
      </c>
      <c r="G290" s="13" t="s">
        <v>10</v>
      </c>
      <c r="H290" s="48"/>
      <c r="K290" s="3"/>
      <c r="M290" s="25"/>
      <c r="O290" s="3"/>
      <c r="Q290" s="25"/>
      <c r="S290" s="3"/>
      <c r="U290">
        <v>2</v>
      </c>
    </row>
    <row r="291" spans="1:21">
      <c r="A291" s="20" t="s">
        <v>299</v>
      </c>
      <c r="B291" s="11">
        <v>36420</v>
      </c>
      <c r="C291" s="12" t="s">
        <v>0</v>
      </c>
      <c r="D291" s="12" t="s">
        <v>12</v>
      </c>
      <c r="E291" s="25"/>
      <c r="F291" s="13" t="s">
        <v>12</v>
      </c>
      <c r="G291" s="13" t="s">
        <v>28</v>
      </c>
      <c r="H291" s="48"/>
      <c r="K291" s="3"/>
      <c r="M291" s="25"/>
      <c r="O291" s="3"/>
      <c r="Q291" s="25"/>
      <c r="S291" s="3"/>
      <c r="U291">
        <v>2</v>
      </c>
    </row>
    <row r="292" spans="1:21">
      <c r="A292" s="20" t="s">
        <v>300</v>
      </c>
      <c r="B292" s="11">
        <v>35906</v>
      </c>
      <c r="C292" s="3"/>
      <c r="D292" s="3"/>
      <c r="E292" s="25"/>
      <c r="F292" s="13" t="s">
        <v>15</v>
      </c>
      <c r="G292" s="13" t="s">
        <v>10</v>
      </c>
      <c r="H292" s="48"/>
      <c r="K292" s="3"/>
      <c r="M292" s="25"/>
      <c r="O292" s="3"/>
      <c r="Q292" s="25"/>
      <c r="S292" s="3"/>
      <c r="U292">
        <v>2</v>
      </c>
    </row>
    <row r="293" spans="1:21">
      <c r="A293" s="1" t="s">
        <v>301</v>
      </c>
      <c r="B293" s="2">
        <v>36900</v>
      </c>
      <c r="C293" s="1" t="s">
        <v>0</v>
      </c>
      <c r="D293" s="1" t="s">
        <v>1</v>
      </c>
      <c r="E293" s="41">
        <v>21</v>
      </c>
      <c r="F293" s="1"/>
      <c r="G293" s="1"/>
      <c r="H293" s="41"/>
      <c r="I293" s="25">
        <v>10</v>
      </c>
      <c r="K293" s="6">
        <f>(E293-I293)/(E293)</f>
        <v>0.52380952380952384</v>
      </c>
      <c r="M293" s="25">
        <v>15</v>
      </c>
      <c r="O293" s="3">
        <f>(E293-M293)/(E293)</f>
        <v>0.2857142857142857</v>
      </c>
      <c r="Q293" s="25">
        <v>20</v>
      </c>
      <c r="S293" s="3">
        <f>(E293-Q293)/E293</f>
        <v>4.7619047619047616E-2</v>
      </c>
      <c r="U293">
        <v>2</v>
      </c>
    </row>
    <row r="294" spans="1:21">
      <c r="A294" s="20" t="s">
        <v>302</v>
      </c>
      <c r="B294" s="11">
        <v>36868</v>
      </c>
      <c r="C294" s="3"/>
      <c r="D294" s="3"/>
      <c r="E294" s="25"/>
      <c r="F294" s="13" t="s">
        <v>27</v>
      </c>
      <c r="G294" s="13" t="s">
        <v>28</v>
      </c>
      <c r="H294" s="48"/>
      <c r="K294" s="3"/>
      <c r="M294" s="25"/>
      <c r="O294" s="3"/>
      <c r="Q294" s="25"/>
      <c r="S294" s="3"/>
      <c r="U294">
        <v>2</v>
      </c>
    </row>
    <row r="295" spans="1:21">
      <c r="A295" s="20" t="s">
        <v>303</v>
      </c>
      <c r="B295" s="11">
        <v>35656</v>
      </c>
      <c r="C295" s="3"/>
      <c r="D295" s="3"/>
      <c r="E295" s="25"/>
      <c r="F295" s="13" t="s">
        <v>44</v>
      </c>
      <c r="G295" s="13" t="s">
        <v>28</v>
      </c>
      <c r="H295" s="48"/>
      <c r="K295" s="3"/>
      <c r="M295" s="25"/>
      <c r="O295" s="3"/>
      <c r="Q295" s="25"/>
      <c r="S295" s="3"/>
      <c r="U295">
        <v>2</v>
      </c>
    </row>
    <row r="296" spans="1:21">
      <c r="A296" s="20" t="s">
        <v>304</v>
      </c>
      <c r="B296" s="2">
        <v>36440</v>
      </c>
      <c r="C296" s="1"/>
      <c r="D296" s="1"/>
      <c r="E296" s="41"/>
      <c r="F296" s="1" t="s">
        <v>27</v>
      </c>
      <c r="G296" s="1" t="s">
        <v>28</v>
      </c>
      <c r="H296" s="41">
        <v>42</v>
      </c>
      <c r="J296" s="40">
        <v>10</v>
      </c>
      <c r="K296" s="3"/>
      <c r="L296">
        <f>(H296-J296)/(H296)</f>
        <v>0.76190476190476186</v>
      </c>
      <c r="M296" s="25"/>
      <c r="N296" s="40">
        <v>24</v>
      </c>
      <c r="O296" s="3"/>
      <c r="P296">
        <f>(H296-N296)/(H296)</f>
        <v>0.42857142857142855</v>
      </c>
      <c r="Q296" s="25"/>
      <c r="R296" s="40">
        <v>23</v>
      </c>
      <c r="S296" s="3"/>
      <c r="T296">
        <f>(H296-R296)/H296</f>
        <v>0.45238095238095238</v>
      </c>
      <c r="U296">
        <v>2</v>
      </c>
    </row>
    <row r="297" spans="1:21">
      <c r="A297" s="1" t="s">
        <v>305</v>
      </c>
      <c r="B297" s="2">
        <v>36295</v>
      </c>
      <c r="C297" s="1" t="s">
        <v>12</v>
      </c>
      <c r="D297" s="1" t="s">
        <v>34</v>
      </c>
      <c r="E297" s="50">
        <v>27</v>
      </c>
      <c r="F297" s="1" t="s">
        <v>34</v>
      </c>
      <c r="G297" s="1" t="s">
        <v>2</v>
      </c>
      <c r="H297" s="50">
        <v>25</v>
      </c>
      <c r="I297" s="25">
        <v>3</v>
      </c>
      <c r="J297" s="41">
        <v>8</v>
      </c>
      <c r="K297" s="6">
        <f>(E297-I297)/(E297)</f>
        <v>0.88888888888888884</v>
      </c>
      <c r="L297">
        <f>(H297-J297)/(H297)</f>
        <v>0.68</v>
      </c>
      <c r="M297" s="25">
        <v>17</v>
      </c>
      <c r="N297" s="40">
        <v>16</v>
      </c>
      <c r="O297" s="3">
        <f>(E297-M297)/(E297)</f>
        <v>0.37037037037037035</v>
      </c>
      <c r="P297">
        <f>(H297-N297)/(H297)</f>
        <v>0.36</v>
      </c>
      <c r="Q297" s="25">
        <v>13</v>
      </c>
      <c r="R297" s="40">
        <v>17</v>
      </c>
      <c r="S297" s="3">
        <f>(E297-Q297)/E297</f>
        <v>0.51851851851851849</v>
      </c>
      <c r="T297">
        <f>(H297-R297)/H297</f>
        <v>0.32</v>
      </c>
      <c r="U297">
        <v>2</v>
      </c>
    </row>
    <row r="298" spans="1:21">
      <c r="A298" s="1" t="s">
        <v>306</v>
      </c>
      <c r="B298" s="2">
        <v>36292</v>
      </c>
      <c r="C298" s="1" t="s">
        <v>6</v>
      </c>
      <c r="D298" s="1" t="s">
        <v>15</v>
      </c>
      <c r="E298" s="41">
        <v>29</v>
      </c>
      <c r="F298" s="1"/>
      <c r="G298" s="1"/>
      <c r="H298" s="41"/>
      <c r="I298" s="25">
        <v>13</v>
      </c>
      <c r="K298" s="6">
        <f>(E298-I298)/(E298)</f>
        <v>0.55172413793103448</v>
      </c>
      <c r="M298" s="25">
        <v>28</v>
      </c>
      <c r="O298" s="3">
        <f>(E298-M298)/(E298)</f>
        <v>3.4482758620689655E-2</v>
      </c>
      <c r="Q298" s="25">
        <v>20</v>
      </c>
      <c r="R298" s="40" t="s">
        <v>21</v>
      </c>
      <c r="S298" s="3">
        <f>(E298-Q298)/E298</f>
        <v>0.31034482758620691</v>
      </c>
      <c r="U298">
        <v>2</v>
      </c>
    </row>
    <row r="299" spans="1:21">
      <c r="A299" s="6" t="s">
        <v>307</v>
      </c>
      <c r="B299" s="16">
        <v>36328</v>
      </c>
      <c r="C299" s="6" t="s">
        <v>0</v>
      </c>
      <c r="D299" s="6" t="s">
        <v>1</v>
      </c>
      <c r="E299" s="44"/>
      <c r="F299" s="6" t="s">
        <v>1</v>
      </c>
      <c r="G299" s="6" t="s">
        <v>2</v>
      </c>
      <c r="H299" s="44"/>
      <c r="K299" s="6"/>
      <c r="M299" s="25"/>
      <c r="O299" s="3"/>
      <c r="Q299" s="25"/>
      <c r="S299" s="3"/>
      <c r="U299">
        <v>2</v>
      </c>
    </row>
    <row r="300" spans="1:21">
      <c r="A300" s="14" t="s">
        <v>308</v>
      </c>
      <c r="B300" s="15">
        <v>36665</v>
      </c>
      <c r="C300" s="14" t="s">
        <v>6</v>
      </c>
      <c r="D300" s="14" t="s">
        <v>1</v>
      </c>
      <c r="E300" s="43"/>
      <c r="F300" s="14" t="s">
        <v>4</v>
      </c>
      <c r="G300" s="14" t="s">
        <v>2</v>
      </c>
      <c r="H300" s="43"/>
      <c r="K300" s="14"/>
      <c r="M300" s="25"/>
      <c r="O300" s="3"/>
      <c r="Q300" s="25"/>
      <c r="S300" s="3"/>
      <c r="U300">
        <v>2</v>
      </c>
    </row>
    <row r="301" spans="1:21">
      <c r="A301" s="6" t="s">
        <v>309</v>
      </c>
      <c r="B301" s="16">
        <v>37345</v>
      </c>
      <c r="C301" s="6" t="s">
        <v>0</v>
      </c>
      <c r="D301" s="6" t="s">
        <v>4</v>
      </c>
      <c r="E301" s="44"/>
      <c r="F301" s="6" t="s">
        <v>4</v>
      </c>
      <c r="G301" s="6" t="s">
        <v>2</v>
      </c>
      <c r="H301" s="44"/>
      <c r="K301" s="6"/>
      <c r="M301" s="25"/>
      <c r="O301" s="3"/>
      <c r="Q301" s="25"/>
      <c r="S301" s="3"/>
      <c r="U301">
        <v>2</v>
      </c>
    </row>
    <row r="302" spans="1:21">
      <c r="A302" s="20" t="s">
        <v>310</v>
      </c>
      <c r="B302" s="11">
        <v>36178</v>
      </c>
      <c r="C302" s="3"/>
      <c r="D302" s="3"/>
      <c r="E302" s="25"/>
      <c r="F302" s="13" t="s">
        <v>15</v>
      </c>
      <c r="G302" s="13" t="s">
        <v>10</v>
      </c>
      <c r="H302" s="48"/>
      <c r="K302" s="3"/>
      <c r="M302" s="25"/>
      <c r="O302" s="3"/>
      <c r="Q302" s="25"/>
      <c r="S302" s="3"/>
      <c r="U302">
        <v>2</v>
      </c>
    </row>
    <row r="303" spans="1:21">
      <c r="A303" s="20" t="s">
        <v>311</v>
      </c>
      <c r="B303" s="11">
        <v>37280</v>
      </c>
      <c r="C303" s="12" t="s">
        <v>44</v>
      </c>
      <c r="D303" s="12" t="s">
        <v>1</v>
      </c>
      <c r="E303" s="25"/>
      <c r="F303" s="13" t="s">
        <v>1</v>
      </c>
      <c r="G303" s="13" t="s">
        <v>2</v>
      </c>
      <c r="H303" s="48"/>
      <c r="K303" s="3"/>
      <c r="M303" s="25"/>
      <c r="O303" s="3"/>
      <c r="Q303" s="25"/>
      <c r="S303" s="3"/>
      <c r="U303">
        <v>2</v>
      </c>
    </row>
    <row r="304" spans="1:21">
      <c r="A304" s="6" t="s">
        <v>312</v>
      </c>
      <c r="B304" s="16">
        <v>36596</v>
      </c>
      <c r="C304" s="6"/>
      <c r="D304" s="6"/>
      <c r="E304" s="44"/>
      <c r="F304" s="6" t="s">
        <v>15</v>
      </c>
      <c r="G304" s="6" t="s">
        <v>28</v>
      </c>
      <c r="H304" s="44"/>
      <c r="K304" s="6"/>
      <c r="M304" s="25"/>
      <c r="O304" s="3"/>
      <c r="Q304" s="25"/>
      <c r="S304" s="3"/>
      <c r="U304">
        <v>2</v>
      </c>
    </row>
    <row r="305" spans="1:21">
      <c r="A305" s="20" t="s">
        <v>313</v>
      </c>
      <c r="B305" s="2">
        <v>37059</v>
      </c>
      <c r="C305" s="1"/>
      <c r="D305" s="1"/>
      <c r="E305" s="41"/>
      <c r="F305" s="1" t="s">
        <v>12</v>
      </c>
      <c r="G305" s="1" t="s">
        <v>28</v>
      </c>
      <c r="H305" s="41">
        <v>29</v>
      </c>
      <c r="J305" s="40">
        <v>0</v>
      </c>
      <c r="K305" s="3"/>
      <c r="L305">
        <f>(H305-J305)/(H305)</f>
        <v>1</v>
      </c>
      <c r="M305" s="25"/>
      <c r="N305" s="40">
        <v>9</v>
      </c>
      <c r="O305" s="3"/>
      <c r="P305">
        <f>(H305-N305)/(H305)</f>
        <v>0.68965517241379315</v>
      </c>
      <c r="Q305" s="25"/>
      <c r="R305" s="40">
        <v>11</v>
      </c>
      <c r="S305" s="3"/>
      <c r="T305">
        <f>(H305-R305)/H305</f>
        <v>0.62068965517241381</v>
      </c>
      <c r="U305">
        <v>2</v>
      </c>
    </row>
    <row r="306" spans="1:21">
      <c r="A306" s="14" t="s">
        <v>314</v>
      </c>
      <c r="C306" s="1" t="s">
        <v>0</v>
      </c>
      <c r="D306" s="1" t="s">
        <v>4</v>
      </c>
      <c r="E306" s="41">
        <v>16</v>
      </c>
      <c r="F306" s="1"/>
      <c r="G306" s="1"/>
      <c r="H306" s="41"/>
      <c r="I306" s="25">
        <v>10</v>
      </c>
      <c r="K306" s="6">
        <f>(E306-I306)/(E306)</f>
        <v>0.375</v>
      </c>
      <c r="M306" s="25">
        <v>13</v>
      </c>
      <c r="O306" s="3">
        <f>(E306-M306)/(E306)</f>
        <v>0.1875</v>
      </c>
      <c r="Q306" s="25">
        <v>15</v>
      </c>
      <c r="S306" s="3">
        <f>(E306-Q306)/E306</f>
        <v>6.25E-2</v>
      </c>
      <c r="U306">
        <v>2</v>
      </c>
    </row>
    <row r="307" spans="1:21">
      <c r="A307" s="20" t="s">
        <v>315</v>
      </c>
      <c r="B307" s="11">
        <v>36913</v>
      </c>
      <c r="C307" s="12" t="s">
        <v>0</v>
      </c>
      <c r="D307" s="12" t="s">
        <v>34</v>
      </c>
      <c r="E307" s="25"/>
      <c r="F307" s="7"/>
      <c r="G307" s="7"/>
      <c r="H307" s="48"/>
      <c r="K307" s="3"/>
      <c r="M307" s="25"/>
      <c r="O307" s="3"/>
      <c r="Q307" s="25"/>
      <c r="S307" s="3"/>
      <c r="U307">
        <v>2</v>
      </c>
    </row>
    <row r="308" spans="1:21">
      <c r="A308" s="20" t="s">
        <v>316</v>
      </c>
      <c r="B308" s="11">
        <v>37391</v>
      </c>
      <c r="C308" s="12" t="s">
        <v>23</v>
      </c>
      <c r="D308" s="12" t="s">
        <v>10</v>
      </c>
      <c r="E308" s="25"/>
      <c r="F308" s="7"/>
      <c r="G308" s="7"/>
      <c r="H308" s="48"/>
      <c r="K308" s="3"/>
      <c r="M308" s="25"/>
      <c r="O308" s="3"/>
      <c r="Q308" s="25"/>
      <c r="S308" s="3"/>
      <c r="U308">
        <v>2</v>
      </c>
    </row>
    <row r="309" spans="1:21">
      <c r="A309" s="20" t="s">
        <v>317</v>
      </c>
      <c r="B309" s="11">
        <v>36018</v>
      </c>
      <c r="C309" s="12" t="s">
        <v>8</v>
      </c>
      <c r="D309" s="12" t="s">
        <v>12</v>
      </c>
      <c r="E309" s="25"/>
      <c r="F309" s="13" t="s">
        <v>12</v>
      </c>
      <c r="G309" s="13" t="s">
        <v>10</v>
      </c>
      <c r="H309" s="48"/>
      <c r="K309" s="3"/>
      <c r="M309" s="25"/>
      <c r="O309" s="3"/>
      <c r="Q309" s="25"/>
      <c r="S309" s="3"/>
      <c r="U309">
        <v>2</v>
      </c>
    </row>
    <row r="310" spans="1:21">
      <c r="A310" s="20" t="s">
        <v>318</v>
      </c>
      <c r="B310" s="11">
        <v>36725</v>
      </c>
      <c r="C310" s="12" t="s">
        <v>6</v>
      </c>
      <c r="D310" s="12" t="s">
        <v>12</v>
      </c>
      <c r="E310" s="25"/>
      <c r="F310" s="13" t="s">
        <v>12</v>
      </c>
      <c r="G310" s="13" t="s">
        <v>2</v>
      </c>
      <c r="H310" s="48"/>
      <c r="K310" s="3"/>
      <c r="M310" s="25"/>
      <c r="O310" s="3"/>
      <c r="Q310" s="25"/>
      <c r="S310" s="3"/>
      <c r="U310">
        <v>2</v>
      </c>
    </row>
    <row r="311" spans="1:21">
      <c r="A311" s="20" t="s">
        <v>319</v>
      </c>
      <c r="B311" s="11">
        <v>36511</v>
      </c>
      <c r="C311" s="12" t="s">
        <v>6</v>
      </c>
      <c r="D311" s="12" t="s">
        <v>1</v>
      </c>
      <c r="E311" s="25"/>
      <c r="F311" s="7"/>
      <c r="G311" s="7"/>
      <c r="H311" s="48"/>
      <c r="K311" s="3"/>
      <c r="M311" s="25"/>
      <c r="O311" s="3"/>
      <c r="Q311" s="25"/>
      <c r="S311" s="3"/>
      <c r="U311">
        <v>2</v>
      </c>
    </row>
    <row r="312" spans="1:21">
      <c r="A312" s="6" t="s">
        <v>320</v>
      </c>
      <c r="B312" s="2">
        <v>36239</v>
      </c>
      <c r="C312" s="1" t="s">
        <v>44</v>
      </c>
      <c r="D312" s="1" t="s">
        <v>4</v>
      </c>
      <c r="E312" s="41">
        <v>32</v>
      </c>
      <c r="F312" s="1"/>
      <c r="G312" s="1"/>
      <c r="H312" s="41"/>
      <c r="I312" s="25">
        <v>24</v>
      </c>
      <c r="K312" s="6">
        <f>(E312-I312)/(E312)</f>
        <v>0.25</v>
      </c>
      <c r="M312" s="25">
        <v>31</v>
      </c>
      <c r="O312" s="3">
        <f>(E312-M312)/(E312)</f>
        <v>3.125E-2</v>
      </c>
      <c r="Q312" s="25">
        <v>30</v>
      </c>
      <c r="S312" s="3">
        <f>(E312-Q312)/E312</f>
        <v>6.25E-2</v>
      </c>
      <c r="U312">
        <v>2</v>
      </c>
    </row>
    <row r="313" spans="1:21">
      <c r="A313" s="20" t="s">
        <v>321</v>
      </c>
      <c r="B313" s="11">
        <v>36229</v>
      </c>
      <c r="C313" s="3"/>
      <c r="D313" s="3"/>
      <c r="E313" s="25"/>
      <c r="F313" s="13" t="s">
        <v>1</v>
      </c>
      <c r="G313" s="13" t="s">
        <v>2</v>
      </c>
      <c r="H313" s="48"/>
      <c r="K313" s="3"/>
      <c r="M313" s="25"/>
      <c r="O313" s="3"/>
      <c r="Q313" s="25"/>
      <c r="S313" s="3"/>
      <c r="U313">
        <v>2</v>
      </c>
    </row>
    <row r="314" spans="1:21">
      <c r="A314" s="20" t="s">
        <v>322</v>
      </c>
      <c r="B314" s="2">
        <v>36816</v>
      </c>
      <c r="C314" s="1"/>
      <c r="D314" s="1"/>
      <c r="F314" s="72" t="s">
        <v>1</v>
      </c>
      <c r="G314" s="1" t="s">
        <v>10</v>
      </c>
      <c r="H314" s="1">
        <v>25</v>
      </c>
      <c r="J314" s="40">
        <v>1</v>
      </c>
      <c r="K314" s="25"/>
      <c r="L314">
        <f>(H314-J314)/(H314)</f>
        <v>0.96</v>
      </c>
      <c r="M314" s="3"/>
      <c r="N314" s="40">
        <v>17</v>
      </c>
      <c r="O314" s="25"/>
      <c r="P314">
        <f>(H314-N314)/(H314)</f>
        <v>0.32</v>
      </c>
      <c r="Q314" s="3"/>
      <c r="R314" s="40">
        <v>17</v>
      </c>
      <c r="S314" s="25"/>
      <c r="T314">
        <f>(H314-R314)/H314</f>
        <v>0.32</v>
      </c>
      <c r="U314">
        <v>2</v>
      </c>
    </row>
    <row r="315" spans="1:21">
      <c r="A315" s="14" t="s">
        <v>323</v>
      </c>
      <c r="B315" s="15">
        <v>36396</v>
      </c>
      <c r="C315" s="14" t="s">
        <v>6</v>
      </c>
      <c r="D315" s="14" t="s">
        <v>1</v>
      </c>
      <c r="E315" s="43"/>
      <c r="F315" s="14" t="s">
        <v>1</v>
      </c>
      <c r="G315" s="14" t="s">
        <v>2</v>
      </c>
      <c r="H315" s="43"/>
      <c r="K315" s="14"/>
      <c r="M315" s="25"/>
      <c r="O315" s="3"/>
      <c r="Q315" s="25"/>
      <c r="S315" s="3"/>
      <c r="U315">
        <v>2</v>
      </c>
    </row>
    <row r="316" spans="1:21">
      <c r="A316" s="20" t="s">
        <v>324</v>
      </c>
      <c r="B316" s="11">
        <v>38981</v>
      </c>
      <c r="C316" s="12" t="s">
        <v>44</v>
      </c>
      <c r="D316" s="12" t="s">
        <v>4</v>
      </c>
      <c r="E316" s="25"/>
      <c r="F316" s="13" t="s">
        <v>4</v>
      </c>
      <c r="G316" s="13" t="s">
        <v>73</v>
      </c>
      <c r="H316" s="48"/>
      <c r="K316" s="3"/>
      <c r="M316" s="25"/>
      <c r="O316" s="3"/>
      <c r="Q316" s="25"/>
      <c r="S316" s="3"/>
      <c r="U316">
        <v>2</v>
      </c>
    </row>
    <row r="317" spans="1:21">
      <c r="A317" s="20" t="s">
        <v>325</v>
      </c>
      <c r="B317" s="11">
        <v>36435</v>
      </c>
      <c r="C317" s="12" t="s">
        <v>6</v>
      </c>
      <c r="D317" s="12" t="s">
        <v>12</v>
      </c>
      <c r="E317" s="25"/>
      <c r="F317" s="13" t="s">
        <v>12</v>
      </c>
      <c r="G317" s="13" t="s">
        <v>10</v>
      </c>
      <c r="H317" s="48"/>
      <c r="K317" s="3"/>
      <c r="M317" s="25"/>
      <c r="O317" s="3"/>
      <c r="Q317" s="25"/>
      <c r="S317" s="3"/>
      <c r="U317">
        <v>2</v>
      </c>
    </row>
    <row r="318" spans="1:21">
      <c r="A318" s="20" t="s">
        <v>326</v>
      </c>
      <c r="B318" s="11">
        <v>36477</v>
      </c>
      <c r="C318" s="3"/>
      <c r="D318" s="3"/>
      <c r="E318" s="25"/>
      <c r="F318" s="13" t="s">
        <v>27</v>
      </c>
      <c r="G318" s="13" t="s">
        <v>28</v>
      </c>
      <c r="H318" s="48"/>
      <c r="K318" s="3"/>
      <c r="M318" s="25"/>
      <c r="O318" s="3"/>
      <c r="Q318" s="25"/>
      <c r="S318" s="3"/>
      <c r="U318">
        <v>2</v>
      </c>
    </row>
    <row r="319" spans="1:21">
      <c r="A319" s="20" t="s">
        <v>327</v>
      </c>
      <c r="B319" s="11">
        <v>36359</v>
      </c>
      <c r="C319" s="12" t="s">
        <v>8</v>
      </c>
      <c r="D319" s="12" t="s">
        <v>1</v>
      </c>
      <c r="E319" s="25"/>
      <c r="F319" s="7"/>
      <c r="G319" s="7"/>
      <c r="H319" s="48"/>
      <c r="K319" s="3"/>
      <c r="M319" s="25"/>
      <c r="O319" s="3"/>
      <c r="Q319" s="25"/>
      <c r="S319" s="3"/>
      <c r="U319">
        <v>2</v>
      </c>
    </row>
    <row r="320" spans="1:21">
      <c r="A320" s="6" t="s">
        <v>328</v>
      </c>
      <c r="B320" s="16">
        <v>36317</v>
      </c>
      <c r="C320" s="6" t="s">
        <v>6</v>
      </c>
      <c r="D320" s="6" t="s">
        <v>1</v>
      </c>
      <c r="E320" s="44"/>
      <c r="F320" s="6" t="s">
        <v>1</v>
      </c>
      <c r="G320" s="6" t="s">
        <v>2</v>
      </c>
      <c r="H320" s="44"/>
      <c r="K320" s="6"/>
      <c r="M320" s="25"/>
      <c r="O320" s="3"/>
      <c r="Q320" s="25"/>
      <c r="S320" s="3"/>
      <c r="U320">
        <v>2</v>
      </c>
    </row>
    <row r="321" spans="1:21">
      <c r="A321" s="6" t="s">
        <v>329</v>
      </c>
      <c r="B321" s="2">
        <v>36951</v>
      </c>
      <c r="C321" s="1" t="s">
        <v>0</v>
      </c>
      <c r="D321" s="1" t="s">
        <v>4</v>
      </c>
      <c r="E321" s="41">
        <v>43</v>
      </c>
      <c r="F321" s="1"/>
      <c r="G321" s="1"/>
      <c r="H321" s="41"/>
      <c r="I321" s="25">
        <v>22</v>
      </c>
      <c r="K321" s="6">
        <f>(E321-I321)/(E321)</f>
        <v>0.48837209302325579</v>
      </c>
      <c r="M321" s="25">
        <v>38</v>
      </c>
      <c r="O321" s="3">
        <f>(E321-M321)/(E321)</f>
        <v>0.11627906976744186</v>
      </c>
      <c r="Q321" s="25">
        <v>40</v>
      </c>
      <c r="S321" s="3">
        <f>(E321-Q321)/E321</f>
        <v>6.9767441860465115E-2</v>
      </c>
      <c r="U321">
        <v>2</v>
      </c>
    </row>
    <row r="322" spans="1:21">
      <c r="A322" s="14" t="s">
        <v>330</v>
      </c>
      <c r="B322" s="15">
        <v>36498</v>
      </c>
      <c r="C322" s="14" t="s">
        <v>44</v>
      </c>
      <c r="D322" s="14" t="s">
        <v>1</v>
      </c>
      <c r="E322" s="43"/>
      <c r="F322" s="14" t="s">
        <v>1</v>
      </c>
      <c r="G322" s="14" t="s">
        <v>10</v>
      </c>
      <c r="H322" s="43"/>
      <c r="K322" s="14"/>
      <c r="M322" s="25"/>
      <c r="O322" s="3"/>
      <c r="Q322" s="25"/>
      <c r="S322" s="3"/>
      <c r="U322">
        <v>2</v>
      </c>
    </row>
    <row r="323" spans="1:21">
      <c r="A323" s="22" t="s">
        <v>331</v>
      </c>
      <c r="B323" s="23">
        <v>36829</v>
      </c>
      <c r="C323" s="22" t="s">
        <v>0</v>
      </c>
      <c r="D323" s="22" t="s">
        <v>4</v>
      </c>
      <c r="E323" s="46"/>
      <c r="F323" s="22"/>
      <c r="G323" s="22"/>
      <c r="H323" s="46"/>
      <c r="K323" s="22"/>
      <c r="M323" s="25"/>
      <c r="O323" s="3"/>
      <c r="Q323" s="25"/>
      <c r="S323" s="3"/>
      <c r="U323">
        <v>2</v>
      </c>
    </row>
    <row r="324" spans="1:21">
      <c r="A324" s="20" t="s">
        <v>332</v>
      </c>
      <c r="B324" s="11">
        <v>35619</v>
      </c>
      <c r="C324" s="3"/>
      <c r="D324" s="3"/>
      <c r="E324" s="25"/>
      <c r="F324" s="13" t="s">
        <v>15</v>
      </c>
      <c r="G324" s="13" t="s">
        <v>10</v>
      </c>
      <c r="H324" s="48"/>
      <c r="K324" s="3"/>
      <c r="M324" s="25"/>
      <c r="O324" s="3"/>
      <c r="Q324" s="25"/>
      <c r="S324" s="3"/>
      <c r="U324">
        <v>2</v>
      </c>
    </row>
    <row r="325" spans="1:21">
      <c r="A325" s="6" t="s">
        <v>333</v>
      </c>
      <c r="B325" s="16">
        <v>35884</v>
      </c>
      <c r="C325" s="6"/>
      <c r="D325" s="6"/>
      <c r="E325" s="44"/>
      <c r="F325" s="6" t="s">
        <v>12</v>
      </c>
      <c r="G325" s="6" t="s">
        <v>10</v>
      </c>
      <c r="H325" s="44"/>
      <c r="K325" s="6"/>
      <c r="M325" s="25"/>
      <c r="O325" s="3"/>
      <c r="Q325" s="25"/>
      <c r="S325" s="3"/>
      <c r="U325">
        <v>2</v>
      </c>
    </row>
    <row r="326" spans="1:21">
      <c r="A326" s="6" t="s">
        <v>334</v>
      </c>
      <c r="B326" s="16">
        <v>36523</v>
      </c>
      <c r="C326" s="6" t="s">
        <v>44</v>
      </c>
      <c r="D326" s="6" t="s">
        <v>4</v>
      </c>
      <c r="E326" s="44"/>
      <c r="F326" s="6" t="s">
        <v>4</v>
      </c>
      <c r="G326" s="6" t="s">
        <v>2</v>
      </c>
      <c r="H326" s="44"/>
      <c r="K326" s="6"/>
      <c r="M326" s="25"/>
      <c r="O326" s="3"/>
      <c r="Q326" s="25"/>
      <c r="S326" s="3"/>
      <c r="U326">
        <v>2</v>
      </c>
    </row>
    <row r="327" spans="1:21">
      <c r="A327" s="6" t="s">
        <v>335</v>
      </c>
      <c r="B327" s="16">
        <v>36999</v>
      </c>
      <c r="C327" s="6" t="s">
        <v>8</v>
      </c>
      <c r="D327" s="6" t="s">
        <v>1</v>
      </c>
      <c r="E327" s="44"/>
      <c r="F327" s="6"/>
      <c r="G327" s="6"/>
      <c r="H327" s="44"/>
      <c r="K327" s="6"/>
      <c r="M327" s="25"/>
      <c r="O327" s="3"/>
      <c r="Q327" s="25"/>
      <c r="S327" s="3"/>
      <c r="U327">
        <v>2</v>
      </c>
    </row>
    <row r="328" spans="1:21">
      <c r="A328" s="6" t="s">
        <v>336</v>
      </c>
      <c r="B328" s="16">
        <v>37057</v>
      </c>
      <c r="C328" s="6" t="s">
        <v>0</v>
      </c>
      <c r="D328" s="6" t="s">
        <v>1</v>
      </c>
      <c r="E328" s="44"/>
      <c r="F328" s="6" t="s">
        <v>4</v>
      </c>
      <c r="G328" s="6" t="s">
        <v>2</v>
      </c>
      <c r="H328" s="44"/>
      <c r="K328" s="6"/>
      <c r="M328" s="25"/>
      <c r="O328" s="3"/>
      <c r="Q328" s="25"/>
      <c r="S328" s="3"/>
      <c r="U328">
        <v>2</v>
      </c>
    </row>
    <row r="329" spans="1:21">
      <c r="A329" s="20" t="s">
        <v>337</v>
      </c>
      <c r="B329" s="11">
        <v>36606</v>
      </c>
      <c r="C329" s="12" t="s">
        <v>0</v>
      </c>
      <c r="D329" s="12" t="s">
        <v>1</v>
      </c>
      <c r="E329" s="25"/>
      <c r="F329" s="13" t="s">
        <v>1</v>
      </c>
      <c r="G329" s="13" t="s">
        <v>10</v>
      </c>
      <c r="H329" s="48"/>
      <c r="K329" s="6"/>
      <c r="M329" s="25"/>
      <c r="O329" s="3"/>
      <c r="Q329" s="25"/>
      <c r="S329" s="3"/>
      <c r="U329">
        <v>2</v>
      </c>
    </row>
    <row r="330" spans="1:21">
      <c r="A330" s="14" t="s">
        <v>338</v>
      </c>
      <c r="B330" s="15">
        <v>37287</v>
      </c>
      <c r="C330" s="14"/>
      <c r="D330" s="14"/>
      <c r="E330" s="43"/>
      <c r="F330" s="14" t="s">
        <v>34</v>
      </c>
      <c r="G330" s="14" t="s">
        <v>74</v>
      </c>
      <c r="H330" s="43"/>
      <c r="K330" s="14"/>
      <c r="M330" s="25"/>
      <c r="O330" s="3"/>
      <c r="Q330" s="25"/>
      <c r="S330" s="3"/>
      <c r="U330">
        <v>2</v>
      </c>
    </row>
    <row r="331" spans="1:21">
      <c r="A331" s="1" t="s">
        <v>339</v>
      </c>
      <c r="B331" s="2">
        <v>36294</v>
      </c>
      <c r="C331" s="1" t="s">
        <v>0</v>
      </c>
      <c r="D331" s="1" t="s">
        <v>4</v>
      </c>
      <c r="E331" s="41">
        <v>41</v>
      </c>
      <c r="F331" s="1"/>
      <c r="G331" s="1"/>
      <c r="H331" s="41"/>
      <c r="I331" s="25">
        <v>22</v>
      </c>
      <c r="K331" s="6">
        <f>(E331-I331)/(E331)</f>
        <v>0.46341463414634149</v>
      </c>
      <c r="M331" s="25">
        <v>28</v>
      </c>
      <c r="O331" s="3">
        <f>(E331-M331)/(E331)</f>
        <v>0.31707317073170732</v>
      </c>
      <c r="Q331" s="25">
        <v>40</v>
      </c>
      <c r="S331" s="3">
        <f>(E331-Q331)/E331</f>
        <v>2.4390243902439025E-2</v>
      </c>
      <c r="U331">
        <v>2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8"/>
  <sheetViews>
    <sheetView topLeftCell="Y570" workbookViewId="0">
      <selection sqref="A1:XFD1"/>
    </sheetView>
  </sheetViews>
  <sheetFormatPr baseColWidth="10" defaultRowHeight="14.25"/>
  <cols>
    <col min="1" max="1" width="26.875" customWidth="1"/>
    <col min="2" max="2" width="5.375" style="40" customWidth="1"/>
    <col min="5" max="5" width="4.625" style="57" customWidth="1"/>
    <col min="8" max="8" width="11" style="40"/>
    <col min="11" max="11" width="11" style="40"/>
  </cols>
  <sheetData>
    <row r="1" spans="1:34" s="27" customFormat="1" ht="46.5" thickTop="1" thickBot="1">
      <c r="B1" s="71"/>
      <c r="E1" s="74"/>
      <c r="H1" s="71"/>
      <c r="K1" s="71"/>
      <c r="L1" s="75" t="s">
        <v>94</v>
      </c>
      <c r="M1" s="27" t="s">
        <v>95</v>
      </c>
      <c r="N1" s="75" t="s">
        <v>96</v>
      </c>
      <c r="O1" s="27" t="s">
        <v>97</v>
      </c>
      <c r="P1" s="28" t="s">
        <v>98</v>
      </c>
      <c r="Q1" s="27" t="s">
        <v>99</v>
      </c>
      <c r="R1" s="76" t="s">
        <v>100</v>
      </c>
      <c r="S1" s="27" t="s">
        <v>101</v>
      </c>
      <c r="T1" s="27" t="s">
        <v>102</v>
      </c>
      <c r="U1" s="27" t="s">
        <v>103</v>
      </c>
      <c r="V1" s="27" t="s">
        <v>77</v>
      </c>
      <c r="X1" s="27" t="s">
        <v>104</v>
      </c>
      <c r="AC1" s="27" t="s">
        <v>488</v>
      </c>
      <c r="AD1" s="27">
        <f xml:space="preserve"> COUNTIF(Z2:Z411,"DO")</f>
        <v>14</v>
      </c>
      <c r="AE1" s="77">
        <f>AD1/AD6</f>
        <v>8.5889570552147243E-2</v>
      </c>
      <c r="AF1" s="27" t="s">
        <v>492</v>
      </c>
    </row>
    <row r="2" spans="1:34" ht="15.75" thickTop="1">
      <c r="A2" s="1" t="s">
        <v>244</v>
      </c>
      <c r="B2" s="40" t="s">
        <v>161</v>
      </c>
      <c r="C2" s="2">
        <v>36610</v>
      </c>
      <c r="D2" s="11">
        <v>41393</v>
      </c>
      <c r="E2" s="40">
        <f>YEAR(D2)-YEAR(C2)</f>
        <v>13</v>
      </c>
      <c r="F2" s="1" t="s">
        <v>0</v>
      </c>
      <c r="G2" s="1" t="s">
        <v>1</v>
      </c>
      <c r="H2" s="50">
        <v>25</v>
      </c>
      <c r="I2" s="1" t="s">
        <v>1</v>
      </c>
      <c r="J2" s="1" t="s">
        <v>2</v>
      </c>
      <c r="K2" s="50">
        <v>21</v>
      </c>
      <c r="L2" s="3">
        <v>9</v>
      </c>
      <c r="M2">
        <v>9</v>
      </c>
      <c r="N2" s="3">
        <v>0.64</v>
      </c>
      <c r="O2">
        <v>0.56999999999999995</v>
      </c>
      <c r="P2" s="3">
        <v>16</v>
      </c>
      <c r="Q2">
        <v>13</v>
      </c>
      <c r="R2" s="3">
        <f>(H2-P2)/(H2)</f>
        <v>0.36</v>
      </c>
      <c r="S2">
        <f>(K2-Q2)/(K2)</f>
        <v>0.38095238095238093</v>
      </c>
      <c r="T2" s="3">
        <v>15</v>
      </c>
      <c r="U2">
        <v>11</v>
      </c>
      <c r="V2" s="3">
        <f t="shared" ref="V2:V7" si="0">(H2-T2)/H2</f>
        <v>0.4</v>
      </c>
      <c r="W2">
        <f>(K2-U2)/K2</f>
        <v>0.47619047619047616</v>
      </c>
      <c r="X2" s="3">
        <f t="shared" ref="X2:X7" si="1">IF(T2&gt;0,H2-T2)</f>
        <v>10</v>
      </c>
      <c r="Y2">
        <f>IF(U2&gt;0,K2-U2)</f>
        <v>10</v>
      </c>
      <c r="Z2" s="1" t="s">
        <v>105</v>
      </c>
      <c r="AC2" s="29" t="s">
        <v>106</v>
      </c>
      <c r="AD2" s="30">
        <f xml:space="preserve"> COUNTIF(Z2:Z409,"moins 5°")</f>
        <v>3</v>
      </c>
      <c r="AE2" s="31">
        <f>AD2/AD6</f>
        <v>1.8404907975460124E-2</v>
      </c>
      <c r="AF2" s="31">
        <f>AD2/AF6</f>
        <v>2.0134228187919462E-2</v>
      </c>
    </row>
    <row r="3" spans="1:34" ht="15">
      <c r="A3" s="1" t="s">
        <v>3</v>
      </c>
      <c r="B3" s="40" t="s">
        <v>161</v>
      </c>
      <c r="C3" s="2">
        <v>36462</v>
      </c>
      <c r="D3" s="11">
        <v>41408</v>
      </c>
      <c r="E3" s="40">
        <f t="shared" ref="E3:E93" si="2">YEAR(D3)-YEAR(C3)</f>
        <v>14</v>
      </c>
      <c r="F3" s="1" t="s">
        <v>0</v>
      </c>
      <c r="G3" s="1" t="s">
        <v>4</v>
      </c>
      <c r="H3" s="41">
        <v>37</v>
      </c>
      <c r="I3" s="1"/>
      <c r="J3" s="1"/>
      <c r="K3" s="41"/>
      <c r="L3" s="3">
        <v>16</v>
      </c>
      <c r="N3" s="3">
        <v>0.56999999999999995</v>
      </c>
      <c r="P3" s="3">
        <v>29</v>
      </c>
      <c r="R3" s="3">
        <f t="shared" ref="R3:R68" si="3">(H3-P3)/(H3)</f>
        <v>0.21621621621621623</v>
      </c>
      <c r="T3" s="3">
        <v>28</v>
      </c>
      <c r="V3" s="3">
        <f t="shared" si="0"/>
        <v>0.24324324324324326</v>
      </c>
      <c r="X3" s="3">
        <f t="shared" si="1"/>
        <v>9</v>
      </c>
      <c r="Z3" s="32" t="s">
        <v>107</v>
      </c>
      <c r="AC3" s="29" t="s">
        <v>108</v>
      </c>
      <c r="AD3" s="30">
        <f xml:space="preserve"> COUNTIF(Z2:Z409,"STABLE")</f>
        <v>31</v>
      </c>
      <c r="AE3" s="33">
        <f>AD3/AD6</f>
        <v>0.19018404907975461</v>
      </c>
      <c r="AF3" s="31">
        <f>AD3/AF6</f>
        <v>0.20805369127516779</v>
      </c>
    </row>
    <row r="4" spans="1:34" ht="15">
      <c r="A4" s="1" t="s">
        <v>5</v>
      </c>
      <c r="B4" s="40" t="s">
        <v>161</v>
      </c>
      <c r="C4" s="2">
        <v>36698</v>
      </c>
      <c r="D4" s="11">
        <v>41422</v>
      </c>
      <c r="E4" s="40">
        <f t="shared" si="2"/>
        <v>13</v>
      </c>
      <c r="F4" s="1" t="s">
        <v>6</v>
      </c>
      <c r="G4" s="1" t="s">
        <v>4</v>
      </c>
      <c r="H4" s="41">
        <v>48</v>
      </c>
      <c r="I4" s="1" t="s">
        <v>4</v>
      </c>
      <c r="J4" s="1" t="s">
        <v>2</v>
      </c>
      <c r="K4" s="41"/>
      <c r="L4" s="3">
        <v>31</v>
      </c>
      <c r="N4" s="3">
        <v>0.375</v>
      </c>
      <c r="P4" s="3">
        <v>42</v>
      </c>
      <c r="R4" s="3">
        <f t="shared" si="3"/>
        <v>0.125</v>
      </c>
      <c r="T4" s="3">
        <v>47</v>
      </c>
      <c r="V4" s="3">
        <f t="shared" si="0"/>
        <v>2.0833333333333332E-2</v>
      </c>
      <c r="X4" s="3">
        <f t="shared" si="1"/>
        <v>1</v>
      </c>
      <c r="Z4" s="21" t="s">
        <v>109</v>
      </c>
      <c r="AA4" t="s">
        <v>110</v>
      </c>
      <c r="AC4" s="29" t="s">
        <v>111</v>
      </c>
      <c r="AD4" s="30">
        <f xml:space="preserve"> COUNTIF(Z2:Z409,"plus 5°")</f>
        <v>33</v>
      </c>
      <c r="AE4" s="33">
        <f>AD4/AD6</f>
        <v>0.20245398773006135</v>
      </c>
      <c r="AF4" s="31">
        <f>AD4/AF6</f>
        <v>0.22147651006711411</v>
      </c>
    </row>
    <row r="5" spans="1:34" ht="15">
      <c r="A5" s="1" t="s">
        <v>7</v>
      </c>
      <c r="B5" s="40" t="s">
        <v>161</v>
      </c>
      <c r="C5" s="2">
        <v>36761</v>
      </c>
      <c r="D5" s="11">
        <v>41422</v>
      </c>
      <c r="E5" s="40">
        <f t="shared" si="2"/>
        <v>13</v>
      </c>
      <c r="F5" s="1" t="s">
        <v>8</v>
      </c>
      <c r="G5" s="1" t="s">
        <v>1</v>
      </c>
      <c r="H5" s="41">
        <v>38</v>
      </c>
      <c r="I5" s="1" t="s">
        <v>1</v>
      </c>
      <c r="J5" s="1" t="s">
        <v>2</v>
      </c>
      <c r="K5" s="41"/>
      <c r="L5" s="3">
        <v>14</v>
      </c>
      <c r="N5" s="3">
        <v>0.34</v>
      </c>
      <c r="P5" s="3">
        <v>11</v>
      </c>
      <c r="R5" s="3">
        <f t="shared" si="3"/>
        <v>0.71052631578947367</v>
      </c>
      <c r="T5" s="3">
        <v>18</v>
      </c>
      <c r="V5" s="3">
        <f t="shared" si="0"/>
        <v>0.52631578947368418</v>
      </c>
      <c r="X5" s="3">
        <f t="shared" si="1"/>
        <v>20</v>
      </c>
      <c r="Z5" s="1" t="s">
        <v>105</v>
      </c>
      <c r="AC5" s="29" t="s">
        <v>105</v>
      </c>
      <c r="AD5" s="30">
        <f xml:space="preserve"> COUNTIF(Z2:Z409,"plus 10°")</f>
        <v>82</v>
      </c>
      <c r="AE5" s="33">
        <f>AD5/AD6</f>
        <v>0.50306748466257667</v>
      </c>
      <c r="AF5" s="31">
        <f>AD5/AF6</f>
        <v>0.55033557046979864</v>
      </c>
    </row>
    <row r="6" spans="1:34" ht="15">
      <c r="A6" s="1" t="s">
        <v>9</v>
      </c>
      <c r="B6" s="40" t="s">
        <v>161</v>
      </c>
      <c r="C6" s="2">
        <v>37021</v>
      </c>
      <c r="D6" s="11">
        <v>41428</v>
      </c>
      <c r="E6" s="40">
        <f t="shared" si="2"/>
        <v>12</v>
      </c>
      <c r="F6" s="1" t="s">
        <v>0</v>
      </c>
      <c r="G6" s="1" t="s">
        <v>1</v>
      </c>
      <c r="H6" s="41">
        <v>23</v>
      </c>
      <c r="I6" s="1" t="s">
        <v>1</v>
      </c>
      <c r="J6" s="1" t="s">
        <v>10</v>
      </c>
      <c r="K6" s="41"/>
      <c r="L6" s="3">
        <v>12</v>
      </c>
      <c r="N6" s="3">
        <v>0.48</v>
      </c>
      <c r="P6" s="3">
        <v>20</v>
      </c>
      <c r="R6" s="3">
        <f t="shared" si="3"/>
        <v>0.13043478260869565</v>
      </c>
      <c r="T6" s="3">
        <v>13</v>
      </c>
      <c r="V6" s="3">
        <f t="shared" si="0"/>
        <v>0.43478260869565216</v>
      </c>
      <c r="X6" s="3">
        <f t="shared" si="1"/>
        <v>10</v>
      </c>
      <c r="Z6" s="1" t="s">
        <v>105</v>
      </c>
      <c r="AC6" s="29" t="s">
        <v>112</v>
      </c>
      <c r="AD6" s="30">
        <f xml:space="preserve"> SUM(AD1:AD5)</f>
        <v>163</v>
      </c>
      <c r="AF6" s="30">
        <f xml:space="preserve"> SUM(AD2:AD5)</f>
        <v>149</v>
      </c>
    </row>
    <row r="7" spans="1:34" ht="15">
      <c r="A7" s="1" t="s">
        <v>11</v>
      </c>
      <c r="B7" s="40" t="s">
        <v>161</v>
      </c>
      <c r="C7" s="2">
        <v>36587</v>
      </c>
      <c r="D7" s="11">
        <v>41428</v>
      </c>
      <c r="E7" s="40">
        <f t="shared" si="2"/>
        <v>13</v>
      </c>
      <c r="F7" s="1" t="s">
        <v>0</v>
      </c>
      <c r="G7" s="1" t="s">
        <v>12</v>
      </c>
      <c r="H7" s="41">
        <v>28</v>
      </c>
      <c r="I7" s="1" t="s">
        <v>12</v>
      </c>
      <c r="J7" s="1" t="s">
        <v>2</v>
      </c>
      <c r="K7" s="41"/>
      <c r="L7" s="3">
        <v>14</v>
      </c>
      <c r="N7" s="3">
        <v>0.5</v>
      </c>
      <c r="P7" s="3">
        <v>24</v>
      </c>
      <c r="R7" s="3">
        <f t="shared" si="3"/>
        <v>0.14285714285714285</v>
      </c>
      <c r="T7" s="3">
        <v>20</v>
      </c>
      <c r="V7" s="3">
        <f t="shared" si="0"/>
        <v>0.2857142857142857</v>
      </c>
      <c r="X7" s="3">
        <f t="shared" si="1"/>
        <v>8</v>
      </c>
      <c r="Z7" s="7" t="s">
        <v>107</v>
      </c>
      <c r="AC7" s="29"/>
    </row>
    <row r="8" spans="1:34" ht="15">
      <c r="A8" s="4" t="s">
        <v>13</v>
      </c>
      <c r="B8" s="40" t="s">
        <v>161</v>
      </c>
      <c r="C8" s="5">
        <v>36393</v>
      </c>
      <c r="D8" s="11">
        <v>41409</v>
      </c>
      <c r="E8" s="40">
        <f t="shared" si="2"/>
        <v>14</v>
      </c>
      <c r="F8" s="4" t="s">
        <v>0</v>
      </c>
      <c r="G8" s="4" t="s">
        <v>1</v>
      </c>
      <c r="H8" s="42"/>
      <c r="I8" s="4" t="s">
        <v>1</v>
      </c>
      <c r="J8" s="4" t="s">
        <v>2</v>
      </c>
      <c r="K8" s="42"/>
      <c r="L8" s="3"/>
      <c r="N8" s="3"/>
      <c r="P8" s="3"/>
      <c r="R8" s="3"/>
      <c r="T8" s="3"/>
      <c r="V8" s="3"/>
      <c r="X8" s="3"/>
      <c r="Z8" s="34" t="s">
        <v>113</v>
      </c>
      <c r="AC8" s="29" t="s">
        <v>114</v>
      </c>
      <c r="AD8" s="35">
        <f ca="1">AVERAGEIF(T2:T413,"&lt;&gt;",H2:H409)</f>
        <v>30.089733457088638</v>
      </c>
      <c r="AF8" t="s">
        <v>158</v>
      </c>
      <c r="AG8">
        <f>COUNTIFS(H2:H286,"&gt;0")</f>
        <v>108</v>
      </c>
      <c r="AH8">
        <v>63</v>
      </c>
    </row>
    <row r="9" spans="1:34" ht="15">
      <c r="A9" s="1" t="s">
        <v>14</v>
      </c>
      <c r="B9" s="40" t="s">
        <v>161</v>
      </c>
      <c r="C9" s="2">
        <v>36565</v>
      </c>
      <c r="D9" s="11">
        <v>41429</v>
      </c>
      <c r="E9" s="40">
        <f t="shared" si="2"/>
        <v>13</v>
      </c>
      <c r="F9" s="1" t="s">
        <v>0</v>
      </c>
      <c r="G9" s="1" t="s">
        <v>15</v>
      </c>
      <c r="H9" s="50">
        <v>20</v>
      </c>
      <c r="I9" s="1" t="s">
        <v>4</v>
      </c>
      <c r="J9" s="1" t="s">
        <v>2</v>
      </c>
      <c r="K9" s="50">
        <v>21</v>
      </c>
      <c r="L9" s="3">
        <v>4</v>
      </c>
      <c r="M9">
        <v>8</v>
      </c>
      <c r="N9" s="3">
        <v>0.8</v>
      </c>
      <c r="O9">
        <v>0.62</v>
      </c>
      <c r="P9" s="3">
        <v>18</v>
      </c>
      <c r="Q9">
        <v>12</v>
      </c>
      <c r="R9" s="3">
        <f t="shared" si="3"/>
        <v>0.1</v>
      </c>
      <c r="S9">
        <f t="shared" ref="S9:S63" si="4">(K9-Q9)/(K9)</f>
        <v>0.42857142857142855</v>
      </c>
      <c r="T9" s="3">
        <v>18</v>
      </c>
      <c r="U9">
        <v>18</v>
      </c>
      <c r="V9" s="3">
        <f>(H9-T9)/H9</f>
        <v>0.1</v>
      </c>
      <c r="W9">
        <f>(K9-U9)/K9</f>
        <v>0.14285714285714285</v>
      </c>
      <c r="X9" s="3">
        <f>IF(T9&gt;0,H9-T9)</f>
        <v>2</v>
      </c>
      <c r="Y9">
        <f>IF(U9&gt;0,K9-U9)</f>
        <v>3</v>
      </c>
      <c r="Z9" s="21" t="s">
        <v>109</v>
      </c>
      <c r="AA9" t="s">
        <v>115</v>
      </c>
      <c r="AC9" s="29" t="s">
        <v>116</v>
      </c>
      <c r="AD9" s="35">
        <f ca="1">AVERAGEIF(T2:T413,"&lt;&gt;",K2:K409)</f>
        <v>28.946542933751392</v>
      </c>
      <c r="AF9" t="s">
        <v>159</v>
      </c>
      <c r="AG9">
        <f>COUNTIFS(K2:K286,"&gt;0")</f>
        <v>87</v>
      </c>
      <c r="AH9">
        <v>42</v>
      </c>
    </row>
    <row r="10" spans="1:34" ht="15">
      <c r="A10" s="1" t="s">
        <v>16</v>
      </c>
      <c r="B10" s="40" t="s">
        <v>161</v>
      </c>
      <c r="C10" s="2">
        <v>35787</v>
      </c>
      <c r="D10" s="11">
        <v>41435</v>
      </c>
      <c r="E10" s="40">
        <f t="shared" si="2"/>
        <v>16</v>
      </c>
      <c r="F10" s="1"/>
      <c r="G10" s="1"/>
      <c r="H10" s="41"/>
      <c r="I10" s="1" t="s">
        <v>4</v>
      </c>
      <c r="J10" s="1" t="s">
        <v>2</v>
      </c>
      <c r="K10" s="41">
        <v>25</v>
      </c>
      <c r="L10" s="3"/>
      <c r="M10">
        <v>7</v>
      </c>
      <c r="N10" s="3"/>
      <c r="O10">
        <v>0.72</v>
      </c>
      <c r="P10" s="3"/>
      <c r="Q10">
        <v>13</v>
      </c>
      <c r="R10" s="3"/>
      <c r="S10">
        <f t="shared" si="4"/>
        <v>0.48</v>
      </c>
      <c r="T10" s="3"/>
      <c r="U10">
        <v>22</v>
      </c>
      <c r="V10" s="3"/>
      <c r="W10">
        <f>(K10-U10)/K10</f>
        <v>0.12</v>
      </c>
      <c r="X10" s="3"/>
      <c r="Y10">
        <f>IF(U10&gt;0,K10-U10)</f>
        <v>3</v>
      </c>
      <c r="Z10" s="21" t="s">
        <v>109</v>
      </c>
      <c r="AC10" s="29" t="s">
        <v>117</v>
      </c>
      <c r="AD10" s="35">
        <f>AVERAGE(H2:H115,K2:K115)</f>
        <v>29.231884057971016</v>
      </c>
      <c r="AE10" s="54">
        <f>_xlfn.STDEV.S(H2:H115,K2:K115)</f>
        <v>8.1395581356357205</v>
      </c>
      <c r="AF10" t="s">
        <v>160</v>
      </c>
      <c r="AG10">
        <v>45</v>
      </c>
      <c r="AH10">
        <v>45</v>
      </c>
    </row>
    <row r="11" spans="1:34" ht="15">
      <c r="A11" s="4" t="s">
        <v>17</v>
      </c>
      <c r="B11" s="40" t="s">
        <v>161</v>
      </c>
      <c r="C11" s="5">
        <v>35353</v>
      </c>
      <c r="D11" s="11">
        <v>41435</v>
      </c>
      <c r="E11" s="40">
        <f t="shared" si="2"/>
        <v>17</v>
      </c>
      <c r="F11" s="4" t="s">
        <v>6</v>
      </c>
      <c r="G11" s="4" t="s">
        <v>4</v>
      </c>
      <c r="H11" s="42"/>
      <c r="I11" s="4" t="s">
        <v>4</v>
      </c>
      <c r="J11" s="4" t="s">
        <v>2</v>
      </c>
      <c r="K11" s="42"/>
      <c r="L11" s="6"/>
      <c r="N11" s="6"/>
      <c r="P11" s="3"/>
      <c r="R11" s="3"/>
      <c r="T11" s="3"/>
      <c r="V11" s="3"/>
      <c r="X11" s="3"/>
      <c r="Z11" s="34" t="s">
        <v>113</v>
      </c>
      <c r="AA11" s="4"/>
      <c r="AB11" s="4"/>
      <c r="AC11" s="29"/>
    </row>
    <row r="12" spans="1:34" ht="15">
      <c r="A12" s="1" t="s">
        <v>18</v>
      </c>
      <c r="B12" s="40" t="s">
        <v>161</v>
      </c>
      <c r="C12" s="2">
        <v>37094</v>
      </c>
      <c r="D12" s="11">
        <v>41436</v>
      </c>
      <c r="E12" s="40">
        <f t="shared" si="2"/>
        <v>12</v>
      </c>
      <c r="F12" s="1" t="s">
        <v>6</v>
      </c>
      <c r="G12" s="1" t="s">
        <v>1</v>
      </c>
      <c r="H12" s="41">
        <v>22</v>
      </c>
      <c r="I12" s="1"/>
      <c r="J12" s="1"/>
      <c r="K12" s="41"/>
      <c r="L12" s="3">
        <v>9</v>
      </c>
      <c r="N12" s="3">
        <f>(H12-L12)/(H12)</f>
        <v>0.59090909090909094</v>
      </c>
      <c r="P12" s="3">
        <v>12</v>
      </c>
      <c r="R12" s="3">
        <f t="shared" si="3"/>
        <v>0.45454545454545453</v>
      </c>
      <c r="T12" s="3">
        <v>20</v>
      </c>
      <c r="V12" s="3">
        <f>(H12-T12)/H12</f>
        <v>9.0909090909090912E-2</v>
      </c>
      <c r="X12" s="3">
        <f>IF(T12&gt;0,H12-T12)</f>
        <v>2</v>
      </c>
      <c r="Z12" s="21" t="s">
        <v>109</v>
      </c>
      <c r="AC12" s="29"/>
    </row>
    <row r="13" spans="1:34" ht="15">
      <c r="A13" s="1" t="s">
        <v>19</v>
      </c>
      <c r="B13" s="40" t="s">
        <v>161</v>
      </c>
      <c r="C13" s="2">
        <v>36017</v>
      </c>
      <c r="D13" s="11">
        <v>41436</v>
      </c>
      <c r="E13" s="40">
        <f t="shared" si="2"/>
        <v>15</v>
      </c>
      <c r="F13" s="1" t="s">
        <v>0</v>
      </c>
      <c r="G13" s="1" t="s">
        <v>12</v>
      </c>
      <c r="H13" s="50">
        <v>47</v>
      </c>
      <c r="I13" s="1" t="s">
        <v>12</v>
      </c>
      <c r="J13" s="1" t="s">
        <v>2</v>
      </c>
      <c r="K13" s="50">
        <v>48</v>
      </c>
      <c r="L13" s="3">
        <v>34</v>
      </c>
      <c r="M13">
        <v>27</v>
      </c>
      <c r="N13" s="3">
        <v>0.28000000000000003</v>
      </c>
      <c r="O13">
        <v>0.44</v>
      </c>
      <c r="P13" s="3">
        <v>45</v>
      </c>
      <c r="Q13">
        <v>36</v>
      </c>
      <c r="R13" s="3">
        <f t="shared" si="3"/>
        <v>4.2553191489361701E-2</v>
      </c>
      <c r="S13">
        <f t="shared" si="4"/>
        <v>0.25</v>
      </c>
      <c r="T13" s="3">
        <v>39</v>
      </c>
      <c r="U13">
        <v>34</v>
      </c>
      <c r="V13" s="3">
        <f>(H13-T13)/H13</f>
        <v>0.1702127659574468</v>
      </c>
      <c r="W13">
        <f>(K13-U13)/K13</f>
        <v>0.29166666666666669</v>
      </c>
      <c r="X13" s="3">
        <f>IF(T13&gt;0,H13-T13)</f>
        <v>8</v>
      </c>
      <c r="Y13">
        <f>IF(U13&gt;0,K13-U13)</f>
        <v>14</v>
      </c>
      <c r="Z13" s="1" t="s">
        <v>105</v>
      </c>
      <c r="AC13" s="29"/>
    </row>
    <row r="14" spans="1:34" ht="15">
      <c r="A14" s="1" t="s">
        <v>20</v>
      </c>
      <c r="B14" s="40" t="s">
        <v>161</v>
      </c>
      <c r="C14" s="2">
        <v>37438</v>
      </c>
      <c r="D14" s="11">
        <v>41428</v>
      </c>
      <c r="E14" s="40">
        <f t="shared" si="2"/>
        <v>11</v>
      </c>
      <c r="F14" s="1"/>
      <c r="G14" s="1" t="s">
        <v>21</v>
      </c>
      <c r="H14" s="41"/>
      <c r="I14" s="1" t="s">
        <v>12</v>
      </c>
      <c r="J14" s="1" t="s">
        <v>10</v>
      </c>
      <c r="K14" s="41">
        <v>23</v>
      </c>
      <c r="L14" s="3"/>
      <c r="M14">
        <v>5</v>
      </c>
      <c r="N14" s="3"/>
      <c r="O14">
        <f>(K14-M14)/(K14)</f>
        <v>0.78260869565217395</v>
      </c>
      <c r="P14" s="3"/>
      <c r="Q14">
        <v>10</v>
      </c>
      <c r="R14" s="3"/>
      <c r="S14">
        <f t="shared" si="4"/>
        <v>0.56521739130434778</v>
      </c>
      <c r="T14" s="3"/>
      <c r="U14">
        <v>22</v>
      </c>
      <c r="V14" s="3"/>
      <c r="W14">
        <f>(K14-U14)/K14</f>
        <v>4.3478260869565216E-2</v>
      </c>
      <c r="X14" s="3"/>
      <c r="Y14">
        <f>IF(U14&gt;0,K14-U14)</f>
        <v>1</v>
      </c>
      <c r="Z14" s="21" t="s">
        <v>109</v>
      </c>
      <c r="AC14" s="29" t="s">
        <v>118</v>
      </c>
      <c r="AD14" s="35">
        <f>AVERAGE(L2:L115,M2:M115)</f>
        <v>9.5724637681159415</v>
      </c>
      <c r="AE14" s="36">
        <f>AVERAGE(N2:N115,O2:O115)</f>
        <v>0.70204745757611431</v>
      </c>
    </row>
    <row r="15" spans="1:34" ht="15">
      <c r="A15" s="1" t="s">
        <v>22</v>
      </c>
      <c r="B15" s="40" t="s">
        <v>162</v>
      </c>
      <c r="C15" s="2">
        <v>36802</v>
      </c>
      <c r="D15" s="11">
        <v>41442</v>
      </c>
      <c r="E15" s="40">
        <f t="shared" si="2"/>
        <v>13</v>
      </c>
      <c r="F15" s="1" t="s">
        <v>23</v>
      </c>
      <c r="G15" s="1" t="s">
        <v>12</v>
      </c>
      <c r="H15" s="50">
        <v>20</v>
      </c>
      <c r="I15" s="1" t="s">
        <v>12</v>
      </c>
      <c r="J15" s="1" t="s">
        <v>2</v>
      </c>
      <c r="K15" s="50">
        <v>18</v>
      </c>
      <c r="L15" s="3">
        <v>4</v>
      </c>
      <c r="M15">
        <v>3</v>
      </c>
      <c r="N15" s="3">
        <f>(H15-L15)/(H15)</f>
        <v>0.8</v>
      </c>
      <c r="O15">
        <f>(K15-M15)/(K15)</f>
        <v>0.83333333333333337</v>
      </c>
      <c r="P15" s="3">
        <v>8</v>
      </c>
      <c r="Q15">
        <v>9</v>
      </c>
      <c r="R15" s="3">
        <f t="shared" si="3"/>
        <v>0.6</v>
      </c>
      <c r="S15">
        <f t="shared" si="4"/>
        <v>0.5</v>
      </c>
      <c r="T15" s="3">
        <v>18</v>
      </c>
      <c r="U15">
        <v>18</v>
      </c>
      <c r="V15" s="3">
        <f>(H15-T15)/H15</f>
        <v>0.1</v>
      </c>
      <c r="W15">
        <f>(K15-U15)/K15</f>
        <v>0</v>
      </c>
      <c r="X15" s="3">
        <f>IF(T15&gt;0,H15-T15)</f>
        <v>2</v>
      </c>
      <c r="Y15">
        <f>IF(U15&gt;0,K15-U15)</f>
        <v>0</v>
      </c>
      <c r="Z15" s="21" t="s">
        <v>109</v>
      </c>
      <c r="AC15" s="29"/>
    </row>
    <row r="16" spans="1:34" ht="15">
      <c r="A16" s="1" t="s">
        <v>24</v>
      </c>
      <c r="B16" s="40" t="s">
        <v>161</v>
      </c>
      <c r="C16" s="2">
        <v>36131</v>
      </c>
      <c r="D16" s="11">
        <v>41443</v>
      </c>
      <c r="E16" s="40">
        <f t="shared" si="2"/>
        <v>15</v>
      </c>
      <c r="F16" s="1" t="s">
        <v>0</v>
      </c>
      <c r="G16" s="1" t="s">
        <v>1</v>
      </c>
      <c r="H16" s="50">
        <v>27</v>
      </c>
      <c r="I16" s="1" t="s">
        <v>1</v>
      </c>
      <c r="J16" s="1" t="s">
        <v>2</v>
      </c>
      <c r="K16" s="50">
        <v>21</v>
      </c>
      <c r="L16" s="3">
        <v>11</v>
      </c>
      <c r="M16">
        <v>13</v>
      </c>
      <c r="N16" s="3">
        <f>(H16-L16)/(H16)</f>
        <v>0.59259259259259256</v>
      </c>
      <c r="O16">
        <f>(K16-M16)/(K16)</f>
        <v>0.38095238095238093</v>
      </c>
      <c r="P16" s="3">
        <v>18</v>
      </c>
      <c r="Q16">
        <v>13</v>
      </c>
      <c r="R16" s="3">
        <f t="shared" si="3"/>
        <v>0.33333333333333331</v>
      </c>
      <c r="S16">
        <f t="shared" si="4"/>
        <v>0.38095238095238093</v>
      </c>
      <c r="T16" s="3">
        <v>19</v>
      </c>
      <c r="U16">
        <v>10</v>
      </c>
      <c r="V16" s="3">
        <f>(H16-T16)/H16</f>
        <v>0.29629629629629628</v>
      </c>
      <c r="W16">
        <f>(K16-U16)/K16</f>
        <v>0.52380952380952384</v>
      </c>
      <c r="X16" s="3">
        <f>IF(T16&gt;0,H16-T16)</f>
        <v>8</v>
      </c>
      <c r="Y16">
        <f>IF(U16&gt;0,K16-U16)</f>
        <v>11</v>
      </c>
      <c r="Z16" s="1" t="s">
        <v>105</v>
      </c>
      <c r="AC16" s="29"/>
    </row>
    <row r="17" spans="1:31" ht="15">
      <c r="A17" s="1" t="s">
        <v>25</v>
      </c>
      <c r="B17" s="40" t="s">
        <v>161</v>
      </c>
      <c r="C17" s="2">
        <v>37306</v>
      </c>
      <c r="D17" s="11">
        <v>41443</v>
      </c>
      <c r="E17" s="40">
        <f t="shared" si="2"/>
        <v>11</v>
      </c>
      <c r="F17" s="1" t="s">
        <v>6</v>
      </c>
      <c r="G17" s="1" t="s">
        <v>4</v>
      </c>
      <c r="H17" s="41">
        <v>25</v>
      </c>
      <c r="I17" s="1" t="s">
        <v>4</v>
      </c>
      <c r="J17" s="1" t="s">
        <v>2</v>
      </c>
      <c r="K17" s="41"/>
      <c r="L17" s="3">
        <v>2</v>
      </c>
      <c r="N17" s="3">
        <f>(H17-L17)/(H17)</f>
        <v>0.92</v>
      </c>
      <c r="P17" s="3">
        <v>12</v>
      </c>
      <c r="R17" s="3">
        <f t="shared" si="3"/>
        <v>0.52</v>
      </c>
      <c r="T17" s="3">
        <v>9</v>
      </c>
      <c r="V17" s="3">
        <f>(H17-T17)/H17</f>
        <v>0.64</v>
      </c>
      <c r="X17" s="3">
        <f>IF(T17&gt;0,H17-T17)</f>
        <v>16</v>
      </c>
      <c r="Z17" s="1" t="s">
        <v>105</v>
      </c>
      <c r="AC17" s="29"/>
    </row>
    <row r="18" spans="1:31" ht="15">
      <c r="A18" s="4" t="s">
        <v>26</v>
      </c>
      <c r="B18" s="40" t="s">
        <v>161</v>
      </c>
      <c r="C18" s="5">
        <v>36804</v>
      </c>
      <c r="D18" s="11">
        <v>41443</v>
      </c>
      <c r="E18" s="40">
        <f t="shared" si="2"/>
        <v>13</v>
      </c>
      <c r="F18" s="4" t="s">
        <v>21</v>
      </c>
      <c r="G18" s="4" t="s">
        <v>21</v>
      </c>
      <c r="H18" s="42"/>
      <c r="I18" s="4" t="s">
        <v>27</v>
      </c>
      <c r="J18" s="4" t="s">
        <v>28</v>
      </c>
      <c r="K18" s="42"/>
      <c r="L18" s="3"/>
      <c r="N18" s="3"/>
      <c r="P18" s="3"/>
      <c r="R18" s="3"/>
      <c r="T18" s="3"/>
      <c r="V18" s="3"/>
      <c r="X18" s="3"/>
      <c r="Z18" s="34" t="s">
        <v>113</v>
      </c>
      <c r="AA18" s="4"/>
      <c r="AB18" s="4"/>
      <c r="AC18" s="29" t="s">
        <v>119</v>
      </c>
      <c r="AD18" s="35">
        <f>AVERAGE(P2:P115,Q2:Q115)</f>
        <v>18.507246376811594</v>
      </c>
      <c r="AE18" s="36">
        <f>AVERAGE(R2:R115,S2:S115)</f>
        <v>0.38493223353481021</v>
      </c>
    </row>
    <row r="19" spans="1:31" ht="15">
      <c r="A19" s="1" t="s">
        <v>29</v>
      </c>
      <c r="B19" s="40" t="s">
        <v>161</v>
      </c>
      <c r="C19" s="2">
        <v>36511</v>
      </c>
      <c r="D19" s="11">
        <v>41435</v>
      </c>
      <c r="E19" s="40">
        <f t="shared" si="2"/>
        <v>14</v>
      </c>
      <c r="F19" s="1"/>
      <c r="G19" s="1"/>
      <c r="H19" s="41"/>
      <c r="I19" s="1" t="s">
        <v>12</v>
      </c>
      <c r="J19" s="1" t="s">
        <v>28</v>
      </c>
      <c r="K19" s="41">
        <v>17</v>
      </c>
      <c r="L19" s="3"/>
      <c r="M19">
        <v>3</v>
      </c>
      <c r="N19" s="3"/>
      <c r="O19">
        <v>0.82</v>
      </c>
      <c r="P19" s="3"/>
      <c r="Q19">
        <v>0</v>
      </c>
      <c r="R19" s="3"/>
      <c r="S19">
        <f t="shared" si="4"/>
        <v>1</v>
      </c>
      <c r="T19" s="3"/>
      <c r="U19" s="7">
        <v>0</v>
      </c>
      <c r="V19" s="3"/>
      <c r="W19">
        <f>(K19-U19)/K19</f>
        <v>1</v>
      </c>
      <c r="X19" s="3"/>
      <c r="Y19">
        <v>17</v>
      </c>
      <c r="Z19" s="1" t="s">
        <v>105</v>
      </c>
      <c r="AC19" s="29"/>
    </row>
    <row r="20" spans="1:31" ht="15">
      <c r="A20" s="1" t="s">
        <v>30</v>
      </c>
      <c r="B20" s="40" t="s">
        <v>161</v>
      </c>
      <c r="C20" s="2">
        <v>36394</v>
      </c>
      <c r="D20" s="11">
        <v>41449</v>
      </c>
      <c r="E20" s="40">
        <f t="shared" si="2"/>
        <v>14</v>
      </c>
      <c r="F20" s="1"/>
      <c r="G20" s="1"/>
      <c r="H20" s="41"/>
      <c r="I20" s="1" t="s">
        <v>1</v>
      </c>
      <c r="J20" s="1" t="s">
        <v>2</v>
      </c>
      <c r="K20" s="41">
        <v>23</v>
      </c>
      <c r="L20" s="3"/>
      <c r="M20">
        <v>12</v>
      </c>
      <c r="N20" s="3"/>
      <c r="O20">
        <f>(K20-M20)/(K20)</f>
        <v>0.47826086956521741</v>
      </c>
      <c r="P20" s="3"/>
      <c r="Q20">
        <v>15</v>
      </c>
      <c r="R20" s="3"/>
      <c r="S20">
        <f t="shared" si="4"/>
        <v>0.34782608695652173</v>
      </c>
      <c r="T20" s="3"/>
      <c r="U20" s="7">
        <v>15</v>
      </c>
      <c r="V20" s="3"/>
      <c r="W20">
        <f>(K20-U20)/K20</f>
        <v>0.34782608695652173</v>
      </c>
      <c r="X20" s="3"/>
      <c r="Y20">
        <f>IF(U20&gt;0,K20-U20)</f>
        <v>8</v>
      </c>
      <c r="Z20" s="7" t="s">
        <v>107</v>
      </c>
      <c r="AC20" s="29"/>
    </row>
    <row r="21" spans="1:31" ht="15">
      <c r="A21" s="1" t="s">
        <v>31</v>
      </c>
      <c r="B21" s="40" t="s">
        <v>161</v>
      </c>
      <c r="C21" s="2">
        <v>36704</v>
      </c>
      <c r="D21" s="11">
        <v>41449</v>
      </c>
      <c r="E21" s="40">
        <f t="shared" si="2"/>
        <v>13</v>
      </c>
      <c r="F21" s="1"/>
      <c r="G21" s="1"/>
      <c r="H21" s="41"/>
      <c r="I21" s="1" t="s">
        <v>12</v>
      </c>
      <c r="J21" s="1" t="s">
        <v>10</v>
      </c>
      <c r="K21" s="41">
        <v>18</v>
      </c>
      <c r="L21" s="3"/>
      <c r="M21">
        <v>1</v>
      </c>
      <c r="N21" s="3"/>
      <c r="O21">
        <f>(K21-M21)/(K21)</f>
        <v>0.94444444444444442</v>
      </c>
      <c r="P21" s="3"/>
      <c r="Q21">
        <v>9</v>
      </c>
      <c r="R21" s="3"/>
      <c r="S21">
        <f t="shared" si="4"/>
        <v>0.5</v>
      </c>
      <c r="T21" s="3"/>
      <c r="U21" s="7">
        <v>9</v>
      </c>
      <c r="V21" s="3"/>
      <c r="W21">
        <f>(K21-U21)/K21</f>
        <v>0.5</v>
      </c>
      <c r="X21" s="3"/>
      <c r="Y21">
        <f>IF(U21&gt;0,K21-U21)</f>
        <v>9</v>
      </c>
      <c r="Z21" s="7" t="s">
        <v>107</v>
      </c>
      <c r="AC21" s="29"/>
    </row>
    <row r="22" spans="1:31" ht="15">
      <c r="A22" s="1" t="s">
        <v>32</v>
      </c>
      <c r="B22" s="40" t="s">
        <v>161</v>
      </c>
      <c r="C22" s="2">
        <v>37064</v>
      </c>
      <c r="D22" s="11">
        <v>41449</v>
      </c>
      <c r="E22" s="40">
        <f t="shared" si="2"/>
        <v>12</v>
      </c>
      <c r="F22" s="1" t="s">
        <v>0</v>
      </c>
      <c r="G22" s="1" t="s">
        <v>1</v>
      </c>
      <c r="H22" s="50">
        <v>25</v>
      </c>
      <c r="I22" s="1" t="s">
        <v>4</v>
      </c>
      <c r="J22" s="1" t="s">
        <v>2</v>
      </c>
      <c r="K22" s="50">
        <v>16</v>
      </c>
      <c r="L22" s="3">
        <v>8</v>
      </c>
      <c r="M22">
        <v>0</v>
      </c>
      <c r="N22" s="3">
        <f>(H22-L22)/(H22)</f>
        <v>0.68</v>
      </c>
      <c r="O22">
        <f>(K22-M22)/(K22)</f>
        <v>1</v>
      </c>
      <c r="P22" s="3">
        <v>17</v>
      </c>
      <c r="Q22">
        <v>10</v>
      </c>
      <c r="R22" s="3">
        <f t="shared" si="3"/>
        <v>0.32</v>
      </c>
      <c r="S22">
        <f t="shared" si="4"/>
        <v>0.375</v>
      </c>
      <c r="T22" s="3">
        <v>19</v>
      </c>
      <c r="U22" s="7">
        <v>10</v>
      </c>
      <c r="V22" s="3">
        <f>(H22-T22)/H22</f>
        <v>0.24</v>
      </c>
      <c r="W22">
        <f>(K22-U22)/K22</f>
        <v>0.375</v>
      </c>
      <c r="X22" s="3">
        <f>IF(T22&gt;0,H22-T22)</f>
        <v>6</v>
      </c>
      <c r="Y22">
        <f>IF(U22&gt;0,K22-U22)</f>
        <v>6</v>
      </c>
      <c r="Z22" s="7" t="s">
        <v>107</v>
      </c>
      <c r="AC22" s="29" t="s">
        <v>120</v>
      </c>
      <c r="AD22" s="35">
        <f>AVERAGE(T2:T115,U2:U115)</f>
        <v>19.905797101449274</v>
      </c>
      <c r="AE22" s="36">
        <f>AVERAGE(V2:V115,W2:W115)</f>
        <v>0.33714187254935812</v>
      </c>
    </row>
    <row r="23" spans="1:31" ht="15">
      <c r="A23" s="1" t="s">
        <v>33</v>
      </c>
      <c r="B23" s="40" t="s">
        <v>161</v>
      </c>
      <c r="C23" s="2">
        <v>37390</v>
      </c>
      <c r="D23" s="11">
        <v>41450</v>
      </c>
      <c r="E23" s="40">
        <f t="shared" si="2"/>
        <v>11</v>
      </c>
      <c r="F23" s="1" t="s">
        <v>27</v>
      </c>
      <c r="G23" s="1" t="s">
        <v>34</v>
      </c>
      <c r="H23" s="41">
        <v>27</v>
      </c>
      <c r="I23" s="1"/>
      <c r="J23" s="1"/>
      <c r="K23" s="41"/>
      <c r="L23" s="3">
        <v>5</v>
      </c>
      <c r="N23" s="3">
        <f>(H23-L23)/(H23)</f>
        <v>0.81481481481481477</v>
      </c>
      <c r="P23" s="3">
        <v>18</v>
      </c>
      <c r="R23" s="3">
        <f t="shared" si="3"/>
        <v>0.33333333333333331</v>
      </c>
      <c r="T23" s="3">
        <v>17</v>
      </c>
      <c r="V23" s="3">
        <f>(H23-T23)/H23</f>
        <v>0.37037037037037035</v>
      </c>
      <c r="X23" s="3">
        <f>IF(T23&gt;0,H23-T23)</f>
        <v>10</v>
      </c>
      <c r="Z23" s="1" t="s">
        <v>105</v>
      </c>
      <c r="AC23" s="29"/>
    </row>
    <row r="24" spans="1:31" ht="15">
      <c r="A24" s="1" t="s">
        <v>35</v>
      </c>
      <c r="B24" s="40" t="s">
        <v>161</v>
      </c>
      <c r="C24" s="2">
        <v>35855</v>
      </c>
      <c r="D24" s="11">
        <v>41450</v>
      </c>
      <c r="E24" s="40">
        <f t="shared" si="2"/>
        <v>15</v>
      </c>
      <c r="F24" s="1"/>
      <c r="G24" s="1"/>
      <c r="H24" s="41"/>
      <c r="I24" s="1" t="s">
        <v>4</v>
      </c>
      <c r="J24" s="1" t="s">
        <v>2</v>
      </c>
      <c r="K24" s="41">
        <v>15</v>
      </c>
      <c r="L24" s="3"/>
      <c r="M24">
        <v>3</v>
      </c>
      <c r="N24" s="3"/>
      <c r="O24">
        <f t="shared" ref="O24:O35" si="5">(K24-M24)/(K24)</f>
        <v>0.8</v>
      </c>
      <c r="P24" s="3"/>
      <c r="Q24">
        <v>11</v>
      </c>
      <c r="R24" s="3"/>
      <c r="S24">
        <f t="shared" si="4"/>
        <v>0.26666666666666666</v>
      </c>
      <c r="T24" s="3"/>
      <c r="U24" s="7">
        <v>9</v>
      </c>
      <c r="V24" s="3"/>
      <c r="W24">
        <f>(K24-U24)/K24</f>
        <v>0.4</v>
      </c>
      <c r="X24" s="3"/>
      <c r="Y24">
        <f>IF(U24&gt;0,K24-U24)</f>
        <v>6</v>
      </c>
      <c r="Z24" s="7" t="s">
        <v>107</v>
      </c>
      <c r="AC24" s="29"/>
    </row>
    <row r="25" spans="1:31" ht="15">
      <c r="A25" s="1" t="s">
        <v>36</v>
      </c>
      <c r="B25" s="40" t="s">
        <v>161</v>
      </c>
      <c r="C25" s="2">
        <v>37425</v>
      </c>
      <c r="D25" s="11">
        <v>41457</v>
      </c>
      <c r="E25" s="40">
        <f t="shared" si="2"/>
        <v>11</v>
      </c>
      <c r="F25" s="1"/>
      <c r="G25" s="1"/>
      <c r="H25" s="41"/>
      <c r="I25" s="1" t="s">
        <v>4</v>
      </c>
      <c r="J25" s="1" t="s">
        <v>2</v>
      </c>
      <c r="K25" s="41">
        <v>23</v>
      </c>
      <c r="L25" s="3"/>
      <c r="M25">
        <v>9</v>
      </c>
      <c r="N25" s="3"/>
      <c r="O25">
        <f t="shared" si="5"/>
        <v>0.60869565217391308</v>
      </c>
      <c r="P25" s="3"/>
      <c r="Q25">
        <v>15</v>
      </c>
      <c r="R25" s="3"/>
      <c r="S25">
        <f t="shared" si="4"/>
        <v>0.34782608695652173</v>
      </c>
      <c r="T25" s="3"/>
      <c r="U25" s="7">
        <v>8</v>
      </c>
      <c r="V25" s="3"/>
      <c r="W25">
        <f>(K25-U25)/K25</f>
        <v>0.65217391304347827</v>
      </c>
      <c r="X25" s="3"/>
      <c r="Y25">
        <f>IF(U25&gt;0,K25-U25)</f>
        <v>15</v>
      </c>
      <c r="Z25" s="1" t="s">
        <v>105</v>
      </c>
      <c r="AC25" s="29"/>
    </row>
    <row r="26" spans="1:31" ht="15">
      <c r="A26" s="1" t="s">
        <v>37</v>
      </c>
      <c r="B26" s="40" t="s">
        <v>161</v>
      </c>
      <c r="C26" s="2">
        <v>36550</v>
      </c>
      <c r="D26" s="11">
        <v>41464</v>
      </c>
      <c r="E26" s="40">
        <f t="shared" si="2"/>
        <v>13</v>
      </c>
      <c r="F26" s="1" t="s">
        <v>6</v>
      </c>
      <c r="G26" s="1" t="s">
        <v>1</v>
      </c>
      <c r="H26" s="50">
        <v>50</v>
      </c>
      <c r="I26" s="1" t="s">
        <v>1</v>
      </c>
      <c r="J26" s="1" t="s">
        <v>2</v>
      </c>
      <c r="K26" s="50">
        <v>42</v>
      </c>
      <c r="L26" s="3">
        <v>28</v>
      </c>
      <c r="M26">
        <v>24</v>
      </c>
      <c r="N26" s="3">
        <f t="shared" ref="N26:N36" si="6">(H26-L26)/(H26)</f>
        <v>0.44</v>
      </c>
      <c r="O26">
        <f t="shared" si="5"/>
        <v>0.42857142857142855</v>
      </c>
      <c r="P26" s="3">
        <v>39</v>
      </c>
      <c r="Q26">
        <v>33</v>
      </c>
      <c r="R26" s="3">
        <f t="shared" si="3"/>
        <v>0.22</v>
      </c>
      <c r="S26">
        <f t="shared" si="4"/>
        <v>0.21428571428571427</v>
      </c>
      <c r="T26" s="3">
        <v>31</v>
      </c>
      <c r="U26" s="7">
        <v>35</v>
      </c>
      <c r="V26" s="3">
        <f>(H26-T26)/H26</f>
        <v>0.38</v>
      </c>
      <c r="W26">
        <f>(K26-U26)/K26</f>
        <v>0.16666666666666666</v>
      </c>
      <c r="X26" s="3">
        <f>IF(T26&gt;0,H26-T26)</f>
        <v>19</v>
      </c>
      <c r="Y26">
        <f>IF(U26&gt;0,K26-U26)</f>
        <v>7</v>
      </c>
      <c r="Z26" s="1" t="s">
        <v>105</v>
      </c>
      <c r="AA26" t="s">
        <v>121</v>
      </c>
      <c r="AC26" s="29"/>
    </row>
    <row r="27" spans="1:31" ht="15">
      <c r="A27" s="1" t="s">
        <v>38</v>
      </c>
      <c r="B27" s="40" t="s">
        <v>162</v>
      </c>
      <c r="C27" s="2">
        <v>36505</v>
      </c>
      <c r="D27" s="11">
        <v>41463</v>
      </c>
      <c r="E27" s="40">
        <f t="shared" si="2"/>
        <v>14</v>
      </c>
      <c r="F27" s="1" t="s">
        <v>0</v>
      </c>
      <c r="G27" s="1" t="s">
        <v>1</v>
      </c>
      <c r="H27" s="50">
        <v>19</v>
      </c>
      <c r="I27" s="1" t="s">
        <v>1</v>
      </c>
      <c r="J27" s="1" t="s">
        <v>2</v>
      </c>
      <c r="K27" s="50">
        <v>19</v>
      </c>
      <c r="L27" s="3">
        <v>6</v>
      </c>
      <c r="M27">
        <v>4</v>
      </c>
      <c r="N27" s="3">
        <f t="shared" si="6"/>
        <v>0.68421052631578949</v>
      </c>
      <c r="O27">
        <f t="shared" si="5"/>
        <v>0.78947368421052633</v>
      </c>
      <c r="P27" s="3">
        <v>9</v>
      </c>
      <c r="Q27">
        <v>9</v>
      </c>
      <c r="R27" s="3">
        <f t="shared" si="3"/>
        <v>0.52631578947368418</v>
      </c>
      <c r="S27">
        <f t="shared" si="4"/>
        <v>0.52631578947368418</v>
      </c>
      <c r="T27" s="3">
        <v>7</v>
      </c>
      <c r="U27" s="7">
        <v>10</v>
      </c>
      <c r="V27" s="3">
        <f>(H27-T27)/H27</f>
        <v>0.63157894736842102</v>
      </c>
      <c r="W27">
        <f>(K27-U27)/K27</f>
        <v>0.47368421052631576</v>
      </c>
      <c r="X27" s="3">
        <f>IF(T27&gt;0,H27-T27)</f>
        <v>12</v>
      </c>
      <c r="Y27">
        <f>IF(U27&gt;0,K27-U27)</f>
        <v>9</v>
      </c>
      <c r="Z27" s="1" t="s">
        <v>105</v>
      </c>
      <c r="AC27" s="29"/>
    </row>
    <row r="28" spans="1:31" ht="15">
      <c r="A28" s="1" t="s">
        <v>39</v>
      </c>
      <c r="B28" s="40" t="s">
        <v>161</v>
      </c>
      <c r="C28" s="2">
        <v>36775</v>
      </c>
      <c r="D28" s="11">
        <v>41471</v>
      </c>
      <c r="E28" s="40">
        <f t="shared" si="2"/>
        <v>13</v>
      </c>
      <c r="F28" s="1" t="s">
        <v>0</v>
      </c>
      <c r="G28" s="1" t="s">
        <v>4</v>
      </c>
      <c r="H28" s="41">
        <v>41</v>
      </c>
      <c r="I28" s="1"/>
      <c r="J28" s="1"/>
      <c r="K28" s="41"/>
      <c r="L28" s="3">
        <v>29</v>
      </c>
      <c r="N28" s="3">
        <f t="shared" si="6"/>
        <v>0.29268292682926828</v>
      </c>
      <c r="P28" s="3">
        <v>28</v>
      </c>
      <c r="R28" s="3">
        <f t="shared" si="3"/>
        <v>0.31707317073170732</v>
      </c>
      <c r="T28" s="3">
        <v>33</v>
      </c>
      <c r="U28" s="7"/>
      <c r="V28" s="3">
        <f>(H28-T28)/H28</f>
        <v>0.1951219512195122</v>
      </c>
      <c r="X28" s="3">
        <f>IF(T28&gt;0,H28-T28)</f>
        <v>8</v>
      </c>
      <c r="Z28" s="7" t="s">
        <v>107</v>
      </c>
      <c r="AC28" s="29"/>
    </row>
    <row r="29" spans="1:31" ht="15">
      <c r="A29" s="8" t="s">
        <v>40</v>
      </c>
      <c r="B29" s="40" t="s">
        <v>161</v>
      </c>
      <c r="C29" s="9">
        <v>35861</v>
      </c>
      <c r="D29" s="11">
        <v>41471</v>
      </c>
      <c r="E29" s="40">
        <f t="shared" si="2"/>
        <v>15</v>
      </c>
      <c r="F29" s="3" t="s">
        <v>6</v>
      </c>
      <c r="G29" s="3" t="s">
        <v>12</v>
      </c>
      <c r="H29" s="25"/>
      <c r="I29" s="7" t="s">
        <v>1</v>
      </c>
      <c r="J29" s="7"/>
      <c r="K29" s="48"/>
      <c r="L29" s="3"/>
      <c r="N29" s="3"/>
      <c r="P29" s="3"/>
      <c r="R29" s="3"/>
      <c r="T29" s="3"/>
      <c r="V29" s="3"/>
      <c r="X29" s="3"/>
      <c r="Z29" s="34" t="s">
        <v>113</v>
      </c>
      <c r="AC29" s="29"/>
    </row>
    <row r="30" spans="1:31" ht="15">
      <c r="A30" s="1" t="s">
        <v>40</v>
      </c>
      <c r="B30" s="40" t="s">
        <v>161</v>
      </c>
      <c r="C30" s="2">
        <v>36193</v>
      </c>
      <c r="D30" s="11">
        <v>41477</v>
      </c>
      <c r="E30" s="40">
        <f t="shared" si="2"/>
        <v>14</v>
      </c>
      <c r="F30" s="1" t="s">
        <v>8</v>
      </c>
      <c r="G30" s="1" t="s">
        <v>12</v>
      </c>
      <c r="H30" s="50">
        <v>42</v>
      </c>
      <c r="I30" s="1" t="s">
        <v>12</v>
      </c>
      <c r="J30" s="1" t="s">
        <v>41</v>
      </c>
      <c r="K30" s="53">
        <v>53</v>
      </c>
      <c r="L30" s="3">
        <v>27</v>
      </c>
      <c r="M30">
        <v>22</v>
      </c>
      <c r="N30" s="3">
        <f t="shared" si="6"/>
        <v>0.35714285714285715</v>
      </c>
      <c r="O30">
        <f t="shared" si="5"/>
        <v>0.58490566037735847</v>
      </c>
      <c r="P30" s="3">
        <v>41</v>
      </c>
      <c r="Q30">
        <v>39</v>
      </c>
      <c r="R30" s="3">
        <f t="shared" si="3"/>
        <v>2.3809523809523808E-2</v>
      </c>
      <c r="S30">
        <f t="shared" si="4"/>
        <v>0.26415094339622641</v>
      </c>
      <c r="T30" s="3">
        <v>43</v>
      </c>
      <c r="U30" s="7">
        <v>40</v>
      </c>
      <c r="V30" s="3">
        <f>(H30-T30)/H30</f>
        <v>-2.3809523809523808E-2</v>
      </c>
      <c r="W30">
        <f t="shared" ref="W30:W35" si="7">(K30-U30)/K30</f>
        <v>0.24528301886792453</v>
      </c>
      <c r="X30" s="3">
        <f>IF(T30&gt;0,H30-T30)</f>
        <v>-1</v>
      </c>
      <c r="Y30">
        <f t="shared" ref="Y30:Y35" si="8">IF(U30&gt;0,K30-U30)</f>
        <v>13</v>
      </c>
      <c r="Z30" s="1" t="s">
        <v>105</v>
      </c>
      <c r="AC30" s="29"/>
    </row>
    <row r="31" spans="1:31" ht="15">
      <c r="A31" s="1" t="s">
        <v>42</v>
      </c>
      <c r="B31" s="40" t="s">
        <v>161</v>
      </c>
      <c r="C31" s="2">
        <v>36692</v>
      </c>
      <c r="D31" s="11">
        <v>41505</v>
      </c>
      <c r="E31" s="40">
        <f t="shared" si="2"/>
        <v>13</v>
      </c>
      <c r="F31" s="1" t="s">
        <v>0</v>
      </c>
      <c r="G31" s="1" t="s">
        <v>1</v>
      </c>
      <c r="H31" s="50">
        <v>42</v>
      </c>
      <c r="I31" s="1" t="s">
        <v>1</v>
      </c>
      <c r="J31" s="1" t="s">
        <v>10</v>
      </c>
      <c r="K31" s="50">
        <v>37</v>
      </c>
      <c r="L31" s="6">
        <v>34</v>
      </c>
      <c r="M31">
        <v>20</v>
      </c>
      <c r="N31" s="6">
        <f t="shared" si="6"/>
        <v>0.19047619047619047</v>
      </c>
      <c r="O31">
        <f t="shared" si="5"/>
        <v>0.45945945945945948</v>
      </c>
      <c r="P31" s="3">
        <v>39</v>
      </c>
      <c r="Q31">
        <v>25</v>
      </c>
      <c r="R31" s="3">
        <f t="shared" si="3"/>
        <v>7.1428571428571425E-2</v>
      </c>
      <c r="S31">
        <f t="shared" si="4"/>
        <v>0.32432432432432434</v>
      </c>
      <c r="T31" s="3">
        <v>39</v>
      </c>
      <c r="U31" s="7">
        <v>31</v>
      </c>
      <c r="V31" s="3">
        <f>(H31-T31)/H31</f>
        <v>7.1428571428571425E-2</v>
      </c>
      <c r="W31">
        <f t="shared" si="7"/>
        <v>0.16216216216216217</v>
      </c>
      <c r="X31" s="3">
        <f>IF(T31&gt;0,H31-T31)</f>
        <v>3</v>
      </c>
      <c r="Y31">
        <f t="shared" si="8"/>
        <v>6</v>
      </c>
      <c r="Z31" s="7" t="s">
        <v>107</v>
      </c>
      <c r="AC31" s="29"/>
    </row>
    <row r="32" spans="1:31" ht="15">
      <c r="A32" s="1" t="s">
        <v>43</v>
      </c>
      <c r="B32" s="40" t="s">
        <v>161</v>
      </c>
      <c r="C32" s="2">
        <v>36692</v>
      </c>
      <c r="D32" s="11">
        <v>41505</v>
      </c>
      <c r="E32" s="40">
        <f t="shared" si="2"/>
        <v>13</v>
      </c>
      <c r="F32" s="1" t="s">
        <v>44</v>
      </c>
      <c r="G32" s="1" t="s">
        <v>4</v>
      </c>
      <c r="H32" s="50">
        <v>30</v>
      </c>
      <c r="I32" s="1" t="s">
        <v>4</v>
      </c>
      <c r="J32" s="1" t="s">
        <v>10</v>
      </c>
      <c r="K32" s="50">
        <v>33</v>
      </c>
      <c r="L32" s="3">
        <v>12</v>
      </c>
      <c r="M32">
        <v>10</v>
      </c>
      <c r="N32" s="3">
        <f t="shared" si="6"/>
        <v>0.6</v>
      </c>
      <c r="O32">
        <f t="shared" si="5"/>
        <v>0.69696969696969702</v>
      </c>
      <c r="P32" s="3">
        <v>20</v>
      </c>
      <c r="Q32">
        <v>25</v>
      </c>
      <c r="R32" s="3">
        <f t="shared" si="3"/>
        <v>0.33333333333333331</v>
      </c>
      <c r="S32">
        <f t="shared" si="4"/>
        <v>0.24242424242424243</v>
      </c>
      <c r="T32" s="3">
        <v>29</v>
      </c>
      <c r="U32" s="7">
        <v>28</v>
      </c>
      <c r="V32" s="3">
        <f>(H32-T32)/H32</f>
        <v>3.3333333333333333E-2</v>
      </c>
      <c r="W32">
        <f t="shared" si="7"/>
        <v>0.15151515151515152</v>
      </c>
      <c r="X32" s="3">
        <f>IF(T32&gt;0,H32-T32)</f>
        <v>1</v>
      </c>
      <c r="Y32">
        <f t="shared" si="8"/>
        <v>5</v>
      </c>
      <c r="Z32" s="7" t="s">
        <v>107</v>
      </c>
      <c r="AC32" s="29"/>
    </row>
    <row r="33" spans="1:31" ht="15">
      <c r="A33" s="1" t="s">
        <v>45</v>
      </c>
      <c r="B33" s="40" t="s">
        <v>161</v>
      </c>
      <c r="C33" s="2">
        <v>37198</v>
      </c>
      <c r="D33" s="11">
        <v>41506</v>
      </c>
      <c r="E33" s="40">
        <f t="shared" si="2"/>
        <v>12</v>
      </c>
      <c r="F33" s="1" t="s">
        <v>23</v>
      </c>
      <c r="G33" s="1" t="s">
        <v>12</v>
      </c>
      <c r="H33" s="50">
        <v>28</v>
      </c>
      <c r="I33" s="1" t="s">
        <v>12</v>
      </c>
      <c r="J33" s="1" t="s">
        <v>10</v>
      </c>
      <c r="K33" s="50">
        <v>22</v>
      </c>
      <c r="L33" s="3">
        <v>4</v>
      </c>
      <c r="M33">
        <v>3</v>
      </c>
      <c r="N33" s="3">
        <f t="shared" si="6"/>
        <v>0.8571428571428571</v>
      </c>
      <c r="O33">
        <f t="shared" si="5"/>
        <v>0.86363636363636365</v>
      </c>
      <c r="P33" s="3">
        <v>12</v>
      </c>
      <c r="Q33">
        <v>12</v>
      </c>
      <c r="R33" s="3">
        <f t="shared" si="3"/>
        <v>0.5714285714285714</v>
      </c>
      <c r="S33">
        <f t="shared" si="4"/>
        <v>0.45454545454545453</v>
      </c>
      <c r="T33" s="3">
        <v>7</v>
      </c>
      <c r="U33" s="1">
        <v>8</v>
      </c>
      <c r="V33" s="3">
        <f>(H33-T33)/H33</f>
        <v>0.75</v>
      </c>
      <c r="W33">
        <f t="shared" si="7"/>
        <v>0.63636363636363635</v>
      </c>
      <c r="X33" s="3">
        <f>IF(T33&gt;0,H33-T33)</f>
        <v>21</v>
      </c>
      <c r="Y33">
        <f t="shared" si="8"/>
        <v>14</v>
      </c>
      <c r="Z33" s="1" t="s">
        <v>105</v>
      </c>
      <c r="AA33" s="1"/>
      <c r="AB33" s="1"/>
      <c r="AC33" s="29"/>
      <c r="AD33" s="1"/>
      <c r="AE33" s="1"/>
    </row>
    <row r="34" spans="1:31" ht="15">
      <c r="A34" s="1" t="s">
        <v>46</v>
      </c>
      <c r="B34" s="40" t="s">
        <v>161</v>
      </c>
      <c r="C34" s="2">
        <v>36633</v>
      </c>
      <c r="D34" s="11">
        <v>41506</v>
      </c>
      <c r="E34" s="40">
        <f t="shared" si="2"/>
        <v>13</v>
      </c>
      <c r="F34" s="1" t="s">
        <v>8</v>
      </c>
      <c r="G34" s="1" t="s">
        <v>1</v>
      </c>
      <c r="H34" s="50">
        <v>25</v>
      </c>
      <c r="I34" s="1" t="s">
        <v>1</v>
      </c>
      <c r="J34" s="1" t="s">
        <v>2</v>
      </c>
      <c r="K34" s="50">
        <v>18</v>
      </c>
      <c r="L34" s="3">
        <v>4</v>
      </c>
      <c r="M34">
        <v>6</v>
      </c>
      <c r="N34" s="3">
        <f t="shared" si="6"/>
        <v>0.84</v>
      </c>
      <c r="O34">
        <f t="shared" si="5"/>
        <v>0.66666666666666663</v>
      </c>
      <c r="P34" s="3">
        <v>19</v>
      </c>
      <c r="Q34">
        <v>15</v>
      </c>
      <c r="R34" s="3">
        <f t="shared" si="3"/>
        <v>0.24</v>
      </c>
      <c r="S34">
        <f t="shared" si="4"/>
        <v>0.16666666666666666</v>
      </c>
      <c r="T34" s="3">
        <v>22</v>
      </c>
      <c r="U34" s="7">
        <v>15</v>
      </c>
      <c r="V34" s="3">
        <f>(H34-T34)/H34</f>
        <v>0.12</v>
      </c>
      <c r="W34">
        <f t="shared" si="7"/>
        <v>0.16666666666666666</v>
      </c>
      <c r="X34" s="3">
        <f>IF(T34&gt;0,H34-T34)</f>
        <v>3</v>
      </c>
      <c r="Y34">
        <f t="shared" si="8"/>
        <v>3</v>
      </c>
      <c r="Z34" s="21" t="s">
        <v>109</v>
      </c>
      <c r="AC34" s="29"/>
    </row>
    <row r="35" spans="1:31" ht="15">
      <c r="A35" s="1" t="s">
        <v>47</v>
      </c>
      <c r="B35" s="40" t="s">
        <v>162</v>
      </c>
      <c r="C35" s="2">
        <v>35630</v>
      </c>
      <c r="D35" s="11">
        <v>41512</v>
      </c>
      <c r="E35" s="40">
        <f t="shared" si="2"/>
        <v>16</v>
      </c>
      <c r="F35" s="1"/>
      <c r="G35" s="1"/>
      <c r="H35" s="41"/>
      <c r="I35" s="1" t="s">
        <v>6</v>
      </c>
      <c r="J35" s="1" t="s">
        <v>28</v>
      </c>
      <c r="K35" s="41">
        <v>21</v>
      </c>
      <c r="L35" s="3"/>
      <c r="M35">
        <v>4</v>
      </c>
      <c r="N35" s="3"/>
      <c r="O35">
        <f t="shared" si="5"/>
        <v>0.80952380952380953</v>
      </c>
      <c r="P35" s="3"/>
      <c r="Q35">
        <v>5</v>
      </c>
      <c r="R35" s="3"/>
      <c r="S35">
        <f t="shared" si="4"/>
        <v>0.76190476190476186</v>
      </c>
      <c r="T35" s="3"/>
      <c r="U35" s="7">
        <v>5</v>
      </c>
      <c r="V35" s="3"/>
      <c r="W35">
        <f t="shared" si="7"/>
        <v>0.76190476190476186</v>
      </c>
      <c r="X35" s="3"/>
      <c r="Y35">
        <f t="shared" si="8"/>
        <v>16</v>
      </c>
      <c r="Z35" s="1" t="s">
        <v>105</v>
      </c>
      <c r="AC35" s="29"/>
    </row>
    <row r="36" spans="1:31" ht="15">
      <c r="A36" s="1" t="s">
        <v>48</v>
      </c>
      <c r="B36" s="40" t="s">
        <v>161</v>
      </c>
      <c r="C36" s="2">
        <v>36353</v>
      </c>
      <c r="D36" s="11">
        <v>41512</v>
      </c>
      <c r="E36" s="40">
        <f t="shared" si="2"/>
        <v>14</v>
      </c>
      <c r="F36" s="1" t="s">
        <v>44</v>
      </c>
      <c r="G36" s="1" t="s">
        <v>4</v>
      </c>
      <c r="H36" s="41">
        <v>29</v>
      </c>
      <c r="I36" s="1"/>
      <c r="J36" s="1"/>
      <c r="K36" s="41"/>
      <c r="L36" s="3">
        <v>2</v>
      </c>
      <c r="N36" s="3">
        <f t="shared" si="6"/>
        <v>0.93103448275862066</v>
      </c>
      <c r="P36" s="3">
        <v>14</v>
      </c>
      <c r="R36" s="3">
        <f t="shared" si="3"/>
        <v>0.51724137931034486</v>
      </c>
      <c r="T36" s="3">
        <v>14</v>
      </c>
      <c r="V36" s="3">
        <f>(H36-T36)/H36</f>
        <v>0.51724137931034486</v>
      </c>
      <c r="X36" s="3">
        <f>IF(T36&gt;0,H36-T36)</f>
        <v>15</v>
      </c>
      <c r="Z36" s="1" t="s">
        <v>105</v>
      </c>
      <c r="AC36" s="29"/>
    </row>
    <row r="37" spans="1:31" ht="15">
      <c r="A37" s="1" t="s">
        <v>49</v>
      </c>
      <c r="B37" s="40" t="s">
        <v>162</v>
      </c>
      <c r="C37" s="2">
        <v>36492</v>
      </c>
      <c r="D37" s="11">
        <v>41512</v>
      </c>
      <c r="E37" s="40">
        <f t="shared" si="2"/>
        <v>14</v>
      </c>
      <c r="F37" s="1"/>
      <c r="G37" s="1"/>
      <c r="H37" s="41"/>
      <c r="I37" s="1" t="s">
        <v>1</v>
      </c>
      <c r="J37" s="1" t="s">
        <v>10</v>
      </c>
      <c r="K37" s="41">
        <v>20</v>
      </c>
      <c r="L37" s="3"/>
      <c r="M37">
        <v>2</v>
      </c>
      <c r="N37" s="3"/>
      <c r="O37">
        <f>(K37-M37)/(K37)</f>
        <v>0.9</v>
      </c>
      <c r="P37" s="3"/>
      <c r="Q37">
        <v>12</v>
      </c>
      <c r="R37" s="3"/>
      <c r="S37">
        <f t="shared" si="4"/>
        <v>0.4</v>
      </c>
      <c r="T37" s="3"/>
      <c r="U37">
        <v>7</v>
      </c>
      <c r="V37" s="3"/>
      <c r="W37">
        <f>(K37-U37)/K37</f>
        <v>0.65</v>
      </c>
      <c r="X37" s="3"/>
      <c r="Y37">
        <f>IF(U37&gt;0,K37-U37)</f>
        <v>13</v>
      </c>
      <c r="Z37" s="1" t="s">
        <v>105</v>
      </c>
      <c r="AC37" s="29"/>
    </row>
    <row r="38" spans="1:31" ht="15">
      <c r="A38" s="1" t="s">
        <v>50</v>
      </c>
      <c r="B38" s="40" t="s">
        <v>161</v>
      </c>
      <c r="C38" s="2">
        <v>36501</v>
      </c>
      <c r="D38" s="11">
        <v>41513</v>
      </c>
      <c r="E38" s="40">
        <f t="shared" si="2"/>
        <v>14</v>
      </c>
      <c r="F38" s="1"/>
      <c r="G38" s="1"/>
      <c r="H38" s="41"/>
      <c r="I38" s="1" t="s">
        <v>1</v>
      </c>
      <c r="J38" s="1" t="s">
        <v>10</v>
      </c>
      <c r="K38" s="41">
        <v>23</v>
      </c>
      <c r="L38" s="3"/>
      <c r="M38">
        <v>1</v>
      </c>
      <c r="N38" s="3"/>
      <c r="O38">
        <f>(K38-M38)/(K38)</f>
        <v>0.95652173913043481</v>
      </c>
      <c r="P38" s="3"/>
      <c r="Q38">
        <v>9</v>
      </c>
      <c r="R38" s="3"/>
      <c r="S38">
        <f t="shared" si="4"/>
        <v>0.60869565217391308</v>
      </c>
      <c r="T38" s="3"/>
      <c r="U38">
        <v>9</v>
      </c>
      <c r="V38" s="3"/>
      <c r="W38">
        <f>(K38-U38)/K38</f>
        <v>0.60869565217391308</v>
      </c>
      <c r="X38" s="3"/>
      <c r="Y38">
        <f>IF(U38&gt;0,K38-U38)</f>
        <v>14</v>
      </c>
      <c r="Z38" s="1" t="s">
        <v>105</v>
      </c>
      <c r="AC38" s="29"/>
    </row>
    <row r="39" spans="1:31" ht="15">
      <c r="A39" s="1" t="s">
        <v>51</v>
      </c>
      <c r="B39" s="40" t="s">
        <v>161</v>
      </c>
      <c r="C39" s="2">
        <v>37963</v>
      </c>
      <c r="D39" s="11">
        <v>41513</v>
      </c>
      <c r="E39" s="40">
        <f t="shared" si="2"/>
        <v>10</v>
      </c>
      <c r="F39" s="1" t="s">
        <v>6</v>
      </c>
      <c r="G39" s="1" t="s">
        <v>1</v>
      </c>
      <c r="H39" s="41">
        <v>20</v>
      </c>
      <c r="I39" s="1" t="s">
        <v>1</v>
      </c>
      <c r="J39" s="1" t="s">
        <v>2</v>
      </c>
      <c r="K39" s="41">
        <v>18</v>
      </c>
      <c r="L39" s="3">
        <v>3</v>
      </c>
      <c r="M39">
        <v>2</v>
      </c>
      <c r="N39" s="3">
        <f t="shared" ref="N39:N54" si="9">(H39-L39)/(H39)</f>
        <v>0.85</v>
      </c>
      <c r="O39">
        <f t="shared" ref="O39:O71" si="10">(K39-M39)/(K39)</f>
        <v>0.88888888888888884</v>
      </c>
      <c r="P39" s="3">
        <v>2</v>
      </c>
      <c r="Q39">
        <v>3</v>
      </c>
      <c r="R39" s="3">
        <f t="shared" si="3"/>
        <v>0.9</v>
      </c>
      <c r="S39">
        <f t="shared" si="4"/>
        <v>0.83333333333333337</v>
      </c>
      <c r="T39" s="3">
        <v>5</v>
      </c>
      <c r="U39" s="7">
        <v>2</v>
      </c>
      <c r="V39" s="3">
        <f>(H39-T39)/H39</f>
        <v>0.75</v>
      </c>
      <c r="W39">
        <f>(K39-U39)/K39</f>
        <v>0.88888888888888884</v>
      </c>
      <c r="X39" s="3">
        <f>IF(T39&gt;0,H39-T39)</f>
        <v>15</v>
      </c>
      <c r="Y39">
        <f>IF(U39&gt;0,K39-U39)</f>
        <v>16</v>
      </c>
      <c r="Z39" s="1" t="s">
        <v>105</v>
      </c>
      <c r="AC39" s="29"/>
    </row>
    <row r="40" spans="1:31" ht="15">
      <c r="A40" s="1" t="s">
        <v>52</v>
      </c>
      <c r="B40" s="40" t="s">
        <v>161</v>
      </c>
      <c r="C40" s="2">
        <v>36418</v>
      </c>
      <c r="D40" s="11">
        <v>41513</v>
      </c>
      <c r="E40" s="40">
        <f t="shared" si="2"/>
        <v>14</v>
      </c>
      <c r="F40" s="1" t="s">
        <v>6</v>
      </c>
      <c r="G40" s="1" t="s">
        <v>15</v>
      </c>
      <c r="H40" s="41">
        <v>28</v>
      </c>
      <c r="I40" s="1"/>
      <c r="J40" s="1"/>
      <c r="K40" s="41"/>
      <c r="L40" s="3">
        <v>14</v>
      </c>
      <c r="N40" s="3">
        <f t="shared" si="9"/>
        <v>0.5</v>
      </c>
      <c r="P40" s="3">
        <v>20</v>
      </c>
      <c r="R40" s="3">
        <f t="shared" si="3"/>
        <v>0.2857142857142857</v>
      </c>
      <c r="T40" s="3">
        <v>20</v>
      </c>
      <c r="V40" s="3">
        <f>(H40-T40)/H40</f>
        <v>0.2857142857142857</v>
      </c>
      <c r="X40" s="3">
        <v>20</v>
      </c>
      <c r="Z40" s="7" t="s">
        <v>107</v>
      </c>
      <c r="AC40" s="29"/>
    </row>
    <row r="41" spans="1:31" ht="15">
      <c r="A41" s="10" t="s">
        <v>53</v>
      </c>
      <c r="B41" s="40" t="s">
        <v>162</v>
      </c>
      <c r="C41" s="11">
        <v>36074</v>
      </c>
      <c r="D41" s="11">
        <v>41513</v>
      </c>
      <c r="E41" s="40">
        <f t="shared" si="2"/>
        <v>15</v>
      </c>
      <c r="F41" s="12"/>
      <c r="G41" s="12"/>
      <c r="H41" s="25"/>
      <c r="I41" s="13" t="s">
        <v>27</v>
      </c>
      <c r="J41" s="13" t="s">
        <v>10</v>
      </c>
      <c r="K41" s="48"/>
      <c r="L41" s="3"/>
      <c r="N41" s="3"/>
      <c r="P41" s="3"/>
      <c r="R41" s="3"/>
      <c r="T41" s="3"/>
      <c r="V41" s="3"/>
      <c r="X41" s="3"/>
      <c r="Z41" s="34" t="s">
        <v>113</v>
      </c>
      <c r="AC41" s="29"/>
    </row>
    <row r="42" spans="1:31" ht="15">
      <c r="A42" s="1" t="s">
        <v>54</v>
      </c>
      <c r="B42" s="40" t="s">
        <v>161</v>
      </c>
      <c r="C42" s="2">
        <v>35889</v>
      </c>
      <c r="D42" s="11">
        <v>41527</v>
      </c>
      <c r="E42" s="40">
        <f t="shared" si="2"/>
        <v>15</v>
      </c>
      <c r="F42" s="1" t="s">
        <v>6</v>
      </c>
      <c r="G42" s="1" t="s">
        <v>4</v>
      </c>
      <c r="H42" s="52">
        <v>50</v>
      </c>
      <c r="I42" s="1"/>
      <c r="J42" s="1"/>
      <c r="K42" s="41"/>
      <c r="L42" s="3">
        <v>21</v>
      </c>
      <c r="N42" s="3">
        <f t="shared" si="9"/>
        <v>0.57999999999999996</v>
      </c>
      <c r="P42" s="3">
        <v>32</v>
      </c>
      <c r="R42" s="3">
        <f t="shared" si="3"/>
        <v>0.36</v>
      </c>
      <c r="T42" s="3">
        <v>43</v>
      </c>
      <c r="V42" s="3">
        <f>(H42-T42)/H42</f>
        <v>0.14000000000000001</v>
      </c>
      <c r="X42" s="3">
        <f>IF(T42&gt;0,H42-T42)</f>
        <v>7</v>
      </c>
      <c r="Z42" s="7" t="s">
        <v>107</v>
      </c>
      <c r="AC42" s="29"/>
    </row>
    <row r="43" spans="1:31" ht="15">
      <c r="A43" s="1" t="s">
        <v>55</v>
      </c>
      <c r="B43" s="40" t="s">
        <v>161</v>
      </c>
      <c r="C43" s="2">
        <v>36135</v>
      </c>
      <c r="D43" s="11">
        <v>41533</v>
      </c>
      <c r="E43" s="40">
        <f t="shared" si="2"/>
        <v>15</v>
      </c>
      <c r="F43" s="1" t="s">
        <v>44</v>
      </c>
      <c r="G43" s="1" t="s">
        <v>1</v>
      </c>
      <c r="H43" s="50">
        <v>27</v>
      </c>
      <c r="I43" s="1" t="s">
        <v>4</v>
      </c>
      <c r="J43" s="1" t="s">
        <v>2</v>
      </c>
      <c r="K43" s="50">
        <v>30</v>
      </c>
      <c r="L43" s="3">
        <v>9</v>
      </c>
      <c r="M43">
        <v>7</v>
      </c>
      <c r="N43" s="3">
        <f t="shared" si="9"/>
        <v>0.66666666666666663</v>
      </c>
      <c r="O43">
        <f t="shared" si="10"/>
        <v>0.76666666666666672</v>
      </c>
      <c r="P43" s="3">
        <v>17</v>
      </c>
      <c r="Q43">
        <v>16</v>
      </c>
      <c r="R43" s="3">
        <f t="shared" si="3"/>
        <v>0.37037037037037035</v>
      </c>
      <c r="S43">
        <f t="shared" si="4"/>
        <v>0.46666666666666667</v>
      </c>
      <c r="T43" s="3">
        <v>20</v>
      </c>
      <c r="U43" s="7">
        <v>18</v>
      </c>
      <c r="V43" s="3">
        <f>(H43-T43)/H43</f>
        <v>0.25925925925925924</v>
      </c>
      <c r="W43">
        <f>(K43-U43)/K43</f>
        <v>0.4</v>
      </c>
      <c r="X43" s="3">
        <f>IF(T43&gt;0,H43-T43)</f>
        <v>7</v>
      </c>
      <c r="Y43">
        <f>IF(U43&gt;0,K43-U43)</f>
        <v>12</v>
      </c>
      <c r="Z43" s="1" t="s">
        <v>105</v>
      </c>
      <c r="AC43" s="29"/>
    </row>
    <row r="44" spans="1:31" ht="15">
      <c r="A44" s="1" t="s">
        <v>56</v>
      </c>
      <c r="B44" s="40" t="s">
        <v>161</v>
      </c>
      <c r="C44" s="2">
        <v>36938</v>
      </c>
      <c r="D44" s="11">
        <v>41533</v>
      </c>
      <c r="E44" s="40">
        <f t="shared" si="2"/>
        <v>12</v>
      </c>
      <c r="F44" s="1" t="s">
        <v>44</v>
      </c>
      <c r="G44" s="1" t="s">
        <v>34</v>
      </c>
      <c r="H44" s="41">
        <v>22</v>
      </c>
      <c r="I44" s="1"/>
      <c r="J44" s="1"/>
      <c r="K44" s="41"/>
      <c r="L44" s="3">
        <v>11</v>
      </c>
      <c r="N44" s="3">
        <f t="shared" si="9"/>
        <v>0.5</v>
      </c>
      <c r="P44" s="3">
        <v>22</v>
      </c>
      <c r="R44" s="3">
        <f t="shared" si="3"/>
        <v>0</v>
      </c>
      <c r="T44" s="3">
        <v>21</v>
      </c>
      <c r="V44" s="3">
        <f>(H44-T44)/H44</f>
        <v>4.5454545454545456E-2</v>
      </c>
      <c r="X44" s="3">
        <f>IF(T44&gt;0,H44-T44)</f>
        <v>1</v>
      </c>
      <c r="Z44" s="21" t="s">
        <v>109</v>
      </c>
      <c r="AC44" s="29"/>
    </row>
    <row r="45" spans="1:31" ht="15">
      <c r="A45" s="1" t="s">
        <v>57</v>
      </c>
      <c r="B45" s="40" t="s">
        <v>161</v>
      </c>
      <c r="C45" s="2">
        <v>36942</v>
      </c>
      <c r="D45" s="11">
        <v>41519</v>
      </c>
      <c r="E45" s="40">
        <f t="shared" si="2"/>
        <v>12</v>
      </c>
      <c r="F45" s="1"/>
      <c r="G45" s="1"/>
      <c r="H45" s="41"/>
      <c r="I45" s="1" t="s">
        <v>8</v>
      </c>
      <c r="J45" s="1" t="s">
        <v>10</v>
      </c>
      <c r="K45" s="41">
        <v>25</v>
      </c>
      <c r="L45" s="3"/>
      <c r="M45">
        <v>-7</v>
      </c>
      <c r="N45" s="3"/>
      <c r="O45">
        <f t="shared" si="10"/>
        <v>1.28</v>
      </c>
      <c r="P45" s="3"/>
      <c r="Q45">
        <v>10</v>
      </c>
      <c r="R45" s="3"/>
      <c r="S45">
        <f t="shared" si="4"/>
        <v>0.6</v>
      </c>
      <c r="T45" s="3"/>
      <c r="U45">
        <v>4</v>
      </c>
      <c r="V45" s="3"/>
      <c r="W45">
        <f>(K45-U45)/K45</f>
        <v>0.84</v>
      </c>
      <c r="X45" s="3"/>
      <c r="Y45">
        <f>IF(U45&gt;0,K45-U45)</f>
        <v>21</v>
      </c>
      <c r="Z45" s="1" t="s">
        <v>105</v>
      </c>
      <c r="AC45" s="29"/>
    </row>
    <row r="46" spans="1:31" ht="15">
      <c r="A46" s="1" t="s">
        <v>58</v>
      </c>
      <c r="B46" s="40" t="s">
        <v>161</v>
      </c>
      <c r="C46" s="2">
        <v>36692</v>
      </c>
      <c r="D46" s="11">
        <v>41527</v>
      </c>
      <c r="E46" s="40">
        <f t="shared" si="2"/>
        <v>13</v>
      </c>
      <c r="F46" s="1" t="s">
        <v>0</v>
      </c>
      <c r="G46" s="1" t="s">
        <v>4</v>
      </c>
      <c r="H46" s="50">
        <v>37</v>
      </c>
      <c r="I46" s="1" t="s">
        <v>59</v>
      </c>
      <c r="J46" s="1" t="s">
        <v>2</v>
      </c>
      <c r="K46" s="50">
        <v>30</v>
      </c>
      <c r="L46" s="3">
        <v>21</v>
      </c>
      <c r="M46">
        <v>14</v>
      </c>
      <c r="N46" s="3">
        <f t="shared" si="9"/>
        <v>0.43243243243243246</v>
      </c>
      <c r="O46">
        <f t="shared" si="10"/>
        <v>0.53333333333333333</v>
      </c>
      <c r="P46" s="3">
        <v>29</v>
      </c>
      <c r="Q46">
        <v>18</v>
      </c>
      <c r="R46" s="3">
        <f t="shared" si="3"/>
        <v>0.21621621621621623</v>
      </c>
      <c r="S46">
        <f t="shared" si="4"/>
        <v>0.4</v>
      </c>
      <c r="T46" s="3">
        <v>34</v>
      </c>
      <c r="U46" s="7">
        <v>16</v>
      </c>
      <c r="V46" s="3">
        <f>(H46-T46)/H46</f>
        <v>8.1081081081081086E-2</v>
      </c>
      <c r="W46">
        <f>(K46-U46)/K46</f>
        <v>0.46666666666666667</v>
      </c>
      <c r="X46" s="3">
        <f>IF(T46&gt;0,H46-T46)</f>
        <v>3</v>
      </c>
      <c r="Y46">
        <f>IF(U46&gt;0,K46-U46)</f>
        <v>14</v>
      </c>
      <c r="Z46" s="21" t="s">
        <v>109</v>
      </c>
      <c r="AC46" s="29"/>
    </row>
    <row r="47" spans="1:31" ht="15">
      <c r="A47" s="1" t="s">
        <v>60</v>
      </c>
      <c r="B47" s="40" t="s">
        <v>161</v>
      </c>
      <c r="C47" s="2">
        <v>36237</v>
      </c>
      <c r="D47" s="11">
        <v>41527</v>
      </c>
      <c r="E47" s="40">
        <f t="shared" si="2"/>
        <v>14</v>
      </c>
      <c r="F47" s="1" t="s">
        <v>8</v>
      </c>
      <c r="G47" s="1" t="s">
        <v>1</v>
      </c>
      <c r="H47" s="50">
        <v>26</v>
      </c>
      <c r="I47" s="1" t="s">
        <v>1</v>
      </c>
      <c r="J47" s="1" t="s">
        <v>2</v>
      </c>
      <c r="K47" s="50">
        <v>25</v>
      </c>
      <c r="L47" s="3">
        <v>3</v>
      </c>
      <c r="M47">
        <v>3</v>
      </c>
      <c r="N47" s="3">
        <f t="shared" si="9"/>
        <v>0.88461538461538458</v>
      </c>
      <c r="O47">
        <f t="shared" si="10"/>
        <v>0.88</v>
      </c>
      <c r="P47" s="3">
        <v>19</v>
      </c>
      <c r="Q47">
        <v>19</v>
      </c>
      <c r="R47" s="3">
        <f t="shared" si="3"/>
        <v>0.26923076923076922</v>
      </c>
      <c r="S47">
        <f t="shared" si="4"/>
        <v>0.24</v>
      </c>
      <c r="T47" s="3">
        <v>17</v>
      </c>
      <c r="U47" s="7">
        <v>16</v>
      </c>
      <c r="V47" s="3">
        <f>(H47-T47)/H47</f>
        <v>0.34615384615384615</v>
      </c>
      <c r="W47">
        <f>(K47-U47)/K47</f>
        <v>0.36</v>
      </c>
      <c r="X47" s="3">
        <f>IF(T47&gt;0,H47-T47)</f>
        <v>9</v>
      </c>
      <c r="Y47">
        <f>IF(U47&gt;0,K47-U47)</f>
        <v>9</v>
      </c>
      <c r="Z47" s="7" t="s">
        <v>107</v>
      </c>
      <c r="AC47" s="29"/>
    </row>
    <row r="48" spans="1:31" ht="15">
      <c r="A48" s="1" t="s">
        <v>61</v>
      </c>
      <c r="B48" s="40" t="s">
        <v>161</v>
      </c>
      <c r="C48" s="2">
        <v>37302</v>
      </c>
      <c r="D48" s="11">
        <v>41533</v>
      </c>
      <c r="E48" s="40">
        <f t="shared" si="2"/>
        <v>11</v>
      </c>
      <c r="F48" s="1"/>
      <c r="G48" s="1"/>
      <c r="H48" s="41"/>
      <c r="I48" s="1" t="s">
        <v>0</v>
      </c>
      <c r="J48" s="1" t="s">
        <v>28</v>
      </c>
      <c r="K48" s="41">
        <v>25</v>
      </c>
      <c r="L48" s="3"/>
      <c r="M48">
        <v>-9</v>
      </c>
      <c r="N48" s="3"/>
      <c r="O48">
        <f t="shared" si="10"/>
        <v>1.36</v>
      </c>
      <c r="P48" s="3"/>
      <c r="Q48">
        <v>1</v>
      </c>
      <c r="R48" s="3"/>
      <c r="S48">
        <f t="shared" si="4"/>
        <v>0.96</v>
      </c>
      <c r="T48" s="3"/>
      <c r="U48">
        <v>1</v>
      </c>
      <c r="V48" s="3"/>
      <c r="W48">
        <f>(K48-U48)/K48</f>
        <v>0.96</v>
      </c>
      <c r="X48" s="3"/>
      <c r="Y48">
        <f>IF(U48&gt;0,K48-U48)</f>
        <v>24</v>
      </c>
      <c r="Z48" s="1" t="s">
        <v>105</v>
      </c>
      <c r="AC48" s="29"/>
    </row>
    <row r="49" spans="1:29" ht="15">
      <c r="A49" s="14" t="s">
        <v>62</v>
      </c>
      <c r="B49" s="40" t="s">
        <v>161</v>
      </c>
      <c r="C49" s="15">
        <v>35753</v>
      </c>
      <c r="D49" s="11">
        <v>41533</v>
      </c>
      <c r="E49" s="40">
        <f t="shared" si="2"/>
        <v>16</v>
      </c>
      <c r="F49" s="14" t="s">
        <v>8</v>
      </c>
      <c r="G49" s="14" t="s">
        <v>1</v>
      </c>
      <c r="H49" s="43"/>
      <c r="I49" s="14" t="s">
        <v>1</v>
      </c>
      <c r="J49" s="14" t="s">
        <v>2</v>
      </c>
      <c r="K49" s="43"/>
      <c r="L49" s="3"/>
      <c r="N49" s="3"/>
      <c r="P49" s="3"/>
      <c r="R49" s="3"/>
      <c r="T49" s="3"/>
      <c r="V49" s="3"/>
      <c r="X49" s="3"/>
      <c r="Z49" s="34" t="s">
        <v>113</v>
      </c>
      <c r="AC49" s="29"/>
    </row>
    <row r="50" spans="1:29" ht="15">
      <c r="A50" s="1" t="s">
        <v>63</v>
      </c>
      <c r="B50" s="40" t="s">
        <v>161</v>
      </c>
      <c r="C50" s="2">
        <v>36526</v>
      </c>
      <c r="D50" s="11">
        <v>41533</v>
      </c>
      <c r="E50" s="40">
        <f t="shared" si="2"/>
        <v>13</v>
      </c>
      <c r="F50" s="1" t="s">
        <v>6</v>
      </c>
      <c r="G50" s="1" t="s">
        <v>12</v>
      </c>
      <c r="H50" s="41">
        <v>26</v>
      </c>
      <c r="I50" s="1"/>
      <c r="J50" s="1"/>
      <c r="K50" s="41"/>
      <c r="L50" s="3">
        <v>11</v>
      </c>
      <c r="N50" s="3">
        <f t="shared" si="9"/>
        <v>0.57692307692307687</v>
      </c>
      <c r="P50" s="3">
        <v>17</v>
      </c>
      <c r="R50" s="3">
        <f t="shared" si="3"/>
        <v>0.34615384615384615</v>
      </c>
      <c r="T50" s="3">
        <v>17</v>
      </c>
      <c r="V50" s="3">
        <f>(H50-T50)/H50</f>
        <v>0.34615384615384615</v>
      </c>
      <c r="X50" s="3">
        <f>IF(T50&gt;0,H50-T50)</f>
        <v>9</v>
      </c>
      <c r="Z50" s="7" t="s">
        <v>107</v>
      </c>
      <c r="AC50" s="29"/>
    </row>
    <row r="51" spans="1:29" ht="15">
      <c r="A51" s="1" t="s">
        <v>64</v>
      </c>
      <c r="B51" s="40" t="s">
        <v>161</v>
      </c>
      <c r="C51" s="2">
        <v>36330</v>
      </c>
      <c r="D51" s="11">
        <v>41534</v>
      </c>
      <c r="E51" s="40">
        <f t="shared" si="2"/>
        <v>14</v>
      </c>
      <c r="F51" s="1" t="s">
        <v>44</v>
      </c>
      <c r="G51" s="1" t="s">
        <v>4</v>
      </c>
      <c r="H51" s="50">
        <v>24</v>
      </c>
      <c r="I51" s="1" t="s">
        <v>4</v>
      </c>
      <c r="J51" s="1" t="s">
        <v>2</v>
      </c>
      <c r="K51" s="50">
        <v>32</v>
      </c>
      <c r="L51" s="3">
        <v>9</v>
      </c>
      <c r="M51">
        <v>3</v>
      </c>
      <c r="N51" s="3">
        <f t="shared" si="9"/>
        <v>0.625</v>
      </c>
      <c r="O51">
        <f t="shared" si="10"/>
        <v>0.90625</v>
      </c>
      <c r="P51" s="3">
        <v>12</v>
      </c>
      <c r="Q51">
        <v>9</v>
      </c>
      <c r="R51" s="3">
        <f t="shared" si="3"/>
        <v>0.5</v>
      </c>
      <c r="S51">
        <f t="shared" si="4"/>
        <v>0.71875</v>
      </c>
      <c r="T51" s="3">
        <v>20</v>
      </c>
      <c r="U51" s="7">
        <v>15</v>
      </c>
      <c r="V51" s="3">
        <f>(H51-T51)/H51</f>
        <v>0.16666666666666666</v>
      </c>
      <c r="W51">
        <f>(K51-U51)/K51</f>
        <v>0.53125</v>
      </c>
      <c r="X51" s="3">
        <f>IF(T51&gt;0,H51-T51)</f>
        <v>4</v>
      </c>
      <c r="Y51">
        <f>IF(U51&gt;0,K51-U51)</f>
        <v>17</v>
      </c>
      <c r="Z51" s="1" t="s">
        <v>105</v>
      </c>
      <c r="AC51" s="29"/>
    </row>
    <row r="52" spans="1:29" ht="15">
      <c r="A52" s="1" t="s">
        <v>65</v>
      </c>
      <c r="B52" s="40" t="s">
        <v>161</v>
      </c>
      <c r="C52" s="2">
        <v>38112</v>
      </c>
      <c r="D52" s="11">
        <v>41534</v>
      </c>
      <c r="E52" s="40">
        <f t="shared" si="2"/>
        <v>9</v>
      </c>
      <c r="F52" s="1" t="s">
        <v>8</v>
      </c>
      <c r="G52" s="1" t="s">
        <v>4</v>
      </c>
      <c r="H52" s="41">
        <v>37</v>
      </c>
      <c r="I52" s="1"/>
      <c r="J52" s="1"/>
      <c r="K52" s="41"/>
      <c r="L52" s="6">
        <v>13</v>
      </c>
      <c r="N52" s="6">
        <f t="shared" si="9"/>
        <v>0.64864864864864868</v>
      </c>
      <c r="P52" s="3">
        <v>28</v>
      </c>
      <c r="R52" s="3">
        <f t="shared" si="3"/>
        <v>0.24324324324324326</v>
      </c>
      <c r="T52" s="3">
        <v>39</v>
      </c>
      <c r="V52" s="3">
        <f>(H52-T52)/H52</f>
        <v>-5.4054054054054057E-2</v>
      </c>
      <c r="X52" s="3">
        <f>IF(T52&gt;0,H52-T52)</f>
        <v>-2</v>
      </c>
      <c r="Z52" s="21" t="s">
        <v>109</v>
      </c>
      <c r="AC52" s="29"/>
    </row>
    <row r="53" spans="1:29" ht="15">
      <c r="A53" s="6" t="s">
        <v>66</v>
      </c>
      <c r="B53" s="40" t="s">
        <v>161</v>
      </c>
      <c r="C53" s="16">
        <v>36348</v>
      </c>
      <c r="D53" s="11">
        <v>41534</v>
      </c>
      <c r="E53" s="40">
        <f t="shared" si="2"/>
        <v>14</v>
      </c>
      <c r="F53" s="6" t="s">
        <v>0</v>
      </c>
      <c r="G53" s="6" t="s">
        <v>1</v>
      </c>
      <c r="H53" s="51">
        <v>24</v>
      </c>
      <c r="I53" s="6" t="s">
        <v>1</v>
      </c>
      <c r="J53" s="6" t="s">
        <v>10</v>
      </c>
      <c r="K53" s="51">
        <v>29</v>
      </c>
      <c r="L53" s="6">
        <v>11</v>
      </c>
      <c r="M53">
        <v>15</v>
      </c>
      <c r="N53" s="6">
        <f t="shared" si="9"/>
        <v>0.54166666666666663</v>
      </c>
      <c r="O53">
        <f t="shared" si="10"/>
        <v>0.48275862068965519</v>
      </c>
      <c r="P53" s="3">
        <v>23</v>
      </c>
      <c r="Q53">
        <v>32</v>
      </c>
      <c r="R53" s="3">
        <f t="shared" si="3"/>
        <v>4.1666666666666664E-2</v>
      </c>
      <c r="S53">
        <f t="shared" si="4"/>
        <v>-0.10344827586206896</v>
      </c>
      <c r="T53" s="3">
        <v>31</v>
      </c>
      <c r="U53" s="6">
        <v>33</v>
      </c>
      <c r="V53" s="3">
        <f>(H53-T53)/H53</f>
        <v>-0.29166666666666669</v>
      </c>
      <c r="W53">
        <f>(K53-U53)/K53</f>
        <v>-0.13793103448275862</v>
      </c>
      <c r="X53" s="3">
        <f>IF(T53&gt;0,H53-T53)</f>
        <v>-7</v>
      </c>
      <c r="Y53">
        <f>IF(U53&gt;0,K53-U53)</f>
        <v>-4</v>
      </c>
      <c r="Z53" s="14" t="s">
        <v>106</v>
      </c>
      <c r="AA53" t="s">
        <v>122</v>
      </c>
      <c r="AC53" s="29"/>
    </row>
    <row r="54" spans="1:29" ht="15">
      <c r="A54" s="1" t="s">
        <v>67</v>
      </c>
      <c r="B54" s="40" t="s">
        <v>161</v>
      </c>
      <c r="C54" s="2">
        <v>36692</v>
      </c>
      <c r="D54" s="11">
        <v>41533</v>
      </c>
      <c r="E54" s="40">
        <f t="shared" si="2"/>
        <v>13</v>
      </c>
      <c r="F54" s="1" t="s">
        <v>0</v>
      </c>
      <c r="G54" s="1" t="s">
        <v>1</v>
      </c>
      <c r="H54" s="50">
        <v>20</v>
      </c>
      <c r="I54" s="1" t="s">
        <v>1</v>
      </c>
      <c r="J54" s="1" t="s">
        <v>10</v>
      </c>
      <c r="K54" s="50">
        <v>30</v>
      </c>
      <c r="L54" s="3">
        <v>7</v>
      </c>
      <c r="M54">
        <v>11</v>
      </c>
      <c r="N54" s="3">
        <f t="shared" si="9"/>
        <v>0.65</v>
      </c>
      <c r="O54">
        <f t="shared" si="10"/>
        <v>0.6333333333333333</v>
      </c>
      <c r="P54" s="3">
        <v>12</v>
      </c>
      <c r="Q54">
        <v>18</v>
      </c>
      <c r="R54" s="3">
        <f t="shared" si="3"/>
        <v>0.4</v>
      </c>
      <c r="S54">
        <f t="shared" si="4"/>
        <v>0.4</v>
      </c>
      <c r="T54" s="3">
        <v>19</v>
      </c>
      <c r="U54" s="7">
        <v>29</v>
      </c>
      <c r="V54" s="3">
        <f>(H54-T54)/H54</f>
        <v>0.05</v>
      </c>
      <c r="W54">
        <f>(K54-U54)/K54</f>
        <v>3.3333333333333333E-2</v>
      </c>
      <c r="X54" s="3">
        <f>IF(T54&gt;0,H54-T54)</f>
        <v>1</v>
      </c>
      <c r="Y54">
        <f>IF(U54&gt;0,K54-U54)</f>
        <v>1</v>
      </c>
      <c r="Z54" s="21" t="s">
        <v>109</v>
      </c>
      <c r="AC54" s="29"/>
    </row>
    <row r="55" spans="1:29" ht="15">
      <c r="A55" s="1" t="s">
        <v>68</v>
      </c>
      <c r="B55" s="40" t="s">
        <v>161</v>
      </c>
      <c r="C55" s="2">
        <v>37200</v>
      </c>
      <c r="D55" s="11">
        <v>41540</v>
      </c>
      <c r="E55" s="40">
        <f t="shared" si="2"/>
        <v>12</v>
      </c>
      <c r="F55" s="1"/>
      <c r="G55" s="1"/>
      <c r="H55" s="41"/>
      <c r="I55" s="1" t="s">
        <v>0</v>
      </c>
      <c r="J55" s="1" t="s">
        <v>28</v>
      </c>
      <c r="K55" s="41">
        <v>39</v>
      </c>
      <c r="L55" s="1"/>
      <c r="M55">
        <v>3</v>
      </c>
      <c r="N55" s="1"/>
      <c r="O55">
        <f t="shared" si="10"/>
        <v>0.92307692307692313</v>
      </c>
      <c r="P55" s="3"/>
      <c r="Q55">
        <v>0</v>
      </c>
      <c r="R55" s="3"/>
      <c r="S55">
        <f t="shared" si="4"/>
        <v>1</v>
      </c>
      <c r="T55" s="3"/>
      <c r="U55">
        <v>-2</v>
      </c>
      <c r="V55" s="3"/>
      <c r="W55">
        <f>(K55-U55)/K55</f>
        <v>1.0512820512820513</v>
      </c>
      <c r="X55" s="3"/>
      <c r="Y55">
        <v>41</v>
      </c>
      <c r="Z55" s="1" t="s">
        <v>105</v>
      </c>
      <c r="AC55" s="29"/>
    </row>
    <row r="56" spans="1:29" ht="15">
      <c r="A56" s="10" t="s">
        <v>69</v>
      </c>
      <c r="B56" s="40" t="s">
        <v>161</v>
      </c>
      <c r="C56" s="11">
        <v>33279</v>
      </c>
      <c r="D56" s="11">
        <v>41540</v>
      </c>
      <c r="E56" s="40">
        <f t="shared" si="2"/>
        <v>22</v>
      </c>
      <c r="F56" s="12" t="s">
        <v>0</v>
      </c>
      <c r="G56" s="12" t="s">
        <v>1</v>
      </c>
      <c r="H56" s="25"/>
      <c r="I56" s="7"/>
      <c r="J56" s="7"/>
      <c r="K56" s="48"/>
      <c r="L56" s="3"/>
      <c r="N56" s="3"/>
      <c r="P56" s="3"/>
      <c r="R56" s="3"/>
      <c r="T56" s="3"/>
      <c r="V56" s="3"/>
      <c r="X56" s="3"/>
      <c r="Z56" s="34" t="s">
        <v>113</v>
      </c>
      <c r="AA56" t="s">
        <v>489</v>
      </c>
      <c r="AC56" s="29"/>
    </row>
    <row r="57" spans="1:29" ht="15">
      <c r="A57" s="1" t="s">
        <v>70</v>
      </c>
      <c r="B57" s="40" t="s">
        <v>161</v>
      </c>
      <c r="C57" s="2">
        <v>37159</v>
      </c>
      <c r="D57" s="11">
        <v>41541</v>
      </c>
      <c r="E57" s="40">
        <f t="shared" si="2"/>
        <v>12</v>
      </c>
      <c r="F57" s="1" t="s">
        <v>0</v>
      </c>
      <c r="G57" s="1" t="s">
        <v>1</v>
      </c>
      <c r="H57" s="50">
        <v>32</v>
      </c>
      <c r="I57" s="1" t="s">
        <v>1</v>
      </c>
      <c r="J57" s="1" t="s">
        <v>10</v>
      </c>
      <c r="K57" s="50">
        <v>35</v>
      </c>
      <c r="L57" s="3">
        <v>18</v>
      </c>
      <c r="M57" s="1">
        <v>5</v>
      </c>
      <c r="N57" s="3">
        <f>(H57-L57)/(H57)</f>
        <v>0.4375</v>
      </c>
      <c r="O57">
        <f t="shared" si="10"/>
        <v>0.8571428571428571</v>
      </c>
      <c r="P57" s="3">
        <v>28</v>
      </c>
      <c r="Q57" s="3">
        <v>15</v>
      </c>
      <c r="R57" s="3">
        <f t="shared" si="3"/>
        <v>0.125</v>
      </c>
      <c r="S57">
        <f t="shared" si="4"/>
        <v>0.5714285714285714</v>
      </c>
      <c r="T57" s="3">
        <v>31</v>
      </c>
      <c r="U57">
        <v>17</v>
      </c>
      <c r="V57" s="3">
        <f>(H57-T57)/H57</f>
        <v>3.125E-2</v>
      </c>
      <c r="W57">
        <f>(K57-U57)/K57</f>
        <v>0.51428571428571423</v>
      </c>
      <c r="X57" s="3">
        <f>IF(T57&gt;0,H57-T57)</f>
        <v>1</v>
      </c>
      <c r="Y57">
        <f>IF(U57&gt;0,K57-U57)</f>
        <v>18</v>
      </c>
      <c r="Z57" s="21" t="s">
        <v>109</v>
      </c>
      <c r="AC57" s="29"/>
    </row>
    <row r="58" spans="1:29" ht="15">
      <c r="A58" s="1" t="s">
        <v>71</v>
      </c>
      <c r="B58" s="40" t="s">
        <v>161</v>
      </c>
      <c r="C58" s="2">
        <v>36618</v>
      </c>
      <c r="D58" s="11">
        <v>41547</v>
      </c>
      <c r="E58" s="40">
        <f t="shared" si="2"/>
        <v>13</v>
      </c>
      <c r="F58" s="1"/>
      <c r="G58" s="1"/>
      <c r="H58" s="41"/>
      <c r="I58" s="1" t="s">
        <v>12</v>
      </c>
      <c r="J58" s="1" t="s">
        <v>72</v>
      </c>
      <c r="K58" s="41">
        <v>30</v>
      </c>
      <c r="L58" s="3"/>
      <c r="M58">
        <v>0</v>
      </c>
      <c r="N58" s="3"/>
      <c r="O58">
        <f t="shared" si="10"/>
        <v>1</v>
      </c>
      <c r="P58" s="3"/>
      <c r="Q58">
        <v>11</v>
      </c>
      <c r="R58" s="3"/>
      <c r="S58">
        <f t="shared" si="4"/>
        <v>0.6333333333333333</v>
      </c>
      <c r="T58" s="3"/>
      <c r="U58">
        <v>10</v>
      </c>
      <c r="V58" s="3"/>
      <c r="W58">
        <f>(K58-U58)/K58</f>
        <v>0.66666666666666663</v>
      </c>
      <c r="X58" s="3"/>
      <c r="Y58">
        <f>IF(U58&gt;0,K58-U58)</f>
        <v>20</v>
      </c>
      <c r="Z58" s="1" t="s">
        <v>105</v>
      </c>
      <c r="AC58" s="29"/>
    </row>
    <row r="59" spans="1:29" ht="15">
      <c r="A59" s="17" t="s">
        <v>172</v>
      </c>
      <c r="B59" s="40" t="s">
        <v>162</v>
      </c>
      <c r="C59" s="5">
        <v>35472</v>
      </c>
      <c r="D59" s="11">
        <v>41547</v>
      </c>
      <c r="E59" s="40">
        <f t="shared" si="2"/>
        <v>16</v>
      </c>
      <c r="F59" s="4" t="s">
        <v>0</v>
      </c>
      <c r="G59" s="4" t="s">
        <v>4</v>
      </c>
      <c r="H59" s="42"/>
      <c r="I59" s="4" t="s">
        <v>4</v>
      </c>
      <c r="J59" s="4" t="s">
        <v>41</v>
      </c>
      <c r="K59" s="42"/>
      <c r="L59" s="4"/>
      <c r="N59" s="4"/>
      <c r="P59" s="3"/>
      <c r="R59" s="3"/>
      <c r="T59" s="3"/>
      <c r="V59" s="3"/>
      <c r="X59" s="3"/>
      <c r="Z59" s="34" t="s">
        <v>113</v>
      </c>
      <c r="AC59" s="29"/>
    </row>
    <row r="60" spans="1:29" ht="15">
      <c r="A60" s="6" t="s">
        <v>173</v>
      </c>
      <c r="B60" s="40" t="s">
        <v>161</v>
      </c>
      <c r="C60" s="16">
        <v>37081</v>
      </c>
      <c r="D60" s="11">
        <v>41548</v>
      </c>
      <c r="E60" s="40">
        <f t="shared" si="2"/>
        <v>12</v>
      </c>
      <c r="F60" s="6" t="s">
        <v>0</v>
      </c>
      <c r="G60" s="6" t="s">
        <v>1</v>
      </c>
      <c r="H60" s="51">
        <v>25</v>
      </c>
      <c r="I60" s="6" t="s">
        <v>1</v>
      </c>
      <c r="J60" s="6" t="s">
        <v>2</v>
      </c>
      <c r="K60" s="51">
        <v>27</v>
      </c>
      <c r="L60" s="6">
        <v>8</v>
      </c>
      <c r="M60">
        <v>2</v>
      </c>
      <c r="N60" s="6">
        <f t="shared" ref="N60:N83" si="11">(H60-L60)/(H60)</f>
        <v>0.68</v>
      </c>
      <c r="O60">
        <f t="shared" si="10"/>
        <v>0.92592592592592593</v>
      </c>
      <c r="P60" s="3">
        <v>18</v>
      </c>
      <c r="Q60">
        <v>11</v>
      </c>
      <c r="R60" s="3">
        <f t="shared" si="3"/>
        <v>0.28000000000000003</v>
      </c>
      <c r="S60">
        <f t="shared" si="4"/>
        <v>0.59259259259259256</v>
      </c>
      <c r="T60" s="3">
        <v>22</v>
      </c>
      <c r="U60" s="6">
        <v>21</v>
      </c>
      <c r="V60" s="3">
        <f t="shared" ref="V60:V66" si="12">(H60-T60)/H60</f>
        <v>0.12</v>
      </c>
      <c r="W60">
        <f>(K60-U60)/K60</f>
        <v>0.22222222222222221</v>
      </c>
      <c r="X60" s="3">
        <f t="shared" ref="X60:X66" si="13">IF(T60&gt;0,H60-T60)</f>
        <v>3</v>
      </c>
      <c r="Y60">
        <f>IF(U60&gt;0,K60-U60)</f>
        <v>6</v>
      </c>
      <c r="Z60" s="21" t="s">
        <v>109</v>
      </c>
      <c r="AA60" t="s">
        <v>123</v>
      </c>
      <c r="AC60" s="29"/>
    </row>
    <row r="61" spans="1:29" ht="15">
      <c r="A61" s="1" t="s">
        <v>174</v>
      </c>
      <c r="B61" s="40" t="s">
        <v>161</v>
      </c>
      <c r="C61" s="2">
        <v>36620</v>
      </c>
      <c r="D61" s="11">
        <v>41555</v>
      </c>
      <c r="E61" s="40">
        <f t="shared" si="2"/>
        <v>13</v>
      </c>
      <c r="F61" s="1" t="s">
        <v>6</v>
      </c>
      <c r="G61" s="1" t="s">
        <v>4</v>
      </c>
      <c r="H61" s="50">
        <v>38</v>
      </c>
      <c r="I61" s="1" t="s">
        <v>4</v>
      </c>
      <c r="J61" s="1" t="s">
        <v>10</v>
      </c>
      <c r="K61" s="50">
        <v>45</v>
      </c>
      <c r="L61" s="3">
        <v>14</v>
      </c>
      <c r="M61" s="1">
        <v>25</v>
      </c>
      <c r="N61" s="6">
        <f t="shared" si="11"/>
        <v>0.63157894736842102</v>
      </c>
      <c r="O61">
        <f t="shared" si="10"/>
        <v>0.44444444444444442</v>
      </c>
      <c r="P61" s="3">
        <v>20</v>
      </c>
      <c r="Q61">
        <v>32</v>
      </c>
      <c r="R61" s="3">
        <f t="shared" si="3"/>
        <v>0.47368421052631576</v>
      </c>
      <c r="S61">
        <f t="shared" si="4"/>
        <v>0.28888888888888886</v>
      </c>
      <c r="T61" s="3">
        <v>20</v>
      </c>
      <c r="U61">
        <v>32</v>
      </c>
      <c r="V61" s="3">
        <f t="shared" si="12"/>
        <v>0.47368421052631576</v>
      </c>
      <c r="W61">
        <f>(K61-U61)/K61</f>
        <v>0.28888888888888886</v>
      </c>
      <c r="X61" s="3">
        <f t="shared" si="13"/>
        <v>18</v>
      </c>
      <c r="Y61">
        <f>IF(U61&gt;0,K61-U61)</f>
        <v>13</v>
      </c>
      <c r="Z61" s="1" t="s">
        <v>105</v>
      </c>
      <c r="AA61" t="s">
        <v>124</v>
      </c>
      <c r="AC61" s="29"/>
    </row>
    <row r="62" spans="1:29" ht="15">
      <c r="A62" s="1" t="s">
        <v>175</v>
      </c>
      <c r="B62" s="40" t="s">
        <v>161</v>
      </c>
      <c r="C62" s="2">
        <v>38682</v>
      </c>
      <c r="D62" s="11">
        <v>41555</v>
      </c>
      <c r="E62" s="40">
        <f t="shared" si="2"/>
        <v>8</v>
      </c>
      <c r="F62" s="1" t="s">
        <v>6</v>
      </c>
      <c r="G62" s="1" t="s">
        <v>34</v>
      </c>
      <c r="H62" s="41">
        <v>22</v>
      </c>
      <c r="I62" s="1"/>
      <c r="J62" s="1"/>
      <c r="K62" s="41"/>
      <c r="L62" s="3">
        <v>0</v>
      </c>
      <c r="N62" s="3">
        <f t="shared" si="11"/>
        <v>1</v>
      </c>
      <c r="P62" s="3">
        <v>7</v>
      </c>
      <c r="R62" s="3">
        <f t="shared" si="3"/>
        <v>0.68181818181818177</v>
      </c>
      <c r="T62" s="3">
        <v>9</v>
      </c>
      <c r="V62" s="3">
        <f t="shared" si="12"/>
        <v>0.59090909090909094</v>
      </c>
      <c r="X62" s="3">
        <f t="shared" si="13"/>
        <v>13</v>
      </c>
      <c r="Z62" s="1" t="s">
        <v>105</v>
      </c>
      <c r="AC62" s="29"/>
    </row>
    <row r="63" spans="1:29" ht="15">
      <c r="A63" s="14" t="s">
        <v>176</v>
      </c>
      <c r="B63" s="40" t="s">
        <v>161</v>
      </c>
      <c r="C63" s="2">
        <v>35883</v>
      </c>
      <c r="D63" s="11">
        <v>41555</v>
      </c>
      <c r="E63" s="40">
        <f t="shared" si="2"/>
        <v>15</v>
      </c>
      <c r="F63" s="1" t="s">
        <v>0</v>
      </c>
      <c r="G63" s="1" t="s">
        <v>1</v>
      </c>
      <c r="H63" s="50">
        <v>38</v>
      </c>
      <c r="I63" s="1" t="s">
        <v>1</v>
      </c>
      <c r="J63" s="1" t="s">
        <v>2</v>
      </c>
      <c r="K63" s="50">
        <v>38</v>
      </c>
      <c r="L63" s="1">
        <v>19</v>
      </c>
      <c r="M63" s="1">
        <v>23</v>
      </c>
      <c r="N63" s="3">
        <f t="shared" si="11"/>
        <v>0.5</v>
      </c>
      <c r="O63">
        <f t="shared" si="10"/>
        <v>0.39473684210526316</v>
      </c>
      <c r="P63" s="3">
        <v>32</v>
      </c>
      <c r="Q63">
        <v>28</v>
      </c>
      <c r="R63" s="3">
        <f t="shared" si="3"/>
        <v>0.15789473684210525</v>
      </c>
      <c r="S63">
        <f t="shared" si="4"/>
        <v>0.26315789473684209</v>
      </c>
      <c r="T63" s="3">
        <v>34</v>
      </c>
      <c r="U63">
        <v>29</v>
      </c>
      <c r="V63" s="3">
        <f t="shared" si="12"/>
        <v>0.10526315789473684</v>
      </c>
      <c r="W63">
        <f>(K63-U63)/K63</f>
        <v>0.23684210526315788</v>
      </c>
      <c r="X63" s="3">
        <f t="shared" si="13"/>
        <v>4</v>
      </c>
      <c r="Y63">
        <f>IF(U63&gt;0,K63-U63)</f>
        <v>9</v>
      </c>
      <c r="Z63" s="21" t="s">
        <v>109</v>
      </c>
      <c r="AC63" s="29"/>
    </row>
    <row r="64" spans="1:29" ht="15">
      <c r="A64" s="1" t="s">
        <v>177</v>
      </c>
      <c r="B64" s="40" t="s">
        <v>161</v>
      </c>
      <c r="C64" s="2">
        <v>36585</v>
      </c>
      <c r="D64" s="11">
        <v>41554</v>
      </c>
      <c r="E64" s="40">
        <f t="shared" si="2"/>
        <v>13</v>
      </c>
      <c r="F64" s="1" t="s">
        <v>44</v>
      </c>
      <c r="G64" s="1" t="s">
        <v>34</v>
      </c>
      <c r="H64" s="41">
        <v>35</v>
      </c>
      <c r="I64" s="1"/>
      <c r="J64" s="1"/>
      <c r="K64" s="41"/>
      <c r="L64" s="3">
        <v>0</v>
      </c>
      <c r="N64" s="3">
        <f t="shared" si="11"/>
        <v>1</v>
      </c>
      <c r="P64" s="3">
        <v>9</v>
      </c>
      <c r="R64" s="3">
        <f t="shared" si="3"/>
        <v>0.74285714285714288</v>
      </c>
      <c r="T64" s="3">
        <v>12</v>
      </c>
      <c r="V64" s="3">
        <f t="shared" si="12"/>
        <v>0.65714285714285714</v>
      </c>
      <c r="X64" s="3">
        <f t="shared" si="13"/>
        <v>23</v>
      </c>
      <c r="Z64" s="1" t="s">
        <v>105</v>
      </c>
      <c r="AC64" s="29"/>
    </row>
    <row r="65" spans="1:29" ht="15">
      <c r="A65" s="1" t="s">
        <v>178</v>
      </c>
      <c r="B65" s="40" t="s">
        <v>161</v>
      </c>
      <c r="C65" s="2">
        <v>36246</v>
      </c>
      <c r="D65" s="11">
        <v>41554</v>
      </c>
      <c r="E65" s="40">
        <f t="shared" si="2"/>
        <v>14</v>
      </c>
      <c r="F65" s="1" t="s">
        <v>6</v>
      </c>
      <c r="G65" s="1" t="s">
        <v>12</v>
      </c>
      <c r="H65" s="41">
        <v>36</v>
      </c>
      <c r="I65" s="1"/>
      <c r="J65" s="1"/>
      <c r="K65" s="41"/>
      <c r="L65" s="3">
        <v>13</v>
      </c>
      <c r="N65" s="3">
        <f t="shared" si="11"/>
        <v>0.63888888888888884</v>
      </c>
      <c r="P65" s="3">
        <v>26</v>
      </c>
      <c r="R65" s="3">
        <f t="shared" si="3"/>
        <v>0.27777777777777779</v>
      </c>
      <c r="T65" s="3">
        <v>18</v>
      </c>
      <c r="V65" s="3">
        <f t="shared" si="12"/>
        <v>0.5</v>
      </c>
      <c r="X65" s="3">
        <f t="shared" si="13"/>
        <v>18</v>
      </c>
      <c r="Z65" s="1" t="s">
        <v>105</v>
      </c>
      <c r="AA65" t="s">
        <v>125</v>
      </c>
      <c r="AC65" s="29"/>
    </row>
    <row r="66" spans="1:29" ht="15">
      <c r="A66" s="18" t="s">
        <v>179</v>
      </c>
      <c r="B66" s="40" t="s">
        <v>161</v>
      </c>
      <c r="C66" s="19">
        <v>36879</v>
      </c>
      <c r="D66" s="11">
        <v>41561</v>
      </c>
      <c r="E66" s="40">
        <f t="shared" si="2"/>
        <v>13</v>
      </c>
      <c r="F66" s="18" t="s">
        <v>44</v>
      </c>
      <c r="G66" s="18" t="s">
        <v>4</v>
      </c>
      <c r="H66" s="45">
        <v>20</v>
      </c>
      <c r="I66" s="18"/>
      <c r="J66" s="18"/>
      <c r="K66" s="45"/>
      <c r="L66" s="3">
        <v>6</v>
      </c>
      <c r="N66" s="3">
        <f t="shared" si="11"/>
        <v>0.7</v>
      </c>
      <c r="P66" s="3">
        <v>30</v>
      </c>
      <c r="R66" s="3">
        <f t="shared" si="3"/>
        <v>-0.5</v>
      </c>
      <c r="T66" s="3">
        <v>29</v>
      </c>
      <c r="V66" s="3">
        <f t="shared" si="12"/>
        <v>-0.45</v>
      </c>
      <c r="X66" s="3">
        <f t="shared" si="13"/>
        <v>-9</v>
      </c>
      <c r="Z66" s="14" t="s">
        <v>106</v>
      </c>
      <c r="AA66" t="s">
        <v>126</v>
      </c>
      <c r="AC66" s="29"/>
    </row>
    <row r="67" spans="1:29" ht="15">
      <c r="A67" s="1" t="s">
        <v>180</v>
      </c>
      <c r="B67" s="40" t="s">
        <v>161</v>
      </c>
      <c r="C67" s="2">
        <v>36555</v>
      </c>
      <c r="D67" s="11">
        <v>41562</v>
      </c>
      <c r="E67" s="40">
        <f t="shared" si="2"/>
        <v>13</v>
      </c>
      <c r="F67" s="1"/>
      <c r="G67" s="1"/>
      <c r="H67" s="41"/>
      <c r="I67" s="1" t="s">
        <v>1</v>
      </c>
      <c r="J67" s="1" t="s">
        <v>2</v>
      </c>
      <c r="K67" s="41">
        <v>32</v>
      </c>
      <c r="L67" s="3"/>
      <c r="M67">
        <v>2</v>
      </c>
      <c r="N67" s="3"/>
      <c r="O67">
        <f t="shared" si="10"/>
        <v>0.9375</v>
      </c>
      <c r="P67" s="3"/>
      <c r="Q67">
        <v>7</v>
      </c>
      <c r="R67" s="3"/>
      <c r="S67">
        <f t="shared" ref="S67:S113" si="14">(K67-Q67)/(K67)</f>
        <v>0.78125</v>
      </c>
      <c r="T67" s="3"/>
      <c r="U67">
        <v>5</v>
      </c>
      <c r="V67" s="3"/>
      <c r="W67">
        <f>(K67-U67)/K67</f>
        <v>0.84375</v>
      </c>
      <c r="X67" s="3"/>
      <c r="Y67">
        <f>IF(U67&gt;0,K67-U67)</f>
        <v>27</v>
      </c>
      <c r="Z67" s="1" t="s">
        <v>105</v>
      </c>
      <c r="AC67" s="29"/>
    </row>
    <row r="68" spans="1:29" ht="15">
      <c r="A68" s="1" t="s">
        <v>181</v>
      </c>
      <c r="B68" s="40" t="s">
        <v>161</v>
      </c>
      <c r="C68" s="2">
        <v>36486</v>
      </c>
      <c r="D68" s="11">
        <v>41569</v>
      </c>
      <c r="E68" s="40">
        <f t="shared" si="2"/>
        <v>14</v>
      </c>
      <c r="F68" s="1" t="s">
        <v>44</v>
      </c>
      <c r="G68" s="1" t="s">
        <v>4</v>
      </c>
      <c r="H68" s="50">
        <v>28</v>
      </c>
      <c r="I68" s="1" t="s">
        <v>4</v>
      </c>
      <c r="J68" s="1" t="s">
        <v>2</v>
      </c>
      <c r="K68" s="50">
        <v>27</v>
      </c>
      <c r="L68" s="3">
        <v>8</v>
      </c>
      <c r="M68" s="1">
        <v>6</v>
      </c>
      <c r="N68" s="3">
        <f t="shared" si="11"/>
        <v>0.7142857142857143</v>
      </c>
      <c r="O68">
        <f t="shared" si="10"/>
        <v>0.77777777777777779</v>
      </c>
      <c r="P68" s="3">
        <v>16</v>
      </c>
      <c r="Q68" s="3">
        <v>17</v>
      </c>
      <c r="R68" s="3">
        <f t="shared" si="3"/>
        <v>0.42857142857142855</v>
      </c>
      <c r="S68">
        <f t="shared" si="14"/>
        <v>0.37037037037037035</v>
      </c>
      <c r="T68" s="3">
        <v>15</v>
      </c>
      <c r="U68" s="3">
        <v>15</v>
      </c>
      <c r="V68" s="3">
        <f>(H68-T68)/H68</f>
        <v>0.4642857142857143</v>
      </c>
      <c r="W68">
        <f>(K68-U68)/K68</f>
        <v>0.44444444444444442</v>
      </c>
      <c r="X68" s="3">
        <f>IF(T68&gt;0,H68-T68)</f>
        <v>13</v>
      </c>
      <c r="Y68">
        <f>IF(U68&gt;0,K68-U68)</f>
        <v>12</v>
      </c>
      <c r="Z68" s="1" t="s">
        <v>105</v>
      </c>
      <c r="AC68" s="29"/>
    </row>
    <row r="69" spans="1:29" ht="15">
      <c r="A69" s="1" t="s">
        <v>182</v>
      </c>
      <c r="B69" s="40" t="s">
        <v>161</v>
      </c>
      <c r="C69" s="2">
        <v>37600</v>
      </c>
      <c r="D69" s="11">
        <v>41561</v>
      </c>
      <c r="E69" s="40">
        <f t="shared" si="2"/>
        <v>11</v>
      </c>
      <c r="F69" s="1" t="s">
        <v>6</v>
      </c>
      <c r="G69" s="1" t="s">
        <v>15</v>
      </c>
      <c r="H69" s="41">
        <v>23</v>
      </c>
      <c r="I69" s="1"/>
      <c r="J69" s="1"/>
      <c r="K69" s="41"/>
      <c r="L69" s="3">
        <v>4</v>
      </c>
      <c r="N69" s="3">
        <f t="shared" si="11"/>
        <v>0.82608695652173914</v>
      </c>
      <c r="P69" s="3">
        <v>9</v>
      </c>
      <c r="R69" s="3">
        <f t="shared" ref="R69:R119" si="15">(H69-P69)/(H69)</f>
        <v>0.60869565217391308</v>
      </c>
      <c r="T69" s="3">
        <v>20</v>
      </c>
      <c r="V69" s="3">
        <f>(H69-T69)/H69</f>
        <v>0.13043478260869565</v>
      </c>
      <c r="X69" s="3">
        <f>IF(T69&gt;0,H69-T69)</f>
        <v>3</v>
      </c>
      <c r="Z69" s="21" t="s">
        <v>109</v>
      </c>
      <c r="AC69" s="29"/>
    </row>
    <row r="70" spans="1:29" ht="15">
      <c r="A70" s="1" t="s">
        <v>183</v>
      </c>
      <c r="B70" s="40" t="s">
        <v>161</v>
      </c>
      <c r="C70" s="2">
        <v>36467</v>
      </c>
      <c r="D70" s="11">
        <v>41561</v>
      </c>
      <c r="E70" s="40">
        <f t="shared" si="2"/>
        <v>14</v>
      </c>
      <c r="F70" s="1"/>
      <c r="G70" s="1"/>
      <c r="H70" s="41"/>
      <c r="I70" s="1" t="s">
        <v>1</v>
      </c>
      <c r="J70" s="1" t="s">
        <v>28</v>
      </c>
      <c r="K70" s="41">
        <v>27</v>
      </c>
      <c r="L70" s="3"/>
      <c r="M70">
        <v>4</v>
      </c>
      <c r="N70" s="3"/>
      <c r="O70">
        <f t="shared" si="10"/>
        <v>0.85185185185185186</v>
      </c>
      <c r="P70" s="3"/>
      <c r="Q70">
        <v>17</v>
      </c>
      <c r="R70" s="3"/>
      <c r="S70">
        <f t="shared" si="14"/>
        <v>0.37037037037037035</v>
      </c>
      <c r="T70" s="3"/>
      <c r="U70">
        <v>19</v>
      </c>
      <c r="V70" s="3"/>
      <c r="W70">
        <f>(K70-U70)/K70</f>
        <v>0.29629629629629628</v>
      </c>
      <c r="X70" s="3"/>
      <c r="Y70">
        <f>IF(U70&gt;0,K70-U70)</f>
        <v>8</v>
      </c>
      <c r="Z70" s="7" t="s">
        <v>107</v>
      </c>
      <c r="AA70" t="s">
        <v>127</v>
      </c>
      <c r="AC70" s="29"/>
    </row>
    <row r="71" spans="1:29" ht="15">
      <c r="A71" s="6" t="s">
        <v>184</v>
      </c>
      <c r="B71" s="40" t="s">
        <v>161</v>
      </c>
      <c r="C71" s="2">
        <v>37178</v>
      </c>
      <c r="D71" s="11">
        <v>41562</v>
      </c>
      <c r="E71" s="40">
        <f t="shared" si="2"/>
        <v>12</v>
      </c>
      <c r="F71" s="1" t="s">
        <v>27</v>
      </c>
      <c r="G71" s="1" t="s">
        <v>4</v>
      </c>
      <c r="H71" s="50">
        <v>30</v>
      </c>
      <c r="I71" s="1" t="s">
        <v>4</v>
      </c>
      <c r="J71" s="1" t="s">
        <v>2</v>
      </c>
      <c r="K71" s="50">
        <v>28</v>
      </c>
      <c r="L71" s="1">
        <v>12</v>
      </c>
      <c r="M71" s="1">
        <v>9</v>
      </c>
      <c r="N71" s="3">
        <f t="shared" si="11"/>
        <v>0.6</v>
      </c>
      <c r="O71">
        <f t="shared" si="10"/>
        <v>0.6785714285714286</v>
      </c>
      <c r="P71" s="3">
        <v>21</v>
      </c>
      <c r="Q71">
        <v>18</v>
      </c>
      <c r="R71" s="3">
        <f t="shared" si="15"/>
        <v>0.3</v>
      </c>
      <c r="S71">
        <f t="shared" si="14"/>
        <v>0.35714285714285715</v>
      </c>
      <c r="T71" s="3">
        <v>28</v>
      </c>
      <c r="U71">
        <v>19</v>
      </c>
      <c r="V71" s="3">
        <f>(H71-T71)/H71</f>
        <v>6.6666666666666666E-2</v>
      </c>
      <c r="W71">
        <f>(K71-U71)/K71</f>
        <v>0.32142857142857145</v>
      </c>
      <c r="X71" s="3">
        <f>IF(T71&gt;0,H71-T71)</f>
        <v>2</v>
      </c>
      <c r="Y71">
        <f>IF(U71&gt;0,K71-U71)</f>
        <v>9</v>
      </c>
      <c r="Z71" s="21" t="s">
        <v>109</v>
      </c>
      <c r="AA71" t="s">
        <v>128</v>
      </c>
      <c r="AC71" s="29"/>
    </row>
    <row r="72" spans="1:29" ht="15">
      <c r="A72" s="6" t="s">
        <v>185</v>
      </c>
      <c r="B72" s="40" t="s">
        <v>161</v>
      </c>
      <c r="C72" s="16">
        <v>37666</v>
      </c>
      <c r="D72" s="11">
        <v>41568</v>
      </c>
      <c r="E72" s="40">
        <f t="shared" si="2"/>
        <v>10</v>
      </c>
      <c r="F72" s="6" t="s">
        <v>6</v>
      </c>
      <c r="G72" s="6" t="s">
        <v>12</v>
      </c>
      <c r="H72" s="44"/>
      <c r="I72" s="6"/>
      <c r="J72" s="6"/>
      <c r="K72" s="44"/>
      <c r="L72" s="6"/>
      <c r="N72" s="6"/>
      <c r="P72" s="3"/>
      <c r="R72" s="3"/>
      <c r="T72" s="3"/>
      <c r="V72" s="3"/>
      <c r="X72" s="3"/>
      <c r="AA72" t="s">
        <v>490</v>
      </c>
      <c r="AC72" s="29"/>
    </row>
    <row r="73" spans="1:29" ht="15">
      <c r="A73" s="1" t="s">
        <v>186</v>
      </c>
      <c r="B73" s="40" t="s">
        <v>161</v>
      </c>
      <c r="C73" s="2">
        <v>36211</v>
      </c>
      <c r="D73" s="11">
        <v>41568</v>
      </c>
      <c r="E73" s="40">
        <f t="shared" si="2"/>
        <v>14</v>
      </c>
      <c r="F73" s="1"/>
      <c r="G73" s="1"/>
      <c r="H73" s="41"/>
      <c r="I73" s="1" t="s">
        <v>12</v>
      </c>
      <c r="J73" s="1" t="s">
        <v>10</v>
      </c>
      <c r="K73" s="41">
        <v>31</v>
      </c>
      <c r="M73">
        <v>5</v>
      </c>
      <c r="O73">
        <f>(K73-M73)/(K73)</f>
        <v>0.83870967741935487</v>
      </c>
      <c r="P73" s="3"/>
      <c r="Q73">
        <v>17</v>
      </c>
      <c r="R73" s="3"/>
      <c r="S73">
        <f t="shared" si="14"/>
        <v>0.45161290322580644</v>
      </c>
      <c r="T73" s="3"/>
      <c r="U73">
        <v>20</v>
      </c>
      <c r="V73" s="3"/>
      <c r="W73">
        <f>(K73-U73)/K73</f>
        <v>0.35483870967741937</v>
      </c>
      <c r="X73" s="3"/>
      <c r="Y73">
        <f>IF(U73&gt;0,K73-U73)</f>
        <v>11</v>
      </c>
      <c r="Z73" s="1" t="s">
        <v>105</v>
      </c>
      <c r="AC73" s="29"/>
    </row>
    <row r="74" spans="1:29" ht="15">
      <c r="A74" s="1" t="s">
        <v>187</v>
      </c>
      <c r="B74" s="40" t="s">
        <v>162</v>
      </c>
      <c r="C74" s="2">
        <v>35315</v>
      </c>
      <c r="D74" s="11">
        <v>41569</v>
      </c>
      <c r="E74" s="40">
        <f t="shared" si="2"/>
        <v>17</v>
      </c>
      <c r="F74" s="1" t="s">
        <v>23</v>
      </c>
      <c r="G74" s="1" t="s">
        <v>1</v>
      </c>
      <c r="H74" s="50">
        <v>22</v>
      </c>
      <c r="I74" s="1" t="s">
        <v>1</v>
      </c>
      <c r="J74" s="1" t="s">
        <v>2</v>
      </c>
      <c r="K74" s="50">
        <v>21</v>
      </c>
      <c r="L74" s="3">
        <v>5</v>
      </c>
      <c r="M74">
        <v>3</v>
      </c>
      <c r="N74" s="3">
        <f t="shared" si="11"/>
        <v>0.77272727272727271</v>
      </c>
      <c r="O74">
        <f>(K74-M74)/(K74)</f>
        <v>0.8571428571428571</v>
      </c>
      <c r="P74" s="3">
        <v>9</v>
      </c>
      <c r="Q74">
        <v>13</v>
      </c>
      <c r="R74" s="3">
        <f t="shared" si="15"/>
        <v>0.59090909090909094</v>
      </c>
      <c r="S74">
        <f t="shared" si="14"/>
        <v>0.38095238095238093</v>
      </c>
      <c r="T74" s="3">
        <v>16</v>
      </c>
      <c r="U74" s="7">
        <v>17</v>
      </c>
      <c r="V74" s="3">
        <f>(H74-T74)/H74</f>
        <v>0.27272727272727271</v>
      </c>
      <c r="W74">
        <f>(K74-U74)/K74</f>
        <v>0.19047619047619047</v>
      </c>
      <c r="X74" s="3">
        <f>IF(T74&gt;0,H74-T74)</f>
        <v>6</v>
      </c>
      <c r="Y74">
        <f>IF(U74&gt;0,K74-U74)</f>
        <v>4</v>
      </c>
      <c r="Z74" s="7" t="s">
        <v>107</v>
      </c>
      <c r="AC74" s="29"/>
    </row>
    <row r="75" spans="1:29" ht="15">
      <c r="A75" s="14" t="s">
        <v>188</v>
      </c>
      <c r="B75" s="40" t="s">
        <v>161</v>
      </c>
      <c r="C75" s="15">
        <v>35594</v>
      </c>
      <c r="D75" s="11">
        <v>41569</v>
      </c>
      <c r="E75" s="40">
        <f t="shared" si="2"/>
        <v>16</v>
      </c>
      <c r="F75" s="12" t="s">
        <v>0</v>
      </c>
      <c r="G75" s="12" t="s">
        <v>1</v>
      </c>
      <c r="H75" s="25"/>
      <c r="I75" s="13" t="s">
        <v>1</v>
      </c>
      <c r="J75" s="13" t="s">
        <v>2</v>
      </c>
      <c r="K75" s="48"/>
      <c r="L75" s="3"/>
      <c r="N75" s="3"/>
      <c r="P75" s="3"/>
      <c r="R75" s="3"/>
      <c r="T75" s="3"/>
      <c r="V75" s="3"/>
      <c r="X75" s="3"/>
      <c r="Z75" s="34" t="s">
        <v>113</v>
      </c>
      <c r="AA75" t="s">
        <v>129</v>
      </c>
      <c r="AC75" s="29"/>
    </row>
    <row r="76" spans="1:29" ht="15">
      <c r="A76" s="1" t="s">
        <v>189</v>
      </c>
      <c r="B76" s="40" t="s">
        <v>161</v>
      </c>
      <c r="C76" s="2">
        <v>36091</v>
      </c>
      <c r="D76" s="11">
        <v>41569</v>
      </c>
      <c r="E76" s="40">
        <f t="shared" si="2"/>
        <v>15</v>
      </c>
      <c r="F76" s="1" t="s">
        <v>0</v>
      </c>
      <c r="G76" s="1" t="s">
        <v>4</v>
      </c>
      <c r="H76" s="41">
        <v>26</v>
      </c>
      <c r="I76" s="1"/>
      <c r="J76" s="1"/>
      <c r="K76" s="41"/>
      <c r="L76" s="3">
        <v>6</v>
      </c>
      <c r="N76" s="3">
        <f t="shared" si="11"/>
        <v>0.76923076923076927</v>
      </c>
      <c r="P76" s="3">
        <v>15</v>
      </c>
      <c r="R76" s="3">
        <f t="shared" si="15"/>
        <v>0.42307692307692307</v>
      </c>
      <c r="T76" s="3">
        <v>13</v>
      </c>
      <c r="U76" s="1"/>
      <c r="V76" s="3">
        <f t="shared" ref="V76:V83" si="16">(H76-T76)/H76</f>
        <v>0.5</v>
      </c>
      <c r="X76" s="3">
        <f t="shared" ref="X76:X83" si="17">IF(T76&gt;0,H76-T76)</f>
        <v>13</v>
      </c>
      <c r="Z76" s="1" t="s">
        <v>105</v>
      </c>
      <c r="AC76" s="29"/>
    </row>
    <row r="77" spans="1:29" ht="15">
      <c r="A77" s="1" t="s">
        <v>190</v>
      </c>
      <c r="B77" s="40" t="s">
        <v>161</v>
      </c>
      <c r="C77" s="2">
        <v>36744</v>
      </c>
      <c r="D77" s="11">
        <v>41575</v>
      </c>
      <c r="E77" s="40">
        <f t="shared" si="2"/>
        <v>13</v>
      </c>
      <c r="F77" s="1" t="s">
        <v>6</v>
      </c>
      <c r="G77" s="1" t="s">
        <v>1</v>
      </c>
      <c r="H77" s="41">
        <v>22</v>
      </c>
      <c r="I77" s="1" t="s">
        <v>21</v>
      </c>
      <c r="J77" s="1" t="s">
        <v>21</v>
      </c>
      <c r="K77" s="41" t="s">
        <v>21</v>
      </c>
      <c r="L77" s="3">
        <v>0</v>
      </c>
      <c r="N77" s="3">
        <f t="shared" si="11"/>
        <v>1</v>
      </c>
      <c r="P77" s="3">
        <v>13</v>
      </c>
      <c r="R77" s="3">
        <f t="shared" si="15"/>
        <v>0.40909090909090912</v>
      </c>
      <c r="T77" s="3">
        <v>14</v>
      </c>
      <c r="V77" s="3">
        <f t="shared" si="16"/>
        <v>0.36363636363636365</v>
      </c>
      <c r="X77" s="3">
        <f t="shared" si="17"/>
        <v>8</v>
      </c>
      <c r="Z77" s="7" t="s">
        <v>107</v>
      </c>
      <c r="AC77" s="29"/>
    </row>
    <row r="78" spans="1:29" ht="15">
      <c r="A78" s="1" t="s">
        <v>191</v>
      </c>
      <c r="B78" s="40" t="s">
        <v>162</v>
      </c>
      <c r="C78" s="2">
        <v>36973</v>
      </c>
      <c r="D78" s="11">
        <v>41575</v>
      </c>
      <c r="E78" s="40">
        <f t="shared" si="2"/>
        <v>12</v>
      </c>
      <c r="F78" s="1" t="s">
        <v>44</v>
      </c>
      <c r="G78" s="1" t="s">
        <v>34</v>
      </c>
      <c r="H78" s="41">
        <v>23</v>
      </c>
      <c r="I78" s="1"/>
      <c r="J78" s="1"/>
      <c r="K78" s="41"/>
      <c r="L78" s="3">
        <v>-2</v>
      </c>
      <c r="N78" s="3">
        <f t="shared" si="11"/>
        <v>1.0869565217391304</v>
      </c>
      <c r="P78" s="3">
        <v>9</v>
      </c>
      <c r="R78" s="3">
        <f t="shared" si="15"/>
        <v>0.60869565217391308</v>
      </c>
      <c r="T78" s="3">
        <v>9</v>
      </c>
      <c r="V78" s="3">
        <f t="shared" si="16"/>
        <v>0.60869565217391308</v>
      </c>
      <c r="X78" s="3">
        <f t="shared" si="17"/>
        <v>14</v>
      </c>
      <c r="Z78" s="1" t="s">
        <v>105</v>
      </c>
      <c r="AC78" s="29"/>
    </row>
    <row r="79" spans="1:29" ht="15">
      <c r="A79" s="6" t="s">
        <v>192</v>
      </c>
      <c r="B79" s="40" t="s">
        <v>161</v>
      </c>
      <c r="C79" s="16">
        <v>36499</v>
      </c>
      <c r="D79" s="11">
        <v>41569</v>
      </c>
      <c r="E79" s="40">
        <f t="shared" si="2"/>
        <v>14</v>
      </c>
      <c r="F79" s="6" t="s">
        <v>6</v>
      </c>
      <c r="G79" s="6" t="s">
        <v>12</v>
      </c>
      <c r="H79" s="44">
        <v>37</v>
      </c>
      <c r="I79" s="6"/>
      <c r="J79" s="6"/>
      <c r="K79" s="44"/>
      <c r="L79" s="6">
        <v>18</v>
      </c>
      <c r="N79" s="6">
        <f t="shared" si="11"/>
        <v>0.51351351351351349</v>
      </c>
      <c r="P79" s="3">
        <v>31</v>
      </c>
      <c r="R79" s="3">
        <f t="shared" si="15"/>
        <v>0.16216216216216217</v>
      </c>
      <c r="T79" s="3">
        <v>36</v>
      </c>
      <c r="V79" s="3">
        <f t="shared" si="16"/>
        <v>2.7027027027027029E-2</v>
      </c>
      <c r="X79" s="3">
        <f t="shared" si="17"/>
        <v>1</v>
      </c>
      <c r="Z79" s="21" t="s">
        <v>109</v>
      </c>
      <c r="AC79" s="29"/>
    </row>
    <row r="80" spans="1:29" ht="15">
      <c r="A80" s="1" t="s">
        <v>193</v>
      </c>
      <c r="B80" s="40" t="s">
        <v>161</v>
      </c>
      <c r="C80" s="2">
        <v>36347</v>
      </c>
      <c r="D80" s="11">
        <v>41576</v>
      </c>
      <c r="E80" s="40">
        <f t="shared" si="2"/>
        <v>14</v>
      </c>
      <c r="F80" s="1" t="s">
        <v>6</v>
      </c>
      <c r="G80" s="1" t="s">
        <v>12</v>
      </c>
      <c r="H80" s="41">
        <v>42</v>
      </c>
      <c r="I80" s="1"/>
      <c r="J80" s="1"/>
      <c r="K80" s="41"/>
      <c r="L80" s="3">
        <v>22</v>
      </c>
      <c r="N80" s="3">
        <f t="shared" si="11"/>
        <v>0.47619047619047616</v>
      </c>
      <c r="P80" s="3">
        <v>29</v>
      </c>
      <c r="R80" s="3">
        <f t="shared" si="15"/>
        <v>0.30952380952380953</v>
      </c>
      <c r="T80" s="3">
        <v>35</v>
      </c>
      <c r="V80" s="3">
        <f t="shared" si="16"/>
        <v>0.16666666666666666</v>
      </c>
      <c r="X80" s="3">
        <f t="shared" si="17"/>
        <v>7</v>
      </c>
      <c r="Z80" s="7" t="s">
        <v>107</v>
      </c>
      <c r="AC80" s="29"/>
    </row>
    <row r="81" spans="1:29" ht="15">
      <c r="A81" s="6" t="s">
        <v>194</v>
      </c>
      <c r="B81" s="40" t="s">
        <v>161</v>
      </c>
      <c r="C81" s="16">
        <v>36904</v>
      </c>
      <c r="D81" s="11">
        <v>41576</v>
      </c>
      <c r="E81" s="40">
        <f t="shared" si="2"/>
        <v>12</v>
      </c>
      <c r="F81" s="6" t="s">
        <v>6</v>
      </c>
      <c r="G81" s="6" t="s">
        <v>1</v>
      </c>
      <c r="H81" s="51">
        <v>29</v>
      </c>
      <c r="I81" s="6" t="s">
        <v>1</v>
      </c>
      <c r="J81" s="6" t="s">
        <v>73</v>
      </c>
      <c r="K81" s="51">
        <v>36</v>
      </c>
      <c r="L81" s="6">
        <v>19</v>
      </c>
      <c r="M81">
        <v>30</v>
      </c>
      <c r="N81" s="6">
        <f t="shared" si="11"/>
        <v>0.34482758620689657</v>
      </c>
      <c r="O81">
        <f t="shared" ref="O81:O88" si="18">(K81-M81)/(K81)</f>
        <v>0.16666666666666666</v>
      </c>
      <c r="P81" s="3">
        <v>29</v>
      </c>
      <c r="Q81">
        <v>34</v>
      </c>
      <c r="R81" s="3">
        <f t="shared" si="15"/>
        <v>0</v>
      </c>
      <c r="S81">
        <f t="shared" si="14"/>
        <v>5.5555555555555552E-2</v>
      </c>
      <c r="T81" s="3">
        <v>28</v>
      </c>
      <c r="U81">
        <v>35</v>
      </c>
      <c r="V81" s="3">
        <f t="shared" si="16"/>
        <v>3.4482758620689655E-2</v>
      </c>
      <c r="W81">
        <f>(K81-U81)/K81</f>
        <v>2.7777777777777776E-2</v>
      </c>
      <c r="X81" s="3">
        <f t="shared" si="17"/>
        <v>1</v>
      </c>
      <c r="Y81">
        <f>IF(U81&gt;0,K81-U81)</f>
        <v>1</v>
      </c>
      <c r="Z81" s="21" t="s">
        <v>109</v>
      </c>
      <c r="AC81" s="29"/>
    </row>
    <row r="82" spans="1:29" ht="15">
      <c r="A82" s="1" t="s">
        <v>195</v>
      </c>
      <c r="B82" s="40" t="s">
        <v>161</v>
      </c>
      <c r="C82" s="2">
        <v>36632</v>
      </c>
      <c r="D82" s="11">
        <v>41575</v>
      </c>
      <c r="E82" s="40">
        <f t="shared" si="2"/>
        <v>13</v>
      </c>
      <c r="F82" s="1" t="s">
        <v>0</v>
      </c>
      <c r="G82" s="1" t="s">
        <v>1</v>
      </c>
      <c r="H82" s="50">
        <v>27</v>
      </c>
      <c r="I82" s="1" t="s">
        <v>1</v>
      </c>
      <c r="J82" s="1" t="s">
        <v>2</v>
      </c>
      <c r="K82" s="50">
        <v>35</v>
      </c>
      <c r="L82" s="6">
        <v>14</v>
      </c>
      <c r="M82">
        <v>20</v>
      </c>
      <c r="N82" s="6">
        <f t="shared" si="11"/>
        <v>0.48148148148148145</v>
      </c>
      <c r="O82">
        <f t="shared" si="18"/>
        <v>0.42857142857142855</v>
      </c>
      <c r="P82" s="3">
        <v>23</v>
      </c>
      <c r="Q82">
        <v>29</v>
      </c>
      <c r="R82" s="3">
        <f t="shared" si="15"/>
        <v>0.14814814814814814</v>
      </c>
      <c r="S82">
        <f t="shared" si="14"/>
        <v>0.17142857142857143</v>
      </c>
      <c r="T82" s="3">
        <v>28</v>
      </c>
      <c r="U82" s="6">
        <v>31</v>
      </c>
      <c r="V82" s="3">
        <f t="shared" si="16"/>
        <v>-3.7037037037037035E-2</v>
      </c>
      <c r="W82">
        <f>(K82-U82)/K82</f>
        <v>0.11428571428571428</v>
      </c>
      <c r="X82" s="3">
        <f t="shared" si="17"/>
        <v>-1</v>
      </c>
      <c r="Y82">
        <f>IF(U82&gt;0,K82-U82)</f>
        <v>4</v>
      </c>
      <c r="Z82" s="21" t="s">
        <v>109</v>
      </c>
      <c r="AC82" s="29"/>
    </row>
    <row r="83" spans="1:29" ht="15">
      <c r="A83" s="1" t="s">
        <v>196</v>
      </c>
      <c r="B83" s="40" t="s">
        <v>161</v>
      </c>
      <c r="C83" s="2">
        <v>36719</v>
      </c>
      <c r="D83" s="11">
        <v>41583</v>
      </c>
      <c r="E83" s="40">
        <f t="shared" si="2"/>
        <v>13</v>
      </c>
      <c r="F83" s="1" t="s">
        <v>0</v>
      </c>
      <c r="G83" s="1" t="s">
        <v>12</v>
      </c>
      <c r="H83" s="50">
        <v>24</v>
      </c>
      <c r="I83" s="1" t="s">
        <v>12</v>
      </c>
      <c r="J83" s="1" t="s">
        <v>2</v>
      </c>
      <c r="K83" s="50">
        <v>22</v>
      </c>
      <c r="L83" s="3">
        <v>12</v>
      </c>
      <c r="M83">
        <v>7</v>
      </c>
      <c r="N83" s="3">
        <f t="shared" si="11"/>
        <v>0.5</v>
      </c>
      <c r="O83">
        <f t="shared" si="18"/>
        <v>0.68181818181818177</v>
      </c>
      <c r="P83" s="3">
        <v>26</v>
      </c>
      <c r="Q83">
        <v>18</v>
      </c>
      <c r="R83" s="3">
        <f t="shared" si="15"/>
        <v>-8.3333333333333329E-2</v>
      </c>
      <c r="S83">
        <f t="shared" si="14"/>
        <v>0.18181818181818182</v>
      </c>
      <c r="T83" s="3">
        <v>19</v>
      </c>
      <c r="U83" s="1">
        <v>11</v>
      </c>
      <c r="V83" s="3">
        <f t="shared" si="16"/>
        <v>0.20833333333333334</v>
      </c>
      <c r="W83">
        <f>(K83-U83)/K83</f>
        <v>0.5</v>
      </c>
      <c r="X83" s="3">
        <f t="shared" si="17"/>
        <v>5</v>
      </c>
      <c r="Y83">
        <f>IF(U83&gt;0,K83-U83)</f>
        <v>11</v>
      </c>
      <c r="Z83" s="1" t="s">
        <v>105</v>
      </c>
      <c r="AC83" s="29"/>
    </row>
    <row r="84" spans="1:29" ht="15">
      <c r="A84" s="1" t="s">
        <v>197</v>
      </c>
      <c r="B84" s="40" t="s">
        <v>161</v>
      </c>
      <c r="C84" s="2">
        <v>37597</v>
      </c>
      <c r="D84" s="11">
        <v>41583</v>
      </c>
      <c r="E84" s="40">
        <f t="shared" si="2"/>
        <v>11</v>
      </c>
      <c r="F84" s="1"/>
      <c r="G84" s="1"/>
      <c r="H84" s="41"/>
      <c r="I84" s="1" t="s">
        <v>4</v>
      </c>
      <c r="J84" s="1" t="s">
        <v>2</v>
      </c>
      <c r="K84" s="41">
        <v>23</v>
      </c>
      <c r="L84" s="3"/>
      <c r="M84">
        <v>9</v>
      </c>
      <c r="N84" s="3"/>
      <c r="O84">
        <f t="shared" si="18"/>
        <v>0.60869565217391308</v>
      </c>
      <c r="P84" s="3"/>
      <c r="Q84">
        <v>22</v>
      </c>
      <c r="R84" s="3"/>
      <c r="S84">
        <f t="shared" si="14"/>
        <v>4.3478260869565216E-2</v>
      </c>
      <c r="T84" s="3"/>
      <c r="U84">
        <v>18</v>
      </c>
      <c r="V84" s="3"/>
      <c r="W84">
        <f>(K84-U84)/K84</f>
        <v>0.21739130434782608</v>
      </c>
      <c r="X84" s="3"/>
      <c r="Y84">
        <f>IF(U84&gt;0,K84-U84)</f>
        <v>5</v>
      </c>
      <c r="Z84" s="7" t="s">
        <v>107</v>
      </c>
      <c r="AA84" t="s">
        <v>130</v>
      </c>
      <c r="AC84" s="29"/>
    </row>
    <row r="85" spans="1:29" ht="15">
      <c r="A85" s="6" t="s">
        <v>198</v>
      </c>
      <c r="B85" s="40" t="s">
        <v>161</v>
      </c>
      <c r="C85" s="16">
        <v>36615</v>
      </c>
      <c r="D85" s="11">
        <v>41582</v>
      </c>
      <c r="E85" s="40">
        <f t="shared" si="2"/>
        <v>13</v>
      </c>
      <c r="F85" s="6" t="s">
        <v>0</v>
      </c>
      <c r="G85" s="6" t="s">
        <v>1</v>
      </c>
      <c r="H85" s="44">
        <v>41</v>
      </c>
      <c r="I85" s="6"/>
      <c r="J85" s="6"/>
      <c r="K85" s="44"/>
      <c r="L85" s="6">
        <v>20</v>
      </c>
      <c r="N85" s="3">
        <f>(H85-L85)/(H85)</f>
        <v>0.51219512195121952</v>
      </c>
      <c r="P85" s="3">
        <v>30</v>
      </c>
      <c r="R85" s="3">
        <f t="shared" si="15"/>
        <v>0.26829268292682928</v>
      </c>
      <c r="T85" s="3">
        <v>34</v>
      </c>
      <c r="V85" s="3">
        <f>(H85-T85)/H85</f>
        <v>0.17073170731707318</v>
      </c>
      <c r="X85" s="3">
        <f>IF(T85&gt;0,H85-T85)</f>
        <v>7</v>
      </c>
      <c r="Z85" s="7" t="s">
        <v>107</v>
      </c>
      <c r="AC85" s="29"/>
    </row>
    <row r="86" spans="1:29" ht="15">
      <c r="A86" s="1" t="s">
        <v>199</v>
      </c>
      <c r="B86" s="40" t="s">
        <v>161</v>
      </c>
      <c r="C86" s="2">
        <v>37137</v>
      </c>
      <c r="D86" s="11">
        <v>41582</v>
      </c>
      <c r="E86" s="40">
        <f t="shared" si="2"/>
        <v>12</v>
      </c>
      <c r="F86" s="1"/>
      <c r="G86" s="1"/>
      <c r="H86" s="41"/>
      <c r="I86" s="1" t="s">
        <v>15</v>
      </c>
      <c r="J86" s="1" t="s">
        <v>10</v>
      </c>
      <c r="K86" s="41">
        <v>25</v>
      </c>
      <c r="L86" s="3"/>
      <c r="M86">
        <v>-5</v>
      </c>
      <c r="N86" s="3"/>
      <c r="O86">
        <f t="shared" si="18"/>
        <v>1.2</v>
      </c>
      <c r="P86" s="3"/>
      <c r="Q86">
        <v>2</v>
      </c>
      <c r="R86" s="3"/>
      <c r="S86">
        <f t="shared" si="14"/>
        <v>0.92</v>
      </c>
      <c r="T86" s="3"/>
      <c r="U86">
        <v>12</v>
      </c>
      <c r="V86" s="3"/>
      <c r="W86">
        <f>(K86-U86)/K86</f>
        <v>0.52</v>
      </c>
      <c r="X86" s="3"/>
      <c r="Y86">
        <f>IF(U86&gt;0,K86-U86)</f>
        <v>13</v>
      </c>
      <c r="Z86" s="1" t="s">
        <v>105</v>
      </c>
      <c r="AC86" s="29"/>
    </row>
    <row r="87" spans="1:29" ht="15">
      <c r="A87" s="1" t="s">
        <v>200</v>
      </c>
      <c r="B87" s="40" t="s">
        <v>161</v>
      </c>
      <c r="C87" s="2">
        <v>37336</v>
      </c>
      <c r="D87" s="11">
        <v>41585</v>
      </c>
      <c r="E87" s="40">
        <f t="shared" si="2"/>
        <v>11</v>
      </c>
      <c r="F87" s="1"/>
      <c r="G87" s="1"/>
      <c r="H87" s="41"/>
      <c r="I87" s="1" t="s">
        <v>15</v>
      </c>
      <c r="J87" s="1" t="s">
        <v>28</v>
      </c>
      <c r="K87" s="41">
        <v>22</v>
      </c>
      <c r="L87" s="3"/>
      <c r="M87">
        <v>-5</v>
      </c>
      <c r="N87" s="3"/>
      <c r="O87">
        <f t="shared" si="18"/>
        <v>1.2272727272727273</v>
      </c>
      <c r="P87" s="3"/>
      <c r="Q87">
        <v>1</v>
      </c>
      <c r="R87" s="3"/>
      <c r="S87">
        <f t="shared" si="14"/>
        <v>0.95454545454545459</v>
      </c>
      <c r="T87" s="3"/>
      <c r="U87">
        <v>1</v>
      </c>
      <c r="V87" s="3"/>
      <c r="W87">
        <f>(K87-U87)/K87</f>
        <v>0.95454545454545459</v>
      </c>
      <c r="X87" s="3"/>
      <c r="Y87">
        <f>IF(U87&gt;0,K87-U87)</f>
        <v>21</v>
      </c>
      <c r="Z87" s="1" t="s">
        <v>105</v>
      </c>
      <c r="AC87" s="29"/>
    </row>
    <row r="88" spans="1:29" ht="15">
      <c r="A88" s="6" t="s">
        <v>201</v>
      </c>
      <c r="B88" s="40" t="s">
        <v>162</v>
      </c>
      <c r="C88" s="16">
        <v>36461</v>
      </c>
      <c r="D88" s="11">
        <v>41585</v>
      </c>
      <c r="E88" s="40">
        <f t="shared" si="2"/>
        <v>14</v>
      </c>
      <c r="F88" s="6"/>
      <c r="G88" s="6"/>
      <c r="H88" s="44"/>
      <c r="I88" s="6" t="s">
        <v>15</v>
      </c>
      <c r="J88" s="6" t="s">
        <v>28</v>
      </c>
      <c r="K88" s="44">
        <v>26</v>
      </c>
      <c r="L88" s="6"/>
      <c r="M88">
        <v>0</v>
      </c>
      <c r="N88" s="6"/>
      <c r="O88">
        <f t="shared" si="18"/>
        <v>1</v>
      </c>
      <c r="P88" s="3"/>
      <c r="Q88">
        <v>13</v>
      </c>
      <c r="R88" s="3"/>
      <c r="S88">
        <f t="shared" si="14"/>
        <v>0.5</v>
      </c>
      <c r="T88" s="3"/>
      <c r="U88">
        <v>12</v>
      </c>
      <c r="V88" s="3"/>
      <c r="W88">
        <f>(K88-U88)/K88</f>
        <v>0.53846153846153844</v>
      </c>
      <c r="X88" s="3"/>
      <c r="Y88">
        <f>IF(U88&gt;0,K88-U88)</f>
        <v>14</v>
      </c>
      <c r="Z88" s="1" t="s">
        <v>105</v>
      </c>
      <c r="AA88" t="s">
        <v>131</v>
      </c>
      <c r="AC88" s="29"/>
    </row>
    <row r="89" spans="1:29" ht="15">
      <c r="A89" s="1" t="s">
        <v>202</v>
      </c>
      <c r="B89" s="40" t="s">
        <v>161</v>
      </c>
      <c r="C89" s="2">
        <v>37389</v>
      </c>
      <c r="D89" s="11">
        <v>41585</v>
      </c>
      <c r="E89" s="40">
        <f t="shared" si="2"/>
        <v>11</v>
      </c>
      <c r="F89" s="1" t="s">
        <v>0</v>
      </c>
      <c r="G89" s="1" t="s">
        <v>4</v>
      </c>
      <c r="H89" s="41">
        <v>37</v>
      </c>
      <c r="I89" s="1"/>
      <c r="J89" s="1"/>
      <c r="K89" s="41"/>
      <c r="L89" s="3">
        <v>9</v>
      </c>
      <c r="N89" s="3">
        <f t="shared" ref="N89:N100" si="19">(H89-L89)/(H89)</f>
        <v>0.7567567567567568</v>
      </c>
      <c r="P89" s="3">
        <v>24</v>
      </c>
      <c r="R89" s="3">
        <f t="shared" si="15"/>
        <v>0.35135135135135137</v>
      </c>
      <c r="T89" s="3">
        <v>29</v>
      </c>
      <c r="V89" s="3">
        <f>(H89-T89)/H89</f>
        <v>0.21621621621621623</v>
      </c>
      <c r="X89" s="3">
        <f>IF(T89&gt;0,H89-T89)</f>
        <v>8</v>
      </c>
      <c r="Z89" s="7" t="s">
        <v>107</v>
      </c>
      <c r="AC89" s="29"/>
    </row>
    <row r="90" spans="1:29" ht="15">
      <c r="A90" s="1" t="s">
        <v>203</v>
      </c>
      <c r="B90" s="40" t="s">
        <v>161</v>
      </c>
      <c r="C90" s="2">
        <v>36316</v>
      </c>
      <c r="D90" s="11">
        <v>41585</v>
      </c>
      <c r="E90" s="40">
        <f t="shared" si="2"/>
        <v>14</v>
      </c>
      <c r="F90" s="1"/>
      <c r="G90" s="1"/>
      <c r="H90" s="41"/>
      <c r="I90" s="1" t="s">
        <v>1</v>
      </c>
      <c r="J90" s="1" t="s">
        <v>2</v>
      </c>
      <c r="K90" s="41">
        <v>37</v>
      </c>
      <c r="L90" s="3"/>
      <c r="M90">
        <v>11</v>
      </c>
      <c r="N90" s="3"/>
      <c r="O90">
        <f t="shared" ref="O90:O113" si="20">(K90-M90)/(K90)</f>
        <v>0.70270270270270274</v>
      </c>
      <c r="P90" s="3"/>
      <c r="Q90">
        <v>23</v>
      </c>
      <c r="R90" s="3"/>
      <c r="S90">
        <f t="shared" si="14"/>
        <v>0.3783783783783784</v>
      </c>
      <c r="T90" s="3"/>
      <c r="U90" s="1">
        <v>25</v>
      </c>
      <c r="V90" s="3"/>
      <c r="W90">
        <f>(K90-U90)/K90</f>
        <v>0.32432432432432434</v>
      </c>
      <c r="X90" s="3"/>
      <c r="Y90">
        <f>IF(U90&gt;0,K90-U90)</f>
        <v>12</v>
      </c>
      <c r="Z90" s="1" t="s">
        <v>105</v>
      </c>
      <c r="AC90" s="29"/>
    </row>
    <row r="91" spans="1:29" ht="15">
      <c r="A91" s="1" t="s">
        <v>204</v>
      </c>
      <c r="B91" s="40" t="s">
        <v>161</v>
      </c>
      <c r="C91" s="2">
        <v>36537</v>
      </c>
      <c r="D91" s="11">
        <v>41585</v>
      </c>
      <c r="E91" s="40">
        <f t="shared" si="2"/>
        <v>13</v>
      </c>
      <c r="F91" s="1" t="s">
        <v>6</v>
      </c>
      <c r="G91" s="1" t="s">
        <v>4</v>
      </c>
      <c r="H91" s="41">
        <v>39</v>
      </c>
      <c r="I91" s="1"/>
      <c r="J91" s="1"/>
      <c r="K91" s="41"/>
      <c r="L91" s="1">
        <v>0</v>
      </c>
      <c r="N91" s="1">
        <f t="shared" si="19"/>
        <v>1</v>
      </c>
      <c r="P91" s="3">
        <v>7</v>
      </c>
      <c r="R91" s="3">
        <f t="shared" si="15"/>
        <v>0.82051282051282048</v>
      </c>
      <c r="T91" s="3">
        <v>7</v>
      </c>
      <c r="V91" s="3">
        <f>(H91-T91)/H91</f>
        <v>0.82051282051282048</v>
      </c>
      <c r="X91" s="3">
        <f>IF(T91&gt;0,H91-T91)</f>
        <v>32</v>
      </c>
      <c r="Z91" s="1" t="s">
        <v>105</v>
      </c>
      <c r="AC91" s="29"/>
    </row>
    <row r="92" spans="1:29" ht="15">
      <c r="A92" s="1" t="s">
        <v>205</v>
      </c>
      <c r="B92" s="40" t="s">
        <v>161</v>
      </c>
      <c r="C92" s="2">
        <v>37368</v>
      </c>
      <c r="D92" s="11">
        <v>41585</v>
      </c>
      <c r="E92" s="40">
        <f t="shared" si="2"/>
        <v>11</v>
      </c>
      <c r="F92" s="1" t="s">
        <v>0</v>
      </c>
      <c r="G92" s="1" t="s">
        <v>1</v>
      </c>
      <c r="H92" s="50">
        <v>35</v>
      </c>
      <c r="I92" s="1" t="s">
        <v>1</v>
      </c>
      <c r="J92" s="1" t="s">
        <v>10</v>
      </c>
      <c r="K92" s="50">
        <v>30</v>
      </c>
      <c r="L92" s="3">
        <v>19</v>
      </c>
      <c r="M92">
        <v>16</v>
      </c>
      <c r="N92" s="3">
        <f t="shared" si="19"/>
        <v>0.45714285714285713</v>
      </c>
      <c r="O92">
        <f t="shared" si="20"/>
        <v>0.46666666666666667</v>
      </c>
      <c r="P92" s="3">
        <v>28</v>
      </c>
      <c r="Q92">
        <v>18</v>
      </c>
      <c r="R92" s="3">
        <f t="shared" si="15"/>
        <v>0.2</v>
      </c>
      <c r="S92">
        <f t="shared" si="14"/>
        <v>0.4</v>
      </c>
      <c r="T92" s="3">
        <v>33</v>
      </c>
      <c r="U92" s="1">
        <v>23</v>
      </c>
      <c r="V92" s="3">
        <f>(H92-T92)/H92</f>
        <v>5.7142857142857141E-2</v>
      </c>
      <c r="W92">
        <f t="shared" ref="W92:W98" si="21">(K92-U92)/K92</f>
        <v>0.23333333333333334</v>
      </c>
      <c r="X92" s="3">
        <f>IF(T92&gt;0,H92-T92)</f>
        <v>2</v>
      </c>
      <c r="Y92">
        <f t="shared" ref="Y92:Y98" si="22">IF(U92&gt;0,K92-U92)</f>
        <v>7</v>
      </c>
      <c r="Z92" s="21" t="s">
        <v>109</v>
      </c>
      <c r="AC92" s="29"/>
    </row>
    <row r="93" spans="1:29" ht="15">
      <c r="A93" s="1" t="s">
        <v>206</v>
      </c>
      <c r="B93" s="40" t="s">
        <v>161</v>
      </c>
      <c r="C93" s="2">
        <v>37342</v>
      </c>
      <c r="D93" s="11">
        <v>41585</v>
      </c>
      <c r="E93" s="40">
        <f t="shared" si="2"/>
        <v>11</v>
      </c>
      <c r="F93" s="1" t="s">
        <v>6</v>
      </c>
      <c r="G93" s="1" t="s">
        <v>1</v>
      </c>
      <c r="H93" s="50">
        <v>39</v>
      </c>
      <c r="I93" s="1" t="s">
        <v>1</v>
      </c>
      <c r="J93" s="1" t="s">
        <v>2</v>
      </c>
      <c r="K93" s="50">
        <v>27</v>
      </c>
      <c r="L93" s="3">
        <v>18</v>
      </c>
      <c r="M93">
        <v>6</v>
      </c>
      <c r="N93" s="3">
        <f t="shared" si="19"/>
        <v>0.53846153846153844</v>
      </c>
      <c r="O93">
        <f t="shared" si="20"/>
        <v>0.77777777777777779</v>
      </c>
      <c r="P93" s="3">
        <v>41</v>
      </c>
      <c r="Q93">
        <v>20</v>
      </c>
      <c r="R93" s="3">
        <f t="shared" si="15"/>
        <v>-5.128205128205128E-2</v>
      </c>
      <c r="S93">
        <f t="shared" si="14"/>
        <v>0.25925925925925924</v>
      </c>
      <c r="T93" s="3">
        <v>41</v>
      </c>
      <c r="U93" s="7">
        <v>20</v>
      </c>
      <c r="V93" s="3">
        <f>(H93-T93)/H93</f>
        <v>-5.128205128205128E-2</v>
      </c>
      <c r="W93">
        <f t="shared" si="21"/>
        <v>0.25925925925925924</v>
      </c>
      <c r="X93" s="3">
        <f>IF(T93&gt;0,H93-T93)</f>
        <v>-2</v>
      </c>
      <c r="Y93">
        <f t="shared" si="22"/>
        <v>7</v>
      </c>
      <c r="Z93" s="21" t="s">
        <v>109</v>
      </c>
      <c r="AA93" s="30" t="s">
        <v>132</v>
      </c>
      <c r="AC93" s="29"/>
    </row>
    <row r="94" spans="1:29" ht="15">
      <c r="A94" s="1" t="s">
        <v>207</v>
      </c>
      <c r="B94" s="40" t="s">
        <v>161</v>
      </c>
      <c r="C94" s="2">
        <v>36134</v>
      </c>
      <c r="D94" s="11">
        <v>41585</v>
      </c>
      <c r="E94" s="40">
        <f t="shared" ref="E94:E304" si="23">YEAR(D94)-YEAR(C94)</f>
        <v>15</v>
      </c>
      <c r="F94" s="1"/>
      <c r="G94" s="1"/>
      <c r="H94" s="41"/>
      <c r="I94" s="1" t="s">
        <v>12</v>
      </c>
      <c r="J94" s="1" t="s">
        <v>10</v>
      </c>
      <c r="K94" s="41">
        <v>24</v>
      </c>
      <c r="L94" s="3"/>
      <c r="M94">
        <v>3</v>
      </c>
      <c r="N94" s="3"/>
      <c r="O94">
        <f t="shared" si="20"/>
        <v>0.875</v>
      </c>
      <c r="P94" s="3"/>
      <c r="Q94">
        <v>9</v>
      </c>
      <c r="R94" s="3"/>
      <c r="S94">
        <f t="shared" si="14"/>
        <v>0.625</v>
      </c>
      <c r="T94" s="3"/>
      <c r="U94">
        <v>13</v>
      </c>
      <c r="V94" s="3"/>
      <c r="W94">
        <f t="shared" si="21"/>
        <v>0.45833333333333331</v>
      </c>
      <c r="X94" s="3"/>
      <c r="Y94">
        <f t="shared" si="22"/>
        <v>11</v>
      </c>
      <c r="Z94" s="1" t="s">
        <v>105</v>
      </c>
      <c r="AC94" s="29"/>
    </row>
    <row r="95" spans="1:29" ht="15">
      <c r="A95" s="1" t="s">
        <v>208</v>
      </c>
      <c r="B95" s="40" t="s">
        <v>162</v>
      </c>
      <c r="C95" s="2">
        <v>36213</v>
      </c>
      <c r="D95" s="11">
        <v>41596</v>
      </c>
      <c r="E95" s="40">
        <f t="shared" si="23"/>
        <v>14</v>
      </c>
      <c r="F95" s="1" t="s">
        <v>8</v>
      </c>
      <c r="G95" s="1" t="s">
        <v>12</v>
      </c>
      <c r="H95" s="50">
        <v>22</v>
      </c>
      <c r="I95" s="1" t="s">
        <v>12</v>
      </c>
      <c r="J95" s="1" t="s">
        <v>28</v>
      </c>
      <c r="K95" s="50">
        <v>30</v>
      </c>
      <c r="L95" s="3">
        <v>8</v>
      </c>
      <c r="M95">
        <v>8</v>
      </c>
      <c r="N95" s="3">
        <f t="shared" si="19"/>
        <v>0.63636363636363635</v>
      </c>
      <c r="O95">
        <f t="shared" si="20"/>
        <v>0.73333333333333328</v>
      </c>
      <c r="P95" s="3">
        <v>13</v>
      </c>
      <c r="Q95">
        <v>17</v>
      </c>
      <c r="R95" s="3">
        <f t="shared" si="15"/>
        <v>0.40909090909090912</v>
      </c>
      <c r="S95">
        <f t="shared" si="14"/>
        <v>0.43333333333333335</v>
      </c>
      <c r="T95" s="3">
        <v>12</v>
      </c>
      <c r="U95" s="1">
        <v>15</v>
      </c>
      <c r="V95" s="3">
        <f>(H95-T95)/H95</f>
        <v>0.45454545454545453</v>
      </c>
      <c r="W95">
        <f t="shared" si="21"/>
        <v>0.5</v>
      </c>
      <c r="X95" s="3">
        <f>IF(T95&gt;0,H95-T95)</f>
        <v>10</v>
      </c>
      <c r="Y95">
        <f t="shared" si="22"/>
        <v>15</v>
      </c>
      <c r="Z95" s="37" t="s">
        <v>105</v>
      </c>
      <c r="AC95" s="29"/>
    </row>
    <row r="96" spans="1:29" ht="15">
      <c r="A96" s="1" t="s">
        <v>209</v>
      </c>
      <c r="B96" s="40" t="s">
        <v>161</v>
      </c>
      <c r="C96" s="2">
        <v>36162</v>
      </c>
      <c r="D96" s="11">
        <v>41597</v>
      </c>
      <c r="E96" s="40">
        <f t="shared" si="23"/>
        <v>14</v>
      </c>
      <c r="F96" s="1"/>
      <c r="G96" s="1"/>
      <c r="H96" s="41"/>
      <c r="I96" s="1" t="s">
        <v>12</v>
      </c>
      <c r="J96" s="1" t="s">
        <v>28</v>
      </c>
      <c r="K96" s="41">
        <v>30</v>
      </c>
      <c r="L96" s="3"/>
      <c r="M96">
        <v>2</v>
      </c>
      <c r="N96" s="3"/>
      <c r="O96">
        <f t="shared" si="20"/>
        <v>0.93333333333333335</v>
      </c>
      <c r="P96" s="3"/>
      <c r="Q96">
        <v>13</v>
      </c>
      <c r="R96" s="3"/>
      <c r="S96">
        <f t="shared" si="14"/>
        <v>0.56666666666666665</v>
      </c>
      <c r="T96" s="3"/>
      <c r="U96">
        <v>17</v>
      </c>
      <c r="V96" s="3"/>
      <c r="W96">
        <f t="shared" si="21"/>
        <v>0.43333333333333335</v>
      </c>
      <c r="X96" s="3"/>
      <c r="Y96">
        <f t="shared" si="22"/>
        <v>13</v>
      </c>
      <c r="Z96" s="37" t="s">
        <v>105</v>
      </c>
      <c r="AC96" s="29"/>
    </row>
    <row r="97" spans="1:29" ht="15">
      <c r="A97" s="1" t="s">
        <v>210</v>
      </c>
      <c r="B97" s="40" t="s">
        <v>161</v>
      </c>
      <c r="C97" s="2">
        <v>36544</v>
      </c>
      <c r="D97" s="11">
        <v>41603</v>
      </c>
      <c r="E97" s="40">
        <f t="shared" si="23"/>
        <v>13</v>
      </c>
      <c r="F97" s="1" t="s">
        <v>27</v>
      </c>
      <c r="G97" s="1" t="s">
        <v>4</v>
      </c>
      <c r="H97" s="50">
        <v>25</v>
      </c>
      <c r="I97" s="1" t="s">
        <v>34</v>
      </c>
      <c r="J97" s="1" t="s">
        <v>74</v>
      </c>
      <c r="K97" s="50">
        <v>25</v>
      </c>
      <c r="L97" s="3">
        <v>4</v>
      </c>
      <c r="M97">
        <v>0</v>
      </c>
      <c r="N97" s="3">
        <f t="shared" si="19"/>
        <v>0.84</v>
      </c>
      <c r="O97">
        <f t="shared" si="20"/>
        <v>1</v>
      </c>
      <c r="P97" s="3">
        <v>10</v>
      </c>
      <c r="Q97">
        <v>10</v>
      </c>
      <c r="R97" s="3">
        <f t="shared" si="15"/>
        <v>0.6</v>
      </c>
      <c r="S97">
        <f t="shared" si="14"/>
        <v>0.6</v>
      </c>
      <c r="T97" s="3">
        <v>10</v>
      </c>
      <c r="U97">
        <v>10</v>
      </c>
      <c r="V97" s="3">
        <f>(H97-T97)/H97</f>
        <v>0.6</v>
      </c>
      <c r="W97">
        <f t="shared" si="21"/>
        <v>0.6</v>
      </c>
      <c r="X97" s="3">
        <f>IF(T97&gt;0,H97-T97)</f>
        <v>15</v>
      </c>
      <c r="Y97">
        <f t="shared" si="22"/>
        <v>15</v>
      </c>
      <c r="Z97" s="37" t="s">
        <v>105</v>
      </c>
      <c r="AC97" s="29"/>
    </row>
    <row r="98" spans="1:29" ht="15">
      <c r="A98" s="1" t="s">
        <v>211</v>
      </c>
      <c r="B98" s="40" t="s">
        <v>161</v>
      </c>
      <c r="C98" s="2">
        <v>37899</v>
      </c>
      <c r="D98" s="11">
        <v>41603</v>
      </c>
      <c r="E98" s="40">
        <f t="shared" si="23"/>
        <v>10</v>
      </c>
      <c r="F98" s="1" t="s">
        <v>6</v>
      </c>
      <c r="G98" s="1" t="s">
        <v>1</v>
      </c>
      <c r="H98" s="50">
        <v>32</v>
      </c>
      <c r="I98" s="1" t="s">
        <v>1</v>
      </c>
      <c r="J98" s="1" t="s">
        <v>2</v>
      </c>
      <c r="K98" s="50">
        <v>27</v>
      </c>
      <c r="L98" s="3">
        <v>18</v>
      </c>
      <c r="M98">
        <v>11</v>
      </c>
      <c r="N98" s="3">
        <f t="shared" si="19"/>
        <v>0.4375</v>
      </c>
      <c r="O98">
        <f t="shared" si="20"/>
        <v>0.59259259259259256</v>
      </c>
      <c r="P98" s="3">
        <v>26</v>
      </c>
      <c r="Q98">
        <v>17</v>
      </c>
      <c r="R98" s="3">
        <f t="shared" si="15"/>
        <v>0.1875</v>
      </c>
      <c r="S98">
        <f t="shared" si="14"/>
        <v>0.37037037037037035</v>
      </c>
      <c r="T98" s="3">
        <v>23</v>
      </c>
      <c r="U98" s="7">
        <v>20</v>
      </c>
      <c r="V98" s="3">
        <f>(H98-T98)/H98</f>
        <v>0.28125</v>
      </c>
      <c r="W98">
        <f t="shared" si="21"/>
        <v>0.25925925925925924</v>
      </c>
      <c r="X98" s="3">
        <f>IF(T98&gt;0,H98-T98)</f>
        <v>9</v>
      </c>
      <c r="Y98">
        <f t="shared" si="22"/>
        <v>7</v>
      </c>
      <c r="Z98" s="7" t="s">
        <v>107</v>
      </c>
      <c r="AC98" s="29"/>
    </row>
    <row r="99" spans="1:29" ht="15">
      <c r="A99" s="20" t="s">
        <v>212</v>
      </c>
      <c r="B99" s="40" t="s">
        <v>162</v>
      </c>
      <c r="C99" s="11">
        <v>35449</v>
      </c>
      <c r="D99" s="11">
        <v>41603</v>
      </c>
      <c r="E99" s="40">
        <f t="shared" si="23"/>
        <v>16</v>
      </c>
      <c r="F99" s="3"/>
      <c r="G99" s="3"/>
      <c r="H99" s="25"/>
      <c r="I99" s="13" t="s">
        <v>12</v>
      </c>
      <c r="J99" s="13" t="s">
        <v>28</v>
      </c>
      <c r="K99" s="48"/>
      <c r="L99" s="3"/>
      <c r="N99" s="3"/>
      <c r="P99" s="3"/>
      <c r="R99" s="3"/>
      <c r="T99" s="3"/>
      <c r="V99" s="3"/>
      <c r="X99" s="3"/>
      <c r="AA99" t="s">
        <v>491</v>
      </c>
      <c r="AC99" s="29"/>
    </row>
    <row r="100" spans="1:29" ht="15">
      <c r="A100" s="1" t="s">
        <v>213</v>
      </c>
      <c r="B100" s="40" t="s">
        <v>162</v>
      </c>
      <c r="C100" s="2">
        <v>35904</v>
      </c>
      <c r="D100" s="11">
        <v>41604</v>
      </c>
      <c r="E100" s="40">
        <f t="shared" si="23"/>
        <v>15</v>
      </c>
      <c r="F100" s="1" t="s">
        <v>44</v>
      </c>
      <c r="G100" s="1" t="s">
        <v>34</v>
      </c>
      <c r="H100" s="41">
        <v>30</v>
      </c>
      <c r="I100" s="1"/>
      <c r="J100" s="1"/>
      <c r="K100" s="41"/>
      <c r="L100" s="3">
        <v>8</v>
      </c>
      <c r="N100" s="3">
        <f t="shared" si="19"/>
        <v>0.73333333333333328</v>
      </c>
      <c r="P100" s="3">
        <v>19</v>
      </c>
      <c r="R100" s="3">
        <f t="shared" si="15"/>
        <v>0.36666666666666664</v>
      </c>
      <c r="T100" s="3">
        <v>19</v>
      </c>
      <c r="V100" s="3">
        <f>(H100-T100)/H100</f>
        <v>0.36666666666666664</v>
      </c>
      <c r="X100" s="3">
        <f>IF(T100&gt;0,H100-T100)</f>
        <v>11</v>
      </c>
      <c r="Z100" s="37" t="s">
        <v>105</v>
      </c>
      <c r="AC100" s="29"/>
    </row>
    <row r="101" spans="1:29" ht="15">
      <c r="A101" s="1" t="s">
        <v>214</v>
      </c>
      <c r="B101" s="40" t="s">
        <v>161</v>
      </c>
      <c r="C101" s="2">
        <v>36672</v>
      </c>
      <c r="D101" s="11">
        <v>41584</v>
      </c>
      <c r="E101" s="40">
        <f t="shared" si="23"/>
        <v>13</v>
      </c>
      <c r="F101" s="1"/>
      <c r="G101" s="1"/>
      <c r="H101" s="41"/>
      <c r="I101" s="1" t="s">
        <v>12</v>
      </c>
      <c r="J101" s="1" t="s">
        <v>10</v>
      </c>
      <c r="K101" s="41">
        <v>22</v>
      </c>
      <c r="L101" s="3"/>
      <c r="M101">
        <v>-17</v>
      </c>
      <c r="N101" s="3"/>
      <c r="O101">
        <f t="shared" si="20"/>
        <v>1.7727272727272727</v>
      </c>
      <c r="P101" s="3"/>
      <c r="Q101">
        <v>-3</v>
      </c>
      <c r="R101" s="3"/>
      <c r="S101">
        <f t="shared" si="14"/>
        <v>1.1363636363636365</v>
      </c>
      <c r="T101" s="3"/>
      <c r="U101">
        <v>-3</v>
      </c>
      <c r="V101" s="3"/>
      <c r="W101">
        <f>(K101-U101)/K101</f>
        <v>1.1363636363636365</v>
      </c>
      <c r="X101" s="3"/>
      <c r="Y101">
        <v>25</v>
      </c>
      <c r="Z101" s="1" t="s">
        <v>105</v>
      </c>
      <c r="AC101" s="29"/>
    </row>
    <row r="102" spans="1:29" ht="15">
      <c r="A102" s="1" t="s">
        <v>215</v>
      </c>
      <c r="B102" s="40" t="s">
        <v>161</v>
      </c>
      <c r="C102" s="2">
        <v>36445</v>
      </c>
      <c r="D102" s="11">
        <v>41610</v>
      </c>
      <c r="E102" s="40">
        <f t="shared" si="23"/>
        <v>14</v>
      </c>
      <c r="F102" s="1"/>
      <c r="G102" s="1"/>
      <c r="H102" s="41"/>
      <c r="I102" s="1" t="s">
        <v>1</v>
      </c>
      <c r="J102" s="1" t="s">
        <v>28</v>
      </c>
      <c r="K102" s="41">
        <v>22</v>
      </c>
      <c r="L102" s="3"/>
      <c r="M102">
        <v>1</v>
      </c>
      <c r="N102" s="3"/>
      <c r="O102">
        <f t="shared" si="20"/>
        <v>0.95454545454545459</v>
      </c>
      <c r="P102" s="3"/>
      <c r="Q102">
        <v>13</v>
      </c>
      <c r="R102" s="3"/>
      <c r="S102">
        <f t="shared" si="14"/>
        <v>0.40909090909090912</v>
      </c>
      <c r="T102" s="3"/>
      <c r="U102">
        <v>10</v>
      </c>
      <c r="V102" s="3"/>
      <c r="W102">
        <f>(K102-U102)/K102</f>
        <v>0.54545454545454541</v>
      </c>
      <c r="X102" s="3"/>
      <c r="Y102">
        <f>IF(U102&gt;0,K102-U102)</f>
        <v>12</v>
      </c>
      <c r="Z102" s="1" t="s">
        <v>105</v>
      </c>
      <c r="AC102" s="29"/>
    </row>
    <row r="103" spans="1:29" ht="15">
      <c r="A103" s="1" t="s">
        <v>216</v>
      </c>
      <c r="B103" s="40" t="s">
        <v>162</v>
      </c>
      <c r="C103" s="2">
        <v>35257</v>
      </c>
      <c r="D103" s="11">
        <v>41611</v>
      </c>
      <c r="E103" s="40">
        <f t="shared" si="23"/>
        <v>17</v>
      </c>
      <c r="F103" s="1" t="s">
        <v>0</v>
      </c>
      <c r="G103" s="1" t="s">
        <v>12</v>
      </c>
      <c r="H103" s="41">
        <v>48</v>
      </c>
      <c r="I103" s="1" t="s">
        <v>1</v>
      </c>
      <c r="J103" s="1" t="s">
        <v>2</v>
      </c>
      <c r="K103" s="41"/>
      <c r="L103" s="3">
        <v>20</v>
      </c>
      <c r="N103" s="3">
        <f t="shared" ref="N103:N125" si="24">(H103-L103)/(H103)</f>
        <v>0.58333333333333337</v>
      </c>
      <c r="P103" s="3">
        <v>35</v>
      </c>
      <c r="R103" s="3">
        <f t="shared" si="15"/>
        <v>0.27083333333333331</v>
      </c>
      <c r="T103" s="3">
        <v>36</v>
      </c>
      <c r="V103" s="3">
        <f>(H103-T103)/H103</f>
        <v>0.25</v>
      </c>
      <c r="X103" s="3">
        <f>IF(T103&gt;0,H103-T103)</f>
        <v>12</v>
      </c>
      <c r="Z103" s="1" t="s">
        <v>105</v>
      </c>
      <c r="AC103" s="29"/>
    </row>
    <row r="104" spans="1:29" ht="15">
      <c r="A104" s="14" t="s">
        <v>217</v>
      </c>
      <c r="B104" s="40" t="s">
        <v>161</v>
      </c>
      <c r="C104" s="15">
        <v>36585</v>
      </c>
      <c r="D104" s="11">
        <v>41611</v>
      </c>
      <c r="E104" s="40">
        <f t="shared" si="23"/>
        <v>13</v>
      </c>
      <c r="F104" s="14"/>
      <c r="G104" s="14"/>
      <c r="H104" s="43"/>
      <c r="I104" s="14" t="s">
        <v>1</v>
      </c>
      <c r="J104" s="14" t="s">
        <v>2</v>
      </c>
      <c r="K104" s="43"/>
      <c r="L104" s="3"/>
      <c r="N104" s="3"/>
      <c r="P104" s="3"/>
      <c r="R104" s="3"/>
      <c r="T104" s="3"/>
      <c r="V104" s="3"/>
      <c r="X104" s="3"/>
      <c r="Z104" s="34" t="s">
        <v>113</v>
      </c>
      <c r="AB104" t="s">
        <v>133</v>
      </c>
      <c r="AC104" s="29"/>
    </row>
    <row r="105" spans="1:29" ht="15">
      <c r="A105" s="1" t="s">
        <v>218</v>
      </c>
      <c r="B105" s="40" t="s">
        <v>161</v>
      </c>
      <c r="C105" s="2">
        <v>38094</v>
      </c>
      <c r="D105" s="11">
        <v>41611</v>
      </c>
      <c r="E105" s="40">
        <f t="shared" si="23"/>
        <v>9</v>
      </c>
      <c r="F105" s="1" t="s">
        <v>0</v>
      </c>
      <c r="G105" s="1" t="s">
        <v>4</v>
      </c>
      <c r="H105" s="50">
        <v>24</v>
      </c>
      <c r="I105" s="1" t="s">
        <v>4</v>
      </c>
      <c r="J105" s="1" t="s">
        <v>2</v>
      </c>
      <c r="K105" s="50">
        <v>30</v>
      </c>
      <c r="L105" s="3">
        <v>6</v>
      </c>
      <c r="M105">
        <v>0</v>
      </c>
      <c r="N105" s="3">
        <f t="shared" si="24"/>
        <v>0.75</v>
      </c>
      <c r="O105">
        <f t="shared" si="20"/>
        <v>1</v>
      </c>
      <c r="P105" s="3">
        <v>14</v>
      </c>
      <c r="Q105">
        <v>20</v>
      </c>
      <c r="R105" s="3">
        <f t="shared" si="15"/>
        <v>0.41666666666666669</v>
      </c>
      <c r="S105">
        <f t="shared" si="14"/>
        <v>0.33333333333333331</v>
      </c>
      <c r="T105" s="3">
        <v>14</v>
      </c>
      <c r="U105" s="1">
        <v>17</v>
      </c>
      <c r="V105" s="3">
        <f>(H105-T105)/H105</f>
        <v>0.41666666666666669</v>
      </c>
      <c r="W105">
        <f>(K105-U105)/K105</f>
        <v>0.43333333333333335</v>
      </c>
      <c r="X105" s="3">
        <f>IF(T105&gt;0,H105-T105)</f>
        <v>10</v>
      </c>
      <c r="Y105">
        <f>IF(U105&gt;0,K105-U105)</f>
        <v>13</v>
      </c>
      <c r="Z105" s="1" t="s">
        <v>105</v>
      </c>
      <c r="AC105" s="29"/>
    </row>
    <row r="106" spans="1:29" ht="15">
      <c r="A106" s="1" t="s">
        <v>219</v>
      </c>
      <c r="B106" s="40" t="s">
        <v>161</v>
      </c>
      <c r="C106" s="2">
        <v>35827</v>
      </c>
      <c r="D106" s="11">
        <v>41611</v>
      </c>
      <c r="E106" s="40">
        <f t="shared" si="23"/>
        <v>15</v>
      </c>
      <c r="F106" s="1"/>
      <c r="G106" s="1"/>
      <c r="H106" s="41"/>
      <c r="I106" s="1" t="s">
        <v>4</v>
      </c>
      <c r="J106" s="1" t="s">
        <v>10</v>
      </c>
      <c r="K106" s="41">
        <v>29</v>
      </c>
      <c r="L106" s="3"/>
      <c r="M106">
        <v>0</v>
      </c>
      <c r="N106" s="3"/>
      <c r="O106">
        <f t="shared" si="20"/>
        <v>1</v>
      </c>
      <c r="P106" s="3"/>
      <c r="Q106">
        <v>21</v>
      </c>
      <c r="R106" s="3"/>
      <c r="S106">
        <f t="shared" si="14"/>
        <v>0.27586206896551724</v>
      </c>
      <c r="T106" s="3"/>
      <c r="U106">
        <v>23</v>
      </c>
      <c r="V106" s="3"/>
      <c r="W106">
        <f>(K106-U106)/K106</f>
        <v>0.20689655172413793</v>
      </c>
      <c r="X106" s="3"/>
      <c r="Y106">
        <f>IF(U106&gt;0,K106-U106)</f>
        <v>6</v>
      </c>
      <c r="Z106" s="7" t="s">
        <v>107</v>
      </c>
      <c r="AC106" s="29"/>
    </row>
    <row r="107" spans="1:29" ht="15">
      <c r="A107" s="6" t="s">
        <v>220</v>
      </c>
      <c r="B107" s="40" t="s">
        <v>161</v>
      </c>
      <c r="C107" s="16">
        <v>36470</v>
      </c>
      <c r="D107" s="11">
        <v>41611</v>
      </c>
      <c r="E107" s="40">
        <f t="shared" si="23"/>
        <v>14</v>
      </c>
      <c r="F107" s="6"/>
      <c r="G107" s="6"/>
      <c r="H107" s="44"/>
      <c r="I107" s="6" t="s">
        <v>1</v>
      </c>
      <c r="J107" s="6" t="s">
        <v>10</v>
      </c>
      <c r="K107" s="44">
        <v>40</v>
      </c>
      <c r="L107" s="6"/>
      <c r="M107">
        <v>17</v>
      </c>
      <c r="N107" s="6"/>
      <c r="O107">
        <f t="shared" si="20"/>
        <v>0.57499999999999996</v>
      </c>
      <c r="P107" s="3"/>
      <c r="Q107">
        <v>22</v>
      </c>
      <c r="R107" s="3"/>
      <c r="S107">
        <f t="shared" si="14"/>
        <v>0.45</v>
      </c>
      <c r="T107" s="3"/>
      <c r="U107">
        <v>28</v>
      </c>
      <c r="V107" s="3"/>
      <c r="W107">
        <f>(K107-U107)/K107</f>
        <v>0.3</v>
      </c>
      <c r="X107" s="3"/>
      <c r="Y107">
        <f>IF(U107&gt;0,K107-U107)</f>
        <v>12</v>
      </c>
      <c r="Z107" s="1" t="s">
        <v>105</v>
      </c>
      <c r="AC107" s="29"/>
    </row>
    <row r="108" spans="1:29" ht="15">
      <c r="A108" s="1" t="s">
        <v>221</v>
      </c>
      <c r="B108" s="40" t="s">
        <v>161</v>
      </c>
      <c r="C108" s="2">
        <v>37419</v>
      </c>
      <c r="D108" s="11">
        <v>41611</v>
      </c>
      <c r="E108" s="40">
        <f t="shared" si="23"/>
        <v>11</v>
      </c>
      <c r="F108" s="1" t="s">
        <v>44</v>
      </c>
      <c r="G108" s="1" t="s">
        <v>4</v>
      </c>
      <c r="H108" s="41">
        <v>28</v>
      </c>
      <c r="I108" s="1"/>
      <c r="J108" s="1"/>
      <c r="K108" s="41"/>
      <c r="L108" s="3">
        <v>10</v>
      </c>
      <c r="N108" s="3">
        <f t="shared" si="24"/>
        <v>0.6428571428571429</v>
      </c>
      <c r="P108" s="3">
        <v>18</v>
      </c>
      <c r="R108" s="3">
        <f>(H108-P108)/(H108)</f>
        <v>0.35714285714285715</v>
      </c>
      <c r="T108" s="3">
        <v>30</v>
      </c>
      <c r="V108" s="3">
        <f>(H108-T108)/H108</f>
        <v>-7.1428571428571425E-2</v>
      </c>
      <c r="X108" s="3">
        <f>IF(T108&gt;0,H108-T108)</f>
        <v>-2</v>
      </c>
      <c r="Z108" s="21" t="s">
        <v>109</v>
      </c>
      <c r="AB108" t="s">
        <v>134</v>
      </c>
      <c r="AC108" s="29"/>
    </row>
    <row r="109" spans="1:29" ht="15">
      <c r="A109" s="1" t="s">
        <v>222</v>
      </c>
      <c r="B109" s="40" t="s">
        <v>161</v>
      </c>
      <c r="C109" s="2">
        <v>36326</v>
      </c>
      <c r="D109" s="11">
        <v>41617</v>
      </c>
      <c r="E109" s="40">
        <f t="shared" si="23"/>
        <v>14</v>
      </c>
      <c r="F109" s="1" t="s">
        <v>0</v>
      </c>
      <c r="G109" s="1" t="s">
        <v>12</v>
      </c>
      <c r="H109" s="50">
        <v>34</v>
      </c>
      <c r="I109" s="1" t="s">
        <v>12</v>
      </c>
      <c r="J109" s="1" t="s">
        <v>10</v>
      </c>
      <c r="K109" s="50">
        <v>32</v>
      </c>
      <c r="L109" s="3">
        <v>18</v>
      </c>
      <c r="M109">
        <v>15</v>
      </c>
      <c r="N109" s="3">
        <f t="shared" si="24"/>
        <v>0.47058823529411764</v>
      </c>
      <c r="O109">
        <f t="shared" si="20"/>
        <v>0.53125</v>
      </c>
      <c r="P109" s="3">
        <v>28</v>
      </c>
      <c r="Q109">
        <v>21</v>
      </c>
      <c r="R109" s="3">
        <f t="shared" si="15"/>
        <v>0.17647058823529413</v>
      </c>
      <c r="S109">
        <f t="shared" si="14"/>
        <v>0.34375</v>
      </c>
      <c r="T109" s="3">
        <v>21</v>
      </c>
      <c r="U109">
        <v>20</v>
      </c>
      <c r="V109" s="3">
        <f>(H109-T109)/H109</f>
        <v>0.38235294117647056</v>
      </c>
      <c r="W109">
        <f>(K109-U109)/K109</f>
        <v>0.375</v>
      </c>
      <c r="X109" s="3">
        <f>IF(T109&gt;0,H109-T109)</f>
        <v>13</v>
      </c>
      <c r="Y109">
        <f>IF(U109&gt;0,K109-U109)</f>
        <v>12</v>
      </c>
      <c r="Z109" s="1" t="s">
        <v>105</v>
      </c>
      <c r="AC109" s="29"/>
    </row>
    <row r="110" spans="1:29" ht="15">
      <c r="A110" s="14" t="s">
        <v>223</v>
      </c>
      <c r="B110" s="40" t="s">
        <v>161</v>
      </c>
      <c r="C110" s="15">
        <v>37459</v>
      </c>
      <c r="D110" s="11">
        <v>41624</v>
      </c>
      <c r="E110" s="40">
        <f t="shared" si="23"/>
        <v>11</v>
      </c>
      <c r="F110" s="14"/>
      <c r="G110" s="14"/>
      <c r="H110" s="43"/>
      <c r="I110" s="14" t="s">
        <v>12</v>
      </c>
      <c r="J110" s="14" t="s">
        <v>10</v>
      </c>
      <c r="K110" s="43"/>
      <c r="L110" s="6"/>
      <c r="N110" s="6"/>
      <c r="P110" s="3"/>
      <c r="R110" s="3"/>
      <c r="T110" s="3"/>
      <c r="V110" s="3"/>
      <c r="X110" s="3"/>
      <c r="Z110" s="34" t="s">
        <v>113</v>
      </c>
      <c r="AA110" s="30" t="s">
        <v>135</v>
      </c>
      <c r="AC110" s="29"/>
    </row>
    <row r="111" spans="1:29" ht="15">
      <c r="A111" s="1" t="s">
        <v>224</v>
      </c>
      <c r="B111" s="40" t="s">
        <v>161</v>
      </c>
      <c r="C111" s="2">
        <v>36918</v>
      </c>
      <c r="D111" s="11">
        <v>41624</v>
      </c>
      <c r="E111" s="40">
        <f t="shared" si="23"/>
        <v>12</v>
      </c>
      <c r="F111" s="1" t="s">
        <v>0</v>
      </c>
      <c r="G111" s="1" t="s">
        <v>4</v>
      </c>
      <c r="H111" s="41">
        <v>40</v>
      </c>
      <c r="I111" s="1"/>
      <c r="J111" s="1"/>
      <c r="K111" s="41"/>
      <c r="L111" s="3">
        <v>21</v>
      </c>
      <c r="N111" s="3">
        <f t="shared" si="24"/>
        <v>0.47499999999999998</v>
      </c>
      <c r="P111" s="3">
        <v>25</v>
      </c>
      <c r="R111" s="3">
        <f t="shared" si="15"/>
        <v>0.375</v>
      </c>
      <c r="T111" s="3">
        <v>22</v>
      </c>
      <c r="U111" s="1"/>
      <c r="V111" s="3">
        <f>(H111-T111)/H111</f>
        <v>0.45</v>
      </c>
      <c r="X111" s="3">
        <f>IF(T111&gt;0,H111-T111)</f>
        <v>18</v>
      </c>
      <c r="Z111" s="1" t="s">
        <v>105</v>
      </c>
      <c r="AC111" s="29"/>
    </row>
    <row r="112" spans="1:29" ht="15">
      <c r="A112" s="1" t="s">
        <v>225</v>
      </c>
      <c r="B112" s="40" t="s">
        <v>162</v>
      </c>
      <c r="C112" s="2">
        <v>36702</v>
      </c>
      <c r="D112" s="11">
        <v>41625</v>
      </c>
      <c r="E112" s="40">
        <f t="shared" si="23"/>
        <v>13</v>
      </c>
      <c r="F112" s="1" t="s">
        <v>6</v>
      </c>
      <c r="G112" s="1" t="s">
        <v>4</v>
      </c>
      <c r="H112" s="41">
        <v>27</v>
      </c>
      <c r="I112" s="1"/>
      <c r="J112" s="1"/>
      <c r="K112" s="41"/>
      <c r="L112" s="3">
        <v>3</v>
      </c>
      <c r="N112" s="3">
        <f t="shared" si="24"/>
        <v>0.88888888888888884</v>
      </c>
      <c r="P112" s="3">
        <v>8</v>
      </c>
      <c r="R112" s="3">
        <f t="shared" si="15"/>
        <v>0.70370370370370372</v>
      </c>
      <c r="T112" s="3">
        <v>5</v>
      </c>
      <c r="V112" s="3">
        <f>(H112-T112)/H112</f>
        <v>0.81481481481481477</v>
      </c>
      <c r="X112" s="3">
        <f>IF(T112&gt;0,H112-T112)</f>
        <v>22</v>
      </c>
      <c r="Z112" s="1" t="s">
        <v>105</v>
      </c>
      <c r="AC112" s="29"/>
    </row>
    <row r="113" spans="1:29" ht="15">
      <c r="A113" s="1" t="s">
        <v>226</v>
      </c>
      <c r="B113" s="40" t="s">
        <v>162</v>
      </c>
      <c r="C113" s="2">
        <v>35149</v>
      </c>
      <c r="D113" s="11">
        <v>41624</v>
      </c>
      <c r="E113" s="40">
        <f t="shared" si="23"/>
        <v>17</v>
      </c>
      <c r="F113" s="1"/>
      <c r="G113" s="1"/>
      <c r="H113" s="41"/>
      <c r="I113" s="1" t="s">
        <v>1</v>
      </c>
      <c r="J113" s="1" t="s">
        <v>2</v>
      </c>
      <c r="K113" s="41">
        <v>28</v>
      </c>
      <c r="L113" s="3"/>
      <c r="M113">
        <v>4</v>
      </c>
      <c r="N113" s="3"/>
      <c r="O113">
        <f t="shared" si="20"/>
        <v>0.8571428571428571</v>
      </c>
      <c r="P113" s="3"/>
      <c r="Q113">
        <v>15</v>
      </c>
      <c r="R113" s="3"/>
      <c r="S113">
        <f t="shared" si="14"/>
        <v>0.4642857142857143</v>
      </c>
      <c r="T113" s="3"/>
      <c r="U113">
        <v>18</v>
      </c>
      <c r="V113" s="3"/>
      <c r="W113">
        <f>(K113-U113)/K113</f>
        <v>0.35714285714285715</v>
      </c>
      <c r="X113" s="3"/>
      <c r="Y113">
        <f>IF(U113&gt;0,K113-U113)</f>
        <v>10</v>
      </c>
      <c r="Z113" s="1" t="s">
        <v>105</v>
      </c>
      <c r="AC113" s="29"/>
    </row>
    <row r="114" spans="1:29" ht="15">
      <c r="A114" s="6" t="s">
        <v>227</v>
      </c>
      <c r="B114" s="40" t="s">
        <v>162</v>
      </c>
      <c r="C114" s="2">
        <v>36234</v>
      </c>
      <c r="D114" s="11">
        <v>41645</v>
      </c>
      <c r="E114" s="40">
        <f t="shared" si="23"/>
        <v>15</v>
      </c>
      <c r="F114" s="1" t="s">
        <v>0</v>
      </c>
      <c r="G114" s="1" t="s">
        <v>1</v>
      </c>
      <c r="H114" s="41">
        <v>33</v>
      </c>
      <c r="I114" s="1"/>
      <c r="J114" s="1"/>
      <c r="K114" s="41"/>
      <c r="L114" s="6">
        <v>17</v>
      </c>
      <c r="N114" s="3">
        <f t="shared" si="24"/>
        <v>0.48484848484848486</v>
      </c>
      <c r="P114" s="3">
        <v>29</v>
      </c>
      <c r="R114" s="3">
        <f t="shared" si="15"/>
        <v>0.12121212121212122</v>
      </c>
      <c r="T114" s="3">
        <v>32</v>
      </c>
      <c r="V114" s="3">
        <f>(H114-T114)/H114</f>
        <v>3.0303030303030304E-2</v>
      </c>
      <c r="X114" s="3">
        <f>IF(T114&gt;0,H114-T114)</f>
        <v>1</v>
      </c>
      <c r="Z114" s="21" t="s">
        <v>109</v>
      </c>
      <c r="AC114" s="29"/>
    </row>
    <row r="115" spans="1:29" ht="15">
      <c r="A115" s="6" t="s">
        <v>228</v>
      </c>
      <c r="B115" s="40" t="s">
        <v>162</v>
      </c>
      <c r="C115" s="16">
        <v>35657</v>
      </c>
      <c r="D115" s="11">
        <v>41642</v>
      </c>
      <c r="E115" s="40">
        <f t="shared" si="23"/>
        <v>17</v>
      </c>
      <c r="F115" s="6" t="s">
        <v>6</v>
      </c>
      <c r="G115" s="6" t="s">
        <v>4</v>
      </c>
      <c r="H115" s="44">
        <v>39</v>
      </c>
      <c r="I115" s="6"/>
      <c r="J115" s="6"/>
      <c r="K115" s="44"/>
      <c r="L115" s="3">
        <v>19</v>
      </c>
      <c r="N115" s="3">
        <f t="shared" si="24"/>
        <v>0.51282051282051277</v>
      </c>
      <c r="P115" s="3">
        <v>38</v>
      </c>
      <c r="R115" s="3">
        <f t="shared" si="15"/>
        <v>2.564102564102564E-2</v>
      </c>
      <c r="T115" s="3">
        <v>46</v>
      </c>
      <c r="V115" s="3">
        <f>(H115-T115)/H115</f>
        <v>-0.17948717948717949</v>
      </c>
      <c r="X115" s="3">
        <f>IF(T115&gt;0,H115-T115)</f>
        <v>-7</v>
      </c>
      <c r="Z115" s="14" t="s">
        <v>106</v>
      </c>
      <c r="AA115" s="30" t="s">
        <v>136</v>
      </c>
      <c r="AC115" s="29" t="s">
        <v>157</v>
      </c>
    </row>
    <row r="116" spans="1:29" ht="15">
      <c r="A116" s="20" t="s">
        <v>229</v>
      </c>
      <c r="B116" s="40" t="s">
        <v>161</v>
      </c>
      <c r="C116" s="11">
        <v>36572</v>
      </c>
      <c r="D116" s="11">
        <v>41645</v>
      </c>
      <c r="E116" s="40">
        <f t="shared" si="23"/>
        <v>14</v>
      </c>
      <c r="F116" s="3"/>
      <c r="G116" s="3"/>
      <c r="H116" s="25"/>
      <c r="I116" s="13" t="s">
        <v>4</v>
      </c>
      <c r="J116" s="13" t="s">
        <v>2</v>
      </c>
      <c r="K116" s="48"/>
      <c r="L116" s="3"/>
      <c r="N116" s="3"/>
      <c r="P116" s="3"/>
      <c r="R116" s="3"/>
      <c r="T116" s="3"/>
      <c r="V116" s="3"/>
      <c r="X116" s="3"/>
      <c r="AA116" t="s">
        <v>137</v>
      </c>
      <c r="AC116" s="29"/>
    </row>
    <row r="117" spans="1:29" ht="15">
      <c r="A117" s="6" t="s">
        <v>230</v>
      </c>
      <c r="B117" s="40" t="s">
        <v>161</v>
      </c>
      <c r="C117" s="16">
        <v>37500</v>
      </c>
      <c r="D117" s="11">
        <v>41646</v>
      </c>
      <c r="E117" s="40">
        <f t="shared" si="23"/>
        <v>12</v>
      </c>
      <c r="F117" s="6" t="s">
        <v>0</v>
      </c>
      <c r="G117" s="6" t="s">
        <v>34</v>
      </c>
      <c r="H117" s="44">
        <v>25</v>
      </c>
      <c r="I117" s="6"/>
      <c r="J117" s="6"/>
      <c r="K117" s="44"/>
      <c r="L117" s="6">
        <v>2</v>
      </c>
      <c r="N117" s="6">
        <f t="shared" si="24"/>
        <v>0.92</v>
      </c>
      <c r="P117" s="3">
        <v>13</v>
      </c>
      <c r="R117" s="3">
        <f t="shared" si="15"/>
        <v>0.48</v>
      </c>
      <c r="T117" s="3">
        <v>10</v>
      </c>
      <c r="V117" s="3">
        <f>(H117-T117)/H117</f>
        <v>0.6</v>
      </c>
      <c r="X117" s="3">
        <f>IF(T117&gt;0,H117-T117)</f>
        <v>15</v>
      </c>
      <c r="Z117" s="1" t="s">
        <v>105</v>
      </c>
      <c r="AC117" s="29"/>
    </row>
    <row r="118" spans="1:29" ht="15">
      <c r="A118" s="1" t="s">
        <v>231</v>
      </c>
      <c r="B118" s="40" t="s">
        <v>162</v>
      </c>
      <c r="C118" s="2">
        <v>36502</v>
      </c>
      <c r="D118" s="11">
        <v>41646</v>
      </c>
      <c r="E118" s="40">
        <f t="shared" si="23"/>
        <v>15</v>
      </c>
      <c r="F118" s="1" t="s">
        <v>6</v>
      </c>
      <c r="G118" s="1" t="s">
        <v>28</v>
      </c>
      <c r="H118" s="41">
        <v>20</v>
      </c>
      <c r="I118" s="1"/>
      <c r="J118" s="1"/>
      <c r="K118" s="41"/>
      <c r="L118" s="3">
        <v>2</v>
      </c>
      <c r="N118" s="6">
        <f t="shared" si="24"/>
        <v>0.9</v>
      </c>
      <c r="P118" s="3">
        <v>9</v>
      </c>
      <c r="R118" s="3">
        <f t="shared" si="15"/>
        <v>0.55000000000000004</v>
      </c>
      <c r="T118" s="3">
        <v>5</v>
      </c>
      <c r="V118" s="3">
        <f>(H118-T118)/H118</f>
        <v>0.75</v>
      </c>
      <c r="X118" s="3">
        <f>IF(T118&gt;0,H118-T118)</f>
        <v>15</v>
      </c>
      <c r="Z118" s="1" t="s">
        <v>105</v>
      </c>
      <c r="AC118" s="29"/>
    </row>
    <row r="119" spans="1:29" ht="15">
      <c r="A119" s="1" t="s">
        <v>232</v>
      </c>
      <c r="B119" s="40" t="s">
        <v>161</v>
      </c>
      <c r="C119" s="2">
        <v>37392</v>
      </c>
      <c r="D119" s="11">
        <v>41646</v>
      </c>
      <c r="E119" s="40">
        <f t="shared" si="23"/>
        <v>12</v>
      </c>
      <c r="F119" s="1" t="s">
        <v>44</v>
      </c>
      <c r="G119" s="1" t="s">
        <v>34</v>
      </c>
      <c r="H119" s="41">
        <v>31</v>
      </c>
      <c r="I119" s="1"/>
      <c r="J119" s="1"/>
      <c r="K119" s="41"/>
      <c r="L119" s="1">
        <v>2</v>
      </c>
      <c r="N119" s="6">
        <f t="shared" si="24"/>
        <v>0.93548387096774188</v>
      </c>
      <c r="P119" s="3">
        <v>13</v>
      </c>
      <c r="R119" s="3">
        <f t="shared" si="15"/>
        <v>0.58064516129032262</v>
      </c>
      <c r="T119" s="3">
        <v>12</v>
      </c>
      <c r="V119" s="3">
        <f>(H119-T119)/H119</f>
        <v>0.61290322580645162</v>
      </c>
      <c r="X119" s="3">
        <f>IF(T119&gt;0,H119-T119)</f>
        <v>19</v>
      </c>
      <c r="Z119" s="1" t="s">
        <v>105</v>
      </c>
      <c r="AC119" s="29"/>
    </row>
    <row r="120" spans="1:29" ht="15">
      <c r="A120" s="6" t="s">
        <v>233</v>
      </c>
      <c r="B120" s="40" t="s">
        <v>162</v>
      </c>
      <c r="C120" s="16">
        <v>35913</v>
      </c>
      <c r="D120" s="11">
        <v>41652</v>
      </c>
      <c r="E120" s="40">
        <f t="shared" si="23"/>
        <v>16</v>
      </c>
      <c r="F120" s="6" t="s">
        <v>0</v>
      </c>
      <c r="G120" s="6" t="s">
        <v>4</v>
      </c>
      <c r="H120" s="44"/>
      <c r="I120" s="6" t="s">
        <v>1</v>
      </c>
      <c r="J120" s="6" t="s">
        <v>10</v>
      </c>
      <c r="K120" s="44"/>
      <c r="L120" s="6"/>
      <c r="N120" s="6"/>
      <c r="P120" s="3"/>
      <c r="R120" s="3"/>
      <c r="T120" s="3"/>
      <c r="V120" s="3"/>
      <c r="X120" s="3"/>
      <c r="Z120" s="1" t="s">
        <v>113</v>
      </c>
      <c r="AC120" s="29"/>
    </row>
    <row r="121" spans="1:29" ht="15">
      <c r="A121" s="20" t="s">
        <v>234</v>
      </c>
      <c r="B121" s="40" t="s">
        <v>162</v>
      </c>
      <c r="C121" s="11">
        <v>35900</v>
      </c>
      <c r="D121" s="11">
        <v>41642</v>
      </c>
      <c r="E121" s="40">
        <f t="shared" si="23"/>
        <v>16</v>
      </c>
      <c r="F121" s="12" t="s">
        <v>0</v>
      </c>
      <c r="G121" s="12" t="s">
        <v>12</v>
      </c>
      <c r="H121" s="25"/>
      <c r="I121" s="7"/>
      <c r="J121" s="7"/>
      <c r="K121" s="48"/>
      <c r="L121" s="3"/>
      <c r="N121" s="3"/>
      <c r="P121" s="3"/>
      <c r="R121" s="3"/>
      <c r="T121" s="3"/>
      <c r="V121" s="3"/>
      <c r="X121" s="3"/>
      <c r="Z121" s="34" t="s">
        <v>113</v>
      </c>
      <c r="AC121" s="29"/>
    </row>
    <row r="122" spans="1:29" ht="15">
      <c r="A122" s="1" t="s">
        <v>235</v>
      </c>
      <c r="B122" s="40" t="s">
        <v>161</v>
      </c>
      <c r="C122" s="2">
        <v>36801</v>
      </c>
      <c r="D122" s="11">
        <v>41642</v>
      </c>
      <c r="E122" s="40">
        <f t="shared" si="23"/>
        <v>14</v>
      </c>
      <c r="F122" s="1" t="s">
        <v>44</v>
      </c>
      <c r="G122" s="1" t="s">
        <v>4</v>
      </c>
      <c r="H122" s="50">
        <v>28</v>
      </c>
      <c r="I122" s="1" t="s">
        <v>4</v>
      </c>
      <c r="J122" s="1" t="s">
        <v>2</v>
      </c>
      <c r="K122" s="50">
        <v>28</v>
      </c>
      <c r="L122" s="1">
        <v>14</v>
      </c>
      <c r="M122" s="1">
        <v>15</v>
      </c>
      <c r="N122" s="6">
        <f t="shared" si="24"/>
        <v>0.5</v>
      </c>
      <c r="O122">
        <f>(K122-M122)/(K122)</f>
        <v>0.4642857142857143</v>
      </c>
      <c r="P122" s="3">
        <v>16</v>
      </c>
      <c r="Q122">
        <v>26</v>
      </c>
      <c r="R122" s="3">
        <f>(H122-P122)/(H122)</f>
        <v>0.42857142857142855</v>
      </c>
      <c r="S122">
        <f>(K122-Q122)/(K122)</f>
        <v>7.1428571428571425E-2</v>
      </c>
      <c r="T122" s="3">
        <v>20</v>
      </c>
      <c r="U122">
        <v>22</v>
      </c>
      <c r="V122" s="3">
        <f>(H122-T122)/H122</f>
        <v>0.2857142857142857</v>
      </c>
      <c r="W122">
        <f>(K122-U122)/K122</f>
        <v>0.21428571428571427</v>
      </c>
      <c r="X122" s="3">
        <f>IF(T122&gt;0,H122-T122)</f>
        <v>8</v>
      </c>
      <c r="Y122">
        <f>IF(U122&gt;0,K122-U122)</f>
        <v>6</v>
      </c>
      <c r="Z122" s="7" t="s">
        <v>107</v>
      </c>
      <c r="AC122" s="29"/>
    </row>
    <row r="123" spans="1:29" ht="15">
      <c r="A123" s="1" t="s">
        <v>236</v>
      </c>
      <c r="B123" s="40" t="s">
        <v>161</v>
      </c>
      <c r="C123" s="2">
        <v>38134</v>
      </c>
      <c r="D123" s="11">
        <v>41642</v>
      </c>
      <c r="E123" s="40">
        <f t="shared" si="23"/>
        <v>10</v>
      </c>
      <c r="F123" s="1" t="s">
        <v>0</v>
      </c>
      <c r="G123" s="1" t="s">
        <v>1</v>
      </c>
      <c r="H123" s="41">
        <v>27</v>
      </c>
      <c r="I123" s="1"/>
      <c r="J123" s="1"/>
      <c r="K123" s="41"/>
      <c r="L123" s="3">
        <v>11</v>
      </c>
      <c r="N123" s="6">
        <f t="shared" si="24"/>
        <v>0.59259259259259256</v>
      </c>
      <c r="P123" s="3">
        <v>15</v>
      </c>
      <c r="R123" s="3">
        <f>(H123-P123)/(H123)</f>
        <v>0.44444444444444442</v>
      </c>
      <c r="T123" s="3">
        <v>11</v>
      </c>
      <c r="V123" s="3">
        <f>(H123-T123)/H123</f>
        <v>0.59259259259259256</v>
      </c>
      <c r="X123" s="3">
        <f>IF(T123&gt;0,H123-T123)</f>
        <v>16</v>
      </c>
      <c r="Z123" s="1" t="s">
        <v>105</v>
      </c>
      <c r="AC123" s="29"/>
    </row>
    <row r="124" spans="1:29" ht="15">
      <c r="A124" s="4" t="s">
        <v>237</v>
      </c>
      <c r="B124" s="40" t="s">
        <v>161</v>
      </c>
      <c r="C124" s="5">
        <v>36294</v>
      </c>
      <c r="D124" s="11">
        <v>41659</v>
      </c>
      <c r="E124" s="40">
        <f t="shared" si="23"/>
        <v>15</v>
      </c>
      <c r="F124" s="4" t="s">
        <v>0</v>
      </c>
      <c r="G124" s="4" t="s">
        <v>1</v>
      </c>
      <c r="H124" s="42"/>
      <c r="I124" s="4" t="s">
        <v>1</v>
      </c>
      <c r="J124" s="4" t="s">
        <v>41</v>
      </c>
      <c r="K124" s="42"/>
      <c r="L124" s="14"/>
      <c r="N124" s="14"/>
      <c r="P124" s="3"/>
      <c r="R124" s="3"/>
      <c r="T124" s="3"/>
      <c r="V124" s="3"/>
      <c r="X124" s="3"/>
      <c r="AA124" s="30" t="s">
        <v>487</v>
      </c>
      <c r="AC124" s="29"/>
    </row>
    <row r="125" spans="1:29" ht="15">
      <c r="A125" s="1" t="s">
        <v>238</v>
      </c>
      <c r="B125" s="40" t="s">
        <v>161</v>
      </c>
      <c r="C125" s="2">
        <v>38888</v>
      </c>
      <c r="D125" s="11">
        <v>41659</v>
      </c>
      <c r="E125" s="40">
        <f t="shared" si="23"/>
        <v>8</v>
      </c>
      <c r="F125" s="1" t="s">
        <v>0</v>
      </c>
      <c r="G125" s="1" t="s">
        <v>1</v>
      </c>
      <c r="H125" s="41">
        <v>42</v>
      </c>
      <c r="I125" s="1"/>
      <c r="J125" s="1"/>
      <c r="K125" s="41"/>
      <c r="L125" s="1">
        <v>17</v>
      </c>
      <c r="N125" s="3">
        <f t="shared" si="24"/>
        <v>0.59523809523809523</v>
      </c>
      <c r="P125" s="3">
        <v>27</v>
      </c>
      <c r="R125" s="3">
        <f>(H125-P125)/(H125)</f>
        <v>0.35714285714285715</v>
      </c>
      <c r="T125" s="3">
        <v>30</v>
      </c>
      <c r="V125" s="3">
        <f>(H125-T125)/H125</f>
        <v>0.2857142857142857</v>
      </c>
      <c r="X125" s="3">
        <f>IF(T125&gt;0,H125-T125)</f>
        <v>12</v>
      </c>
      <c r="Z125" s="1" t="s">
        <v>105</v>
      </c>
      <c r="AC125" s="29"/>
    </row>
    <row r="126" spans="1:29" ht="15">
      <c r="A126" s="20" t="s">
        <v>239</v>
      </c>
      <c r="B126" s="40" t="s">
        <v>162</v>
      </c>
      <c r="C126" s="11">
        <v>36034</v>
      </c>
      <c r="D126" s="11">
        <v>41666</v>
      </c>
      <c r="E126" s="40">
        <f t="shared" si="23"/>
        <v>16</v>
      </c>
      <c r="F126" s="3"/>
      <c r="G126" s="3"/>
      <c r="H126" s="25"/>
      <c r="I126" s="13" t="s">
        <v>1</v>
      </c>
      <c r="J126" s="13" t="s">
        <v>28</v>
      </c>
      <c r="K126" s="48"/>
      <c r="L126" s="3"/>
      <c r="N126" s="3"/>
      <c r="P126" s="3"/>
      <c r="R126" s="3"/>
      <c r="T126" s="3"/>
      <c r="V126" s="3"/>
      <c r="X126" s="3"/>
      <c r="AC126" s="29"/>
    </row>
    <row r="127" spans="1:29" ht="15">
      <c r="A127" s="20" t="s">
        <v>240</v>
      </c>
      <c r="B127" s="40" t="s">
        <v>161</v>
      </c>
      <c r="C127" s="11">
        <v>37865</v>
      </c>
      <c r="D127" s="11">
        <v>41667</v>
      </c>
      <c r="E127" s="40">
        <f t="shared" si="23"/>
        <v>11</v>
      </c>
      <c r="F127" s="12" t="s">
        <v>0</v>
      </c>
      <c r="G127" s="12" t="s">
        <v>34</v>
      </c>
      <c r="H127" s="25"/>
      <c r="I127" s="7"/>
      <c r="J127" s="7"/>
      <c r="K127" s="48"/>
      <c r="L127" s="3"/>
      <c r="N127" s="3"/>
      <c r="P127" s="3"/>
      <c r="R127" s="3"/>
      <c r="T127" s="3"/>
      <c r="V127" s="3"/>
      <c r="X127" s="3"/>
      <c r="AC127" s="29"/>
    </row>
    <row r="128" spans="1:29" ht="15">
      <c r="A128" s="1" t="s">
        <v>241</v>
      </c>
      <c r="B128" s="40" t="s">
        <v>161</v>
      </c>
      <c r="C128" s="2">
        <v>39338</v>
      </c>
      <c r="D128" s="11">
        <v>41667</v>
      </c>
      <c r="E128" s="40">
        <f t="shared" si="23"/>
        <v>7</v>
      </c>
      <c r="F128" s="1" t="s">
        <v>44</v>
      </c>
      <c r="G128" s="1" t="s">
        <v>28</v>
      </c>
      <c r="H128" s="41">
        <v>30</v>
      </c>
      <c r="I128" s="1"/>
      <c r="J128" s="1"/>
      <c r="K128" s="41"/>
      <c r="L128" s="3">
        <v>3</v>
      </c>
      <c r="N128" s="3">
        <f>(H128-L128)/(H128)</f>
        <v>0.9</v>
      </c>
      <c r="P128" s="3">
        <v>5</v>
      </c>
      <c r="R128" s="3">
        <f>(H128-P128)/(H128)</f>
        <v>0.83333333333333337</v>
      </c>
      <c r="T128" s="3">
        <v>7</v>
      </c>
      <c r="V128" s="3">
        <f>(H128-T128)/H128</f>
        <v>0.76666666666666672</v>
      </c>
      <c r="X128" s="3">
        <f>IF(T128&gt;0,H128-T128)</f>
        <v>23</v>
      </c>
      <c r="Z128" s="1" t="s">
        <v>105</v>
      </c>
      <c r="AC128" s="29"/>
    </row>
    <row r="129" spans="1:29" ht="15">
      <c r="A129" s="1" t="s">
        <v>242</v>
      </c>
      <c r="B129" s="40" t="s">
        <v>161</v>
      </c>
      <c r="C129" s="2">
        <v>36852</v>
      </c>
      <c r="D129" s="11">
        <v>41673</v>
      </c>
      <c r="E129" s="40">
        <f t="shared" si="23"/>
        <v>14</v>
      </c>
      <c r="F129" s="1" t="s">
        <v>44</v>
      </c>
      <c r="G129" s="1" t="s">
        <v>1</v>
      </c>
      <c r="H129" s="50">
        <v>20</v>
      </c>
      <c r="I129" s="1" t="s">
        <v>1</v>
      </c>
      <c r="J129" s="1" t="s">
        <v>41</v>
      </c>
      <c r="K129" s="50">
        <v>21</v>
      </c>
      <c r="L129" s="3">
        <v>8</v>
      </c>
      <c r="M129" s="1">
        <v>10</v>
      </c>
      <c r="N129" s="3">
        <f>(H129-L129)/(H129)</f>
        <v>0.6</v>
      </c>
      <c r="O129">
        <f t="shared" ref="O129:O138" si="25">(K129-M129)/(K129)</f>
        <v>0.52380952380952384</v>
      </c>
      <c r="P129" s="3">
        <v>10</v>
      </c>
      <c r="Q129" s="3">
        <v>13</v>
      </c>
      <c r="R129" s="3">
        <f>(H129-P129)/(H129)</f>
        <v>0.5</v>
      </c>
      <c r="S129">
        <f t="shared" ref="S129:S138" si="26">(K129-Q129)/(K129)</f>
        <v>0.38095238095238093</v>
      </c>
      <c r="T129" s="3">
        <v>7</v>
      </c>
      <c r="U129" s="3">
        <v>15</v>
      </c>
      <c r="V129" s="3">
        <f>(H129-T129)/H129</f>
        <v>0.65</v>
      </c>
      <c r="W129">
        <f>(K129-U129)/K129</f>
        <v>0.2857142857142857</v>
      </c>
      <c r="X129" s="3">
        <f>IF(T129&gt;0,H129-T129)</f>
        <v>13</v>
      </c>
      <c r="Y129">
        <f>IF(U129&gt;0,K129-U129)</f>
        <v>6</v>
      </c>
      <c r="Z129" s="1" t="s">
        <v>105</v>
      </c>
      <c r="AC129" s="29"/>
    </row>
    <row r="130" spans="1:29" ht="15">
      <c r="A130" s="1" t="s">
        <v>243</v>
      </c>
      <c r="B130" s="40" t="s">
        <v>161</v>
      </c>
      <c r="C130" s="2">
        <v>36336</v>
      </c>
      <c r="D130" s="11">
        <v>41673</v>
      </c>
      <c r="E130" s="40">
        <f t="shared" si="23"/>
        <v>15</v>
      </c>
      <c r="F130" s="1"/>
      <c r="G130" s="1"/>
      <c r="H130" s="41"/>
      <c r="I130" s="1" t="s">
        <v>1</v>
      </c>
      <c r="J130" s="1" t="s">
        <v>10</v>
      </c>
      <c r="K130" s="41">
        <v>31</v>
      </c>
      <c r="L130" s="3"/>
      <c r="M130">
        <v>3</v>
      </c>
      <c r="N130" s="3"/>
      <c r="O130">
        <f t="shared" si="25"/>
        <v>0.90322580645161288</v>
      </c>
      <c r="P130" s="3"/>
      <c r="Q130">
        <v>16</v>
      </c>
      <c r="R130" s="3"/>
      <c r="S130">
        <f t="shared" si="26"/>
        <v>0.4838709677419355</v>
      </c>
      <c r="T130" s="3"/>
      <c r="U130">
        <v>16</v>
      </c>
      <c r="V130" s="3"/>
      <c r="W130">
        <f>(K130-U130)/K130</f>
        <v>0.4838709677419355</v>
      </c>
      <c r="X130" s="3"/>
      <c r="Y130">
        <f>IF(U130&gt;0,K130-U130)</f>
        <v>15</v>
      </c>
      <c r="Z130" s="1" t="s">
        <v>105</v>
      </c>
      <c r="AC130" s="29"/>
    </row>
    <row r="131" spans="1:29" ht="15">
      <c r="A131" s="1" t="s">
        <v>245</v>
      </c>
      <c r="B131" s="40" t="s">
        <v>161</v>
      </c>
      <c r="C131" s="2">
        <v>37059</v>
      </c>
      <c r="D131" s="11">
        <v>41681</v>
      </c>
      <c r="E131" s="40">
        <f t="shared" si="23"/>
        <v>13</v>
      </c>
      <c r="F131" s="1"/>
      <c r="G131" s="1"/>
      <c r="H131" s="41"/>
      <c r="I131" s="1" t="s">
        <v>12</v>
      </c>
      <c r="J131" s="1" t="s">
        <v>10</v>
      </c>
      <c r="K131" s="41">
        <v>26</v>
      </c>
      <c r="L131" s="3"/>
      <c r="M131">
        <v>0</v>
      </c>
      <c r="N131" s="3"/>
      <c r="O131">
        <f t="shared" si="25"/>
        <v>1</v>
      </c>
      <c r="P131" s="3"/>
      <c r="Q131">
        <v>1</v>
      </c>
      <c r="R131" s="3"/>
      <c r="S131">
        <f t="shared" si="26"/>
        <v>0.96153846153846156</v>
      </c>
      <c r="T131" s="3"/>
      <c r="U131">
        <v>12</v>
      </c>
      <c r="V131" s="3"/>
      <c r="W131">
        <f>(K131-U131)/K131</f>
        <v>0.53846153846153844</v>
      </c>
      <c r="X131" s="3"/>
      <c r="Y131">
        <f>IF(U131&gt;0,K131-U131)</f>
        <v>14</v>
      </c>
      <c r="Z131" s="1" t="s">
        <v>105</v>
      </c>
      <c r="AC131" s="29"/>
    </row>
    <row r="132" spans="1:29" ht="15">
      <c r="A132" s="1" t="s">
        <v>246</v>
      </c>
      <c r="B132" s="40" t="s">
        <v>161</v>
      </c>
      <c r="C132" s="2">
        <v>38430</v>
      </c>
      <c r="D132" s="11">
        <v>41681</v>
      </c>
      <c r="E132" s="40">
        <f t="shared" si="23"/>
        <v>9</v>
      </c>
      <c r="F132" s="1"/>
      <c r="G132" s="1"/>
      <c r="H132" s="41"/>
      <c r="I132" s="1" t="s">
        <v>1</v>
      </c>
      <c r="J132" s="1" t="s">
        <v>10</v>
      </c>
      <c r="K132" s="41">
        <v>33</v>
      </c>
      <c r="L132" s="3"/>
      <c r="M132">
        <v>2</v>
      </c>
      <c r="N132" s="3"/>
      <c r="O132">
        <f t="shared" si="25"/>
        <v>0.93939393939393945</v>
      </c>
      <c r="P132" s="12" t="s">
        <v>21</v>
      </c>
      <c r="Q132">
        <v>6</v>
      </c>
      <c r="R132" s="3"/>
      <c r="S132">
        <f t="shared" si="26"/>
        <v>0.81818181818181823</v>
      </c>
      <c r="T132" s="3"/>
      <c r="U132">
        <v>13</v>
      </c>
      <c r="V132" s="3"/>
      <c r="W132">
        <f>(K132-U132)/K132</f>
        <v>0.60606060606060608</v>
      </c>
      <c r="X132" s="3"/>
      <c r="Y132">
        <f>IF(U132&gt;0,K132-U132)</f>
        <v>20</v>
      </c>
      <c r="Z132" s="1" t="s">
        <v>105</v>
      </c>
      <c r="AC132" s="29"/>
    </row>
    <row r="133" spans="1:29" ht="15">
      <c r="A133" s="1" t="s">
        <v>247</v>
      </c>
      <c r="B133" s="40" t="s">
        <v>161</v>
      </c>
      <c r="C133" s="2">
        <v>36140</v>
      </c>
      <c r="D133" s="11">
        <v>41680</v>
      </c>
      <c r="E133" s="40">
        <f t="shared" si="23"/>
        <v>16</v>
      </c>
      <c r="F133" s="1" t="s">
        <v>44</v>
      </c>
      <c r="G133" s="1" t="s">
        <v>28</v>
      </c>
      <c r="H133" s="41">
        <v>28</v>
      </c>
      <c r="I133" s="1"/>
      <c r="J133" s="1"/>
      <c r="K133" s="41"/>
      <c r="L133" s="3">
        <v>0</v>
      </c>
      <c r="N133" s="3">
        <f>(H133-L133)/(H133)</f>
        <v>1</v>
      </c>
      <c r="P133" s="3">
        <v>8</v>
      </c>
      <c r="R133" s="3">
        <f>(H133-P133)/(H133)</f>
        <v>0.7142857142857143</v>
      </c>
      <c r="T133" s="3">
        <v>10</v>
      </c>
      <c r="V133" s="3">
        <f>(H133-T133)/H133</f>
        <v>0.6428571428571429</v>
      </c>
      <c r="X133" s="3">
        <f>IF(T133&gt;0,H133-T133)</f>
        <v>18</v>
      </c>
      <c r="Z133" s="1" t="s">
        <v>105</v>
      </c>
      <c r="AC133" s="29"/>
    </row>
    <row r="134" spans="1:29" ht="15">
      <c r="A134" s="1" t="s">
        <v>248</v>
      </c>
      <c r="B134" s="40" t="s">
        <v>161</v>
      </c>
      <c r="C134" s="2">
        <v>37053</v>
      </c>
      <c r="D134" s="11">
        <v>41680</v>
      </c>
      <c r="E134" s="40">
        <f t="shared" si="23"/>
        <v>13</v>
      </c>
      <c r="F134" s="1"/>
      <c r="G134" s="1"/>
      <c r="H134" s="41"/>
      <c r="I134" s="1" t="s">
        <v>1</v>
      </c>
      <c r="J134" s="1" t="s">
        <v>10</v>
      </c>
      <c r="K134" s="41">
        <v>20</v>
      </c>
      <c r="L134" s="3"/>
      <c r="M134">
        <v>0</v>
      </c>
      <c r="N134" s="3"/>
      <c r="O134">
        <f t="shared" si="25"/>
        <v>1</v>
      </c>
      <c r="P134" s="3"/>
      <c r="Q134">
        <v>12</v>
      </c>
      <c r="R134" s="3"/>
      <c r="S134">
        <f t="shared" si="26"/>
        <v>0.4</v>
      </c>
      <c r="T134" s="3"/>
      <c r="U134">
        <v>15</v>
      </c>
      <c r="V134" s="3"/>
      <c r="W134">
        <f>(K134-U134)/K134</f>
        <v>0.25</v>
      </c>
      <c r="X134" s="3"/>
      <c r="Y134">
        <f>IF(U134&gt;0,K134-U134)</f>
        <v>5</v>
      </c>
      <c r="Z134" s="21" t="s">
        <v>109</v>
      </c>
      <c r="AC134" s="29"/>
    </row>
    <row r="135" spans="1:29" ht="15">
      <c r="A135" s="1" t="s">
        <v>249</v>
      </c>
      <c r="B135" s="40" t="s">
        <v>161</v>
      </c>
      <c r="C135" s="2">
        <v>37053</v>
      </c>
      <c r="D135" s="11">
        <v>41680</v>
      </c>
      <c r="E135" s="40">
        <f t="shared" si="23"/>
        <v>13</v>
      </c>
      <c r="F135" s="1"/>
      <c r="G135" s="1"/>
      <c r="H135" s="41"/>
      <c r="I135" s="1" t="s">
        <v>12</v>
      </c>
      <c r="J135" s="1" t="s">
        <v>10</v>
      </c>
      <c r="K135" s="41">
        <v>21</v>
      </c>
      <c r="L135" s="3"/>
      <c r="M135">
        <v>0</v>
      </c>
      <c r="N135" s="3"/>
      <c r="O135">
        <f t="shared" si="25"/>
        <v>1</v>
      </c>
      <c r="P135" s="3"/>
      <c r="Q135">
        <v>12</v>
      </c>
      <c r="R135" s="3"/>
      <c r="S135">
        <f t="shared" si="26"/>
        <v>0.42857142857142855</v>
      </c>
      <c r="T135" s="3"/>
      <c r="U135">
        <v>10</v>
      </c>
      <c r="V135" s="3"/>
      <c r="W135">
        <f>(K135-U135)/K135</f>
        <v>0.52380952380952384</v>
      </c>
      <c r="X135" s="3"/>
      <c r="Y135">
        <f>IF(U135&gt;0,K135-U135)</f>
        <v>11</v>
      </c>
      <c r="Z135" s="1" t="s">
        <v>105</v>
      </c>
      <c r="AC135" s="29"/>
    </row>
    <row r="136" spans="1:29" ht="15">
      <c r="A136" s="6" t="s">
        <v>250</v>
      </c>
      <c r="B136" s="40" t="s">
        <v>161</v>
      </c>
      <c r="C136" s="16">
        <v>35316</v>
      </c>
      <c r="D136" s="11">
        <v>41681</v>
      </c>
      <c r="E136" s="40">
        <f t="shared" si="23"/>
        <v>18</v>
      </c>
      <c r="F136" s="6" t="s">
        <v>27</v>
      </c>
      <c r="G136" s="6" t="s">
        <v>4</v>
      </c>
      <c r="H136" s="51">
        <v>26</v>
      </c>
      <c r="I136" s="6" t="s">
        <v>4</v>
      </c>
      <c r="J136" s="6" t="s">
        <v>10</v>
      </c>
      <c r="K136" s="51">
        <v>33</v>
      </c>
      <c r="L136" s="6">
        <v>16</v>
      </c>
      <c r="M136">
        <v>15</v>
      </c>
      <c r="N136" s="6">
        <f t="shared" ref="N136:N144" si="27">(H136-L136)/(H136)</f>
        <v>0.38461538461538464</v>
      </c>
      <c r="O136">
        <f t="shared" si="25"/>
        <v>0.54545454545454541</v>
      </c>
      <c r="P136" s="3">
        <v>20</v>
      </c>
      <c r="Q136">
        <v>25</v>
      </c>
      <c r="R136" s="3">
        <f>(H136-P136)/(H136)</f>
        <v>0.23076923076923078</v>
      </c>
      <c r="S136">
        <f t="shared" si="26"/>
        <v>0.24242424242424243</v>
      </c>
      <c r="T136" s="3">
        <v>20</v>
      </c>
      <c r="U136">
        <v>26</v>
      </c>
      <c r="V136" s="3">
        <f>(H136-T136)/H136</f>
        <v>0.23076923076923078</v>
      </c>
      <c r="W136">
        <f>(K136-U136)/K136</f>
        <v>0.21212121212121213</v>
      </c>
      <c r="X136" s="3">
        <f>IF(T136&gt;0,H136-T136)</f>
        <v>6</v>
      </c>
      <c r="Y136">
        <f>IF(U136&gt;0,K136-U136)</f>
        <v>7</v>
      </c>
      <c r="Z136" s="7" t="s">
        <v>107</v>
      </c>
      <c r="AC136" s="29"/>
    </row>
    <row r="137" spans="1:29" ht="15">
      <c r="A137" s="1" t="s">
        <v>251</v>
      </c>
      <c r="B137" s="40" t="s">
        <v>161</v>
      </c>
      <c r="C137" s="2">
        <v>36195</v>
      </c>
      <c r="D137" s="11">
        <v>41680</v>
      </c>
      <c r="E137" s="40">
        <f t="shared" si="23"/>
        <v>15</v>
      </c>
      <c r="F137" s="1" t="s">
        <v>6</v>
      </c>
      <c r="G137" s="1" t="s">
        <v>4</v>
      </c>
      <c r="H137" s="41">
        <v>22</v>
      </c>
      <c r="I137" s="1"/>
      <c r="J137" s="1"/>
      <c r="K137" s="41"/>
      <c r="L137" s="3">
        <v>0</v>
      </c>
      <c r="N137" s="6">
        <f t="shared" si="27"/>
        <v>1</v>
      </c>
      <c r="P137" s="3">
        <v>4</v>
      </c>
      <c r="R137" s="3">
        <f>(H137-P137)/(H137)</f>
        <v>0.81818181818181823</v>
      </c>
      <c r="T137" s="3">
        <v>4</v>
      </c>
      <c r="V137" s="3">
        <f>(H137-T137)/H137</f>
        <v>0.81818181818181823</v>
      </c>
      <c r="X137" s="3">
        <f>IF(T137&gt;0,H137-T137)</f>
        <v>18</v>
      </c>
      <c r="Z137" s="1" t="s">
        <v>105</v>
      </c>
      <c r="AC137" s="29"/>
    </row>
    <row r="138" spans="1:29" ht="15">
      <c r="A138" s="1" t="s">
        <v>252</v>
      </c>
      <c r="B138" s="40" t="s">
        <v>161</v>
      </c>
      <c r="C138" s="2">
        <v>37428</v>
      </c>
      <c r="D138" s="11">
        <v>41681</v>
      </c>
      <c r="E138" s="40">
        <f t="shared" si="23"/>
        <v>12</v>
      </c>
      <c r="F138" s="1" t="s">
        <v>0</v>
      </c>
      <c r="G138" s="1" t="s">
        <v>4</v>
      </c>
      <c r="H138" s="50">
        <v>35</v>
      </c>
      <c r="I138" s="1" t="s">
        <v>4</v>
      </c>
      <c r="J138" s="1" t="s">
        <v>2</v>
      </c>
      <c r="K138" s="50">
        <v>27</v>
      </c>
      <c r="L138" s="3">
        <v>8</v>
      </c>
      <c r="M138" s="1">
        <v>1</v>
      </c>
      <c r="N138" s="6">
        <f t="shared" si="27"/>
        <v>0.77142857142857146</v>
      </c>
      <c r="O138">
        <f t="shared" si="25"/>
        <v>0.96296296296296291</v>
      </c>
      <c r="P138" s="3">
        <v>20</v>
      </c>
      <c r="Q138">
        <v>12</v>
      </c>
      <c r="R138" s="3">
        <f>(H138-P138)/(H138)</f>
        <v>0.42857142857142855</v>
      </c>
      <c r="S138">
        <f t="shared" si="26"/>
        <v>0.55555555555555558</v>
      </c>
      <c r="T138" s="3">
        <v>25</v>
      </c>
      <c r="U138">
        <v>12</v>
      </c>
      <c r="V138" s="3">
        <f>(H138-T138)/H138</f>
        <v>0.2857142857142857</v>
      </c>
      <c r="W138">
        <f>(K138-U138)/K138</f>
        <v>0.55555555555555558</v>
      </c>
      <c r="X138" s="3">
        <f>IF(T138&gt;0,H138-T138)</f>
        <v>10</v>
      </c>
      <c r="Y138">
        <f>IF(U138&gt;0,K138-U138)</f>
        <v>15</v>
      </c>
      <c r="Z138" s="1" t="s">
        <v>105</v>
      </c>
      <c r="AC138" s="29"/>
    </row>
    <row r="139" spans="1:29" ht="15">
      <c r="A139" s="1" t="s">
        <v>253</v>
      </c>
      <c r="B139" s="40" t="s">
        <v>162</v>
      </c>
      <c r="C139" s="2">
        <v>38777</v>
      </c>
      <c r="D139" s="11">
        <v>41694</v>
      </c>
      <c r="E139" s="40">
        <f t="shared" si="23"/>
        <v>8</v>
      </c>
      <c r="F139" s="1" t="s">
        <v>44</v>
      </c>
      <c r="G139" s="1" t="s">
        <v>34</v>
      </c>
      <c r="H139" s="41">
        <v>44</v>
      </c>
      <c r="I139" s="1" t="s">
        <v>34</v>
      </c>
      <c r="J139" s="1" t="s">
        <v>2</v>
      </c>
      <c r="K139" s="41"/>
      <c r="L139" s="1">
        <v>13</v>
      </c>
      <c r="N139" s="6">
        <f t="shared" si="27"/>
        <v>0.70454545454545459</v>
      </c>
      <c r="P139" s="3">
        <v>14</v>
      </c>
      <c r="R139" s="3">
        <f>(H139-P139)/(H139)</f>
        <v>0.68181818181818177</v>
      </c>
      <c r="T139" s="3">
        <v>14</v>
      </c>
      <c r="V139" s="3">
        <f>(H139-T139)/H139</f>
        <v>0.68181818181818177</v>
      </c>
      <c r="X139" s="3">
        <f>IF(T139&gt;0,H139-T139)</f>
        <v>30</v>
      </c>
      <c r="Z139" s="1" t="s">
        <v>105</v>
      </c>
      <c r="AC139" s="29"/>
    </row>
    <row r="140" spans="1:29" ht="15">
      <c r="A140" s="6" t="s">
        <v>254</v>
      </c>
      <c r="B140" s="40" t="s">
        <v>161</v>
      </c>
      <c r="C140" s="16">
        <v>36735</v>
      </c>
      <c r="D140" s="11">
        <v>41687</v>
      </c>
      <c r="E140" s="40">
        <f t="shared" si="23"/>
        <v>14</v>
      </c>
      <c r="F140" s="6" t="s">
        <v>0</v>
      </c>
      <c r="G140" s="6" t="s">
        <v>4</v>
      </c>
      <c r="H140" s="44"/>
      <c r="I140" s="6" t="s">
        <v>4</v>
      </c>
      <c r="J140" s="6" t="s">
        <v>2</v>
      </c>
      <c r="K140" s="44"/>
      <c r="L140" s="6"/>
      <c r="N140" s="6"/>
      <c r="P140" s="3"/>
      <c r="R140" s="3"/>
      <c r="T140" s="3"/>
      <c r="V140" s="3"/>
      <c r="X140" s="3"/>
      <c r="AC140" s="29"/>
    </row>
    <row r="141" spans="1:29" ht="15">
      <c r="A141" s="20" t="s">
        <v>255</v>
      </c>
      <c r="B141" s="40" t="s">
        <v>161</v>
      </c>
      <c r="C141" s="11">
        <v>36693</v>
      </c>
      <c r="D141" s="11">
        <v>41688</v>
      </c>
      <c r="E141" s="40">
        <f t="shared" si="23"/>
        <v>14</v>
      </c>
      <c r="F141" s="3"/>
      <c r="G141" s="3"/>
      <c r="H141" s="25"/>
      <c r="I141" s="13" t="s">
        <v>27</v>
      </c>
      <c r="J141" s="13" t="s">
        <v>10</v>
      </c>
      <c r="K141" s="48"/>
      <c r="L141" s="3"/>
      <c r="N141" s="3"/>
      <c r="P141" s="3"/>
      <c r="R141" s="3"/>
      <c r="T141" s="3"/>
      <c r="V141" s="3"/>
      <c r="X141" s="3"/>
      <c r="AC141" s="29"/>
    </row>
    <row r="142" spans="1:29" ht="15">
      <c r="A142" s="1" t="s">
        <v>256</v>
      </c>
      <c r="B142" s="40" t="s">
        <v>161</v>
      </c>
      <c r="C142" s="2">
        <v>36108</v>
      </c>
      <c r="D142" s="11">
        <v>41687</v>
      </c>
      <c r="E142" s="40">
        <f t="shared" si="23"/>
        <v>16</v>
      </c>
      <c r="F142" s="1" t="s">
        <v>27</v>
      </c>
      <c r="G142" s="1" t="s">
        <v>34</v>
      </c>
      <c r="H142" s="41">
        <v>28</v>
      </c>
      <c r="I142" s="1"/>
      <c r="J142" s="1"/>
      <c r="K142" s="41"/>
      <c r="L142" s="1">
        <v>3</v>
      </c>
      <c r="N142" s="6">
        <f t="shared" si="27"/>
        <v>0.8928571428571429</v>
      </c>
      <c r="P142" s="3">
        <v>20</v>
      </c>
      <c r="R142" s="3">
        <f>(H142-P142)/(H142)</f>
        <v>0.2857142857142857</v>
      </c>
      <c r="T142" s="3">
        <v>22</v>
      </c>
      <c r="V142" s="3">
        <f>(H142-T142)/H142</f>
        <v>0.21428571428571427</v>
      </c>
      <c r="X142" s="3">
        <f>IF(T142&gt;0,H142-T142)</f>
        <v>6</v>
      </c>
      <c r="Z142" s="7" t="s">
        <v>107</v>
      </c>
      <c r="AC142" s="29"/>
    </row>
    <row r="143" spans="1:29" ht="15">
      <c r="A143" s="1" t="s">
        <v>257</v>
      </c>
      <c r="B143" s="40" t="s">
        <v>161</v>
      </c>
      <c r="C143" s="2">
        <v>36585</v>
      </c>
      <c r="D143" s="11">
        <v>41688</v>
      </c>
      <c r="E143" s="40">
        <f t="shared" si="23"/>
        <v>14</v>
      </c>
      <c r="F143" s="1" t="s">
        <v>15</v>
      </c>
      <c r="G143" s="1" t="s">
        <v>34</v>
      </c>
      <c r="H143" s="41">
        <v>21</v>
      </c>
      <c r="I143" s="1"/>
      <c r="J143" s="1"/>
      <c r="K143" s="41"/>
      <c r="L143" s="3">
        <v>0</v>
      </c>
      <c r="N143" s="6">
        <f t="shared" si="27"/>
        <v>1</v>
      </c>
      <c r="P143" s="3">
        <v>3</v>
      </c>
      <c r="R143" s="3">
        <f>(H143-P143)/(H143)</f>
        <v>0.8571428571428571</v>
      </c>
      <c r="T143" s="3">
        <v>6</v>
      </c>
      <c r="V143" s="3">
        <f>(H143-T143)/H143</f>
        <v>0.7142857142857143</v>
      </c>
      <c r="X143" s="3">
        <f>IF(T143&gt;0,H143-T143)</f>
        <v>15</v>
      </c>
      <c r="Z143" s="1" t="s">
        <v>105</v>
      </c>
      <c r="AC143" s="29"/>
    </row>
    <row r="144" spans="1:29" ht="15">
      <c r="A144" s="6" t="s">
        <v>258</v>
      </c>
      <c r="B144" s="40" t="s">
        <v>161</v>
      </c>
      <c r="C144" s="16">
        <v>36882</v>
      </c>
      <c r="D144" s="11">
        <v>41667</v>
      </c>
      <c r="E144" s="40">
        <f t="shared" si="23"/>
        <v>14</v>
      </c>
      <c r="F144" s="6" t="s">
        <v>0</v>
      </c>
      <c r="G144" s="6" t="s">
        <v>4</v>
      </c>
      <c r="H144" s="44">
        <v>47</v>
      </c>
      <c r="I144" s="6"/>
      <c r="J144" s="6"/>
      <c r="K144" s="44"/>
      <c r="L144" s="6">
        <v>24</v>
      </c>
      <c r="N144" s="6">
        <f t="shared" si="27"/>
        <v>0.48936170212765956</v>
      </c>
      <c r="P144" s="3">
        <v>39</v>
      </c>
      <c r="R144" s="3">
        <f>(H144-P144)/(H144)</f>
        <v>0.1702127659574468</v>
      </c>
      <c r="T144" s="3">
        <v>41</v>
      </c>
      <c r="V144" s="3">
        <f>(H144-T144)/H144</f>
        <v>0.1276595744680851</v>
      </c>
      <c r="X144" s="3">
        <f>IF(T144&gt;0,H144-T144)</f>
        <v>6</v>
      </c>
      <c r="Z144" s="7" t="s">
        <v>107</v>
      </c>
      <c r="AC144" s="29"/>
    </row>
    <row r="145" spans="1:29" ht="15">
      <c r="A145" s="14" t="s">
        <v>259</v>
      </c>
      <c r="B145" s="40" t="s">
        <v>161</v>
      </c>
      <c r="C145" s="15">
        <v>36439</v>
      </c>
      <c r="D145" s="11">
        <v>41694</v>
      </c>
      <c r="E145" s="40">
        <f t="shared" si="23"/>
        <v>15</v>
      </c>
      <c r="F145" s="14" t="s">
        <v>0</v>
      </c>
      <c r="G145" s="14" t="s">
        <v>4</v>
      </c>
      <c r="H145" s="43"/>
      <c r="I145" s="14" t="s">
        <v>4</v>
      </c>
      <c r="J145" s="14" t="s">
        <v>2</v>
      </c>
      <c r="K145" s="43"/>
      <c r="L145" s="14"/>
      <c r="N145" s="14"/>
      <c r="P145" s="3"/>
      <c r="R145" s="3"/>
      <c r="T145" s="3"/>
      <c r="V145" s="3"/>
      <c r="X145" s="3"/>
      <c r="AA145" s="30" t="s">
        <v>138</v>
      </c>
      <c r="AC145" s="29"/>
    </row>
    <row r="146" spans="1:29" ht="15">
      <c r="A146" s="20" t="s">
        <v>260</v>
      </c>
      <c r="B146" s="40" t="s">
        <v>161</v>
      </c>
      <c r="C146" s="11">
        <v>35693</v>
      </c>
      <c r="D146" s="11">
        <v>41694</v>
      </c>
      <c r="E146" s="40">
        <f t="shared" si="23"/>
        <v>17</v>
      </c>
      <c r="F146" s="12" t="s">
        <v>44</v>
      </c>
      <c r="G146" s="12" t="s">
        <v>34</v>
      </c>
      <c r="H146" s="25"/>
      <c r="I146" s="7"/>
      <c r="J146" s="7"/>
      <c r="K146" s="48"/>
      <c r="L146" s="3"/>
      <c r="N146" s="3"/>
      <c r="P146" s="3"/>
      <c r="R146" s="3"/>
      <c r="T146" s="3"/>
      <c r="V146" s="3"/>
      <c r="X146" s="3"/>
      <c r="AC146" s="29"/>
    </row>
    <row r="147" spans="1:29" ht="15">
      <c r="A147" s="20" t="s">
        <v>261</v>
      </c>
      <c r="B147" s="40" t="s">
        <v>161</v>
      </c>
      <c r="C147" s="11">
        <v>36006</v>
      </c>
      <c r="D147" s="11">
        <v>41694</v>
      </c>
      <c r="E147" s="40">
        <f t="shared" si="23"/>
        <v>16</v>
      </c>
      <c r="F147" s="12" t="s">
        <v>0</v>
      </c>
      <c r="G147" s="12" t="s">
        <v>12</v>
      </c>
      <c r="H147" s="25"/>
      <c r="I147" s="13" t="s">
        <v>1</v>
      </c>
      <c r="J147" s="13" t="s">
        <v>2</v>
      </c>
      <c r="K147" s="48"/>
      <c r="L147" s="3"/>
      <c r="N147" s="3"/>
      <c r="P147" s="3"/>
      <c r="R147" s="3"/>
      <c r="T147" s="3"/>
      <c r="V147" s="3"/>
      <c r="X147" s="3"/>
      <c r="AC147" s="29"/>
    </row>
    <row r="148" spans="1:29" ht="15">
      <c r="A148" s="1" t="s">
        <v>262</v>
      </c>
      <c r="B148" s="40" t="s">
        <v>161</v>
      </c>
      <c r="C148" s="2">
        <v>37185</v>
      </c>
      <c r="D148" s="11">
        <v>41695</v>
      </c>
      <c r="E148" s="40">
        <f t="shared" si="23"/>
        <v>13</v>
      </c>
      <c r="F148" s="1" t="s">
        <v>0</v>
      </c>
      <c r="G148" s="1" t="s">
        <v>4</v>
      </c>
      <c r="H148" s="41">
        <v>44</v>
      </c>
      <c r="I148" s="1"/>
      <c r="J148" s="1"/>
      <c r="K148" s="41"/>
      <c r="L148" s="1">
        <v>24</v>
      </c>
      <c r="M148" s="1"/>
      <c r="N148" s="6">
        <f>(H148-L148)/(H148)</f>
        <v>0.45454545454545453</v>
      </c>
      <c r="P148" s="3">
        <v>40</v>
      </c>
      <c r="R148" s="3">
        <f>(H148-P148)/(H148)</f>
        <v>9.0909090909090912E-2</v>
      </c>
      <c r="T148" s="3">
        <v>32</v>
      </c>
      <c r="V148" s="3">
        <f>(H148-T148)/H148</f>
        <v>0.27272727272727271</v>
      </c>
      <c r="X148" s="3">
        <f>IF(T148&gt;0,H148-T148)</f>
        <v>12</v>
      </c>
      <c r="Z148" s="1" t="s">
        <v>105</v>
      </c>
      <c r="AC148" s="29"/>
    </row>
    <row r="149" spans="1:29" ht="15">
      <c r="A149" s="20" t="s">
        <v>263</v>
      </c>
      <c r="B149" s="40" t="s">
        <v>161</v>
      </c>
      <c r="C149" s="11">
        <v>35324</v>
      </c>
      <c r="D149" s="11">
        <v>41695</v>
      </c>
      <c r="E149" s="40">
        <f t="shared" si="23"/>
        <v>18</v>
      </c>
      <c r="F149" s="12" t="s">
        <v>8</v>
      </c>
      <c r="G149" s="12" t="s">
        <v>1</v>
      </c>
      <c r="H149" s="25"/>
      <c r="I149" s="13" t="s">
        <v>1</v>
      </c>
      <c r="J149" s="13" t="s">
        <v>2</v>
      </c>
      <c r="K149" s="48"/>
      <c r="L149" s="3"/>
      <c r="N149" s="3"/>
      <c r="P149" s="3"/>
      <c r="R149" s="3"/>
      <c r="T149" s="3"/>
      <c r="V149" s="3"/>
      <c r="X149" s="3"/>
      <c r="AC149" s="29"/>
    </row>
    <row r="150" spans="1:29" ht="15">
      <c r="A150" s="20" t="s">
        <v>264</v>
      </c>
      <c r="B150" s="40" t="s">
        <v>161</v>
      </c>
      <c r="C150" s="11">
        <v>36285</v>
      </c>
      <c r="D150" s="11">
        <v>41695</v>
      </c>
      <c r="E150" s="40">
        <f t="shared" si="23"/>
        <v>15</v>
      </c>
      <c r="F150" s="3"/>
      <c r="G150" s="3"/>
      <c r="H150" s="25"/>
      <c r="I150" s="13" t="s">
        <v>15</v>
      </c>
      <c r="J150" s="13" t="s">
        <v>28</v>
      </c>
      <c r="K150" s="48">
        <v>21</v>
      </c>
      <c r="L150" s="3"/>
      <c r="M150">
        <v>-18</v>
      </c>
      <c r="N150" s="3"/>
      <c r="O150">
        <f>(K150-M150)/(K150)</f>
        <v>1.8571428571428572</v>
      </c>
      <c r="P150" s="3"/>
      <c r="Q150">
        <v>2</v>
      </c>
      <c r="R150" s="3"/>
      <c r="S150">
        <f>(K150-Q150)/(K150)</f>
        <v>0.90476190476190477</v>
      </c>
      <c r="T150" s="3"/>
      <c r="U150">
        <v>2</v>
      </c>
      <c r="V150" s="3"/>
      <c r="W150">
        <f>(K150-U150)/K150</f>
        <v>0.90476190476190477</v>
      </c>
      <c r="X150" s="3"/>
      <c r="Y150">
        <f>IF(U150&gt;0,K150-U150)</f>
        <v>19</v>
      </c>
      <c r="Z150" s="1" t="s">
        <v>105</v>
      </c>
      <c r="AC150" s="29"/>
    </row>
    <row r="151" spans="1:29" ht="15">
      <c r="A151" s="14" t="s">
        <v>265</v>
      </c>
      <c r="B151" s="40" t="s">
        <v>161</v>
      </c>
      <c r="C151" s="16">
        <v>36425</v>
      </c>
      <c r="D151" s="11">
        <v>41688</v>
      </c>
      <c r="E151" s="40">
        <f t="shared" si="23"/>
        <v>15</v>
      </c>
      <c r="F151" s="6" t="s">
        <v>0</v>
      </c>
      <c r="G151" s="6" t="s">
        <v>1</v>
      </c>
      <c r="H151" s="44"/>
      <c r="I151" s="6"/>
      <c r="J151" s="6"/>
      <c r="K151" s="44"/>
      <c r="L151" s="6"/>
      <c r="N151" s="6"/>
      <c r="P151" s="3"/>
      <c r="R151" s="3"/>
      <c r="T151" s="3"/>
      <c r="V151" s="3"/>
      <c r="X151" s="3"/>
      <c r="Z151" s="34" t="s">
        <v>113</v>
      </c>
      <c r="AA151" s="30" t="s">
        <v>139</v>
      </c>
      <c r="AC151" s="29"/>
    </row>
    <row r="152" spans="1:29" ht="15">
      <c r="A152" s="1" t="s">
        <v>266</v>
      </c>
      <c r="B152" s="40" t="s">
        <v>161</v>
      </c>
      <c r="C152" s="2">
        <v>37267</v>
      </c>
      <c r="D152" s="11">
        <v>41701</v>
      </c>
      <c r="E152" s="40">
        <f t="shared" si="23"/>
        <v>12</v>
      </c>
      <c r="F152" s="1" t="s">
        <v>44</v>
      </c>
      <c r="G152" s="1" t="s">
        <v>4</v>
      </c>
      <c r="H152" s="41">
        <v>22</v>
      </c>
      <c r="I152" s="1"/>
      <c r="J152" s="1"/>
      <c r="K152" s="41"/>
      <c r="L152" s="1">
        <v>8</v>
      </c>
      <c r="N152" s="6">
        <f>(H152-L152)/(H152)</f>
        <v>0.63636363636363635</v>
      </c>
      <c r="P152" s="3">
        <v>15</v>
      </c>
      <c r="R152" s="3">
        <f>(H152-P152)/(H152)</f>
        <v>0.31818181818181818</v>
      </c>
      <c r="T152" s="3">
        <v>17</v>
      </c>
      <c r="V152" s="3">
        <f>(H152-T152)/H152</f>
        <v>0.22727272727272727</v>
      </c>
      <c r="X152" s="3">
        <f>IF(T152&gt;0,H152-T152)</f>
        <v>5</v>
      </c>
      <c r="Z152" s="7" t="s">
        <v>107</v>
      </c>
      <c r="AC152" s="29"/>
    </row>
    <row r="153" spans="1:29" ht="15">
      <c r="A153" s="6" t="s">
        <v>267</v>
      </c>
      <c r="B153" s="40" t="s">
        <v>161</v>
      </c>
      <c r="C153" s="16">
        <v>36896</v>
      </c>
      <c r="D153" s="11">
        <v>41701</v>
      </c>
      <c r="E153" s="40">
        <f t="shared" si="23"/>
        <v>13</v>
      </c>
      <c r="F153" s="6" t="s">
        <v>44</v>
      </c>
      <c r="G153" s="6" t="s">
        <v>1</v>
      </c>
      <c r="H153" s="44"/>
      <c r="I153" s="6" t="s">
        <v>1</v>
      </c>
      <c r="J153" s="6" t="s">
        <v>10</v>
      </c>
      <c r="K153" s="44"/>
      <c r="L153" s="6"/>
      <c r="N153" s="6"/>
      <c r="P153" s="3"/>
      <c r="R153" s="3"/>
      <c r="T153" s="3"/>
      <c r="V153" s="3"/>
      <c r="X153" s="3"/>
      <c r="AC153" s="29"/>
    </row>
    <row r="154" spans="1:29" ht="15">
      <c r="A154" s="20" t="s">
        <v>268</v>
      </c>
      <c r="B154" s="40" t="s">
        <v>161</v>
      </c>
      <c r="C154" s="11">
        <v>35685</v>
      </c>
      <c r="D154" s="11">
        <v>41701</v>
      </c>
      <c r="E154" s="40">
        <f t="shared" si="23"/>
        <v>17</v>
      </c>
      <c r="F154" s="12" t="s">
        <v>44</v>
      </c>
      <c r="G154" s="12" t="s">
        <v>4</v>
      </c>
      <c r="H154" s="25"/>
      <c r="I154" s="13" t="s">
        <v>4</v>
      </c>
      <c r="J154" s="13" t="s">
        <v>2</v>
      </c>
      <c r="K154" s="48"/>
      <c r="L154" s="3"/>
      <c r="N154" s="3"/>
      <c r="P154" s="3"/>
      <c r="R154" s="3"/>
      <c r="T154" s="3"/>
      <c r="V154" s="3"/>
      <c r="X154" s="3"/>
      <c r="AC154" s="29"/>
    </row>
    <row r="155" spans="1:29" ht="15">
      <c r="A155" s="20" t="s">
        <v>269</v>
      </c>
      <c r="B155" s="40" t="s">
        <v>161</v>
      </c>
      <c r="C155" s="11">
        <v>36318</v>
      </c>
      <c r="D155" s="11">
        <v>41596</v>
      </c>
      <c r="E155" s="40">
        <f t="shared" si="23"/>
        <v>14</v>
      </c>
      <c r="F155" s="12" t="s">
        <v>23</v>
      </c>
      <c r="G155" s="12" t="s">
        <v>34</v>
      </c>
      <c r="H155" s="25">
        <v>18</v>
      </c>
      <c r="I155" s="7"/>
      <c r="J155" s="7"/>
      <c r="K155" s="48"/>
      <c r="L155" s="3">
        <v>-9</v>
      </c>
      <c r="M155" s="7"/>
      <c r="N155" s="3">
        <f>(H155-L155)/(H155)</f>
        <v>1.5</v>
      </c>
      <c r="O155" s="6"/>
      <c r="P155" s="3">
        <v>-3</v>
      </c>
      <c r="R155" s="3">
        <f>(H155-P155)/(H155)</f>
        <v>1.1666666666666667</v>
      </c>
      <c r="T155" s="3">
        <v>-1</v>
      </c>
      <c r="V155" s="3">
        <f>(H155-T155)/H155</f>
        <v>1.0555555555555556</v>
      </c>
      <c r="X155" s="3">
        <v>19</v>
      </c>
      <c r="Z155" s="1" t="s">
        <v>105</v>
      </c>
      <c r="AC155" s="29"/>
    </row>
    <row r="156" spans="1:29" ht="15">
      <c r="A156" s="20" t="s">
        <v>270</v>
      </c>
      <c r="B156" s="40" t="s">
        <v>161</v>
      </c>
      <c r="C156" s="11">
        <v>37614</v>
      </c>
      <c r="D156" s="11">
        <v>41701</v>
      </c>
      <c r="E156" s="40">
        <f t="shared" si="23"/>
        <v>12</v>
      </c>
      <c r="F156" s="12" t="s">
        <v>6</v>
      </c>
      <c r="G156" s="12" t="s">
        <v>12</v>
      </c>
      <c r="H156" s="25"/>
      <c r="I156" s="13" t="s">
        <v>12</v>
      </c>
      <c r="J156" s="13" t="s">
        <v>28</v>
      </c>
      <c r="K156" s="48"/>
      <c r="L156" s="3"/>
      <c r="N156" s="3"/>
      <c r="P156" s="3"/>
      <c r="R156" s="3"/>
      <c r="T156" s="3"/>
      <c r="V156" s="3"/>
      <c r="X156" s="3"/>
      <c r="AC156" s="29"/>
    </row>
    <row r="157" spans="1:29" ht="15">
      <c r="A157" s="20" t="s">
        <v>271</v>
      </c>
      <c r="B157" s="40" t="s">
        <v>161</v>
      </c>
      <c r="C157" s="11">
        <v>36410</v>
      </c>
      <c r="D157" s="11">
        <v>41701</v>
      </c>
      <c r="E157" s="40">
        <f t="shared" si="23"/>
        <v>15</v>
      </c>
      <c r="F157" s="3"/>
      <c r="G157" s="3"/>
      <c r="H157" s="25"/>
      <c r="I157" s="13" t="s">
        <v>4</v>
      </c>
      <c r="J157" s="13" t="s">
        <v>2</v>
      </c>
      <c r="K157" s="48"/>
      <c r="L157" s="3"/>
      <c r="N157" s="3"/>
      <c r="P157" s="3"/>
      <c r="R157" s="3"/>
      <c r="T157" s="3"/>
      <c r="V157" s="3"/>
      <c r="X157" s="3"/>
      <c r="AC157" s="29"/>
    </row>
    <row r="158" spans="1:29" ht="15">
      <c r="A158" s="1" t="s">
        <v>272</v>
      </c>
      <c r="B158" s="40" t="s">
        <v>161</v>
      </c>
      <c r="C158" s="2">
        <v>36999</v>
      </c>
      <c r="D158" s="11">
        <v>41701</v>
      </c>
      <c r="E158" s="40">
        <f t="shared" si="23"/>
        <v>13</v>
      </c>
      <c r="F158" s="1" t="s">
        <v>6</v>
      </c>
      <c r="G158" s="1" t="s">
        <v>1</v>
      </c>
      <c r="H158" s="41">
        <v>35</v>
      </c>
      <c r="I158" s="1"/>
      <c r="J158" s="1"/>
      <c r="K158" s="41"/>
      <c r="L158" s="1">
        <v>22</v>
      </c>
      <c r="N158" s="6">
        <f>(H158-L158)/(H158)</f>
        <v>0.37142857142857144</v>
      </c>
      <c r="P158" s="3">
        <v>25</v>
      </c>
      <c r="R158" s="3">
        <f>(H158-P158)/(H158)</f>
        <v>0.2857142857142857</v>
      </c>
      <c r="T158" s="3">
        <v>28</v>
      </c>
      <c r="V158" s="3">
        <f>(H158-T158)/H158</f>
        <v>0.2</v>
      </c>
      <c r="X158" s="3">
        <f>IF(T158&gt;0,H158-T158)</f>
        <v>7</v>
      </c>
      <c r="Z158" s="7" t="s">
        <v>107</v>
      </c>
      <c r="AC158" s="29"/>
    </row>
    <row r="159" spans="1:29" ht="15">
      <c r="A159" s="6" t="s">
        <v>273</v>
      </c>
      <c r="B159" s="40" t="s">
        <v>161</v>
      </c>
      <c r="C159" s="16">
        <v>36530</v>
      </c>
      <c r="D159" s="11">
        <v>41702</v>
      </c>
      <c r="E159" s="40">
        <f t="shared" si="23"/>
        <v>14</v>
      </c>
      <c r="F159" s="6" t="s">
        <v>44</v>
      </c>
      <c r="G159" s="6" t="s">
        <v>34</v>
      </c>
      <c r="H159" s="44"/>
      <c r="I159" s="6"/>
      <c r="J159" s="6"/>
      <c r="K159" s="44"/>
      <c r="L159" s="6"/>
      <c r="N159" s="6"/>
      <c r="P159" s="3"/>
      <c r="R159" s="3"/>
      <c r="T159" s="3"/>
      <c r="V159" s="3"/>
      <c r="X159" s="3"/>
      <c r="AC159" s="29"/>
    </row>
    <row r="160" spans="1:29" ht="15">
      <c r="A160" s="6" t="s">
        <v>274</v>
      </c>
      <c r="B160" s="40" t="s">
        <v>161</v>
      </c>
      <c r="C160" s="16">
        <v>36419</v>
      </c>
      <c r="D160" s="11">
        <v>41702</v>
      </c>
      <c r="E160" s="40">
        <f t="shared" si="23"/>
        <v>15</v>
      </c>
      <c r="F160" s="6" t="s">
        <v>6</v>
      </c>
      <c r="G160" s="6" t="s">
        <v>1</v>
      </c>
      <c r="H160" s="44"/>
      <c r="I160" s="6" t="s">
        <v>1</v>
      </c>
      <c r="J160" s="6" t="s">
        <v>2</v>
      </c>
      <c r="K160" s="44"/>
      <c r="L160" s="6"/>
      <c r="N160" s="6"/>
      <c r="P160" s="3"/>
      <c r="R160" s="3"/>
      <c r="T160" s="3"/>
      <c r="V160" s="3"/>
      <c r="X160" s="3"/>
      <c r="AC160" s="29"/>
    </row>
    <row r="161" spans="1:29" ht="15">
      <c r="A161" s="20" t="s">
        <v>275</v>
      </c>
      <c r="B161" s="40" t="s">
        <v>161</v>
      </c>
      <c r="C161" s="2">
        <v>37582</v>
      </c>
      <c r="D161" s="11">
        <v>41702</v>
      </c>
      <c r="E161" s="40">
        <f t="shared" si="23"/>
        <v>12</v>
      </c>
      <c r="F161" s="1" t="s">
        <v>27</v>
      </c>
      <c r="G161" s="1" t="s">
        <v>4</v>
      </c>
      <c r="H161" s="41">
        <v>30</v>
      </c>
      <c r="I161" s="1"/>
      <c r="J161" s="1"/>
      <c r="K161" s="41"/>
      <c r="L161" s="3">
        <v>19</v>
      </c>
      <c r="N161" s="3">
        <f>(H161-L161)/(H161)</f>
        <v>0.36666666666666664</v>
      </c>
      <c r="P161" s="3">
        <v>30</v>
      </c>
      <c r="R161" s="3">
        <f t="shared" ref="R161:R166" si="28">(H161-P161)/(H161)</f>
        <v>0</v>
      </c>
      <c r="T161" s="3">
        <v>29</v>
      </c>
      <c r="V161" s="3">
        <f>(H161-T161)/H161</f>
        <v>3.3333333333333333E-2</v>
      </c>
      <c r="X161" s="3">
        <f>IF(T161&gt;0,H161-T161)</f>
        <v>1</v>
      </c>
      <c r="Z161" s="21" t="s">
        <v>109</v>
      </c>
      <c r="AC161" s="29"/>
    </row>
    <row r="162" spans="1:29" ht="15">
      <c r="A162" s="1" t="s">
        <v>276</v>
      </c>
      <c r="B162" s="40" t="s">
        <v>161</v>
      </c>
      <c r="C162" s="2">
        <v>36567</v>
      </c>
      <c r="D162" s="11">
        <v>41702</v>
      </c>
      <c r="E162" s="40">
        <f t="shared" si="23"/>
        <v>14</v>
      </c>
      <c r="F162" s="1" t="s">
        <v>0</v>
      </c>
      <c r="G162" s="1" t="s">
        <v>1</v>
      </c>
      <c r="H162" s="50">
        <v>20</v>
      </c>
      <c r="I162" s="1" t="s">
        <v>1</v>
      </c>
      <c r="J162" s="1" t="s">
        <v>2</v>
      </c>
      <c r="K162" s="50">
        <v>22</v>
      </c>
      <c r="L162" s="3">
        <v>0</v>
      </c>
      <c r="M162" s="1">
        <v>0</v>
      </c>
      <c r="N162" s="3">
        <f>(H162-L162)/(H162)</f>
        <v>1</v>
      </c>
      <c r="O162">
        <f>(K162-M162)/(K162)</f>
        <v>1</v>
      </c>
      <c r="P162" s="3">
        <v>7</v>
      </c>
      <c r="Q162" s="3">
        <v>6</v>
      </c>
      <c r="R162" s="3">
        <f t="shared" si="28"/>
        <v>0.65</v>
      </c>
      <c r="S162">
        <f>(K162-Q162)/(K162)</f>
        <v>0.72727272727272729</v>
      </c>
      <c r="T162" s="3">
        <v>11</v>
      </c>
      <c r="U162" s="3">
        <v>6</v>
      </c>
      <c r="V162" s="3">
        <f>(H162-T162)/H162</f>
        <v>0.45</v>
      </c>
      <c r="W162">
        <f>(K162-U162)/K162</f>
        <v>0.72727272727272729</v>
      </c>
      <c r="X162" s="3">
        <f>IF(T162&gt;0,H162-T162)</f>
        <v>9</v>
      </c>
      <c r="Y162">
        <f>IF(U162&gt;0,K162-U162)</f>
        <v>16</v>
      </c>
      <c r="Z162" s="1" t="s">
        <v>105</v>
      </c>
      <c r="AC162" s="29"/>
    </row>
    <row r="163" spans="1:29" ht="15">
      <c r="A163" s="6" t="s">
        <v>277</v>
      </c>
      <c r="B163" s="40" t="s">
        <v>161</v>
      </c>
      <c r="C163" s="2">
        <v>37668</v>
      </c>
      <c r="D163" s="11">
        <v>41702</v>
      </c>
      <c r="E163" s="40">
        <f t="shared" si="23"/>
        <v>11</v>
      </c>
      <c r="F163" s="1" t="s">
        <v>8</v>
      </c>
      <c r="G163" s="1" t="s">
        <v>12</v>
      </c>
      <c r="H163" s="50">
        <v>20</v>
      </c>
      <c r="I163" s="1" t="s">
        <v>12</v>
      </c>
      <c r="J163" s="1" t="s">
        <v>10</v>
      </c>
      <c r="K163" s="50">
        <v>22</v>
      </c>
      <c r="L163" s="1">
        <v>19</v>
      </c>
      <c r="M163" s="1">
        <v>23</v>
      </c>
      <c r="N163" s="3">
        <f>(H163-L163)/(H163)</f>
        <v>0.05</v>
      </c>
      <c r="O163">
        <f>(K163-M163)/(K163)</f>
        <v>-4.5454545454545456E-2</v>
      </c>
      <c r="P163" s="3">
        <v>52</v>
      </c>
      <c r="Q163">
        <v>40</v>
      </c>
      <c r="R163" s="3">
        <f t="shared" si="28"/>
        <v>-1.6</v>
      </c>
      <c r="S163">
        <f>(K163-Q163)/(K163)</f>
        <v>-0.81818181818181823</v>
      </c>
      <c r="T163" s="3">
        <v>37</v>
      </c>
      <c r="U163">
        <v>40</v>
      </c>
      <c r="V163" s="3">
        <f>(H163-T163)/H163</f>
        <v>-0.85</v>
      </c>
      <c r="W163">
        <f>(K163-U163)/K163</f>
        <v>-0.81818181818181823</v>
      </c>
      <c r="X163" s="3">
        <f>IF(T163&gt;0,H163-T163)</f>
        <v>-17</v>
      </c>
      <c r="Y163">
        <f>IF(U163&gt;0,K163-U163)</f>
        <v>-18</v>
      </c>
      <c r="Z163" s="21" t="s">
        <v>109</v>
      </c>
      <c r="AC163" s="29"/>
    </row>
    <row r="164" spans="1:29" ht="15">
      <c r="A164" s="6" t="s">
        <v>278</v>
      </c>
      <c r="B164" s="40" t="s">
        <v>161</v>
      </c>
      <c r="C164" s="16">
        <v>37371</v>
      </c>
      <c r="D164" s="11">
        <v>41708</v>
      </c>
      <c r="E164" s="40">
        <f t="shared" si="23"/>
        <v>12</v>
      </c>
      <c r="F164" s="6" t="s">
        <v>6</v>
      </c>
      <c r="G164" s="6" t="s">
        <v>12</v>
      </c>
      <c r="H164" s="44"/>
      <c r="I164" s="6" t="s">
        <v>12</v>
      </c>
      <c r="J164" s="6" t="s">
        <v>41</v>
      </c>
      <c r="K164" s="44"/>
      <c r="L164" s="6"/>
      <c r="N164" s="6"/>
      <c r="P164" s="3"/>
      <c r="R164" s="3"/>
      <c r="T164" s="3"/>
      <c r="V164" s="3"/>
      <c r="X164" s="3"/>
      <c r="AC164" s="29"/>
    </row>
    <row r="165" spans="1:29" ht="15">
      <c r="A165" s="1" t="s">
        <v>279</v>
      </c>
      <c r="B165" s="40" t="s">
        <v>161</v>
      </c>
      <c r="C165" s="2">
        <v>37390</v>
      </c>
      <c r="D165" s="11">
        <v>41708</v>
      </c>
      <c r="E165" s="40">
        <f t="shared" si="23"/>
        <v>12</v>
      </c>
      <c r="F165" s="1" t="s">
        <v>27</v>
      </c>
      <c r="G165" s="1" t="s">
        <v>34</v>
      </c>
      <c r="H165" s="41">
        <v>27</v>
      </c>
      <c r="I165" s="1"/>
      <c r="J165" s="1"/>
      <c r="K165" s="41"/>
      <c r="L165" s="1">
        <v>8</v>
      </c>
      <c r="N165" s="3">
        <f>(H165-L165)/(H165)</f>
        <v>0.70370370370370372</v>
      </c>
      <c r="P165" s="3">
        <v>17</v>
      </c>
      <c r="R165" s="3">
        <f t="shared" si="28"/>
        <v>0.37037037037037035</v>
      </c>
      <c r="T165" s="3">
        <v>20</v>
      </c>
      <c r="V165" s="3">
        <f>(H165-T165)/H165</f>
        <v>0.25925925925925924</v>
      </c>
      <c r="X165" s="3">
        <f>IF(T165&gt;0,H165-T165)</f>
        <v>7</v>
      </c>
      <c r="Z165" s="7" t="s">
        <v>107</v>
      </c>
      <c r="AC165" s="29"/>
    </row>
    <row r="166" spans="1:29" ht="15">
      <c r="A166" s="6" t="s">
        <v>280</v>
      </c>
      <c r="B166" s="40" t="s">
        <v>162</v>
      </c>
      <c r="C166" s="2">
        <v>37171</v>
      </c>
      <c r="D166" s="11">
        <v>41708</v>
      </c>
      <c r="E166" s="40">
        <f t="shared" si="23"/>
        <v>13</v>
      </c>
      <c r="F166" s="1" t="s">
        <v>0</v>
      </c>
      <c r="G166" s="1" t="s">
        <v>4</v>
      </c>
      <c r="H166" s="50">
        <v>30</v>
      </c>
      <c r="I166" s="1" t="s">
        <v>4</v>
      </c>
      <c r="J166" s="1" t="s">
        <v>2</v>
      </c>
      <c r="K166" s="50">
        <v>28</v>
      </c>
      <c r="L166" s="1">
        <v>18</v>
      </c>
      <c r="M166" s="1">
        <v>22</v>
      </c>
      <c r="N166" s="6">
        <f>(H166-L166)/(H166)</f>
        <v>0.4</v>
      </c>
      <c r="O166">
        <f>(K166-M166)/(K166)</f>
        <v>0.21428571428571427</v>
      </c>
      <c r="P166" s="3">
        <v>19</v>
      </c>
      <c r="Q166">
        <v>20</v>
      </c>
      <c r="R166" s="3">
        <f t="shared" si="28"/>
        <v>0.36666666666666664</v>
      </c>
      <c r="S166">
        <f>(K166-Q166)/(K166)</f>
        <v>0.2857142857142857</v>
      </c>
      <c r="T166" s="3">
        <v>19</v>
      </c>
      <c r="U166">
        <v>18</v>
      </c>
      <c r="V166" s="3">
        <f>(H166-T166)/H166</f>
        <v>0.36666666666666664</v>
      </c>
      <c r="W166">
        <f>(K166-U166)/K166</f>
        <v>0.35714285714285715</v>
      </c>
      <c r="X166" s="3">
        <f>IF(T166&gt;0,H166-T166)</f>
        <v>11</v>
      </c>
      <c r="Y166">
        <f>IF(U166&gt;0,K166-U166)</f>
        <v>10</v>
      </c>
      <c r="Z166" s="1" t="s">
        <v>105</v>
      </c>
      <c r="AC166" s="29"/>
    </row>
    <row r="167" spans="1:29" ht="15">
      <c r="A167" s="6" t="s">
        <v>281</v>
      </c>
      <c r="B167" s="40" t="s">
        <v>161</v>
      </c>
      <c r="C167" s="16">
        <v>35998</v>
      </c>
      <c r="D167" s="11">
        <v>41708</v>
      </c>
      <c r="E167" s="40">
        <f t="shared" si="23"/>
        <v>16</v>
      </c>
      <c r="F167" s="6" t="s">
        <v>27</v>
      </c>
      <c r="G167" s="6" t="s">
        <v>34</v>
      </c>
      <c r="H167" s="44"/>
      <c r="I167" s="6"/>
      <c r="J167" s="6"/>
      <c r="K167" s="44"/>
      <c r="L167" s="6"/>
      <c r="N167" s="6"/>
      <c r="P167" s="3"/>
      <c r="R167" s="3"/>
      <c r="T167" s="3"/>
      <c r="V167" s="3"/>
      <c r="X167" s="3"/>
      <c r="AC167" s="29"/>
    </row>
    <row r="168" spans="1:29" ht="15">
      <c r="A168" s="20" t="s">
        <v>282</v>
      </c>
      <c r="B168" s="40" t="s">
        <v>162</v>
      </c>
      <c r="C168" s="11">
        <v>35901</v>
      </c>
      <c r="D168" s="11">
        <v>41708</v>
      </c>
      <c r="E168" s="40">
        <f t="shared" si="23"/>
        <v>16</v>
      </c>
      <c r="F168" s="12" t="s">
        <v>8</v>
      </c>
      <c r="G168" s="12" t="s">
        <v>1</v>
      </c>
      <c r="H168" s="25"/>
      <c r="I168" s="13" t="s">
        <v>1</v>
      </c>
      <c r="J168" s="13" t="s">
        <v>2</v>
      </c>
      <c r="K168" s="48"/>
      <c r="L168" s="3"/>
      <c r="N168" s="3"/>
      <c r="P168" s="3"/>
      <c r="R168" s="3"/>
      <c r="T168" s="3"/>
      <c r="V168" s="3"/>
      <c r="X168" s="3"/>
      <c r="AA168" t="s">
        <v>140</v>
      </c>
      <c r="AC168" s="29"/>
    </row>
    <row r="169" spans="1:29" ht="15">
      <c r="A169" s="6" t="s">
        <v>283</v>
      </c>
      <c r="B169" s="40" t="s">
        <v>161</v>
      </c>
      <c r="C169" s="2">
        <v>36417</v>
      </c>
      <c r="D169" s="11">
        <v>41709</v>
      </c>
      <c r="E169" s="40">
        <f t="shared" si="23"/>
        <v>15</v>
      </c>
      <c r="F169" s="1" t="s">
        <v>0</v>
      </c>
      <c r="G169" s="1" t="s">
        <v>4</v>
      </c>
      <c r="H169" s="50">
        <v>28</v>
      </c>
      <c r="I169" s="1" t="s">
        <v>4</v>
      </c>
      <c r="J169" s="1" t="s">
        <v>2</v>
      </c>
      <c r="K169" s="50">
        <v>32</v>
      </c>
      <c r="L169" s="6">
        <v>12</v>
      </c>
      <c r="M169" s="1">
        <v>15</v>
      </c>
      <c r="N169" s="6">
        <f>(H169-L169)/(H169)</f>
        <v>0.5714285714285714</v>
      </c>
      <c r="O169">
        <f>(K169-M169)/(K169)</f>
        <v>0.53125</v>
      </c>
      <c r="P169" s="3">
        <v>21</v>
      </c>
      <c r="Q169">
        <v>30</v>
      </c>
      <c r="R169" s="3">
        <f>(H169-P169)/(H169)</f>
        <v>0.25</v>
      </c>
      <c r="S169">
        <f>(K169-Q169)/(K169)</f>
        <v>6.25E-2</v>
      </c>
      <c r="T169" s="3">
        <v>22</v>
      </c>
      <c r="U169">
        <v>25</v>
      </c>
      <c r="V169" s="3">
        <f>(H169-T169)/H169</f>
        <v>0.21428571428571427</v>
      </c>
      <c r="W169">
        <f>(K169-U169)/K169</f>
        <v>0.21875</v>
      </c>
      <c r="X169" s="3">
        <f>IF(T169&gt;0,H169-T169)</f>
        <v>6</v>
      </c>
      <c r="Y169">
        <f>IF(U169&gt;0,K169-U169)</f>
        <v>7</v>
      </c>
      <c r="Z169" s="7" t="s">
        <v>107</v>
      </c>
      <c r="AC169" s="29"/>
    </row>
    <row r="170" spans="1:29" ht="15">
      <c r="A170" s="1" t="s">
        <v>284</v>
      </c>
      <c r="B170" s="40" t="s">
        <v>161</v>
      </c>
      <c r="C170" s="2">
        <v>36504</v>
      </c>
      <c r="D170" s="11">
        <v>41709</v>
      </c>
      <c r="E170" s="40">
        <f t="shared" si="23"/>
        <v>15</v>
      </c>
      <c r="F170" s="1"/>
      <c r="G170" s="1"/>
      <c r="H170" s="41"/>
      <c r="I170" s="1" t="s">
        <v>1</v>
      </c>
      <c r="J170" s="1" t="s">
        <v>10</v>
      </c>
      <c r="K170" s="41">
        <v>36</v>
      </c>
      <c r="L170" s="3"/>
      <c r="M170">
        <v>8</v>
      </c>
      <c r="N170" s="3"/>
      <c r="O170">
        <f>(K170-M170)/(K170)</f>
        <v>0.77777777777777779</v>
      </c>
      <c r="P170" s="3"/>
      <c r="Q170">
        <v>21</v>
      </c>
      <c r="R170" s="3"/>
      <c r="S170">
        <f>(K170-Q170)/(K170)</f>
        <v>0.41666666666666669</v>
      </c>
      <c r="T170" s="3"/>
      <c r="U170">
        <v>19</v>
      </c>
      <c r="V170" s="3"/>
      <c r="W170">
        <f>(K170-U170)/K170</f>
        <v>0.47222222222222221</v>
      </c>
      <c r="X170" s="3"/>
      <c r="Y170">
        <f>IF(U170&gt;0,K170-U170)</f>
        <v>17</v>
      </c>
      <c r="Z170" s="1" t="s">
        <v>105</v>
      </c>
      <c r="AC170" s="29"/>
    </row>
    <row r="171" spans="1:29" ht="15">
      <c r="A171" s="20" t="s">
        <v>285</v>
      </c>
      <c r="B171" s="40" t="s">
        <v>161</v>
      </c>
      <c r="C171" s="11">
        <v>36510</v>
      </c>
      <c r="D171" s="11">
        <v>41709</v>
      </c>
      <c r="E171" s="40">
        <f t="shared" si="23"/>
        <v>15</v>
      </c>
      <c r="F171" s="12" t="s">
        <v>0</v>
      </c>
      <c r="G171" s="12" t="s">
        <v>34</v>
      </c>
      <c r="H171" s="25"/>
      <c r="I171" s="7"/>
      <c r="J171" s="7"/>
      <c r="K171" s="48"/>
      <c r="L171" s="3"/>
      <c r="N171" s="3"/>
      <c r="P171" s="3"/>
      <c r="R171" s="3"/>
      <c r="T171" s="3"/>
      <c r="V171" s="3"/>
      <c r="X171" s="3"/>
      <c r="AC171" s="29"/>
    </row>
    <row r="172" spans="1:29" ht="15">
      <c r="A172" s="20" t="s">
        <v>286</v>
      </c>
      <c r="B172" s="40" t="s">
        <v>161</v>
      </c>
      <c r="C172" s="2">
        <v>37466</v>
      </c>
      <c r="D172" s="11">
        <v>41709</v>
      </c>
      <c r="E172" s="40">
        <f t="shared" si="23"/>
        <v>12</v>
      </c>
      <c r="F172" s="1" t="s">
        <v>6</v>
      </c>
      <c r="G172" s="1" t="s">
        <v>12</v>
      </c>
      <c r="H172" s="41">
        <v>20</v>
      </c>
      <c r="I172" s="1"/>
      <c r="J172" s="1"/>
      <c r="K172" s="41"/>
      <c r="L172" s="1">
        <v>6</v>
      </c>
      <c r="N172" s="6">
        <f>(H172-L172)/(H172)</f>
        <v>0.7</v>
      </c>
      <c r="P172" s="3">
        <v>12</v>
      </c>
      <c r="R172" s="3">
        <f>(H172-P172)/(H172)</f>
        <v>0.4</v>
      </c>
      <c r="T172" s="3">
        <v>15</v>
      </c>
      <c r="V172" s="3">
        <f>(H172-T172)/H172</f>
        <v>0.25</v>
      </c>
      <c r="X172" s="3">
        <f>IF(T172&gt;0,H172-T172)</f>
        <v>5</v>
      </c>
      <c r="Z172" s="7" t="s">
        <v>107</v>
      </c>
      <c r="AC172" s="29"/>
    </row>
    <row r="173" spans="1:29" ht="15">
      <c r="A173" s="20" t="s">
        <v>287</v>
      </c>
      <c r="B173" s="40" t="s">
        <v>162</v>
      </c>
      <c r="C173" s="11">
        <v>37746</v>
      </c>
      <c r="D173" s="11">
        <v>41709</v>
      </c>
      <c r="E173" s="40">
        <f t="shared" si="23"/>
        <v>11</v>
      </c>
      <c r="F173" s="12" t="s">
        <v>6</v>
      </c>
      <c r="G173" s="12" t="s">
        <v>15</v>
      </c>
      <c r="H173" s="25"/>
      <c r="I173" s="13" t="s">
        <v>15</v>
      </c>
      <c r="J173" s="13" t="s">
        <v>10</v>
      </c>
      <c r="K173" s="48"/>
      <c r="L173" s="3"/>
      <c r="N173" s="3"/>
      <c r="P173" s="3"/>
      <c r="R173" s="3"/>
      <c r="T173" s="3"/>
      <c r="V173" s="3"/>
      <c r="X173" s="3"/>
      <c r="AC173" s="29"/>
    </row>
    <row r="174" spans="1:29" ht="15">
      <c r="A174" s="6" t="s">
        <v>288</v>
      </c>
      <c r="B174" s="40" t="s">
        <v>162</v>
      </c>
      <c r="C174" s="16">
        <v>36711</v>
      </c>
      <c r="D174" s="11">
        <v>41709</v>
      </c>
      <c r="E174" s="40">
        <f t="shared" si="23"/>
        <v>14</v>
      </c>
      <c r="F174" s="6" t="s">
        <v>44</v>
      </c>
      <c r="G174" s="6" t="s">
        <v>34</v>
      </c>
      <c r="H174" s="44"/>
      <c r="I174" s="6"/>
      <c r="J174" s="6"/>
      <c r="K174" s="44"/>
      <c r="L174" s="6"/>
      <c r="N174" s="6"/>
      <c r="P174" s="3"/>
      <c r="R174" s="3"/>
      <c r="T174" s="3"/>
      <c r="V174" s="3"/>
      <c r="X174" s="3"/>
      <c r="AC174" s="29"/>
    </row>
    <row r="175" spans="1:29" ht="15">
      <c r="A175" s="20" t="s">
        <v>289</v>
      </c>
      <c r="B175" s="40" t="s">
        <v>161</v>
      </c>
      <c r="C175" s="11">
        <v>36781</v>
      </c>
      <c r="D175" s="11">
        <v>41715</v>
      </c>
      <c r="E175" s="40">
        <f t="shared" si="23"/>
        <v>14</v>
      </c>
      <c r="F175" s="12" t="s">
        <v>0</v>
      </c>
      <c r="G175" s="12" t="s">
        <v>1</v>
      </c>
      <c r="H175" s="25"/>
      <c r="I175" s="13" t="s">
        <v>1</v>
      </c>
      <c r="J175" s="13" t="s">
        <v>2</v>
      </c>
      <c r="K175" s="48"/>
      <c r="L175" s="3"/>
      <c r="N175" s="3"/>
      <c r="P175" s="3"/>
      <c r="R175" s="3"/>
      <c r="T175" s="3"/>
      <c r="V175" s="3"/>
      <c r="X175" s="3"/>
      <c r="AC175" s="29"/>
    </row>
    <row r="176" spans="1:29" ht="15">
      <c r="A176" s="20" t="s">
        <v>290</v>
      </c>
      <c r="B176" s="40" t="s">
        <v>161</v>
      </c>
      <c r="C176" s="2">
        <v>35915</v>
      </c>
      <c r="D176" s="11">
        <v>41715</v>
      </c>
      <c r="E176" s="40">
        <f t="shared" si="23"/>
        <v>16</v>
      </c>
      <c r="F176" s="1" t="s">
        <v>27</v>
      </c>
      <c r="G176" s="1" t="s">
        <v>34</v>
      </c>
      <c r="H176" s="41">
        <v>23</v>
      </c>
      <c r="I176" s="1"/>
      <c r="J176" s="1"/>
      <c r="K176" s="41"/>
      <c r="L176" s="1">
        <v>5</v>
      </c>
      <c r="M176" s="1"/>
      <c r="N176" s="6">
        <f>(H176-L176)/(H176)</f>
        <v>0.78260869565217395</v>
      </c>
      <c r="P176" s="3">
        <v>12</v>
      </c>
      <c r="R176" s="3">
        <f>(H176-P176)/(H176)</f>
        <v>0.47826086956521741</v>
      </c>
      <c r="T176" s="3">
        <v>8</v>
      </c>
      <c r="V176" s="3">
        <f>(H176-T176)/H176</f>
        <v>0.65217391304347827</v>
      </c>
      <c r="X176" s="3">
        <f>IF(T176&gt;0,H176-T176)</f>
        <v>15</v>
      </c>
      <c r="Z176" s="1" t="s">
        <v>105</v>
      </c>
      <c r="AC176" s="29"/>
    </row>
    <row r="177" spans="1:29" ht="15">
      <c r="A177" s="6" t="s">
        <v>291</v>
      </c>
      <c r="B177" s="40" t="s">
        <v>161</v>
      </c>
      <c r="C177" s="16">
        <v>36564</v>
      </c>
      <c r="D177" s="11">
        <v>41715</v>
      </c>
      <c r="E177" s="40">
        <f t="shared" si="23"/>
        <v>14</v>
      </c>
      <c r="F177" s="6" t="s">
        <v>44</v>
      </c>
      <c r="G177" s="6" t="s">
        <v>4</v>
      </c>
      <c r="H177" s="44"/>
      <c r="I177" s="6" t="s">
        <v>4</v>
      </c>
      <c r="J177" s="6" t="s">
        <v>2</v>
      </c>
      <c r="K177" s="44"/>
      <c r="L177" s="6"/>
      <c r="N177" s="6"/>
      <c r="P177" s="3"/>
      <c r="R177" s="3"/>
      <c r="T177" s="3"/>
      <c r="V177" s="3"/>
      <c r="X177" s="3"/>
      <c r="AC177" s="29"/>
    </row>
    <row r="178" spans="1:29" ht="15">
      <c r="A178" s="20" t="s">
        <v>292</v>
      </c>
      <c r="B178" s="40" t="s">
        <v>161</v>
      </c>
      <c r="C178" s="2">
        <v>36357</v>
      </c>
      <c r="D178" s="11">
        <v>41716</v>
      </c>
      <c r="E178" s="40">
        <f t="shared" si="23"/>
        <v>15</v>
      </c>
      <c r="F178" s="1" t="s">
        <v>12</v>
      </c>
      <c r="G178" s="1" t="s">
        <v>34</v>
      </c>
      <c r="H178" s="41"/>
      <c r="I178" s="1" t="s">
        <v>34</v>
      </c>
      <c r="J178" s="1" t="s">
        <v>74</v>
      </c>
      <c r="K178" s="41">
        <v>30</v>
      </c>
      <c r="L178" s="3"/>
      <c r="M178">
        <v>6</v>
      </c>
      <c r="N178" s="3"/>
      <c r="O178">
        <f>(K178-M178)/(K178)</f>
        <v>0.8</v>
      </c>
      <c r="P178" s="3"/>
      <c r="Q178">
        <v>11</v>
      </c>
      <c r="R178" s="3"/>
      <c r="S178">
        <f>(K178-Q178)/(K178)</f>
        <v>0.6333333333333333</v>
      </c>
      <c r="T178" s="3"/>
      <c r="U178">
        <v>10</v>
      </c>
      <c r="V178" s="3"/>
      <c r="W178">
        <f>(K178-U178)/K178</f>
        <v>0.66666666666666663</v>
      </c>
      <c r="X178" s="3"/>
      <c r="Y178">
        <f>IF(U178&gt;0,K178-U178)</f>
        <v>20</v>
      </c>
      <c r="Z178" s="1" t="s">
        <v>105</v>
      </c>
      <c r="AC178" s="29"/>
    </row>
    <row r="179" spans="1:29" ht="15">
      <c r="A179" s="20" t="s">
        <v>293</v>
      </c>
      <c r="B179" s="40" t="s">
        <v>161</v>
      </c>
      <c r="C179" s="11">
        <v>37231</v>
      </c>
      <c r="D179" s="11">
        <v>41716</v>
      </c>
      <c r="E179" s="40">
        <f t="shared" si="23"/>
        <v>13</v>
      </c>
      <c r="F179" s="12" t="s">
        <v>0</v>
      </c>
      <c r="G179" s="12" t="s">
        <v>34</v>
      </c>
      <c r="H179" s="25"/>
      <c r="I179" s="7"/>
      <c r="J179" s="7"/>
      <c r="K179" s="48"/>
      <c r="L179" s="3"/>
      <c r="N179" s="3"/>
      <c r="P179" s="3"/>
      <c r="R179" s="3"/>
      <c r="T179" s="3"/>
      <c r="V179" s="3"/>
      <c r="X179" s="3"/>
      <c r="AC179" s="29"/>
    </row>
    <row r="180" spans="1:29" ht="15">
      <c r="A180" s="6" t="s">
        <v>294</v>
      </c>
      <c r="B180" s="40" t="s">
        <v>162</v>
      </c>
      <c r="C180" s="16">
        <v>37038</v>
      </c>
      <c r="D180" s="11">
        <v>41716</v>
      </c>
      <c r="E180" s="40">
        <f t="shared" si="23"/>
        <v>13</v>
      </c>
      <c r="F180" s="6" t="s">
        <v>6</v>
      </c>
      <c r="G180" s="6" t="s">
        <v>1</v>
      </c>
      <c r="H180" s="44"/>
      <c r="I180" s="6"/>
      <c r="J180" s="6"/>
      <c r="K180" s="44"/>
      <c r="L180" s="6"/>
      <c r="N180" s="6"/>
      <c r="P180" s="3"/>
      <c r="R180" s="3"/>
      <c r="T180" s="3"/>
      <c r="V180" s="3"/>
      <c r="X180" s="3"/>
      <c r="AC180" s="29"/>
    </row>
    <row r="181" spans="1:29" ht="15">
      <c r="A181" s="20" t="s">
        <v>295</v>
      </c>
      <c r="B181" s="40" t="s">
        <v>161</v>
      </c>
      <c r="C181" s="2">
        <v>36712</v>
      </c>
      <c r="D181" s="11">
        <v>41729</v>
      </c>
      <c r="E181" s="40">
        <f t="shared" si="23"/>
        <v>14</v>
      </c>
      <c r="F181" s="1"/>
      <c r="G181" s="1"/>
      <c r="H181" s="41"/>
      <c r="I181" s="1" t="s">
        <v>1</v>
      </c>
      <c r="J181" s="1" t="s">
        <v>10</v>
      </c>
      <c r="K181" s="41">
        <v>23</v>
      </c>
      <c r="L181" s="1"/>
      <c r="M181">
        <v>2</v>
      </c>
      <c r="N181" s="3"/>
      <c r="O181">
        <f>(K181-M181)/(K181)</f>
        <v>0.91304347826086951</v>
      </c>
      <c r="P181" s="3"/>
      <c r="Q181">
        <v>13</v>
      </c>
      <c r="R181" s="3"/>
      <c r="S181">
        <f>(K181-Q181)/(K181)</f>
        <v>0.43478260869565216</v>
      </c>
      <c r="T181" s="3"/>
      <c r="U181">
        <v>12</v>
      </c>
      <c r="V181" s="3"/>
      <c r="W181">
        <f>(K181-U181)/K181</f>
        <v>0.47826086956521741</v>
      </c>
      <c r="X181" s="3"/>
      <c r="Y181">
        <f>IF(U181&gt;0,K181-U181)</f>
        <v>11</v>
      </c>
      <c r="Z181" s="1" t="s">
        <v>105</v>
      </c>
      <c r="AC181" s="29"/>
    </row>
    <row r="182" spans="1:29" ht="15">
      <c r="A182" s="20" t="s">
        <v>296</v>
      </c>
      <c r="B182" s="40" t="s">
        <v>161</v>
      </c>
      <c r="C182" s="11">
        <v>36615</v>
      </c>
      <c r="D182" s="11">
        <v>41730</v>
      </c>
      <c r="E182" s="40">
        <f t="shared" si="23"/>
        <v>14</v>
      </c>
      <c r="F182" s="3"/>
      <c r="G182" s="3"/>
      <c r="H182" s="25"/>
      <c r="I182" s="13" t="s">
        <v>1</v>
      </c>
      <c r="J182" s="13" t="s">
        <v>10</v>
      </c>
      <c r="K182" s="48"/>
      <c r="L182" s="3"/>
      <c r="N182" s="3"/>
      <c r="P182" s="3"/>
      <c r="R182" s="3"/>
      <c r="T182" s="3"/>
      <c r="V182" s="3"/>
      <c r="X182" s="3"/>
      <c r="AC182" s="29"/>
    </row>
    <row r="183" spans="1:29" ht="15">
      <c r="A183" s="6" t="s">
        <v>297</v>
      </c>
      <c r="B183" s="40" t="s">
        <v>162</v>
      </c>
      <c r="C183" s="16">
        <v>35695</v>
      </c>
      <c r="D183" s="11">
        <v>41729</v>
      </c>
      <c r="E183" s="40">
        <f t="shared" si="23"/>
        <v>17</v>
      </c>
      <c r="F183" s="6" t="s">
        <v>6</v>
      </c>
      <c r="G183" s="6" t="s">
        <v>1</v>
      </c>
      <c r="H183" s="44"/>
      <c r="I183" s="6" t="s">
        <v>1</v>
      </c>
      <c r="J183" s="6" t="s">
        <v>2</v>
      </c>
      <c r="K183" s="44"/>
      <c r="L183" s="6"/>
      <c r="N183" s="6"/>
      <c r="P183" s="3"/>
      <c r="R183" s="3"/>
      <c r="T183" s="3"/>
      <c r="V183" s="3"/>
      <c r="X183" s="3"/>
      <c r="AC183" s="29"/>
    </row>
    <row r="184" spans="1:29" ht="15">
      <c r="A184" s="20" t="s">
        <v>298</v>
      </c>
      <c r="B184" s="40" t="s">
        <v>161</v>
      </c>
      <c r="C184" s="11">
        <v>37470</v>
      </c>
      <c r="D184" s="11">
        <v>41729</v>
      </c>
      <c r="E184" s="40">
        <f t="shared" si="23"/>
        <v>12</v>
      </c>
      <c r="F184" s="3"/>
      <c r="G184" s="3"/>
      <c r="H184" s="25"/>
      <c r="I184" s="13" t="s">
        <v>1</v>
      </c>
      <c r="J184" s="13" t="s">
        <v>10</v>
      </c>
      <c r="K184" s="48"/>
      <c r="L184" s="3"/>
      <c r="N184" s="3"/>
      <c r="P184" s="3"/>
      <c r="R184" s="3"/>
      <c r="T184" s="3"/>
      <c r="V184" s="3"/>
      <c r="X184" s="3"/>
      <c r="AC184" s="29"/>
    </row>
    <row r="185" spans="1:29" ht="15">
      <c r="A185" s="20" t="s">
        <v>299</v>
      </c>
      <c r="B185" s="40" t="s">
        <v>161</v>
      </c>
      <c r="C185" s="11">
        <v>36420</v>
      </c>
      <c r="D185" s="11">
        <v>41730</v>
      </c>
      <c r="E185" s="40">
        <f t="shared" si="23"/>
        <v>15</v>
      </c>
      <c r="F185" s="12" t="s">
        <v>0</v>
      </c>
      <c r="G185" s="12" t="s">
        <v>12</v>
      </c>
      <c r="H185" s="25"/>
      <c r="I185" s="13" t="s">
        <v>12</v>
      </c>
      <c r="J185" s="13" t="s">
        <v>28</v>
      </c>
      <c r="K185" s="48"/>
      <c r="L185" s="3"/>
      <c r="N185" s="3"/>
      <c r="P185" s="3"/>
      <c r="R185" s="3"/>
      <c r="T185" s="3"/>
      <c r="V185" s="3"/>
      <c r="X185" s="3"/>
      <c r="AC185" s="29"/>
    </row>
    <row r="186" spans="1:29" ht="15">
      <c r="A186" s="20" t="s">
        <v>300</v>
      </c>
      <c r="B186" s="40" t="s">
        <v>162</v>
      </c>
      <c r="C186" s="11">
        <v>35906</v>
      </c>
      <c r="D186" s="11">
        <v>41729</v>
      </c>
      <c r="E186" s="40">
        <f t="shared" si="23"/>
        <v>16</v>
      </c>
      <c r="F186" s="3"/>
      <c r="G186" s="3"/>
      <c r="H186" s="25"/>
      <c r="I186" s="13" t="s">
        <v>15</v>
      </c>
      <c r="J186" s="13" t="s">
        <v>10</v>
      </c>
      <c r="K186" s="48"/>
      <c r="L186" s="3"/>
      <c r="N186" s="3"/>
      <c r="P186" s="3"/>
      <c r="R186" s="3"/>
      <c r="T186" s="3"/>
      <c r="V186" s="3"/>
      <c r="X186" s="3"/>
      <c r="AC186" s="29"/>
    </row>
    <row r="187" spans="1:29" ht="15">
      <c r="A187" s="1" t="s">
        <v>301</v>
      </c>
      <c r="B187" s="40" t="s">
        <v>161</v>
      </c>
      <c r="C187" s="2">
        <v>36900</v>
      </c>
      <c r="D187" s="11">
        <v>41729</v>
      </c>
      <c r="E187" s="40">
        <f t="shared" si="23"/>
        <v>13</v>
      </c>
      <c r="F187" s="1" t="s">
        <v>0</v>
      </c>
      <c r="G187" s="1" t="s">
        <v>1</v>
      </c>
      <c r="H187" s="41">
        <v>21</v>
      </c>
      <c r="I187" s="1"/>
      <c r="J187" s="1"/>
      <c r="K187" s="41"/>
      <c r="L187" s="1">
        <v>10</v>
      </c>
      <c r="N187" s="6">
        <f>(H187-L187)/(H187)</f>
        <v>0.52380952380952384</v>
      </c>
      <c r="P187" s="3">
        <v>15</v>
      </c>
      <c r="R187" s="3">
        <f>(H187-P187)/(H187)</f>
        <v>0.2857142857142857</v>
      </c>
      <c r="T187" s="3">
        <v>20</v>
      </c>
      <c r="V187" s="3">
        <f>(H187-T187)/H187</f>
        <v>4.7619047619047616E-2</v>
      </c>
      <c r="X187" s="3">
        <f>IF(T187&gt;0,H187-T187)</f>
        <v>1</v>
      </c>
      <c r="Z187" s="21" t="s">
        <v>109</v>
      </c>
      <c r="AC187" s="29"/>
    </row>
    <row r="188" spans="1:29" ht="15">
      <c r="A188" s="20" t="s">
        <v>302</v>
      </c>
      <c r="B188" s="40" t="s">
        <v>161</v>
      </c>
      <c r="C188" s="11">
        <v>36868</v>
      </c>
      <c r="D188" s="11">
        <v>41737</v>
      </c>
      <c r="E188" s="40">
        <f t="shared" si="23"/>
        <v>14</v>
      </c>
      <c r="F188" s="3"/>
      <c r="G188" s="3"/>
      <c r="H188" s="25"/>
      <c r="I188" s="13" t="s">
        <v>27</v>
      </c>
      <c r="J188" s="13" t="s">
        <v>28</v>
      </c>
      <c r="K188" s="48"/>
      <c r="L188" s="3"/>
      <c r="N188" s="3"/>
      <c r="P188" s="3"/>
      <c r="R188" s="3"/>
      <c r="T188" s="3"/>
      <c r="V188" s="3"/>
      <c r="X188" s="3"/>
      <c r="AC188" s="29"/>
    </row>
    <row r="189" spans="1:29" ht="15">
      <c r="A189" s="20" t="s">
        <v>303</v>
      </c>
      <c r="B189" s="40" t="s">
        <v>162</v>
      </c>
      <c r="C189" s="11">
        <v>35656</v>
      </c>
      <c r="D189" s="11">
        <v>41736</v>
      </c>
      <c r="E189" s="40">
        <f t="shared" si="23"/>
        <v>17</v>
      </c>
      <c r="F189" s="3"/>
      <c r="G189" s="3"/>
      <c r="H189" s="25"/>
      <c r="I189" s="13" t="s">
        <v>44</v>
      </c>
      <c r="J189" s="13" t="s">
        <v>28</v>
      </c>
      <c r="K189" s="48"/>
      <c r="L189" s="3"/>
      <c r="N189" s="3"/>
      <c r="P189" s="3"/>
      <c r="R189" s="3"/>
      <c r="T189" s="3"/>
      <c r="V189" s="3"/>
      <c r="X189" s="3"/>
      <c r="AC189" s="29"/>
    </row>
    <row r="190" spans="1:29" ht="15">
      <c r="A190" s="20" t="s">
        <v>304</v>
      </c>
      <c r="B190" s="40" t="s">
        <v>161</v>
      </c>
      <c r="C190" s="2">
        <v>36440</v>
      </c>
      <c r="D190" s="11">
        <v>41737</v>
      </c>
      <c r="E190" s="40">
        <f t="shared" si="23"/>
        <v>15</v>
      </c>
      <c r="F190" s="1"/>
      <c r="G190" s="1"/>
      <c r="H190" s="41"/>
      <c r="I190" s="1" t="s">
        <v>27</v>
      </c>
      <c r="J190" s="1" t="s">
        <v>28</v>
      </c>
      <c r="K190" s="41">
        <v>42</v>
      </c>
      <c r="L190" s="3"/>
      <c r="M190">
        <v>10</v>
      </c>
      <c r="N190" s="3"/>
      <c r="O190">
        <f>(K190-M190)/(K190)</f>
        <v>0.76190476190476186</v>
      </c>
      <c r="P190" s="3"/>
      <c r="Q190">
        <v>24</v>
      </c>
      <c r="R190" s="3"/>
      <c r="S190">
        <f>(K190-Q190)/(K190)</f>
        <v>0.42857142857142855</v>
      </c>
      <c r="T190" s="3"/>
      <c r="U190">
        <v>23</v>
      </c>
      <c r="V190" s="3"/>
      <c r="W190">
        <f>(K190-U190)/K190</f>
        <v>0.45238095238095238</v>
      </c>
      <c r="X190" s="3"/>
      <c r="Y190">
        <f>IF(U190&gt;0,K190-U190)</f>
        <v>19</v>
      </c>
      <c r="Z190" s="1" t="s">
        <v>105</v>
      </c>
      <c r="AC190" s="29"/>
    </row>
    <row r="191" spans="1:29" ht="15">
      <c r="A191" s="1" t="s">
        <v>305</v>
      </c>
      <c r="B191" s="40" t="s">
        <v>161</v>
      </c>
      <c r="C191" s="2">
        <v>36295</v>
      </c>
      <c r="D191" s="11">
        <v>41737</v>
      </c>
      <c r="E191" s="40">
        <f t="shared" si="23"/>
        <v>15</v>
      </c>
      <c r="F191" s="1" t="s">
        <v>12</v>
      </c>
      <c r="G191" s="1" t="s">
        <v>34</v>
      </c>
      <c r="H191" s="50">
        <v>27</v>
      </c>
      <c r="I191" s="1" t="s">
        <v>34</v>
      </c>
      <c r="J191" s="1" t="s">
        <v>2</v>
      </c>
      <c r="K191" s="50">
        <v>25</v>
      </c>
      <c r="L191" s="3">
        <v>3</v>
      </c>
      <c r="M191" s="1">
        <v>8</v>
      </c>
      <c r="N191" s="6">
        <f>(H191-L191)/(H191)</f>
        <v>0.88888888888888884</v>
      </c>
      <c r="O191">
        <f>(K191-M191)/(K191)</f>
        <v>0.68</v>
      </c>
      <c r="P191" s="3">
        <v>17</v>
      </c>
      <c r="Q191">
        <v>16</v>
      </c>
      <c r="R191" s="3">
        <f>(H191-P191)/(H191)</f>
        <v>0.37037037037037035</v>
      </c>
      <c r="S191">
        <f>(K191-Q191)/(K191)</f>
        <v>0.36</v>
      </c>
      <c r="T191" s="3">
        <v>13</v>
      </c>
      <c r="U191">
        <v>17</v>
      </c>
      <c r="V191" s="3">
        <f>(H191-T191)/H191</f>
        <v>0.51851851851851849</v>
      </c>
      <c r="W191">
        <f>(K191-U191)/K191</f>
        <v>0.32</v>
      </c>
      <c r="X191" s="3">
        <f>IF(T191&gt;0,H191-T191)</f>
        <v>14</v>
      </c>
      <c r="Y191">
        <f>IF(U191&gt;0,K191-U191)</f>
        <v>8</v>
      </c>
      <c r="Z191" s="1" t="s">
        <v>105</v>
      </c>
      <c r="AC191" s="29"/>
    </row>
    <row r="192" spans="1:29" ht="15">
      <c r="A192" s="1" t="s">
        <v>306</v>
      </c>
      <c r="B192" s="40" t="s">
        <v>161</v>
      </c>
      <c r="C192" s="2">
        <v>36292</v>
      </c>
      <c r="D192" s="11">
        <v>41736</v>
      </c>
      <c r="E192" s="40">
        <f t="shared" si="23"/>
        <v>15</v>
      </c>
      <c r="F192" s="1" t="s">
        <v>6</v>
      </c>
      <c r="G192" s="1" t="s">
        <v>15</v>
      </c>
      <c r="H192" s="41">
        <v>29</v>
      </c>
      <c r="I192" s="1"/>
      <c r="J192" s="1"/>
      <c r="K192" s="41"/>
      <c r="L192" s="1">
        <v>13</v>
      </c>
      <c r="N192" s="6">
        <f>(H192-L192)/(H192)</f>
        <v>0.55172413793103448</v>
      </c>
      <c r="P192" s="3">
        <v>28</v>
      </c>
      <c r="R192" s="3">
        <f>(H192-P192)/(H192)</f>
        <v>3.4482758620689655E-2</v>
      </c>
      <c r="T192" s="3">
        <v>20</v>
      </c>
      <c r="U192" t="s">
        <v>21</v>
      </c>
      <c r="V192" s="3">
        <f>(H192-T192)/H192</f>
        <v>0.31034482758620691</v>
      </c>
      <c r="X192" s="3">
        <f>IF(T192&gt;0,H192-T192)</f>
        <v>9</v>
      </c>
      <c r="Z192" s="7" t="s">
        <v>107</v>
      </c>
      <c r="AC192" s="29"/>
    </row>
    <row r="193" spans="1:29" ht="15">
      <c r="A193" s="6" t="s">
        <v>307</v>
      </c>
      <c r="B193" s="40" t="s">
        <v>161</v>
      </c>
      <c r="C193" s="16">
        <v>36328</v>
      </c>
      <c r="D193" s="11">
        <v>41736</v>
      </c>
      <c r="E193" s="40">
        <f t="shared" si="23"/>
        <v>15</v>
      </c>
      <c r="F193" s="6" t="s">
        <v>0</v>
      </c>
      <c r="G193" s="6" t="s">
        <v>1</v>
      </c>
      <c r="H193" s="44"/>
      <c r="I193" s="6" t="s">
        <v>1</v>
      </c>
      <c r="J193" s="6" t="s">
        <v>2</v>
      </c>
      <c r="K193" s="44"/>
      <c r="L193" s="6"/>
      <c r="N193" s="6"/>
      <c r="P193" s="3"/>
      <c r="R193" s="3"/>
      <c r="T193" s="3"/>
      <c r="V193" s="3"/>
      <c r="X193" s="3"/>
      <c r="AC193" s="29"/>
    </row>
    <row r="194" spans="1:29" ht="15">
      <c r="A194" s="14" t="s">
        <v>308</v>
      </c>
      <c r="B194" s="40" t="s">
        <v>161</v>
      </c>
      <c r="C194" s="15">
        <v>36665</v>
      </c>
      <c r="D194" s="11">
        <v>41736</v>
      </c>
      <c r="E194" s="40">
        <f t="shared" si="23"/>
        <v>14</v>
      </c>
      <c r="F194" s="14" t="s">
        <v>6</v>
      </c>
      <c r="G194" s="14" t="s">
        <v>1</v>
      </c>
      <c r="H194" s="43"/>
      <c r="I194" s="14" t="s">
        <v>4</v>
      </c>
      <c r="J194" s="14" t="s">
        <v>2</v>
      </c>
      <c r="K194" s="43"/>
      <c r="L194" s="14"/>
      <c r="N194" s="14"/>
      <c r="P194" s="3"/>
      <c r="R194" s="3"/>
      <c r="T194" s="3"/>
      <c r="V194" s="3"/>
      <c r="X194" s="3"/>
      <c r="AC194" s="29"/>
    </row>
    <row r="195" spans="1:29" ht="15">
      <c r="A195" s="6" t="s">
        <v>309</v>
      </c>
      <c r="B195" s="40" t="s">
        <v>161</v>
      </c>
      <c r="C195" s="16">
        <v>37345</v>
      </c>
      <c r="D195" s="11">
        <v>41744</v>
      </c>
      <c r="E195" s="40">
        <f t="shared" si="23"/>
        <v>12</v>
      </c>
      <c r="F195" s="6" t="s">
        <v>0</v>
      </c>
      <c r="G195" s="6" t="s">
        <v>4</v>
      </c>
      <c r="H195" s="44"/>
      <c r="I195" s="6" t="s">
        <v>4</v>
      </c>
      <c r="J195" s="6" t="s">
        <v>2</v>
      </c>
      <c r="K195" s="44"/>
      <c r="L195" s="6"/>
      <c r="N195" s="6"/>
      <c r="P195" s="3"/>
      <c r="R195" s="3"/>
      <c r="T195" s="3"/>
      <c r="V195" s="3"/>
      <c r="X195" s="3"/>
      <c r="AC195" s="29"/>
    </row>
    <row r="196" spans="1:29" ht="15">
      <c r="A196" s="20" t="s">
        <v>310</v>
      </c>
      <c r="B196" s="40" t="s">
        <v>161</v>
      </c>
      <c r="C196" s="11">
        <v>36178</v>
      </c>
      <c r="D196" s="11">
        <v>41743</v>
      </c>
      <c r="E196" s="40">
        <f t="shared" si="23"/>
        <v>15</v>
      </c>
      <c r="F196" s="3"/>
      <c r="G196" s="3"/>
      <c r="H196" s="25"/>
      <c r="I196" s="13" t="s">
        <v>15</v>
      </c>
      <c r="J196" s="13" t="s">
        <v>10</v>
      </c>
      <c r="K196" s="48"/>
      <c r="L196" s="3"/>
      <c r="N196" s="3"/>
      <c r="P196" s="3"/>
      <c r="R196" s="3"/>
      <c r="T196" s="3"/>
      <c r="V196" s="3"/>
      <c r="X196" s="3"/>
      <c r="AC196" s="29"/>
    </row>
    <row r="197" spans="1:29" ht="15">
      <c r="A197" s="20" t="s">
        <v>311</v>
      </c>
      <c r="B197" s="40" t="s">
        <v>161</v>
      </c>
      <c r="C197" s="11">
        <v>37280</v>
      </c>
      <c r="D197" s="11">
        <v>41744</v>
      </c>
      <c r="E197" s="40">
        <f t="shared" si="23"/>
        <v>12</v>
      </c>
      <c r="F197" s="12" t="s">
        <v>44</v>
      </c>
      <c r="G197" s="12" t="s">
        <v>1</v>
      </c>
      <c r="H197" s="25"/>
      <c r="I197" s="13" t="s">
        <v>1</v>
      </c>
      <c r="J197" s="13" t="s">
        <v>2</v>
      </c>
      <c r="K197" s="48"/>
      <c r="L197" s="3"/>
      <c r="N197" s="3"/>
      <c r="P197" s="3"/>
      <c r="R197" s="3"/>
      <c r="T197" s="3"/>
      <c r="V197" s="3"/>
      <c r="X197" s="3"/>
      <c r="AC197" s="29"/>
    </row>
    <row r="198" spans="1:29" ht="15">
      <c r="A198" s="6" t="s">
        <v>312</v>
      </c>
      <c r="B198" s="40" t="s">
        <v>162</v>
      </c>
      <c r="C198" s="16">
        <v>36596</v>
      </c>
      <c r="D198" s="11">
        <v>41737</v>
      </c>
      <c r="E198" s="40">
        <f t="shared" si="23"/>
        <v>14</v>
      </c>
      <c r="F198" s="6"/>
      <c r="G198" s="6"/>
      <c r="H198" s="44"/>
      <c r="I198" s="6" t="s">
        <v>15</v>
      </c>
      <c r="J198" s="6" t="s">
        <v>28</v>
      </c>
      <c r="K198" s="44"/>
      <c r="L198" s="6"/>
      <c r="N198" s="6"/>
      <c r="P198" s="3"/>
      <c r="R198" s="3"/>
      <c r="T198" s="3"/>
      <c r="V198" s="3"/>
      <c r="X198" s="3"/>
      <c r="AC198" s="29"/>
    </row>
    <row r="199" spans="1:29" ht="15">
      <c r="A199" s="20" t="s">
        <v>313</v>
      </c>
      <c r="B199" s="40" t="s">
        <v>161</v>
      </c>
      <c r="C199" s="2">
        <v>37059</v>
      </c>
      <c r="D199" s="11">
        <v>41744</v>
      </c>
      <c r="E199" s="40">
        <f t="shared" si="23"/>
        <v>13</v>
      </c>
      <c r="F199" s="1"/>
      <c r="G199" s="1"/>
      <c r="H199" s="41"/>
      <c r="I199" s="1" t="s">
        <v>12</v>
      </c>
      <c r="J199" s="1" t="s">
        <v>28</v>
      </c>
      <c r="K199" s="41">
        <v>29</v>
      </c>
      <c r="L199" s="3"/>
      <c r="M199">
        <v>0</v>
      </c>
      <c r="N199" s="3"/>
      <c r="O199">
        <f>(K199-M199)/(K199)</f>
        <v>1</v>
      </c>
      <c r="P199" s="3"/>
      <c r="Q199">
        <v>9</v>
      </c>
      <c r="R199" s="3"/>
      <c r="S199">
        <f>(K199-Q199)/(K199)</f>
        <v>0.68965517241379315</v>
      </c>
      <c r="T199" s="3"/>
      <c r="U199">
        <v>11</v>
      </c>
      <c r="V199" s="3"/>
      <c r="W199">
        <f>(K199-U199)/K199</f>
        <v>0.62068965517241381</v>
      </c>
      <c r="X199" s="3"/>
      <c r="Y199">
        <f>IF(U199&gt;0,K199-U199)</f>
        <v>18</v>
      </c>
      <c r="Z199" s="1" t="s">
        <v>105</v>
      </c>
      <c r="AC199" s="29"/>
    </row>
    <row r="200" spans="1:29" ht="15">
      <c r="A200" s="14" t="s">
        <v>314</v>
      </c>
      <c r="B200" s="40" t="s">
        <v>162</v>
      </c>
      <c r="D200" s="11">
        <v>41743</v>
      </c>
      <c r="E200" s="40">
        <f t="shared" si="23"/>
        <v>114</v>
      </c>
      <c r="F200" s="1" t="s">
        <v>0</v>
      </c>
      <c r="G200" s="1" t="s">
        <v>4</v>
      </c>
      <c r="H200" s="1">
        <v>16</v>
      </c>
      <c r="I200" s="1"/>
      <c r="J200" s="1"/>
      <c r="K200" s="1"/>
      <c r="L200" s="1">
        <v>10</v>
      </c>
      <c r="N200" s="6">
        <f>(H200-L200)/(H200)</f>
        <v>0.375</v>
      </c>
      <c r="P200" s="3">
        <v>13</v>
      </c>
      <c r="R200" s="3">
        <f>(H200-P200)/(H200)</f>
        <v>0.1875</v>
      </c>
      <c r="T200" s="3">
        <v>15</v>
      </c>
      <c r="V200" s="3">
        <f>(H200-T200)/H200</f>
        <v>6.25E-2</v>
      </c>
      <c r="X200" s="3">
        <f>IF(T200&gt;0,H200-T200)</f>
        <v>1</v>
      </c>
      <c r="Z200" s="21" t="s">
        <v>109</v>
      </c>
      <c r="AC200" s="29"/>
    </row>
    <row r="201" spans="1:29" ht="15">
      <c r="A201" s="20" t="s">
        <v>315</v>
      </c>
      <c r="B201" s="40" t="s">
        <v>161</v>
      </c>
      <c r="C201" s="11">
        <v>36913</v>
      </c>
      <c r="D201" s="11">
        <v>41751</v>
      </c>
      <c r="E201" s="40">
        <f t="shared" si="23"/>
        <v>13</v>
      </c>
      <c r="F201" s="12" t="s">
        <v>0</v>
      </c>
      <c r="G201" s="12" t="s">
        <v>34</v>
      </c>
      <c r="H201" s="25"/>
      <c r="I201" s="7"/>
      <c r="J201" s="7"/>
      <c r="K201" s="48"/>
      <c r="L201" s="3"/>
      <c r="N201" s="3"/>
      <c r="P201" s="3"/>
      <c r="R201" s="3"/>
      <c r="T201" s="3"/>
      <c r="V201" s="3"/>
      <c r="X201" s="3"/>
      <c r="AC201" s="29"/>
    </row>
    <row r="202" spans="1:29" ht="15">
      <c r="A202" s="20" t="s">
        <v>316</v>
      </c>
      <c r="B202" s="40" t="s">
        <v>161</v>
      </c>
      <c r="C202" s="11">
        <v>37391</v>
      </c>
      <c r="D202" s="11">
        <v>41751</v>
      </c>
      <c r="E202" s="40">
        <f t="shared" si="23"/>
        <v>12</v>
      </c>
      <c r="F202" s="12" t="s">
        <v>23</v>
      </c>
      <c r="G202" s="12" t="s">
        <v>10</v>
      </c>
      <c r="H202" s="25"/>
      <c r="I202" s="7"/>
      <c r="J202" s="7"/>
      <c r="K202" s="48"/>
      <c r="L202" s="3"/>
      <c r="N202" s="3"/>
      <c r="P202" s="3"/>
      <c r="R202" s="3"/>
      <c r="T202" s="3"/>
      <c r="V202" s="3"/>
      <c r="X202" s="3"/>
      <c r="AC202" s="29"/>
    </row>
    <row r="203" spans="1:29" ht="15">
      <c r="A203" s="20" t="s">
        <v>317</v>
      </c>
      <c r="B203" s="40" t="s">
        <v>161</v>
      </c>
      <c r="C203" s="11">
        <v>36018</v>
      </c>
      <c r="D203" s="11">
        <v>41751</v>
      </c>
      <c r="E203" s="40">
        <f t="shared" si="23"/>
        <v>16</v>
      </c>
      <c r="F203" s="12" t="s">
        <v>8</v>
      </c>
      <c r="G203" s="12" t="s">
        <v>12</v>
      </c>
      <c r="H203" s="25"/>
      <c r="I203" s="13" t="s">
        <v>12</v>
      </c>
      <c r="J203" s="13" t="s">
        <v>10</v>
      </c>
      <c r="K203" s="48"/>
      <c r="L203" s="3"/>
      <c r="N203" s="3"/>
      <c r="P203" s="3"/>
      <c r="R203" s="3"/>
      <c r="T203" s="3"/>
      <c r="V203" s="3"/>
      <c r="X203" s="3"/>
      <c r="AC203" s="29"/>
    </row>
    <row r="204" spans="1:29" ht="15">
      <c r="A204" s="20" t="s">
        <v>318</v>
      </c>
      <c r="B204" s="40" t="s">
        <v>161</v>
      </c>
      <c r="C204" s="11">
        <v>36725</v>
      </c>
      <c r="D204" s="11">
        <v>41757</v>
      </c>
      <c r="E204" s="40">
        <f t="shared" si="23"/>
        <v>14</v>
      </c>
      <c r="F204" s="12" t="s">
        <v>6</v>
      </c>
      <c r="G204" s="12" t="s">
        <v>12</v>
      </c>
      <c r="H204" s="25"/>
      <c r="I204" s="13" t="s">
        <v>12</v>
      </c>
      <c r="J204" s="13" t="s">
        <v>2</v>
      </c>
      <c r="K204" s="48"/>
      <c r="L204" s="3"/>
      <c r="N204" s="3"/>
      <c r="P204" s="3"/>
      <c r="R204" s="3"/>
      <c r="T204" s="3"/>
      <c r="V204" s="3"/>
      <c r="X204" s="3"/>
      <c r="AC204" s="29"/>
    </row>
    <row r="205" spans="1:29" ht="15">
      <c r="A205" s="20" t="s">
        <v>319</v>
      </c>
      <c r="B205" s="40" t="s">
        <v>162</v>
      </c>
      <c r="C205" s="11">
        <v>36511</v>
      </c>
      <c r="D205" s="11">
        <v>41757</v>
      </c>
      <c r="E205" s="40">
        <f t="shared" si="23"/>
        <v>15</v>
      </c>
      <c r="F205" s="12" t="s">
        <v>6</v>
      </c>
      <c r="G205" s="12" t="s">
        <v>1</v>
      </c>
      <c r="H205" s="25"/>
      <c r="I205" s="7"/>
      <c r="J205" s="7"/>
      <c r="K205" s="48"/>
      <c r="L205" s="3"/>
      <c r="N205" s="3"/>
      <c r="P205" s="3"/>
      <c r="R205" s="3"/>
      <c r="T205" s="3"/>
      <c r="V205" s="3"/>
      <c r="X205" s="3"/>
      <c r="AC205" s="29"/>
    </row>
    <row r="206" spans="1:29" ht="15">
      <c r="A206" s="6" t="s">
        <v>320</v>
      </c>
      <c r="B206" s="40" t="s">
        <v>161</v>
      </c>
      <c r="C206" s="2">
        <v>36239</v>
      </c>
      <c r="D206" s="11">
        <v>41757</v>
      </c>
      <c r="E206" s="40">
        <f t="shared" si="23"/>
        <v>15</v>
      </c>
      <c r="F206" s="1" t="s">
        <v>44</v>
      </c>
      <c r="G206" s="1" t="s">
        <v>4</v>
      </c>
      <c r="H206" s="41">
        <v>32</v>
      </c>
      <c r="I206" s="1"/>
      <c r="J206" s="1"/>
      <c r="K206" s="41"/>
      <c r="L206" s="6">
        <v>24</v>
      </c>
      <c r="N206" s="6">
        <f>(H206-L206)/(H206)</f>
        <v>0.25</v>
      </c>
      <c r="P206" s="3">
        <v>31</v>
      </c>
      <c r="R206" s="3">
        <f>(H206-P206)/(H206)</f>
        <v>3.125E-2</v>
      </c>
      <c r="T206" s="3">
        <v>30</v>
      </c>
      <c r="V206" s="3">
        <f>(H206-T206)/H206</f>
        <v>6.25E-2</v>
      </c>
      <c r="X206" s="3">
        <f>IF(T206&gt;0,H206-T206)</f>
        <v>2</v>
      </c>
      <c r="Z206" s="21" t="s">
        <v>109</v>
      </c>
      <c r="AC206" s="29"/>
    </row>
    <row r="207" spans="1:29" ht="15">
      <c r="A207" s="20" t="s">
        <v>321</v>
      </c>
      <c r="B207" s="40" t="s">
        <v>162</v>
      </c>
      <c r="C207" s="11">
        <v>36229</v>
      </c>
      <c r="D207" s="11">
        <v>41771</v>
      </c>
      <c r="E207" s="40">
        <f t="shared" si="23"/>
        <v>15</v>
      </c>
      <c r="F207" s="3"/>
      <c r="G207" s="3"/>
      <c r="H207" s="25"/>
      <c r="I207" s="13" t="s">
        <v>1</v>
      </c>
      <c r="J207" s="13" t="s">
        <v>2</v>
      </c>
      <c r="K207" s="48"/>
      <c r="L207" s="3"/>
      <c r="N207" s="3"/>
      <c r="P207" s="3"/>
      <c r="R207" s="3"/>
      <c r="T207" s="3"/>
      <c r="V207" s="3"/>
      <c r="X207" s="3"/>
      <c r="AC207" s="29"/>
    </row>
    <row r="208" spans="1:29" ht="15">
      <c r="A208" s="20" t="s">
        <v>322</v>
      </c>
      <c r="B208" s="40" t="s">
        <v>161</v>
      </c>
      <c r="C208" s="2">
        <v>36816</v>
      </c>
      <c r="D208" s="11">
        <v>41771</v>
      </c>
      <c r="E208" s="40">
        <f t="shared" si="23"/>
        <v>14</v>
      </c>
      <c r="F208" s="1"/>
      <c r="G208" s="1"/>
      <c r="I208" s="1" t="s">
        <v>1</v>
      </c>
      <c r="J208" s="1" t="s">
        <v>10</v>
      </c>
      <c r="K208" s="1">
        <v>25</v>
      </c>
      <c r="L208" s="3"/>
      <c r="M208">
        <v>1</v>
      </c>
      <c r="N208" s="3"/>
      <c r="O208">
        <f>(K208-M208)/(K208)</f>
        <v>0.96</v>
      </c>
      <c r="P208" s="3"/>
      <c r="Q208">
        <v>17</v>
      </c>
      <c r="R208" s="3"/>
      <c r="S208">
        <f>(K208-Q208)/(K208)</f>
        <v>0.32</v>
      </c>
      <c r="T208" s="3"/>
      <c r="U208">
        <v>17</v>
      </c>
      <c r="V208" s="3"/>
      <c r="W208">
        <f>(K208-U208)/K208</f>
        <v>0.32</v>
      </c>
      <c r="X208" s="3"/>
      <c r="Y208">
        <f>IF(U208&gt;0,K208-U208)</f>
        <v>8</v>
      </c>
      <c r="Z208" s="7" t="s">
        <v>107</v>
      </c>
      <c r="AC208" s="29"/>
    </row>
    <row r="209" spans="1:29" ht="15">
      <c r="A209" s="14" t="s">
        <v>323</v>
      </c>
      <c r="B209" s="40" t="s">
        <v>161</v>
      </c>
      <c r="C209" s="15">
        <v>36396</v>
      </c>
      <c r="D209" s="11">
        <v>41757</v>
      </c>
      <c r="E209" s="40">
        <f t="shared" si="23"/>
        <v>15</v>
      </c>
      <c r="F209" s="14" t="s">
        <v>6</v>
      </c>
      <c r="G209" s="14" t="s">
        <v>1</v>
      </c>
      <c r="H209" s="43"/>
      <c r="I209" s="14" t="s">
        <v>1</v>
      </c>
      <c r="J209" s="14" t="s">
        <v>2</v>
      </c>
      <c r="K209" s="43"/>
      <c r="L209" s="14"/>
      <c r="N209" s="14"/>
      <c r="P209" s="3"/>
      <c r="R209" s="3"/>
      <c r="T209" s="3"/>
      <c r="V209" s="3"/>
      <c r="X209" s="3"/>
      <c r="AC209" s="29"/>
    </row>
    <row r="210" spans="1:29" ht="15">
      <c r="A210" s="20" t="s">
        <v>324</v>
      </c>
      <c r="B210" s="40" t="s">
        <v>161</v>
      </c>
      <c r="C210" s="11">
        <v>38981</v>
      </c>
      <c r="D210" s="11">
        <v>41771</v>
      </c>
      <c r="E210" s="40">
        <f t="shared" si="23"/>
        <v>8</v>
      </c>
      <c r="F210" s="12" t="s">
        <v>44</v>
      </c>
      <c r="G210" s="12" t="s">
        <v>4</v>
      </c>
      <c r="H210" s="25"/>
      <c r="I210" s="13" t="s">
        <v>4</v>
      </c>
      <c r="J210" s="13" t="s">
        <v>73</v>
      </c>
      <c r="K210" s="48"/>
      <c r="L210" s="3"/>
      <c r="N210" s="3"/>
      <c r="P210" s="3"/>
      <c r="R210" s="3"/>
      <c r="T210" s="3"/>
      <c r="V210" s="3"/>
      <c r="X210" s="3"/>
      <c r="AC210" s="29"/>
    </row>
    <row r="211" spans="1:29" ht="15">
      <c r="A211" s="20" t="s">
        <v>325</v>
      </c>
      <c r="B211" s="40" t="s">
        <v>161</v>
      </c>
      <c r="C211" s="11">
        <v>36435</v>
      </c>
      <c r="D211" s="11">
        <v>41779</v>
      </c>
      <c r="E211" s="40">
        <f t="shared" si="23"/>
        <v>15</v>
      </c>
      <c r="F211" s="12" t="s">
        <v>6</v>
      </c>
      <c r="G211" s="12" t="s">
        <v>12</v>
      </c>
      <c r="H211" s="25"/>
      <c r="I211" s="13" t="s">
        <v>12</v>
      </c>
      <c r="J211" s="13" t="s">
        <v>10</v>
      </c>
      <c r="K211" s="48"/>
      <c r="L211" s="3"/>
      <c r="N211" s="3"/>
      <c r="P211" s="3"/>
      <c r="R211" s="3"/>
      <c r="T211" s="3"/>
      <c r="V211" s="3"/>
      <c r="X211" s="3"/>
      <c r="AC211" s="29"/>
    </row>
    <row r="212" spans="1:29" ht="15">
      <c r="A212" s="20" t="s">
        <v>326</v>
      </c>
      <c r="B212" s="40" t="s">
        <v>161</v>
      </c>
      <c r="C212" s="11">
        <v>36477</v>
      </c>
      <c r="D212" s="11">
        <v>41778</v>
      </c>
      <c r="E212" s="40">
        <f t="shared" si="23"/>
        <v>15</v>
      </c>
      <c r="F212" s="3"/>
      <c r="G212" s="3"/>
      <c r="H212" s="25"/>
      <c r="I212" s="13" t="s">
        <v>27</v>
      </c>
      <c r="J212" s="13" t="s">
        <v>28</v>
      </c>
      <c r="K212" s="48"/>
      <c r="L212" s="3"/>
      <c r="N212" s="3"/>
      <c r="P212" s="3"/>
      <c r="R212" s="3"/>
      <c r="T212" s="3"/>
      <c r="V212" s="3"/>
      <c r="X212" s="3"/>
      <c r="AC212" s="29"/>
    </row>
    <row r="213" spans="1:29" ht="15">
      <c r="A213" s="20" t="s">
        <v>327</v>
      </c>
      <c r="B213" s="40" t="s">
        <v>161</v>
      </c>
      <c r="C213" s="11">
        <v>36359</v>
      </c>
      <c r="D213" s="11">
        <v>41778</v>
      </c>
      <c r="E213" s="40">
        <f t="shared" si="23"/>
        <v>15</v>
      </c>
      <c r="F213" s="12" t="s">
        <v>8</v>
      </c>
      <c r="G213" s="12" t="s">
        <v>1</v>
      </c>
      <c r="H213" s="25"/>
      <c r="I213" s="7"/>
      <c r="J213" s="7"/>
      <c r="K213" s="48"/>
      <c r="L213" s="3"/>
      <c r="N213" s="3"/>
      <c r="P213" s="3"/>
      <c r="R213" s="3"/>
      <c r="T213" s="3"/>
      <c r="V213" s="3"/>
      <c r="X213" s="3"/>
      <c r="AC213" s="29"/>
    </row>
    <row r="214" spans="1:29" ht="15">
      <c r="A214" s="6" t="s">
        <v>328</v>
      </c>
      <c r="B214" s="40" t="s">
        <v>161</v>
      </c>
      <c r="C214" s="16">
        <v>36317</v>
      </c>
      <c r="D214" s="11">
        <v>41778</v>
      </c>
      <c r="E214" s="40">
        <f t="shared" si="23"/>
        <v>15</v>
      </c>
      <c r="F214" s="6" t="s">
        <v>6</v>
      </c>
      <c r="G214" s="6" t="s">
        <v>1</v>
      </c>
      <c r="H214" s="44"/>
      <c r="I214" s="6" t="s">
        <v>1</v>
      </c>
      <c r="J214" s="6" t="s">
        <v>2</v>
      </c>
      <c r="K214" s="44"/>
      <c r="L214" s="6"/>
      <c r="N214" s="6"/>
      <c r="P214" s="3"/>
      <c r="R214" s="3"/>
      <c r="T214" s="3"/>
      <c r="V214" s="3"/>
      <c r="X214" s="3"/>
      <c r="AC214" s="29"/>
    </row>
    <row r="215" spans="1:29" ht="15">
      <c r="A215" s="6" t="s">
        <v>329</v>
      </c>
      <c r="B215" s="40" t="s">
        <v>161</v>
      </c>
      <c r="C215" s="2">
        <v>36951</v>
      </c>
      <c r="D215" s="11">
        <v>41778</v>
      </c>
      <c r="E215" s="40">
        <f t="shared" si="23"/>
        <v>13</v>
      </c>
      <c r="F215" s="1" t="s">
        <v>0</v>
      </c>
      <c r="G215" s="1" t="s">
        <v>4</v>
      </c>
      <c r="H215" s="41">
        <v>43</v>
      </c>
      <c r="I215" s="1"/>
      <c r="J215" s="1"/>
      <c r="K215" s="41"/>
      <c r="L215" s="1">
        <v>22</v>
      </c>
      <c r="N215" s="6">
        <f>(H215-L215)/(H215)</f>
        <v>0.48837209302325579</v>
      </c>
      <c r="P215" s="3">
        <v>38</v>
      </c>
      <c r="R215" s="3">
        <f>(H215-P215)/(H215)</f>
        <v>0.11627906976744186</v>
      </c>
      <c r="T215" s="3">
        <v>40</v>
      </c>
      <c r="V215" s="3">
        <f>(H215-T215)/H215</f>
        <v>6.9767441860465115E-2</v>
      </c>
      <c r="X215" s="3">
        <f>IF(T215&gt;0,H215-T215)</f>
        <v>3</v>
      </c>
      <c r="Z215" s="21" t="s">
        <v>109</v>
      </c>
      <c r="AC215" s="29"/>
    </row>
    <row r="216" spans="1:29" ht="15">
      <c r="A216" s="14" t="s">
        <v>330</v>
      </c>
      <c r="B216" s="40" t="s">
        <v>161</v>
      </c>
      <c r="C216" s="15">
        <v>36498</v>
      </c>
      <c r="D216" s="11">
        <v>41778</v>
      </c>
      <c r="E216" s="40">
        <f t="shared" si="23"/>
        <v>15</v>
      </c>
      <c r="F216" s="14" t="s">
        <v>44</v>
      </c>
      <c r="G216" s="14" t="s">
        <v>1</v>
      </c>
      <c r="H216" s="43"/>
      <c r="I216" s="14" t="s">
        <v>1</v>
      </c>
      <c r="J216" s="14" t="s">
        <v>10</v>
      </c>
      <c r="K216" s="43"/>
      <c r="L216" s="14"/>
      <c r="N216" s="14"/>
      <c r="P216" s="3"/>
      <c r="R216" s="3"/>
      <c r="T216" s="3"/>
      <c r="V216" s="3"/>
      <c r="X216" s="3"/>
      <c r="AC216" s="29"/>
    </row>
    <row r="217" spans="1:29" ht="15">
      <c r="A217" s="22" t="s">
        <v>331</v>
      </c>
      <c r="B217" s="40" t="s">
        <v>162</v>
      </c>
      <c r="C217" s="23">
        <v>36829</v>
      </c>
      <c r="D217" s="11">
        <v>41779</v>
      </c>
      <c r="E217" s="40">
        <f t="shared" si="23"/>
        <v>14</v>
      </c>
      <c r="F217" s="22" t="s">
        <v>0</v>
      </c>
      <c r="G217" s="22" t="s">
        <v>4</v>
      </c>
      <c r="H217" s="46"/>
      <c r="I217" s="22"/>
      <c r="J217" s="22"/>
      <c r="K217" s="46"/>
      <c r="L217" s="22"/>
      <c r="N217" s="22"/>
      <c r="P217" s="3"/>
      <c r="R217" s="3"/>
      <c r="T217" s="3"/>
      <c r="V217" s="3"/>
      <c r="X217" s="3"/>
      <c r="AC217" s="29"/>
    </row>
    <row r="218" spans="1:29" ht="15">
      <c r="A218" s="20" t="s">
        <v>332</v>
      </c>
      <c r="B218" s="40" t="s">
        <v>162</v>
      </c>
      <c r="C218" s="11">
        <v>35619</v>
      </c>
      <c r="D218" s="11">
        <v>41785</v>
      </c>
      <c r="E218" s="40">
        <f t="shared" si="23"/>
        <v>17</v>
      </c>
      <c r="F218" s="3"/>
      <c r="G218" s="3"/>
      <c r="H218" s="25"/>
      <c r="I218" s="13" t="s">
        <v>15</v>
      </c>
      <c r="J218" s="13" t="s">
        <v>10</v>
      </c>
      <c r="K218" s="48"/>
      <c r="L218" s="3"/>
      <c r="N218" s="3"/>
      <c r="P218" s="3"/>
      <c r="R218" s="3"/>
      <c r="T218" s="3"/>
      <c r="V218" s="3"/>
      <c r="X218" s="3"/>
      <c r="AC218" s="29"/>
    </row>
    <row r="219" spans="1:29" ht="15">
      <c r="A219" s="6" t="s">
        <v>333</v>
      </c>
      <c r="B219" s="40" t="s">
        <v>162</v>
      </c>
      <c r="C219" s="16">
        <v>35884</v>
      </c>
      <c r="D219" s="11">
        <v>41785</v>
      </c>
      <c r="E219" s="40">
        <f t="shared" si="23"/>
        <v>16</v>
      </c>
      <c r="F219" s="6"/>
      <c r="G219" s="6"/>
      <c r="H219" s="44"/>
      <c r="I219" s="6" t="s">
        <v>12</v>
      </c>
      <c r="J219" s="6" t="s">
        <v>10</v>
      </c>
      <c r="K219" s="44"/>
      <c r="L219" s="6"/>
      <c r="N219" s="6"/>
      <c r="P219" s="3"/>
      <c r="R219" s="3"/>
      <c r="T219" s="3"/>
      <c r="V219" s="3"/>
      <c r="X219" s="3"/>
      <c r="AC219" s="29"/>
    </row>
    <row r="220" spans="1:29" ht="15">
      <c r="A220" s="6" t="s">
        <v>334</v>
      </c>
      <c r="B220" s="40" t="s">
        <v>161</v>
      </c>
      <c r="C220" s="16">
        <v>36523</v>
      </c>
      <c r="D220" s="11">
        <v>41792</v>
      </c>
      <c r="E220" s="40">
        <f t="shared" si="23"/>
        <v>15</v>
      </c>
      <c r="F220" s="6" t="s">
        <v>44</v>
      </c>
      <c r="G220" s="6" t="s">
        <v>4</v>
      </c>
      <c r="H220" s="44"/>
      <c r="I220" s="6" t="s">
        <v>4</v>
      </c>
      <c r="J220" s="6" t="s">
        <v>2</v>
      </c>
      <c r="K220" s="44"/>
      <c r="L220" s="6"/>
      <c r="N220" s="6"/>
      <c r="P220" s="3"/>
      <c r="R220" s="3"/>
      <c r="T220" s="3"/>
      <c r="V220" s="3"/>
      <c r="X220" s="3"/>
      <c r="AC220" s="29"/>
    </row>
    <row r="221" spans="1:29" ht="15">
      <c r="A221" s="6" t="s">
        <v>335</v>
      </c>
      <c r="B221" s="40" t="s">
        <v>161</v>
      </c>
      <c r="C221" s="16">
        <v>36999</v>
      </c>
      <c r="D221" s="11">
        <v>41801</v>
      </c>
      <c r="E221" s="40">
        <f t="shared" si="23"/>
        <v>13</v>
      </c>
      <c r="F221" s="6" t="s">
        <v>8</v>
      </c>
      <c r="G221" s="6" t="s">
        <v>1</v>
      </c>
      <c r="H221" s="44"/>
      <c r="I221" s="6"/>
      <c r="J221" s="6"/>
      <c r="K221" s="44"/>
      <c r="L221" s="6"/>
      <c r="N221" s="6"/>
      <c r="P221" s="3"/>
      <c r="R221" s="3"/>
      <c r="T221" s="3"/>
      <c r="V221" s="3"/>
      <c r="X221" s="3"/>
      <c r="AC221" s="29"/>
    </row>
    <row r="222" spans="1:29" ht="15">
      <c r="A222" s="6" t="s">
        <v>336</v>
      </c>
      <c r="B222" s="40" t="s">
        <v>161</v>
      </c>
      <c r="C222" s="16">
        <v>37057</v>
      </c>
      <c r="D222" s="11">
        <v>41801</v>
      </c>
      <c r="E222" s="40">
        <f t="shared" si="23"/>
        <v>13</v>
      </c>
      <c r="F222" s="6" t="s">
        <v>0</v>
      </c>
      <c r="G222" s="6" t="s">
        <v>1</v>
      </c>
      <c r="H222" s="44"/>
      <c r="I222" s="6" t="s">
        <v>4</v>
      </c>
      <c r="J222" s="6" t="s">
        <v>2</v>
      </c>
      <c r="K222" s="44"/>
      <c r="L222" s="6"/>
      <c r="N222" s="6"/>
      <c r="P222" s="3"/>
      <c r="R222" s="3"/>
      <c r="T222" s="3"/>
      <c r="V222" s="3"/>
      <c r="X222" s="3"/>
      <c r="AC222" s="29"/>
    </row>
    <row r="223" spans="1:29" ht="15">
      <c r="A223" s="20" t="s">
        <v>337</v>
      </c>
      <c r="B223" s="40" t="s">
        <v>161</v>
      </c>
      <c r="C223" s="11">
        <v>36606</v>
      </c>
      <c r="D223" s="11">
        <v>41801</v>
      </c>
      <c r="E223" s="40">
        <f t="shared" si="23"/>
        <v>14</v>
      </c>
      <c r="F223" s="12" t="s">
        <v>0</v>
      </c>
      <c r="G223" s="12" t="s">
        <v>1</v>
      </c>
      <c r="H223" s="25"/>
      <c r="I223" s="13" t="s">
        <v>1</v>
      </c>
      <c r="J223" s="13" t="s">
        <v>10</v>
      </c>
      <c r="K223" s="48"/>
      <c r="L223" s="3"/>
      <c r="N223" s="6"/>
      <c r="P223" s="3"/>
      <c r="R223" s="3"/>
      <c r="T223" s="3"/>
      <c r="V223" s="3"/>
      <c r="X223" s="3"/>
      <c r="AC223" s="29"/>
    </row>
    <row r="224" spans="1:29" ht="15">
      <c r="A224" s="14" t="s">
        <v>338</v>
      </c>
      <c r="B224" s="40" t="s">
        <v>161</v>
      </c>
      <c r="C224" s="15">
        <v>37287</v>
      </c>
      <c r="D224" s="11">
        <v>41800</v>
      </c>
      <c r="E224" s="40">
        <f t="shared" si="23"/>
        <v>12</v>
      </c>
      <c r="F224" s="14"/>
      <c r="G224" s="14"/>
      <c r="H224" s="43"/>
      <c r="I224" s="14" t="s">
        <v>34</v>
      </c>
      <c r="J224" s="14" t="s">
        <v>74</v>
      </c>
      <c r="K224" s="43"/>
      <c r="L224" s="14"/>
      <c r="N224" s="14"/>
      <c r="P224" s="3"/>
      <c r="R224" s="3"/>
      <c r="T224" s="3"/>
      <c r="V224" s="3"/>
      <c r="X224" s="3"/>
      <c r="AC224" s="29"/>
    </row>
    <row r="225" spans="1:29" ht="15">
      <c r="A225" s="1" t="s">
        <v>339</v>
      </c>
      <c r="B225" s="40" t="s">
        <v>161</v>
      </c>
      <c r="C225" s="2">
        <v>36294</v>
      </c>
      <c r="D225" s="11">
        <v>41806</v>
      </c>
      <c r="E225" s="40">
        <f t="shared" si="23"/>
        <v>15</v>
      </c>
      <c r="F225" s="1" t="s">
        <v>0</v>
      </c>
      <c r="G225" s="1" t="s">
        <v>4</v>
      </c>
      <c r="H225" s="41">
        <v>41</v>
      </c>
      <c r="I225" s="1"/>
      <c r="J225" s="1"/>
      <c r="K225" s="41"/>
      <c r="L225" s="1">
        <v>22</v>
      </c>
      <c r="N225" s="6">
        <f>(H225-L225)/(H225)</f>
        <v>0.46341463414634149</v>
      </c>
      <c r="P225" s="3">
        <v>28</v>
      </c>
      <c r="R225" s="3">
        <f>(H225-P225)/(H225)</f>
        <v>0.31707317073170732</v>
      </c>
      <c r="T225" s="3">
        <v>40</v>
      </c>
      <c r="V225" s="3">
        <f>(H225-T225)/H225</f>
        <v>2.4390243902439025E-2</v>
      </c>
      <c r="X225" s="3">
        <f>IF(T225&gt;0,H225-T225)</f>
        <v>1</v>
      </c>
      <c r="Z225" s="21" t="s">
        <v>109</v>
      </c>
      <c r="AC225" s="29"/>
    </row>
    <row r="226" spans="1:29" ht="15">
      <c r="A226" s="20" t="s">
        <v>340</v>
      </c>
      <c r="B226" s="40" t="s">
        <v>161</v>
      </c>
      <c r="C226" s="11">
        <v>38474</v>
      </c>
      <c r="D226" s="11">
        <v>41806</v>
      </c>
      <c r="E226" s="40">
        <f t="shared" si="23"/>
        <v>9</v>
      </c>
      <c r="F226" s="12" t="s">
        <v>6</v>
      </c>
      <c r="G226" s="12" t="s">
        <v>1</v>
      </c>
      <c r="H226" s="25"/>
      <c r="I226" s="13" t="s">
        <v>1</v>
      </c>
      <c r="J226" s="13" t="s">
        <v>2</v>
      </c>
      <c r="K226" s="48"/>
      <c r="L226" s="3"/>
      <c r="N226" s="6"/>
      <c r="P226" s="3"/>
      <c r="R226" s="3"/>
      <c r="T226" s="3"/>
      <c r="V226" s="3"/>
      <c r="X226" s="3"/>
      <c r="AC226" s="29"/>
    </row>
    <row r="227" spans="1:29" ht="15">
      <c r="A227" s="20" t="s">
        <v>341</v>
      </c>
      <c r="B227" s="40" t="s">
        <v>161</v>
      </c>
      <c r="C227" s="11">
        <v>37101</v>
      </c>
      <c r="D227" s="11">
        <v>41813</v>
      </c>
      <c r="E227" s="40">
        <f t="shared" si="23"/>
        <v>13</v>
      </c>
      <c r="F227" s="3"/>
      <c r="G227" s="3"/>
      <c r="H227" s="25"/>
      <c r="I227" s="13" t="s">
        <v>1</v>
      </c>
      <c r="J227" s="13" t="s">
        <v>10</v>
      </c>
      <c r="K227" s="48"/>
      <c r="L227" s="3"/>
      <c r="N227" s="3"/>
      <c r="P227" s="3"/>
      <c r="R227" s="3"/>
      <c r="T227" s="3"/>
      <c r="V227" s="3"/>
      <c r="X227" s="3"/>
      <c r="AC227" s="29"/>
    </row>
    <row r="228" spans="1:29" ht="15">
      <c r="A228" s="20" t="s">
        <v>342</v>
      </c>
      <c r="B228" s="40" t="s">
        <v>161</v>
      </c>
      <c r="C228" s="11">
        <v>36710</v>
      </c>
      <c r="D228" s="11">
        <v>41813</v>
      </c>
      <c r="E228" s="40">
        <f t="shared" si="23"/>
        <v>14</v>
      </c>
      <c r="F228" s="12" t="s">
        <v>6</v>
      </c>
      <c r="G228" s="12" t="s">
        <v>1</v>
      </c>
      <c r="H228" s="25"/>
      <c r="I228" s="7"/>
      <c r="J228" s="7"/>
      <c r="K228" s="48"/>
      <c r="L228" s="3"/>
      <c r="N228" s="3"/>
      <c r="P228" s="3"/>
      <c r="R228" s="3"/>
      <c r="T228" s="3"/>
      <c r="V228" s="3"/>
      <c r="X228" s="3"/>
      <c r="AC228" s="29"/>
    </row>
    <row r="229" spans="1:29" ht="15">
      <c r="A229" s="6" t="s">
        <v>343</v>
      </c>
      <c r="B229" s="40" t="s">
        <v>162</v>
      </c>
      <c r="C229" s="16">
        <v>36710</v>
      </c>
      <c r="D229" s="11">
        <v>41813</v>
      </c>
      <c r="E229" s="40">
        <f t="shared" si="23"/>
        <v>14</v>
      </c>
      <c r="F229" s="6" t="s">
        <v>8</v>
      </c>
      <c r="G229" s="6" t="s">
        <v>1</v>
      </c>
      <c r="H229" s="44"/>
      <c r="I229" s="6"/>
      <c r="J229" s="6"/>
      <c r="K229" s="44"/>
      <c r="L229" s="6"/>
      <c r="N229" s="6"/>
      <c r="P229" s="3"/>
      <c r="R229" s="3"/>
      <c r="T229" s="3"/>
      <c r="V229" s="3"/>
      <c r="X229" s="3"/>
      <c r="AC229" s="29"/>
    </row>
    <row r="230" spans="1:29" ht="15">
      <c r="A230" s="20" t="s">
        <v>344</v>
      </c>
      <c r="B230" s="40" t="s">
        <v>161</v>
      </c>
      <c r="C230" s="11">
        <v>37098</v>
      </c>
      <c r="D230" s="11">
        <v>41820</v>
      </c>
      <c r="E230" s="40">
        <f t="shared" si="23"/>
        <v>13</v>
      </c>
      <c r="F230" s="12" t="s">
        <v>6</v>
      </c>
      <c r="G230" s="12" t="s">
        <v>1</v>
      </c>
      <c r="H230" s="25"/>
      <c r="I230" s="13" t="s">
        <v>4</v>
      </c>
      <c r="J230" s="13" t="s">
        <v>2</v>
      </c>
      <c r="K230" s="48"/>
      <c r="L230" s="3"/>
      <c r="N230" s="3"/>
      <c r="P230" s="3"/>
      <c r="R230" s="3"/>
      <c r="T230" s="3"/>
      <c r="V230" s="3"/>
      <c r="X230" s="3"/>
      <c r="AC230" s="29"/>
    </row>
    <row r="231" spans="1:29" ht="15">
      <c r="A231" s="20" t="s">
        <v>345</v>
      </c>
      <c r="B231" s="40" t="s">
        <v>161</v>
      </c>
      <c r="C231" s="11">
        <v>37372</v>
      </c>
      <c r="D231" s="11">
        <v>41828</v>
      </c>
      <c r="E231" s="40">
        <f t="shared" si="23"/>
        <v>12</v>
      </c>
      <c r="F231" s="12" t="s">
        <v>6</v>
      </c>
      <c r="G231" s="12" t="s">
        <v>12</v>
      </c>
      <c r="H231" s="25"/>
      <c r="I231" s="7"/>
      <c r="J231" s="7"/>
      <c r="K231" s="48"/>
      <c r="L231" s="3"/>
      <c r="N231" s="3"/>
      <c r="P231" s="3"/>
      <c r="R231" s="3"/>
      <c r="T231" s="3"/>
      <c r="V231" s="3"/>
      <c r="X231" s="3"/>
      <c r="AC231" s="29"/>
    </row>
    <row r="232" spans="1:29" ht="15">
      <c r="A232" s="20" t="s">
        <v>346</v>
      </c>
      <c r="B232" s="40" t="s">
        <v>161</v>
      </c>
      <c r="C232" s="11">
        <v>38505</v>
      </c>
      <c r="D232" s="11">
        <v>41828</v>
      </c>
      <c r="E232" s="40">
        <f t="shared" si="23"/>
        <v>9</v>
      </c>
      <c r="F232" s="12" t="s">
        <v>6</v>
      </c>
      <c r="G232" s="12" t="s">
        <v>4</v>
      </c>
      <c r="H232" s="25"/>
      <c r="I232" s="7"/>
      <c r="J232" s="7"/>
      <c r="K232" s="48"/>
      <c r="L232" s="3"/>
      <c r="N232" s="3"/>
      <c r="P232" s="3"/>
      <c r="R232" s="3"/>
      <c r="T232" s="3"/>
      <c r="V232" s="3"/>
      <c r="X232" s="3"/>
      <c r="AC232" s="29"/>
    </row>
    <row r="233" spans="1:29" ht="15">
      <c r="A233" s="6" t="s">
        <v>347</v>
      </c>
      <c r="B233" s="40" t="s">
        <v>161</v>
      </c>
      <c r="C233" s="16">
        <v>37497</v>
      </c>
      <c r="D233" s="11">
        <v>41827</v>
      </c>
      <c r="E233" s="40">
        <f t="shared" si="23"/>
        <v>12</v>
      </c>
      <c r="F233" s="6"/>
      <c r="G233" s="6"/>
      <c r="H233" s="44"/>
      <c r="I233" s="6" t="s">
        <v>1</v>
      </c>
      <c r="J233" s="6" t="s">
        <v>2</v>
      </c>
      <c r="K233" s="44"/>
      <c r="L233" s="6"/>
      <c r="N233" s="6"/>
      <c r="P233" s="3"/>
      <c r="R233" s="3"/>
      <c r="T233" s="3"/>
      <c r="V233" s="3"/>
      <c r="X233" s="3"/>
      <c r="AC233" s="29"/>
    </row>
    <row r="234" spans="1:29" ht="15">
      <c r="A234" s="20" t="s">
        <v>348</v>
      </c>
      <c r="B234" s="40" t="s">
        <v>161</v>
      </c>
      <c r="C234" s="11">
        <v>36469</v>
      </c>
      <c r="D234" s="11">
        <v>41827</v>
      </c>
      <c r="E234" s="40">
        <f t="shared" si="23"/>
        <v>15</v>
      </c>
      <c r="F234" s="12" t="s">
        <v>0</v>
      </c>
      <c r="G234" s="12" t="s">
        <v>4</v>
      </c>
      <c r="H234" s="25"/>
      <c r="I234" s="13" t="s">
        <v>4</v>
      </c>
      <c r="J234" s="13" t="s">
        <v>2</v>
      </c>
      <c r="K234" s="48"/>
      <c r="L234" s="3"/>
      <c r="N234" s="3"/>
      <c r="P234" s="3"/>
      <c r="R234" s="3"/>
      <c r="T234" s="3"/>
      <c r="V234" s="3"/>
      <c r="X234" s="3"/>
      <c r="AC234" s="29"/>
    </row>
    <row r="235" spans="1:29" ht="15">
      <c r="A235" s="20" t="s">
        <v>349</v>
      </c>
      <c r="B235" s="40" t="s">
        <v>161</v>
      </c>
      <c r="C235" s="11">
        <v>37136</v>
      </c>
      <c r="D235" s="11">
        <v>41835</v>
      </c>
      <c r="E235" s="40">
        <f t="shared" si="23"/>
        <v>13</v>
      </c>
      <c r="F235" s="3"/>
      <c r="G235" s="3"/>
      <c r="H235" s="25"/>
      <c r="I235" s="13" t="s">
        <v>12</v>
      </c>
      <c r="J235" s="13" t="s">
        <v>10</v>
      </c>
      <c r="K235" s="48"/>
      <c r="L235" s="3"/>
      <c r="N235" s="3"/>
      <c r="P235" s="3"/>
      <c r="R235" s="3"/>
      <c r="T235" s="3"/>
      <c r="V235" s="3"/>
      <c r="X235" s="3"/>
      <c r="AC235" s="29"/>
    </row>
    <row r="236" spans="1:29" ht="15">
      <c r="A236" s="20" t="s">
        <v>350</v>
      </c>
      <c r="B236" s="40" t="s">
        <v>162</v>
      </c>
      <c r="C236" s="11">
        <v>36763</v>
      </c>
      <c r="D236" s="11">
        <v>41835</v>
      </c>
      <c r="E236" s="40">
        <f t="shared" si="23"/>
        <v>14</v>
      </c>
      <c r="F236" s="12" t="s">
        <v>0</v>
      </c>
      <c r="G236" s="12" t="s">
        <v>34</v>
      </c>
      <c r="H236" s="25"/>
      <c r="I236" s="7"/>
      <c r="J236" s="7"/>
      <c r="K236" s="48"/>
      <c r="L236" s="3"/>
      <c r="N236" s="3"/>
      <c r="P236" s="3"/>
      <c r="R236" s="3"/>
      <c r="T236" s="3"/>
      <c r="V236" s="3"/>
      <c r="X236" s="3"/>
      <c r="AC236" s="29"/>
    </row>
    <row r="237" spans="1:29" ht="15">
      <c r="A237" s="20" t="s">
        <v>351</v>
      </c>
      <c r="B237" s="40" t="s">
        <v>161</v>
      </c>
      <c r="C237" s="11">
        <v>36406</v>
      </c>
      <c r="D237" s="11">
        <v>41835</v>
      </c>
      <c r="E237" s="40">
        <f t="shared" si="23"/>
        <v>15</v>
      </c>
      <c r="F237" s="3"/>
      <c r="G237" s="3"/>
      <c r="H237" s="25"/>
      <c r="I237" s="13" t="s">
        <v>1</v>
      </c>
      <c r="J237" s="13" t="s">
        <v>10</v>
      </c>
      <c r="K237" s="48"/>
      <c r="L237" s="3"/>
      <c r="N237" s="3"/>
      <c r="P237" s="3"/>
      <c r="R237" s="3"/>
      <c r="T237" s="3"/>
      <c r="V237" s="3"/>
      <c r="X237" s="3"/>
      <c r="AC237" s="29"/>
    </row>
    <row r="238" spans="1:29" ht="15">
      <c r="A238" s="20" t="s">
        <v>352</v>
      </c>
      <c r="B238" s="40" t="s">
        <v>161</v>
      </c>
      <c r="C238" s="11">
        <v>36662</v>
      </c>
      <c r="D238" s="11">
        <v>41835</v>
      </c>
      <c r="E238" s="40">
        <f t="shared" si="23"/>
        <v>14</v>
      </c>
      <c r="F238" s="12" t="s">
        <v>6</v>
      </c>
      <c r="G238" s="12" t="s">
        <v>4</v>
      </c>
      <c r="H238" s="25"/>
      <c r="I238" s="7"/>
      <c r="J238" s="7"/>
      <c r="K238" s="48"/>
      <c r="L238" s="3"/>
      <c r="N238" s="3"/>
      <c r="P238" s="3"/>
      <c r="R238" s="3"/>
      <c r="T238" s="3"/>
      <c r="V238" s="3"/>
      <c r="X238" s="3"/>
      <c r="AC238" s="29"/>
    </row>
    <row r="239" spans="1:29" ht="15">
      <c r="A239" s="20" t="s">
        <v>353</v>
      </c>
      <c r="B239" s="40" t="s">
        <v>161</v>
      </c>
      <c r="C239" s="11">
        <v>36229</v>
      </c>
      <c r="D239" s="11">
        <v>41835</v>
      </c>
      <c r="E239" s="40">
        <f t="shared" si="23"/>
        <v>15</v>
      </c>
      <c r="F239" s="12" t="s">
        <v>44</v>
      </c>
      <c r="G239" s="12" t="s">
        <v>34</v>
      </c>
      <c r="H239" s="25"/>
      <c r="I239" s="7"/>
      <c r="J239" s="7"/>
      <c r="K239" s="48"/>
      <c r="L239" s="3"/>
      <c r="N239" s="3"/>
      <c r="P239" s="3"/>
      <c r="R239" s="3"/>
      <c r="T239" s="3"/>
      <c r="V239" s="3"/>
      <c r="X239" s="3"/>
      <c r="AC239" s="29"/>
    </row>
    <row r="240" spans="1:29" ht="15">
      <c r="A240" s="6" t="s">
        <v>354</v>
      </c>
      <c r="B240" s="40" t="s">
        <v>161</v>
      </c>
      <c r="C240" s="16">
        <v>36272</v>
      </c>
      <c r="D240" s="11">
        <v>41828</v>
      </c>
      <c r="E240" s="40">
        <f t="shared" si="23"/>
        <v>15</v>
      </c>
      <c r="F240" s="6" t="s">
        <v>0</v>
      </c>
      <c r="G240" s="6" t="s">
        <v>4</v>
      </c>
      <c r="H240" s="44"/>
      <c r="I240" s="6" t="s">
        <v>4</v>
      </c>
      <c r="J240" s="6" t="s">
        <v>2</v>
      </c>
      <c r="K240" s="44"/>
      <c r="L240" s="6"/>
      <c r="N240" s="6"/>
      <c r="P240" s="3"/>
      <c r="R240" s="3"/>
      <c r="T240" s="3"/>
      <c r="V240" s="3"/>
      <c r="X240" s="3"/>
      <c r="AC240" s="29"/>
    </row>
    <row r="241" spans="1:29" ht="15">
      <c r="A241" s="6" t="s">
        <v>355</v>
      </c>
      <c r="B241" s="40" t="s">
        <v>161</v>
      </c>
      <c r="C241" s="16">
        <v>37186</v>
      </c>
      <c r="D241" s="11">
        <v>41807</v>
      </c>
      <c r="E241" s="40">
        <f t="shared" si="23"/>
        <v>13</v>
      </c>
      <c r="F241" s="6" t="s">
        <v>27</v>
      </c>
      <c r="G241" s="6" t="s">
        <v>34</v>
      </c>
      <c r="H241" s="44"/>
      <c r="I241" s="6" t="s">
        <v>34</v>
      </c>
      <c r="J241" s="6" t="s">
        <v>2</v>
      </c>
      <c r="K241" s="44"/>
      <c r="L241" s="6"/>
      <c r="N241" s="6"/>
      <c r="P241" s="3"/>
      <c r="R241" s="3"/>
      <c r="T241" s="3"/>
      <c r="V241" s="3"/>
      <c r="X241" s="3"/>
      <c r="AC241" s="29"/>
    </row>
    <row r="242" spans="1:29" ht="15">
      <c r="A242" s="6" t="s">
        <v>356</v>
      </c>
      <c r="B242" s="40" t="s">
        <v>161</v>
      </c>
      <c r="C242" s="16">
        <v>37037</v>
      </c>
      <c r="D242" s="11">
        <v>41806</v>
      </c>
      <c r="E242" s="40">
        <f t="shared" si="23"/>
        <v>13</v>
      </c>
      <c r="F242" s="6"/>
      <c r="G242" s="6"/>
      <c r="H242" s="44"/>
      <c r="I242" s="6" t="s">
        <v>1</v>
      </c>
      <c r="J242" s="6" t="s">
        <v>10</v>
      </c>
      <c r="K242" s="44"/>
      <c r="L242" s="6"/>
      <c r="N242" s="6"/>
      <c r="P242" s="3"/>
      <c r="R242" s="3"/>
      <c r="T242" s="3"/>
      <c r="V242" s="3"/>
      <c r="X242" s="3"/>
      <c r="AC242" s="29"/>
    </row>
    <row r="243" spans="1:29" ht="15">
      <c r="A243" s="6" t="s">
        <v>357</v>
      </c>
      <c r="B243" s="40" t="s">
        <v>162</v>
      </c>
      <c r="C243" s="16">
        <v>36303</v>
      </c>
      <c r="D243" s="11">
        <v>41836</v>
      </c>
      <c r="E243" s="40">
        <f t="shared" si="23"/>
        <v>15</v>
      </c>
      <c r="F243" s="6" t="s">
        <v>0</v>
      </c>
      <c r="G243" s="6" t="s">
        <v>4</v>
      </c>
      <c r="H243" s="44"/>
      <c r="I243" s="6" t="s">
        <v>59</v>
      </c>
      <c r="J243" s="6" t="s">
        <v>2</v>
      </c>
      <c r="K243" s="44"/>
      <c r="L243" s="6"/>
      <c r="N243" s="6"/>
      <c r="P243" s="3"/>
      <c r="R243" s="3"/>
      <c r="T243" s="3"/>
      <c r="V243" s="3"/>
      <c r="X243" s="3"/>
      <c r="AC243" s="29"/>
    </row>
    <row r="244" spans="1:29" ht="15">
      <c r="A244" s="6" t="s">
        <v>358</v>
      </c>
      <c r="B244" s="40" t="s">
        <v>161</v>
      </c>
      <c r="C244" s="16">
        <v>36469</v>
      </c>
      <c r="D244" s="11">
        <v>41841</v>
      </c>
      <c r="E244" s="40">
        <f t="shared" si="23"/>
        <v>15</v>
      </c>
      <c r="F244" s="6" t="s">
        <v>6</v>
      </c>
      <c r="G244" s="6" t="s">
        <v>1</v>
      </c>
      <c r="H244" s="44"/>
      <c r="I244" s="6" t="s">
        <v>1</v>
      </c>
      <c r="J244" s="6" t="s">
        <v>2</v>
      </c>
      <c r="K244" s="44"/>
      <c r="L244" s="6"/>
      <c r="N244" s="6"/>
      <c r="P244" s="3"/>
      <c r="R244" s="3"/>
      <c r="T244" s="3"/>
      <c r="V244" s="3"/>
      <c r="X244" s="3"/>
      <c r="AC244" s="29"/>
    </row>
    <row r="245" spans="1:29" ht="15">
      <c r="A245" s="20" t="s">
        <v>359</v>
      </c>
      <c r="B245" s="40" t="s">
        <v>161</v>
      </c>
      <c r="C245" s="11">
        <v>36386</v>
      </c>
      <c r="D245" s="11">
        <v>41842</v>
      </c>
      <c r="E245" s="40">
        <f t="shared" si="23"/>
        <v>15</v>
      </c>
      <c r="F245" s="12" t="s">
        <v>6</v>
      </c>
      <c r="G245" s="12" t="s">
        <v>28</v>
      </c>
      <c r="H245" s="25"/>
      <c r="I245" s="7"/>
      <c r="J245" s="7"/>
      <c r="K245" s="48"/>
      <c r="L245" s="3"/>
      <c r="N245" s="3"/>
      <c r="P245" s="3"/>
      <c r="R245" s="3"/>
      <c r="T245" s="3"/>
      <c r="V245" s="3"/>
      <c r="X245" s="3"/>
      <c r="AC245" s="29"/>
    </row>
    <row r="246" spans="1:29" ht="15">
      <c r="A246" s="20" t="s">
        <v>360</v>
      </c>
      <c r="B246" s="40" t="s">
        <v>161</v>
      </c>
      <c r="C246" s="11">
        <v>36307</v>
      </c>
      <c r="D246" s="11">
        <v>41842</v>
      </c>
      <c r="E246" s="40">
        <f t="shared" si="23"/>
        <v>15</v>
      </c>
      <c r="F246" s="12" t="s">
        <v>0</v>
      </c>
      <c r="G246" s="12" t="s">
        <v>4</v>
      </c>
      <c r="H246" s="25"/>
      <c r="I246" s="13" t="s">
        <v>4</v>
      </c>
      <c r="J246" s="13" t="s">
        <v>2</v>
      </c>
      <c r="K246" s="48"/>
      <c r="L246" s="3"/>
      <c r="N246" s="3"/>
      <c r="P246" s="3"/>
      <c r="R246" s="3"/>
      <c r="T246" s="3"/>
      <c r="V246" s="3"/>
      <c r="X246" s="3"/>
      <c r="AC246" s="29"/>
    </row>
    <row r="247" spans="1:29" ht="15">
      <c r="A247" s="6" t="s">
        <v>361</v>
      </c>
      <c r="B247" s="40" t="s">
        <v>161</v>
      </c>
      <c r="C247" s="16">
        <v>36564</v>
      </c>
      <c r="D247" s="11">
        <v>41835</v>
      </c>
      <c r="E247" s="40">
        <f t="shared" si="23"/>
        <v>14</v>
      </c>
      <c r="F247" s="6" t="s">
        <v>44</v>
      </c>
      <c r="G247" s="6" t="s">
        <v>34</v>
      </c>
      <c r="H247" s="44"/>
      <c r="I247" s="6"/>
      <c r="J247" s="6"/>
      <c r="K247" s="44"/>
      <c r="L247" s="6"/>
      <c r="N247" s="6"/>
      <c r="P247" s="3"/>
      <c r="R247" s="3"/>
      <c r="T247" s="3"/>
      <c r="V247" s="3"/>
      <c r="X247" s="3"/>
      <c r="AC247" s="29"/>
    </row>
    <row r="248" spans="1:29" ht="15">
      <c r="A248" s="6" t="s">
        <v>362</v>
      </c>
      <c r="B248" s="40" t="s">
        <v>162</v>
      </c>
      <c r="C248" s="16">
        <v>35666</v>
      </c>
      <c r="D248" s="11">
        <v>41835</v>
      </c>
      <c r="E248" s="40">
        <f t="shared" si="23"/>
        <v>17</v>
      </c>
      <c r="F248" s="6" t="s">
        <v>44</v>
      </c>
      <c r="G248" s="6" t="s">
        <v>4</v>
      </c>
      <c r="H248" s="44"/>
      <c r="I248" s="6" t="s">
        <v>4</v>
      </c>
      <c r="J248" s="6" t="s">
        <v>10</v>
      </c>
      <c r="K248" s="44"/>
      <c r="L248" s="6"/>
      <c r="N248" s="6"/>
      <c r="P248" s="3"/>
      <c r="R248" s="3"/>
      <c r="T248" s="3"/>
      <c r="V248" s="3"/>
      <c r="X248" s="3"/>
      <c r="AC248" s="29"/>
    </row>
    <row r="249" spans="1:29" ht="15">
      <c r="A249" s="20" t="s">
        <v>363</v>
      </c>
      <c r="B249" s="40" t="s">
        <v>162</v>
      </c>
      <c r="C249" s="11">
        <v>35875</v>
      </c>
      <c r="D249" s="11">
        <v>41877</v>
      </c>
      <c r="E249" s="40">
        <f t="shared" si="23"/>
        <v>16</v>
      </c>
      <c r="F249" s="12" t="s">
        <v>12</v>
      </c>
      <c r="G249" s="12" t="s">
        <v>34</v>
      </c>
      <c r="H249" s="25"/>
      <c r="I249" s="7"/>
      <c r="J249" s="7"/>
      <c r="K249" s="48"/>
      <c r="L249" s="3"/>
      <c r="N249" s="3"/>
      <c r="P249" s="3"/>
      <c r="R249" s="3"/>
      <c r="T249" s="3"/>
      <c r="V249" s="3"/>
      <c r="X249" s="3"/>
      <c r="AC249" s="29"/>
    </row>
    <row r="250" spans="1:29" ht="15">
      <c r="A250" s="20" t="s">
        <v>364</v>
      </c>
      <c r="B250" s="40" t="s">
        <v>161</v>
      </c>
      <c r="C250" s="11">
        <v>36503</v>
      </c>
      <c r="D250" s="11">
        <v>41877</v>
      </c>
      <c r="E250" s="40">
        <f t="shared" si="23"/>
        <v>15</v>
      </c>
      <c r="F250" s="12" t="s">
        <v>6</v>
      </c>
      <c r="G250" s="12" t="s">
        <v>4</v>
      </c>
      <c r="H250" s="25"/>
      <c r="I250" s="13" t="s">
        <v>4</v>
      </c>
      <c r="J250" s="13" t="s">
        <v>2</v>
      </c>
      <c r="K250" s="48"/>
      <c r="L250" s="3"/>
      <c r="N250" s="3"/>
      <c r="P250" s="3"/>
      <c r="R250" s="3"/>
      <c r="T250" s="3"/>
      <c r="V250" s="3"/>
      <c r="X250" s="3"/>
      <c r="AC250" s="29"/>
    </row>
    <row r="251" spans="1:29" ht="15">
      <c r="A251" s="20" t="s">
        <v>365</v>
      </c>
      <c r="B251" s="40" t="s">
        <v>162</v>
      </c>
      <c r="C251" s="11">
        <v>37917</v>
      </c>
      <c r="D251" s="11">
        <v>41876</v>
      </c>
      <c r="E251" s="40">
        <f t="shared" si="23"/>
        <v>11</v>
      </c>
      <c r="F251" s="3"/>
      <c r="G251" s="3"/>
      <c r="H251" s="25"/>
      <c r="I251" s="13" t="s">
        <v>12</v>
      </c>
      <c r="J251" s="13" t="s">
        <v>28</v>
      </c>
      <c r="K251" s="48"/>
      <c r="L251" s="3"/>
      <c r="N251" s="3"/>
      <c r="P251" s="3"/>
      <c r="R251" s="3"/>
      <c r="T251" s="3"/>
      <c r="V251" s="3"/>
      <c r="X251" s="3"/>
      <c r="AC251" s="29"/>
    </row>
    <row r="252" spans="1:29" ht="15">
      <c r="A252" s="6" t="s">
        <v>366</v>
      </c>
      <c r="B252" s="40" t="s">
        <v>161</v>
      </c>
      <c r="C252" s="16">
        <v>36201</v>
      </c>
      <c r="D252" s="11">
        <v>41877</v>
      </c>
      <c r="E252" s="40">
        <f t="shared" si="23"/>
        <v>15</v>
      </c>
      <c r="F252" s="6" t="s">
        <v>8</v>
      </c>
      <c r="G252" s="6" t="s">
        <v>12</v>
      </c>
      <c r="H252" s="44"/>
      <c r="I252" s="6" t="s">
        <v>12</v>
      </c>
      <c r="J252" s="6" t="s">
        <v>28</v>
      </c>
      <c r="K252" s="44"/>
      <c r="L252" s="6"/>
      <c r="N252" s="6"/>
      <c r="P252" s="3"/>
      <c r="R252" s="3"/>
      <c r="T252" s="3"/>
      <c r="V252" s="3"/>
      <c r="X252" s="3"/>
      <c r="AC252" s="29"/>
    </row>
    <row r="253" spans="1:29" ht="15">
      <c r="A253" s="6" t="s">
        <v>367</v>
      </c>
      <c r="B253" s="40" t="s">
        <v>162</v>
      </c>
      <c r="C253" s="16">
        <v>36181</v>
      </c>
      <c r="D253" s="11">
        <v>41890</v>
      </c>
      <c r="E253" s="40">
        <f t="shared" si="23"/>
        <v>15</v>
      </c>
      <c r="F253" s="6"/>
      <c r="G253" s="6"/>
      <c r="H253" s="44"/>
      <c r="I253" s="6" t="s">
        <v>12</v>
      </c>
      <c r="J253" s="6" t="s">
        <v>10</v>
      </c>
      <c r="K253" s="44"/>
      <c r="L253" s="6"/>
      <c r="N253" s="6"/>
      <c r="P253" s="3"/>
      <c r="R253" s="3"/>
      <c r="T253" s="3"/>
      <c r="V253" s="3"/>
      <c r="X253" s="3"/>
      <c r="AC253" s="29"/>
    </row>
    <row r="254" spans="1:29" ht="15">
      <c r="A254" s="20" t="s">
        <v>368</v>
      </c>
      <c r="B254" s="40" t="s">
        <v>161</v>
      </c>
      <c r="C254" s="11">
        <v>37646</v>
      </c>
      <c r="D254" s="11">
        <v>41883</v>
      </c>
      <c r="E254" s="40">
        <f t="shared" si="23"/>
        <v>11</v>
      </c>
      <c r="F254" s="3"/>
      <c r="G254" s="3"/>
      <c r="H254" s="25"/>
      <c r="I254" s="13" t="s">
        <v>1</v>
      </c>
      <c r="J254" s="13" t="s">
        <v>10</v>
      </c>
      <c r="K254" s="48"/>
      <c r="L254" s="3"/>
      <c r="N254" s="3"/>
      <c r="P254" s="3"/>
      <c r="R254" s="3"/>
      <c r="T254" s="3"/>
      <c r="V254" s="3"/>
      <c r="X254" s="3"/>
      <c r="AC254" s="29"/>
    </row>
    <row r="255" spans="1:29" ht="15">
      <c r="A255" s="14" t="s">
        <v>369</v>
      </c>
      <c r="B255" s="40" t="s">
        <v>162</v>
      </c>
      <c r="C255" s="15">
        <v>35550</v>
      </c>
      <c r="D255" s="11">
        <v>41884</v>
      </c>
      <c r="E255" s="40">
        <f t="shared" si="23"/>
        <v>17</v>
      </c>
      <c r="F255" s="14" t="s">
        <v>0</v>
      </c>
      <c r="G255" s="14" t="s">
        <v>12</v>
      </c>
      <c r="H255" s="43"/>
      <c r="I255" s="14" t="s">
        <v>12</v>
      </c>
      <c r="J255" s="14" t="s">
        <v>28</v>
      </c>
      <c r="K255" s="43"/>
      <c r="L255" s="14"/>
      <c r="N255" s="14"/>
      <c r="P255" s="3"/>
      <c r="R255" s="3"/>
      <c r="T255" s="3"/>
      <c r="V255" s="3"/>
      <c r="X255" s="3"/>
      <c r="AC255" s="29"/>
    </row>
    <row r="256" spans="1:29" ht="15">
      <c r="A256" s="20" t="s">
        <v>370</v>
      </c>
      <c r="B256" s="40" t="s">
        <v>161</v>
      </c>
      <c r="C256" s="11">
        <v>37243</v>
      </c>
      <c r="D256" s="11">
        <v>41883</v>
      </c>
      <c r="E256" s="40">
        <f t="shared" si="23"/>
        <v>13</v>
      </c>
      <c r="F256" s="3"/>
      <c r="G256" s="3"/>
      <c r="H256" s="25"/>
      <c r="I256" s="13" t="s">
        <v>75</v>
      </c>
      <c r="J256" s="13" t="s">
        <v>10</v>
      </c>
      <c r="K256" s="48"/>
      <c r="L256" s="3"/>
      <c r="N256" s="6"/>
      <c r="P256" s="3"/>
      <c r="R256" s="3"/>
      <c r="T256" s="3"/>
      <c r="V256" s="3"/>
      <c r="X256" s="3"/>
      <c r="AC256" s="29"/>
    </row>
    <row r="257" spans="1:29" ht="15">
      <c r="A257" s="20" t="s">
        <v>371</v>
      </c>
      <c r="B257" s="40" t="s">
        <v>161</v>
      </c>
      <c r="C257" s="11">
        <v>37830</v>
      </c>
      <c r="D257" s="11">
        <v>41791</v>
      </c>
      <c r="E257" s="40">
        <f t="shared" si="23"/>
        <v>11</v>
      </c>
      <c r="F257" s="12" t="s">
        <v>0</v>
      </c>
      <c r="G257" s="12" t="s">
        <v>15</v>
      </c>
      <c r="H257" s="25"/>
      <c r="I257" s="7"/>
      <c r="J257" s="7"/>
      <c r="K257" s="48"/>
      <c r="L257" s="3"/>
      <c r="N257" s="6"/>
      <c r="P257" s="3"/>
      <c r="R257" s="3"/>
      <c r="T257" s="3"/>
      <c r="V257" s="3"/>
      <c r="X257" s="3"/>
      <c r="AC257" s="29"/>
    </row>
    <row r="258" spans="1:29" ht="15">
      <c r="A258" s="20" t="s">
        <v>372</v>
      </c>
      <c r="B258" s="40" t="s">
        <v>161</v>
      </c>
      <c r="C258" s="11">
        <v>37448</v>
      </c>
      <c r="D258" s="11">
        <v>41890</v>
      </c>
      <c r="E258" s="40">
        <f t="shared" si="23"/>
        <v>12</v>
      </c>
      <c r="F258" s="12" t="s">
        <v>0</v>
      </c>
      <c r="G258" s="12" t="s">
        <v>1</v>
      </c>
      <c r="H258" s="25"/>
      <c r="I258" s="7"/>
      <c r="J258" s="7"/>
      <c r="K258" s="48"/>
      <c r="L258" s="3"/>
      <c r="N258" s="6"/>
      <c r="P258" s="3"/>
      <c r="R258" s="3"/>
      <c r="T258" s="3"/>
      <c r="V258" s="3"/>
      <c r="X258" s="3"/>
      <c r="AC258" s="29"/>
    </row>
    <row r="259" spans="1:29" ht="15">
      <c r="A259" s="20" t="s">
        <v>373</v>
      </c>
      <c r="B259" s="40" t="s">
        <v>161</v>
      </c>
      <c r="C259" s="11">
        <v>36626</v>
      </c>
      <c r="D259" s="11">
        <v>41884</v>
      </c>
      <c r="E259" s="40">
        <f t="shared" si="23"/>
        <v>14</v>
      </c>
      <c r="F259" s="12" t="s">
        <v>15</v>
      </c>
      <c r="G259" s="12" t="s">
        <v>34</v>
      </c>
      <c r="H259" s="25"/>
      <c r="I259" s="7"/>
      <c r="J259" s="7"/>
      <c r="K259" s="48"/>
      <c r="L259" s="3"/>
      <c r="N259" s="6"/>
      <c r="P259" s="3"/>
      <c r="R259" s="3"/>
      <c r="T259" s="3"/>
      <c r="V259" s="3"/>
      <c r="X259" s="3"/>
      <c r="AC259" s="29"/>
    </row>
    <row r="260" spans="1:29" ht="15">
      <c r="A260" s="6" t="s">
        <v>374</v>
      </c>
      <c r="B260" s="40" t="s">
        <v>161</v>
      </c>
      <c r="C260" s="16">
        <v>36548</v>
      </c>
      <c r="D260" s="11">
        <v>41890</v>
      </c>
      <c r="E260" s="40">
        <f t="shared" si="23"/>
        <v>14</v>
      </c>
      <c r="F260" s="6" t="s">
        <v>6</v>
      </c>
      <c r="G260" s="6" t="s">
        <v>1</v>
      </c>
      <c r="H260" s="44"/>
      <c r="I260" s="6" t="s">
        <v>1</v>
      </c>
      <c r="J260" s="6" t="s">
        <v>2</v>
      </c>
      <c r="K260" s="44"/>
      <c r="L260" s="6"/>
      <c r="N260" s="6"/>
      <c r="P260" s="3"/>
      <c r="R260" s="3"/>
      <c r="T260" s="3"/>
      <c r="V260" s="3"/>
      <c r="X260" s="3"/>
      <c r="AC260" s="29"/>
    </row>
    <row r="261" spans="1:29" ht="15">
      <c r="A261" s="6" t="s">
        <v>375</v>
      </c>
      <c r="B261" s="40" t="s">
        <v>161</v>
      </c>
      <c r="C261" s="16">
        <v>36217</v>
      </c>
      <c r="D261" s="11">
        <v>41876</v>
      </c>
      <c r="E261" s="40">
        <f t="shared" si="23"/>
        <v>15</v>
      </c>
      <c r="F261" s="6" t="s">
        <v>0</v>
      </c>
      <c r="G261" s="6" t="s">
        <v>28</v>
      </c>
      <c r="H261" s="44"/>
      <c r="I261" s="6"/>
      <c r="J261" s="6"/>
      <c r="K261" s="44"/>
      <c r="L261" s="6"/>
      <c r="N261" s="6"/>
      <c r="P261" s="3"/>
      <c r="R261" s="3"/>
      <c r="T261" s="3"/>
      <c r="V261" s="3"/>
      <c r="X261" s="3"/>
      <c r="AC261" s="29"/>
    </row>
    <row r="262" spans="1:29" ht="15">
      <c r="A262" s="20" t="s">
        <v>376</v>
      </c>
      <c r="B262" s="40" t="s">
        <v>161</v>
      </c>
      <c r="C262" s="11">
        <v>36418</v>
      </c>
      <c r="D262" s="11">
        <v>41890</v>
      </c>
      <c r="E262" s="40">
        <f t="shared" si="23"/>
        <v>15</v>
      </c>
      <c r="F262" s="3"/>
      <c r="G262" s="3"/>
      <c r="H262" s="25"/>
      <c r="I262" s="13" t="s">
        <v>1</v>
      </c>
      <c r="J262" s="13" t="s">
        <v>73</v>
      </c>
      <c r="K262" s="48"/>
      <c r="L262" s="3"/>
      <c r="N262" s="3"/>
      <c r="P262" s="3"/>
      <c r="R262" s="3"/>
      <c r="T262" s="3"/>
      <c r="V262" s="3"/>
      <c r="X262" s="3"/>
      <c r="AC262" s="29"/>
    </row>
    <row r="263" spans="1:29" ht="15">
      <c r="A263" s="20" t="s">
        <v>377</v>
      </c>
      <c r="B263" s="40" t="s">
        <v>162</v>
      </c>
      <c r="C263" s="11">
        <v>37057</v>
      </c>
      <c r="D263" s="11">
        <v>41897</v>
      </c>
      <c r="E263" s="40">
        <f t="shared" si="23"/>
        <v>13</v>
      </c>
      <c r="F263" s="12" t="s">
        <v>0</v>
      </c>
      <c r="G263" s="12" t="s">
        <v>1</v>
      </c>
      <c r="H263" s="25"/>
      <c r="I263" s="7"/>
      <c r="J263" s="7"/>
      <c r="K263" s="48"/>
      <c r="L263" s="3"/>
      <c r="N263" s="6"/>
      <c r="P263" s="3"/>
      <c r="R263" s="3"/>
      <c r="T263" s="3"/>
      <c r="V263" s="3"/>
      <c r="X263" s="3"/>
      <c r="AC263" s="29"/>
    </row>
    <row r="264" spans="1:29" ht="15">
      <c r="A264" s="20" t="s">
        <v>378</v>
      </c>
      <c r="B264" s="40" t="s">
        <v>161</v>
      </c>
      <c r="C264" s="11">
        <v>37095</v>
      </c>
      <c r="D264" s="11">
        <v>41898</v>
      </c>
      <c r="E264" s="40">
        <f t="shared" si="23"/>
        <v>13</v>
      </c>
      <c r="F264" s="3"/>
      <c r="G264" s="3"/>
      <c r="H264" s="25"/>
      <c r="I264" s="13" t="s">
        <v>12</v>
      </c>
      <c r="J264" s="13" t="s">
        <v>28</v>
      </c>
      <c r="K264" s="48"/>
      <c r="L264" s="3"/>
      <c r="N264" s="3"/>
      <c r="P264" s="3"/>
      <c r="R264" s="3"/>
      <c r="T264" s="3"/>
      <c r="V264" s="3"/>
      <c r="X264" s="3"/>
      <c r="AC264" s="29"/>
    </row>
    <row r="265" spans="1:29" ht="15">
      <c r="A265" s="20" t="s">
        <v>379</v>
      </c>
      <c r="B265" s="40" t="s">
        <v>161</v>
      </c>
      <c r="C265" s="11">
        <v>36777</v>
      </c>
      <c r="D265" s="11">
        <v>41898</v>
      </c>
      <c r="E265" s="40">
        <f t="shared" si="23"/>
        <v>14</v>
      </c>
      <c r="F265" s="12" t="s">
        <v>0</v>
      </c>
      <c r="G265" s="12" t="s">
        <v>1</v>
      </c>
      <c r="H265" s="25"/>
      <c r="I265" s="13" t="s">
        <v>1</v>
      </c>
      <c r="J265" s="13" t="s">
        <v>2</v>
      </c>
      <c r="K265" s="48"/>
      <c r="L265" s="3"/>
      <c r="N265" s="6"/>
      <c r="P265" s="3"/>
      <c r="R265" s="3"/>
      <c r="T265" s="3"/>
      <c r="V265" s="3"/>
      <c r="X265" s="3"/>
      <c r="AC265" s="29"/>
    </row>
    <row r="266" spans="1:29" ht="15">
      <c r="A266" s="20" t="s">
        <v>380</v>
      </c>
      <c r="B266" s="40" t="s">
        <v>161</v>
      </c>
      <c r="C266" s="11">
        <v>37007</v>
      </c>
      <c r="D266" s="11">
        <v>41904</v>
      </c>
      <c r="E266" s="40">
        <f t="shared" si="23"/>
        <v>13</v>
      </c>
      <c r="F266" s="12" t="s">
        <v>44</v>
      </c>
      <c r="G266" s="12" t="s">
        <v>1</v>
      </c>
      <c r="H266" s="25"/>
      <c r="I266" s="7"/>
      <c r="J266" s="7"/>
      <c r="K266" s="48"/>
      <c r="L266" s="3"/>
      <c r="N266" s="6"/>
      <c r="P266" s="3"/>
      <c r="R266" s="3"/>
      <c r="T266" s="3"/>
      <c r="V266" s="3"/>
      <c r="X266" s="3"/>
      <c r="AC266" s="29"/>
    </row>
    <row r="267" spans="1:29" ht="15">
      <c r="A267" s="20" t="s">
        <v>381</v>
      </c>
      <c r="B267" s="40" t="s">
        <v>162</v>
      </c>
      <c r="C267" s="11">
        <v>36348</v>
      </c>
      <c r="D267" s="11">
        <v>41905</v>
      </c>
      <c r="E267" s="40">
        <f t="shared" si="23"/>
        <v>15</v>
      </c>
      <c r="F267" s="12" t="s">
        <v>6</v>
      </c>
      <c r="G267" s="12" t="s">
        <v>15</v>
      </c>
      <c r="H267" s="25"/>
      <c r="I267" s="7"/>
      <c r="J267" s="7"/>
      <c r="K267" s="48"/>
      <c r="L267" s="3"/>
      <c r="N267" s="6"/>
      <c r="P267" s="3"/>
      <c r="R267" s="3"/>
      <c r="T267" s="3"/>
      <c r="V267" s="3"/>
      <c r="X267" s="3"/>
      <c r="AC267" s="29"/>
    </row>
    <row r="268" spans="1:29" ht="15">
      <c r="A268" s="20" t="s">
        <v>382</v>
      </c>
      <c r="B268" s="40" t="s">
        <v>161</v>
      </c>
      <c r="C268" s="11">
        <v>36264</v>
      </c>
      <c r="D268" s="11">
        <v>41904</v>
      </c>
      <c r="E268" s="40">
        <f t="shared" si="23"/>
        <v>15</v>
      </c>
      <c r="F268" s="12" t="s">
        <v>6</v>
      </c>
      <c r="G268" s="12" t="s">
        <v>12</v>
      </c>
      <c r="H268" s="25"/>
      <c r="I268" s="7"/>
      <c r="J268" s="7"/>
      <c r="K268" s="48"/>
      <c r="L268" s="3"/>
      <c r="N268" s="3"/>
      <c r="P268" s="3"/>
      <c r="R268" s="3"/>
      <c r="T268" s="3"/>
      <c r="V268" s="3"/>
      <c r="X268" s="3"/>
      <c r="AC268" s="29"/>
    </row>
    <row r="269" spans="1:29" ht="15">
      <c r="A269" s="20" t="s">
        <v>383</v>
      </c>
      <c r="B269" s="40" t="s">
        <v>161</v>
      </c>
      <c r="C269" s="11">
        <v>38092</v>
      </c>
      <c r="D269" s="11">
        <v>41911</v>
      </c>
      <c r="E269" s="40">
        <f t="shared" si="23"/>
        <v>10</v>
      </c>
      <c r="F269" s="3"/>
      <c r="G269" s="3"/>
      <c r="H269" s="25"/>
      <c r="I269" s="13" t="s">
        <v>4</v>
      </c>
      <c r="J269" s="13" t="s">
        <v>2</v>
      </c>
      <c r="K269" s="48"/>
      <c r="L269" s="3"/>
      <c r="N269" s="3"/>
      <c r="P269" s="3"/>
      <c r="R269" s="3"/>
      <c r="T269" s="3"/>
      <c r="V269" s="3"/>
      <c r="X269" s="3"/>
      <c r="AC269" s="29"/>
    </row>
    <row r="270" spans="1:29" ht="15">
      <c r="A270" s="20" t="s">
        <v>384</v>
      </c>
      <c r="B270" s="40" t="s">
        <v>161</v>
      </c>
      <c r="C270" s="11">
        <v>38009</v>
      </c>
      <c r="D270" s="11">
        <v>41911</v>
      </c>
      <c r="E270" s="40">
        <f t="shared" si="23"/>
        <v>10</v>
      </c>
      <c r="F270" s="12" t="s">
        <v>0</v>
      </c>
      <c r="G270" s="12" t="s">
        <v>4</v>
      </c>
      <c r="H270" s="25"/>
      <c r="I270" s="7"/>
      <c r="J270" s="7"/>
      <c r="K270" s="48"/>
      <c r="L270" s="3"/>
      <c r="N270" s="3"/>
      <c r="P270" s="3"/>
      <c r="R270" s="3"/>
      <c r="T270" s="3"/>
      <c r="V270" s="3"/>
      <c r="X270" s="3"/>
      <c r="AC270" s="29"/>
    </row>
    <row r="271" spans="1:29" ht="15">
      <c r="A271" s="20" t="s">
        <v>385</v>
      </c>
      <c r="B271" s="40" t="s">
        <v>161</v>
      </c>
      <c r="C271" s="11">
        <v>36636</v>
      </c>
      <c r="D271" s="11">
        <v>41911</v>
      </c>
      <c r="E271" s="40">
        <f t="shared" si="23"/>
        <v>14</v>
      </c>
      <c r="F271" s="3"/>
      <c r="G271" s="3"/>
      <c r="H271" s="25"/>
      <c r="I271" s="13" t="s">
        <v>1</v>
      </c>
      <c r="J271" s="13" t="s">
        <v>10</v>
      </c>
      <c r="K271" s="48"/>
      <c r="L271" s="3"/>
      <c r="N271" s="3"/>
      <c r="P271" s="3"/>
      <c r="R271" s="3"/>
      <c r="T271" s="3"/>
      <c r="V271" s="3"/>
      <c r="X271" s="3"/>
      <c r="AC271" s="29"/>
    </row>
    <row r="272" spans="1:29" ht="15">
      <c r="A272" s="20" t="s">
        <v>386</v>
      </c>
      <c r="B272" s="40" t="s">
        <v>161</v>
      </c>
      <c r="C272" s="11">
        <v>36013</v>
      </c>
      <c r="D272" s="11">
        <v>41912</v>
      </c>
      <c r="E272" s="40">
        <f t="shared" si="23"/>
        <v>16</v>
      </c>
      <c r="F272" s="12" t="s">
        <v>21</v>
      </c>
      <c r="G272" s="12" t="s">
        <v>21</v>
      </c>
      <c r="H272" s="47"/>
      <c r="I272" s="13" t="s">
        <v>12</v>
      </c>
      <c r="J272" s="13" t="s">
        <v>28</v>
      </c>
      <c r="K272" s="48"/>
      <c r="L272" s="12"/>
      <c r="N272" s="12"/>
      <c r="P272" s="3"/>
      <c r="R272" s="3"/>
      <c r="T272" s="3"/>
      <c r="V272" s="3"/>
      <c r="X272" s="3"/>
      <c r="AC272" s="29"/>
    </row>
    <row r="273" spans="1:29" ht="15">
      <c r="A273" s="20" t="s">
        <v>387</v>
      </c>
      <c r="B273" s="40" t="s">
        <v>161</v>
      </c>
      <c r="C273" s="11">
        <v>36746</v>
      </c>
      <c r="D273" s="11">
        <v>41912</v>
      </c>
      <c r="E273" s="40">
        <f t="shared" si="23"/>
        <v>14</v>
      </c>
      <c r="F273" s="3"/>
      <c r="G273" s="3"/>
      <c r="H273" s="25"/>
      <c r="I273" s="13" t="s">
        <v>12</v>
      </c>
      <c r="J273" s="13" t="s">
        <v>28</v>
      </c>
      <c r="K273" s="48"/>
      <c r="L273" s="3"/>
      <c r="N273" s="3"/>
      <c r="P273" s="3"/>
      <c r="R273" s="3"/>
      <c r="T273" s="3"/>
      <c r="V273" s="3"/>
      <c r="X273" s="3"/>
      <c r="AC273" s="29"/>
    </row>
    <row r="274" spans="1:29" ht="15">
      <c r="A274" s="20" t="s">
        <v>388</v>
      </c>
      <c r="B274" s="40" t="s">
        <v>161</v>
      </c>
      <c r="C274" s="11">
        <v>36347</v>
      </c>
      <c r="D274" s="11">
        <v>41911</v>
      </c>
      <c r="E274" s="40">
        <f t="shared" si="23"/>
        <v>15</v>
      </c>
      <c r="F274" s="12" t="s">
        <v>6</v>
      </c>
      <c r="G274" s="12" t="s">
        <v>4</v>
      </c>
      <c r="H274" s="25"/>
      <c r="I274" s="7"/>
      <c r="J274" s="7"/>
      <c r="K274" s="48"/>
      <c r="L274" s="3"/>
      <c r="N274" s="3"/>
      <c r="P274" s="3"/>
      <c r="R274" s="3"/>
      <c r="T274" s="3"/>
      <c r="V274" s="3"/>
      <c r="X274" s="3"/>
      <c r="AC274" s="29"/>
    </row>
    <row r="275" spans="1:29" ht="15">
      <c r="A275" s="6" t="s">
        <v>389</v>
      </c>
      <c r="B275" s="40" t="s">
        <v>161</v>
      </c>
      <c r="C275" s="16">
        <v>37529</v>
      </c>
      <c r="D275" s="11">
        <v>41911</v>
      </c>
      <c r="E275" s="40">
        <f t="shared" si="23"/>
        <v>12</v>
      </c>
      <c r="F275" s="6" t="s">
        <v>6</v>
      </c>
      <c r="G275" s="6" t="s">
        <v>1</v>
      </c>
      <c r="H275" s="44"/>
      <c r="I275" s="6"/>
      <c r="J275" s="6"/>
      <c r="K275" s="44"/>
      <c r="L275" s="6"/>
      <c r="N275" s="6"/>
      <c r="P275" s="3"/>
      <c r="R275" s="3"/>
      <c r="T275" s="3"/>
      <c r="V275" s="3"/>
      <c r="X275" s="3"/>
      <c r="AC275" s="29"/>
    </row>
    <row r="276" spans="1:29" ht="15">
      <c r="A276" s="20" t="s">
        <v>390</v>
      </c>
      <c r="B276" s="40" t="s">
        <v>161</v>
      </c>
      <c r="C276" s="11">
        <v>36827</v>
      </c>
      <c r="D276" s="11">
        <v>41919</v>
      </c>
      <c r="E276" s="40">
        <f t="shared" si="23"/>
        <v>14</v>
      </c>
      <c r="F276" s="12" t="s">
        <v>6</v>
      </c>
      <c r="G276" s="12" t="s">
        <v>1</v>
      </c>
      <c r="H276" s="25"/>
      <c r="I276" s="13" t="s">
        <v>1</v>
      </c>
      <c r="J276" s="13" t="s">
        <v>10</v>
      </c>
      <c r="K276" s="48"/>
      <c r="L276" s="3"/>
      <c r="N276" s="3"/>
      <c r="P276" s="3"/>
      <c r="R276" s="3"/>
      <c r="T276" s="3"/>
      <c r="V276" s="3"/>
      <c r="X276" s="3"/>
      <c r="AC276" s="29"/>
    </row>
    <row r="277" spans="1:29" ht="15">
      <c r="A277" s="20" t="s">
        <v>391</v>
      </c>
      <c r="B277" s="40" t="s">
        <v>162</v>
      </c>
      <c r="C277" s="11">
        <v>36820</v>
      </c>
      <c r="D277" s="11">
        <v>41918</v>
      </c>
      <c r="E277" s="40">
        <f t="shared" si="23"/>
        <v>14</v>
      </c>
      <c r="F277" s="12" t="s">
        <v>0</v>
      </c>
      <c r="G277" s="12" t="s">
        <v>1</v>
      </c>
      <c r="H277" s="25"/>
      <c r="I277" s="7"/>
      <c r="J277" s="7"/>
      <c r="K277" s="48"/>
      <c r="L277" s="3"/>
      <c r="N277" s="3"/>
      <c r="P277" s="3"/>
      <c r="R277" s="3"/>
      <c r="T277" s="3"/>
      <c r="V277" s="3"/>
      <c r="X277" s="3"/>
      <c r="AC277" s="29"/>
    </row>
    <row r="278" spans="1:29" ht="15">
      <c r="A278" s="20" t="s">
        <v>392</v>
      </c>
      <c r="B278" s="40" t="s">
        <v>161</v>
      </c>
      <c r="C278" s="11">
        <v>36845</v>
      </c>
      <c r="D278" s="11">
        <v>41918</v>
      </c>
      <c r="E278" s="40">
        <f t="shared" si="23"/>
        <v>14</v>
      </c>
      <c r="F278" s="12" t="s">
        <v>6</v>
      </c>
      <c r="G278" s="12" t="s">
        <v>1</v>
      </c>
      <c r="H278" s="25"/>
      <c r="I278" s="13" t="s">
        <v>1</v>
      </c>
      <c r="J278" s="13" t="s">
        <v>10</v>
      </c>
      <c r="K278" s="48"/>
      <c r="L278" s="14"/>
      <c r="N278" s="14"/>
      <c r="P278" s="3"/>
      <c r="R278" s="3"/>
      <c r="T278" s="3"/>
      <c r="V278" s="3"/>
      <c r="X278" s="3"/>
      <c r="AC278" s="29"/>
    </row>
    <row r="279" spans="1:29" ht="15">
      <c r="A279" s="20" t="s">
        <v>393</v>
      </c>
      <c r="B279" s="40" t="s">
        <v>161</v>
      </c>
      <c r="C279" s="11">
        <v>37159</v>
      </c>
      <c r="D279" s="11">
        <v>41918</v>
      </c>
      <c r="E279" s="40">
        <f t="shared" si="23"/>
        <v>13</v>
      </c>
      <c r="F279" s="12" t="s">
        <v>0</v>
      </c>
      <c r="G279" s="12" t="s">
        <v>4</v>
      </c>
      <c r="H279" s="25"/>
      <c r="I279" s="7"/>
      <c r="J279" s="7"/>
      <c r="K279" s="48"/>
      <c r="L279" s="3"/>
      <c r="N279" s="3"/>
      <c r="P279" s="3"/>
      <c r="R279" s="3"/>
      <c r="T279" s="3"/>
      <c r="V279" s="3"/>
      <c r="X279" s="3"/>
      <c r="AC279" s="29"/>
    </row>
    <row r="280" spans="1:29" ht="15">
      <c r="A280" s="20" t="s">
        <v>394</v>
      </c>
      <c r="B280" s="40" t="s">
        <v>161</v>
      </c>
      <c r="C280" s="11">
        <v>36706</v>
      </c>
      <c r="D280" s="11">
        <v>41919</v>
      </c>
      <c r="E280" s="40">
        <f t="shared" si="23"/>
        <v>14</v>
      </c>
      <c r="F280" s="12" t="s">
        <v>0</v>
      </c>
      <c r="G280" s="12" t="s">
        <v>10</v>
      </c>
      <c r="H280" s="25"/>
      <c r="I280" s="13"/>
      <c r="J280" s="7"/>
      <c r="K280" s="48"/>
      <c r="L280" s="3"/>
      <c r="N280" s="3"/>
      <c r="P280" s="3"/>
      <c r="R280" s="3"/>
      <c r="T280" s="3"/>
      <c r="V280" s="3"/>
      <c r="X280" s="3"/>
      <c r="AC280" s="29"/>
    </row>
    <row r="281" spans="1:29" ht="15">
      <c r="A281" s="20" t="s">
        <v>395</v>
      </c>
      <c r="B281" s="40" t="s">
        <v>161</v>
      </c>
      <c r="C281" s="11">
        <v>37462</v>
      </c>
      <c r="D281" s="11">
        <v>41919</v>
      </c>
      <c r="E281" s="40">
        <f t="shared" si="23"/>
        <v>12</v>
      </c>
      <c r="F281" s="3"/>
      <c r="G281" s="3"/>
      <c r="H281" s="25"/>
      <c r="I281" s="13" t="s">
        <v>4</v>
      </c>
      <c r="J281" s="13" t="s">
        <v>2</v>
      </c>
      <c r="K281" s="48"/>
      <c r="L281" s="3"/>
      <c r="N281" s="3"/>
      <c r="P281" s="3"/>
      <c r="R281" s="3"/>
      <c r="T281" s="3"/>
      <c r="V281" s="3"/>
      <c r="X281" s="3"/>
      <c r="AC281" s="29"/>
    </row>
    <row r="282" spans="1:29" ht="15">
      <c r="A282" s="6" t="s">
        <v>396</v>
      </c>
      <c r="B282" s="40" t="s">
        <v>161</v>
      </c>
      <c r="C282" s="16">
        <v>36254</v>
      </c>
      <c r="D282" s="11">
        <v>41911</v>
      </c>
      <c r="E282" s="40">
        <f t="shared" si="23"/>
        <v>15</v>
      </c>
      <c r="F282" s="6" t="s">
        <v>6</v>
      </c>
      <c r="G282" s="6" t="s">
        <v>1</v>
      </c>
      <c r="H282" s="44"/>
      <c r="I282" s="6" t="s">
        <v>1</v>
      </c>
      <c r="J282" s="6" t="s">
        <v>10</v>
      </c>
      <c r="K282" s="44"/>
      <c r="L282" s="6"/>
      <c r="N282" s="6"/>
      <c r="P282" s="3"/>
      <c r="R282" s="3"/>
      <c r="T282" s="3"/>
      <c r="V282" s="3"/>
      <c r="X282" s="3"/>
      <c r="AC282" s="29"/>
    </row>
    <row r="283" spans="1:29" ht="15">
      <c r="A283" s="20" t="s">
        <v>397</v>
      </c>
      <c r="B283" s="40" t="s">
        <v>161</v>
      </c>
      <c r="C283" s="11">
        <v>37539</v>
      </c>
      <c r="D283" s="11">
        <v>41925</v>
      </c>
      <c r="E283" s="40">
        <f t="shared" si="23"/>
        <v>12</v>
      </c>
      <c r="F283" s="12" t="s">
        <v>0</v>
      </c>
      <c r="G283" s="12" t="s">
        <v>1</v>
      </c>
      <c r="H283" s="25"/>
      <c r="I283" s="13" t="s">
        <v>1</v>
      </c>
      <c r="J283" s="13" t="s">
        <v>2</v>
      </c>
      <c r="K283" s="48"/>
      <c r="L283" s="3"/>
      <c r="N283" s="3"/>
      <c r="P283" s="3"/>
      <c r="R283" s="3"/>
      <c r="T283" s="3"/>
      <c r="V283" s="3"/>
      <c r="X283" s="3"/>
      <c r="AC283" s="29"/>
    </row>
    <row r="284" spans="1:29" ht="15">
      <c r="A284" s="20" t="s">
        <v>398</v>
      </c>
      <c r="B284" s="40" t="s">
        <v>161</v>
      </c>
      <c r="C284" s="11">
        <v>37102</v>
      </c>
      <c r="D284" s="11">
        <v>41926</v>
      </c>
      <c r="E284" s="40">
        <f t="shared" si="23"/>
        <v>13</v>
      </c>
      <c r="F284" s="12" t="s">
        <v>27</v>
      </c>
      <c r="G284" s="12" t="s">
        <v>34</v>
      </c>
      <c r="H284" s="25"/>
      <c r="I284" s="7"/>
      <c r="J284" s="7"/>
      <c r="K284" s="48"/>
      <c r="L284" s="3"/>
      <c r="N284" s="3"/>
      <c r="P284" s="3"/>
      <c r="R284" s="3"/>
      <c r="T284" s="3"/>
      <c r="V284" s="3"/>
      <c r="X284" s="3"/>
      <c r="AC284" s="29"/>
    </row>
    <row r="285" spans="1:29" ht="15">
      <c r="A285" s="20" t="s">
        <v>399</v>
      </c>
      <c r="B285" s="40" t="s">
        <v>161</v>
      </c>
      <c r="C285" s="11">
        <v>36334</v>
      </c>
      <c r="D285" s="11">
        <v>41926</v>
      </c>
      <c r="E285" s="40">
        <f t="shared" si="23"/>
        <v>15</v>
      </c>
      <c r="F285" s="3"/>
      <c r="G285" s="3"/>
      <c r="H285" s="25"/>
      <c r="I285" s="13" t="s">
        <v>1</v>
      </c>
      <c r="J285" s="13" t="s">
        <v>2</v>
      </c>
      <c r="K285" s="48"/>
      <c r="L285" s="3"/>
      <c r="N285" s="3"/>
      <c r="P285" s="3"/>
      <c r="R285" s="3"/>
      <c r="T285" s="3"/>
      <c r="V285" s="3"/>
      <c r="X285" s="3"/>
      <c r="AC285" s="29"/>
    </row>
    <row r="286" spans="1:29" ht="15">
      <c r="A286" s="20" t="s">
        <v>400</v>
      </c>
      <c r="B286" s="40" t="s">
        <v>162</v>
      </c>
      <c r="C286" s="11">
        <v>36318</v>
      </c>
      <c r="D286" s="11">
        <v>41932</v>
      </c>
      <c r="E286" s="40">
        <f t="shared" si="23"/>
        <v>15</v>
      </c>
      <c r="F286" s="12" t="s">
        <v>23</v>
      </c>
      <c r="G286" s="12" t="s">
        <v>34</v>
      </c>
      <c r="H286" s="25">
        <v>18</v>
      </c>
      <c r="I286" s="7"/>
      <c r="J286" s="7"/>
      <c r="K286" s="48"/>
      <c r="L286" s="3">
        <v>-9</v>
      </c>
      <c r="N286" s="3">
        <f>(H286-L286)/(H286)</f>
        <v>1.5</v>
      </c>
      <c r="P286" s="3">
        <v>-3</v>
      </c>
      <c r="R286" s="3">
        <f>(H286-P286)/(H286)</f>
        <v>1.1666666666666667</v>
      </c>
      <c r="T286" s="3">
        <v>-1</v>
      </c>
      <c r="V286" s="3">
        <f>(H286-T286)/H286</f>
        <v>1.0555555555555556</v>
      </c>
      <c r="X286" s="3">
        <v>19</v>
      </c>
      <c r="Z286" s="1" t="s">
        <v>105</v>
      </c>
      <c r="AC286" s="29"/>
    </row>
    <row r="287" spans="1:29" ht="15">
      <c r="A287" t="s">
        <v>401</v>
      </c>
      <c r="B287" s="40" t="s">
        <v>161</v>
      </c>
      <c r="C287" s="11">
        <v>37792</v>
      </c>
      <c r="D287" s="11">
        <v>41925</v>
      </c>
      <c r="E287" s="40">
        <f t="shared" si="23"/>
        <v>11</v>
      </c>
      <c r="F287" s="12" t="s">
        <v>0</v>
      </c>
      <c r="G287" s="12" t="s">
        <v>1</v>
      </c>
      <c r="H287" s="25"/>
      <c r="I287" s="7" t="s">
        <v>1</v>
      </c>
      <c r="J287" s="7" t="s">
        <v>2</v>
      </c>
      <c r="K287" s="48"/>
      <c r="L287" s="3"/>
      <c r="N287" s="3"/>
      <c r="P287" s="3"/>
      <c r="R287" s="3"/>
      <c r="T287" s="3"/>
      <c r="V287" s="3"/>
      <c r="X287" s="3"/>
      <c r="AC287" s="29"/>
    </row>
    <row r="288" spans="1:29" ht="15">
      <c r="A288" s="6" t="s">
        <v>402</v>
      </c>
      <c r="B288" s="40" t="s">
        <v>162</v>
      </c>
      <c r="C288" s="16">
        <v>34985</v>
      </c>
      <c r="D288" s="11">
        <v>41925</v>
      </c>
      <c r="E288" s="40">
        <f t="shared" si="23"/>
        <v>19</v>
      </c>
      <c r="F288" s="6" t="s">
        <v>0</v>
      </c>
      <c r="G288" s="6" t="s">
        <v>4</v>
      </c>
      <c r="H288" s="44">
        <v>43</v>
      </c>
      <c r="I288" s="6"/>
      <c r="J288" s="6"/>
      <c r="K288" s="44"/>
      <c r="L288" s="6">
        <v>20</v>
      </c>
      <c r="M288" s="6"/>
      <c r="N288" s="6">
        <f>(H288-L288)/(H288)</f>
        <v>0.53488372093023251</v>
      </c>
      <c r="O288" s="7"/>
      <c r="P288" s="3"/>
      <c r="R288" s="3"/>
      <c r="T288" s="3"/>
      <c r="V288" s="3"/>
      <c r="X288" s="3"/>
      <c r="AC288" s="29"/>
    </row>
    <row r="289" spans="1:29" ht="15">
      <c r="A289" t="s">
        <v>403</v>
      </c>
      <c r="B289" s="40" t="s">
        <v>161</v>
      </c>
      <c r="C289">
        <v>36495</v>
      </c>
      <c r="D289" s="11">
        <v>41926</v>
      </c>
      <c r="E289" s="40">
        <f t="shared" si="23"/>
        <v>15</v>
      </c>
      <c r="I289" t="s">
        <v>12</v>
      </c>
      <c r="J289" t="s">
        <v>10</v>
      </c>
      <c r="K289" s="40">
        <v>35</v>
      </c>
      <c r="L289" s="3"/>
      <c r="M289" s="7">
        <v>19</v>
      </c>
      <c r="N289" s="3"/>
      <c r="O289" s="7"/>
      <c r="P289" s="3"/>
      <c r="R289" s="3"/>
      <c r="T289" s="3"/>
      <c r="V289" s="3"/>
      <c r="X289" s="3"/>
      <c r="AC289" s="29"/>
    </row>
    <row r="290" spans="1:29" ht="15">
      <c r="A290" s="6" t="s">
        <v>404</v>
      </c>
      <c r="B290" s="40" t="s">
        <v>161</v>
      </c>
      <c r="C290" s="16">
        <v>35290</v>
      </c>
      <c r="D290" s="11">
        <v>41932</v>
      </c>
      <c r="E290" s="40">
        <f t="shared" si="23"/>
        <v>18</v>
      </c>
      <c r="F290" s="6" t="s">
        <v>6</v>
      </c>
      <c r="G290" s="6" t="s">
        <v>1</v>
      </c>
      <c r="H290" s="44">
        <v>45</v>
      </c>
      <c r="I290" s="6"/>
      <c r="J290" s="6"/>
      <c r="K290" s="44"/>
      <c r="L290" s="6">
        <v>32</v>
      </c>
      <c r="M290" s="6"/>
      <c r="N290" s="6">
        <f t="shared" ref="N290:N337" si="29">(H290-L290)/(H290)</f>
        <v>0.28888888888888886</v>
      </c>
      <c r="O290" s="7"/>
      <c r="P290" s="3"/>
      <c r="R290" s="3"/>
      <c r="T290" s="3"/>
      <c r="V290" s="3"/>
      <c r="X290" s="3"/>
      <c r="AC290" s="29"/>
    </row>
    <row r="291" spans="1:29" ht="15">
      <c r="A291" s="20" t="s">
        <v>405</v>
      </c>
      <c r="B291" s="40" t="s">
        <v>161</v>
      </c>
      <c r="C291" s="11">
        <v>36731</v>
      </c>
      <c r="D291" s="11">
        <v>41933</v>
      </c>
      <c r="E291" s="40">
        <f t="shared" si="23"/>
        <v>14</v>
      </c>
      <c r="F291" s="12" t="s">
        <v>0</v>
      </c>
      <c r="G291" s="12" t="s">
        <v>1</v>
      </c>
      <c r="H291" s="25">
        <v>24</v>
      </c>
      <c r="I291" s="7"/>
      <c r="J291" s="7"/>
      <c r="K291" s="48"/>
      <c r="L291" s="3">
        <v>9</v>
      </c>
      <c r="M291" s="7"/>
      <c r="N291" s="6">
        <f t="shared" si="29"/>
        <v>0.625</v>
      </c>
      <c r="O291" s="7"/>
      <c r="P291" s="3"/>
      <c r="R291" s="3"/>
      <c r="T291" s="3"/>
      <c r="V291" s="3"/>
      <c r="X291" s="3"/>
      <c r="AC291" s="29"/>
    </row>
    <row r="292" spans="1:29" ht="15">
      <c r="A292" s="20" t="s">
        <v>406</v>
      </c>
      <c r="B292" s="40" t="s">
        <v>162</v>
      </c>
      <c r="C292" s="11">
        <v>36524</v>
      </c>
      <c r="D292" s="11">
        <v>41933</v>
      </c>
      <c r="E292" s="40">
        <f t="shared" si="23"/>
        <v>15</v>
      </c>
      <c r="F292" s="12" t="s">
        <v>6</v>
      </c>
      <c r="G292" s="12" t="s">
        <v>15</v>
      </c>
      <c r="H292" s="25">
        <v>24</v>
      </c>
      <c r="I292" s="7"/>
      <c r="J292" s="7"/>
      <c r="K292" s="48"/>
      <c r="L292" s="3">
        <v>5</v>
      </c>
      <c r="M292" s="7"/>
      <c r="N292" s="6">
        <f t="shared" si="29"/>
        <v>0.79166666666666663</v>
      </c>
      <c r="O292" s="7"/>
      <c r="P292" s="3"/>
      <c r="R292" s="3"/>
      <c r="T292" s="3"/>
      <c r="V292" s="3"/>
      <c r="X292" s="3"/>
      <c r="AC292" s="29"/>
    </row>
    <row r="293" spans="1:29" ht="15">
      <c r="A293" s="20" t="s">
        <v>407</v>
      </c>
      <c r="B293" s="40" t="s">
        <v>161</v>
      </c>
      <c r="C293" s="11">
        <v>36616</v>
      </c>
      <c r="D293" s="11">
        <v>41876</v>
      </c>
      <c r="E293" s="40">
        <f t="shared" si="23"/>
        <v>14</v>
      </c>
      <c r="F293" s="12" t="s">
        <v>6</v>
      </c>
      <c r="G293" s="12" t="s">
        <v>59</v>
      </c>
      <c r="H293" s="25">
        <v>40</v>
      </c>
      <c r="I293" s="7"/>
      <c r="J293" s="7"/>
      <c r="K293" s="48"/>
      <c r="L293" s="3">
        <v>14</v>
      </c>
      <c r="M293" s="7"/>
      <c r="N293" s="6">
        <f t="shared" si="29"/>
        <v>0.65</v>
      </c>
      <c r="O293" s="7"/>
      <c r="P293" s="3"/>
      <c r="R293" s="3"/>
      <c r="T293" s="3"/>
      <c r="V293" s="3"/>
      <c r="X293" s="3"/>
      <c r="AC293" s="29"/>
    </row>
    <row r="294" spans="1:29" ht="15">
      <c r="A294" s="20" t="s">
        <v>408</v>
      </c>
      <c r="B294" s="40" t="s">
        <v>161</v>
      </c>
      <c r="C294" s="11">
        <v>38174</v>
      </c>
      <c r="D294" s="11">
        <v>41932</v>
      </c>
      <c r="E294" s="40">
        <f t="shared" si="23"/>
        <v>10</v>
      </c>
      <c r="F294" s="12" t="s">
        <v>0</v>
      </c>
      <c r="G294" s="12" t="s">
        <v>28</v>
      </c>
      <c r="H294" s="25">
        <v>30</v>
      </c>
      <c r="I294" s="7"/>
      <c r="J294" s="7"/>
      <c r="K294" s="48"/>
      <c r="L294" s="3">
        <v>-12</v>
      </c>
      <c r="M294" s="7"/>
      <c r="N294" s="3">
        <f t="shared" si="29"/>
        <v>1.4</v>
      </c>
      <c r="O294" s="7"/>
      <c r="P294" s="3"/>
      <c r="R294" s="3"/>
      <c r="T294" s="3"/>
      <c r="V294" s="3"/>
      <c r="X294" s="3"/>
      <c r="AC294" s="29"/>
    </row>
    <row r="295" spans="1:29" ht="15">
      <c r="A295" s="20" t="s">
        <v>409</v>
      </c>
      <c r="B295" s="40" t="s">
        <v>161</v>
      </c>
      <c r="C295" s="11">
        <v>36795</v>
      </c>
      <c r="D295" s="11">
        <v>41933</v>
      </c>
      <c r="E295" s="40">
        <f t="shared" si="23"/>
        <v>14</v>
      </c>
      <c r="F295" s="12" t="s">
        <v>8</v>
      </c>
      <c r="G295" s="12" t="s">
        <v>27</v>
      </c>
      <c r="H295" s="25">
        <v>23</v>
      </c>
      <c r="I295" s="7"/>
      <c r="J295" s="7"/>
      <c r="K295" s="48"/>
      <c r="L295" s="3">
        <v>15</v>
      </c>
      <c r="M295" s="7"/>
      <c r="N295" s="3">
        <f t="shared" si="29"/>
        <v>0.34782608695652173</v>
      </c>
      <c r="O295" s="7"/>
      <c r="P295" s="3"/>
      <c r="R295" s="3"/>
      <c r="T295" s="3"/>
      <c r="V295" s="3"/>
      <c r="X295" s="3"/>
      <c r="AC295" s="29"/>
    </row>
    <row r="296" spans="1:29" ht="15">
      <c r="A296" s="6" t="s">
        <v>410</v>
      </c>
      <c r="B296" s="40" t="s">
        <v>161</v>
      </c>
      <c r="C296" s="16">
        <v>37423</v>
      </c>
      <c r="D296" s="11">
        <v>41939</v>
      </c>
      <c r="E296" s="40">
        <f t="shared" si="23"/>
        <v>12</v>
      </c>
      <c r="F296" s="6" t="s">
        <v>0</v>
      </c>
      <c r="G296" s="6" t="s">
        <v>1</v>
      </c>
      <c r="H296" s="44">
        <v>47</v>
      </c>
      <c r="I296" s="6"/>
      <c r="J296" s="6"/>
      <c r="K296" s="44"/>
      <c r="L296" s="6">
        <v>21</v>
      </c>
      <c r="M296" s="6"/>
      <c r="N296" s="6">
        <f t="shared" si="29"/>
        <v>0.55319148936170215</v>
      </c>
      <c r="O296" s="7"/>
      <c r="P296" s="3"/>
      <c r="R296" s="3"/>
      <c r="T296" s="3"/>
      <c r="V296" s="3"/>
      <c r="X296" s="3"/>
      <c r="AC296" s="29"/>
    </row>
    <row r="297" spans="1:29" ht="15">
      <c r="A297" s="20" t="s">
        <v>411</v>
      </c>
      <c r="B297" s="40" t="s">
        <v>161</v>
      </c>
      <c r="C297" s="11">
        <v>38073</v>
      </c>
      <c r="D297" s="11">
        <v>41940</v>
      </c>
      <c r="E297" s="40">
        <f t="shared" si="23"/>
        <v>10</v>
      </c>
      <c r="F297" s="12" t="s">
        <v>6</v>
      </c>
      <c r="G297" s="12" t="s">
        <v>1</v>
      </c>
      <c r="H297" s="25">
        <v>25</v>
      </c>
      <c r="I297" s="13" t="s">
        <v>1</v>
      </c>
      <c r="J297" s="13" t="s">
        <v>2</v>
      </c>
      <c r="K297" s="48">
        <v>29</v>
      </c>
      <c r="L297" s="3">
        <v>6</v>
      </c>
      <c r="M297" s="7">
        <v>10</v>
      </c>
      <c r="N297" s="3">
        <f t="shared" si="29"/>
        <v>0.76</v>
      </c>
      <c r="O297" s="7">
        <f>(K297-M297)/(K297)</f>
        <v>0.65517241379310343</v>
      </c>
      <c r="P297" s="3"/>
      <c r="R297" s="3"/>
      <c r="T297" s="3"/>
      <c r="V297" s="3"/>
      <c r="X297" s="3"/>
      <c r="AC297" s="29"/>
    </row>
    <row r="298" spans="1:29" ht="15">
      <c r="A298" s="20" t="s">
        <v>412</v>
      </c>
      <c r="B298" s="40" t="s">
        <v>161</v>
      </c>
      <c r="C298" s="11">
        <v>37466</v>
      </c>
      <c r="D298" s="11">
        <v>41932</v>
      </c>
      <c r="E298" s="40">
        <f t="shared" si="23"/>
        <v>12</v>
      </c>
      <c r="F298" s="3"/>
      <c r="G298" s="3"/>
      <c r="H298" s="25"/>
      <c r="I298" s="13" t="s">
        <v>12</v>
      </c>
      <c r="J298" s="13" t="s">
        <v>10</v>
      </c>
      <c r="K298" s="48">
        <v>21</v>
      </c>
      <c r="L298" s="3"/>
      <c r="M298" s="7">
        <v>5</v>
      </c>
      <c r="N298" s="3"/>
      <c r="O298" s="7">
        <f>(K298-M298)/(K298)</f>
        <v>0.76190476190476186</v>
      </c>
      <c r="P298" s="3"/>
      <c r="R298" s="3"/>
      <c r="T298" s="3"/>
      <c r="V298" s="3"/>
      <c r="X298" s="3"/>
      <c r="AC298" s="29"/>
    </row>
    <row r="299" spans="1:29" ht="15">
      <c r="A299" s="20" t="s">
        <v>413</v>
      </c>
      <c r="B299" s="40" t="s">
        <v>161</v>
      </c>
      <c r="C299" s="11">
        <v>36811</v>
      </c>
      <c r="D299" s="11">
        <v>41939</v>
      </c>
      <c r="E299" s="40">
        <f t="shared" si="23"/>
        <v>14</v>
      </c>
      <c r="F299" s="12" t="s">
        <v>44</v>
      </c>
      <c r="G299" s="12" t="s">
        <v>1</v>
      </c>
      <c r="H299" s="25">
        <v>23</v>
      </c>
      <c r="I299" s="13" t="s">
        <v>1</v>
      </c>
      <c r="J299" s="13" t="s">
        <v>10</v>
      </c>
      <c r="K299" s="48">
        <v>23</v>
      </c>
      <c r="L299" s="3">
        <v>10</v>
      </c>
      <c r="M299" s="7">
        <v>9</v>
      </c>
      <c r="N299" s="3">
        <f t="shared" si="29"/>
        <v>0.56521739130434778</v>
      </c>
      <c r="O299" s="7">
        <f>(K299-M299)/(K299)</f>
        <v>0.60869565217391308</v>
      </c>
      <c r="P299" s="3"/>
      <c r="R299" s="3"/>
      <c r="T299" s="3"/>
      <c r="V299" s="3"/>
      <c r="X299" s="3"/>
      <c r="AC299" s="29"/>
    </row>
    <row r="300" spans="1:29" ht="15">
      <c r="A300" s="20" t="s">
        <v>414</v>
      </c>
      <c r="B300" s="40" t="s">
        <v>161</v>
      </c>
      <c r="C300" s="11">
        <v>37368</v>
      </c>
      <c r="D300" s="11">
        <v>41940</v>
      </c>
      <c r="E300" s="40">
        <f t="shared" si="23"/>
        <v>12</v>
      </c>
      <c r="F300" s="3"/>
      <c r="G300" s="3"/>
      <c r="H300" s="25"/>
      <c r="I300" s="13" t="s">
        <v>1</v>
      </c>
      <c r="J300" s="13" t="s">
        <v>28</v>
      </c>
      <c r="K300" s="48">
        <v>22</v>
      </c>
      <c r="L300" s="3"/>
      <c r="M300" s="7">
        <v>0</v>
      </c>
      <c r="N300" s="3"/>
      <c r="O300" s="7">
        <f>(K300-M300)/(K300)</f>
        <v>1</v>
      </c>
      <c r="P300" s="3"/>
      <c r="R300" s="3"/>
      <c r="T300" s="3"/>
      <c r="V300" s="3"/>
      <c r="X300" s="3"/>
      <c r="AC300" s="29"/>
    </row>
    <row r="301" spans="1:29" ht="15">
      <c r="A301" s="14" t="s">
        <v>415</v>
      </c>
      <c r="B301" s="40" t="s">
        <v>161</v>
      </c>
      <c r="C301" s="15">
        <v>37752</v>
      </c>
      <c r="D301" s="11">
        <v>41646</v>
      </c>
      <c r="E301" s="40">
        <f t="shared" si="23"/>
        <v>11</v>
      </c>
      <c r="F301" s="14" t="s">
        <v>8</v>
      </c>
      <c r="G301" s="14" t="s">
        <v>15</v>
      </c>
      <c r="H301" s="43">
        <v>19</v>
      </c>
      <c r="I301" s="14"/>
      <c r="J301" s="14"/>
      <c r="K301" s="43"/>
      <c r="L301" s="14">
        <v>2</v>
      </c>
      <c r="M301" s="14"/>
      <c r="N301" s="14">
        <f t="shared" si="29"/>
        <v>0.89473684210526316</v>
      </c>
      <c r="O301" s="14"/>
      <c r="P301" s="3"/>
      <c r="R301" s="3"/>
      <c r="T301" s="3"/>
      <c r="V301" s="3"/>
      <c r="X301" s="3"/>
      <c r="AC301" s="29"/>
    </row>
    <row r="302" spans="1:29" ht="15">
      <c r="A302" s="20" t="s">
        <v>416</v>
      </c>
      <c r="B302" s="40" t="s">
        <v>161</v>
      </c>
      <c r="C302" s="11">
        <v>37099</v>
      </c>
      <c r="D302" s="11">
        <v>41939</v>
      </c>
      <c r="E302" s="40">
        <f t="shared" si="23"/>
        <v>13</v>
      </c>
      <c r="F302" s="3"/>
      <c r="G302" s="3"/>
      <c r="H302" s="25"/>
      <c r="I302" s="13" t="s">
        <v>15</v>
      </c>
      <c r="J302" s="13" t="s">
        <v>34</v>
      </c>
      <c r="K302" s="48">
        <v>19</v>
      </c>
      <c r="L302" s="3"/>
      <c r="M302" s="7">
        <v>1</v>
      </c>
      <c r="N302" s="3"/>
      <c r="O302" s="7">
        <f>(K302-M302)/(K302)</f>
        <v>0.94736842105263153</v>
      </c>
      <c r="P302" s="3"/>
      <c r="R302" s="3"/>
      <c r="T302" s="3"/>
      <c r="V302" s="3"/>
      <c r="X302" s="3"/>
      <c r="AC302" s="29"/>
    </row>
    <row r="303" spans="1:29" ht="15">
      <c r="A303" s="20" t="s">
        <v>417</v>
      </c>
      <c r="B303" s="40" t="s">
        <v>161</v>
      </c>
      <c r="C303" s="11">
        <v>36292</v>
      </c>
      <c r="D303" s="11">
        <v>41789</v>
      </c>
      <c r="E303" s="40">
        <f t="shared" si="23"/>
        <v>15</v>
      </c>
      <c r="F303" s="12" t="s">
        <v>6</v>
      </c>
      <c r="G303" s="12" t="s">
        <v>4</v>
      </c>
      <c r="H303" s="25">
        <v>25</v>
      </c>
      <c r="I303" s="7"/>
      <c r="J303" s="7"/>
      <c r="K303" s="48"/>
      <c r="L303" s="3">
        <v>0</v>
      </c>
      <c r="M303" s="7"/>
      <c r="N303" s="3">
        <f t="shared" si="29"/>
        <v>1</v>
      </c>
      <c r="O303" s="7"/>
      <c r="P303" s="3"/>
      <c r="R303" s="3"/>
      <c r="T303" s="3"/>
      <c r="V303" s="3"/>
      <c r="X303" s="3"/>
      <c r="AC303" s="29"/>
    </row>
    <row r="304" spans="1:29" ht="15">
      <c r="A304" s="20" t="s">
        <v>418</v>
      </c>
      <c r="B304" s="40" t="s">
        <v>162</v>
      </c>
      <c r="C304" s="11">
        <v>35982</v>
      </c>
      <c r="D304" s="11">
        <v>41751</v>
      </c>
      <c r="E304" s="40">
        <f t="shared" si="23"/>
        <v>16</v>
      </c>
      <c r="F304" s="12" t="s">
        <v>0</v>
      </c>
      <c r="G304" s="12" t="s">
        <v>1</v>
      </c>
      <c r="H304" s="25">
        <v>18</v>
      </c>
      <c r="I304" s="13" t="s">
        <v>1</v>
      </c>
      <c r="J304" s="13" t="s">
        <v>10</v>
      </c>
      <c r="K304" s="48">
        <v>23</v>
      </c>
      <c r="L304" s="3">
        <v>10</v>
      </c>
      <c r="M304" s="7">
        <v>0</v>
      </c>
      <c r="N304" s="3">
        <f t="shared" si="29"/>
        <v>0.44444444444444442</v>
      </c>
      <c r="O304" s="7">
        <f>(K304-M304)/(K304)</f>
        <v>1</v>
      </c>
      <c r="P304" s="3"/>
      <c r="R304" s="3"/>
      <c r="T304" s="3"/>
      <c r="V304" s="3"/>
      <c r="X304" s="3"/>
      <c r="AC304" s="29"/>
    </row>
    <row r="305" spans="1:29" ht="15">
      <c r="A305" s="20" t="s">
        <v>419</v>
      </c>
      <c r="B305" s="40" t="s">
        <v>161</v>
      </c>
      <c r="C305" s="11">
        <v>37294</v>
      </c>
      <c r="D305" s="11"/>
      <c r="F305" s="12" t="s">
        <v>6</v>
      </c>
      <c r="G305" s="12" t="s">
        <v>4</v>
      </c>
      <c r="H305" s="25">
        <v>29</v>
      </c>
      <c r="I305" s="13" t="s">
        <v>4</v>
      </c>
      <c r="J305" s="13" t="s">
        <v>2</v>
      </c>
      <c r="K305" s="48">
        <v>15</v>
      </c>
      <c r="L305" s="3">
        <v>9</v>
      </c>
      <c r="M305" s="7">
        <v>3</v>
      </c>
      <c r="N305" s="3">
        <f t="shared" si="29"/>
        <v>0.68965517241379315</v>
      </c>
      <c r="O305" s="7">
        <f>(K305-M305)/(K305)</f>
        <v>0.8</v>
      </c>
      <c r="P305" s="3"/>
      <c r="R305" s="3"/>
      <c r="T305" s="3"/>
      <c r="V305" s="3"/>
      <c r="X305" s="3"/>
      <c r="AC305" s="29"/>
    </row>
    <row r="306" spans="1:29" ht="15">
      <c r="A306" s="20" t="s">
        <v>420</v>
      </c>
      <c r="B306" s="40" t="s">
        <v>161</v>
      </c>
      <c r="C306" s="11">
        <v>36355</v>
      </c>
      <c r="D306" s="11"/>
      <c r="F306" s="12" t="s">
        <v>23</v>
      </c>
      <c r="G306" s="12" t="s">
        <v>27</v>
      </c>
      <c r="H306" s="25">
        <v>40</v>
      </c>
      <c r="I306" s="7"/>
      <c r="J306" s="7"/>
      <c r="K306" s="48"/>
      <c r="L306" s="3">
        <v>18</v>
      </c>
      <c r="M306" s="7"/>
      <c r="N306" s="3">
        <f t="shared" si="29"/>
        <v>0.55000000000000004</v>
      </c>
      <c r="O306" s="7"/>
      <c r="P306" s="3"/>
      <c r="R306" s="3"/>
      <c r="T306" s="3"/>
      <c r="V306" s="3"/>
      <c r="X306" s="3"/>
      <c r="AC306" s="29"/>
    </row>
    <row r="307" spans="1:29" ht="15">
      <c r="A307" s="20" t="s">
        <v>421</v>
      </c>
      <c r="B307" s="40" t="s">
        <v>161</v>
      </c>
      <c r="C307" s="11">
        <v>36827</v>
      </c>
      <c r="D307" s="11"/>
      <c r="F307" s="12" t="s">
        <v>44</v>
      </c>
      <c r="G307" s="12" t="s">
        <v>4</v>
      </c>
      <c r="H307" s="25">
        <v>25</v>
      </c>
      <c r="I307" s="7"/>
      <c r="J307" s="7"/>
      <c r="K307" s="48"/>
      <c r="L307" s="3">
        <v>9</v>
      </c>
      <c r="M307" s="7"/>
      <c r="N307" s="3">
        <f t="shared" si="29"/>
        <v>0.64</v>
      </c>
      <c r="O307" s="7"/>
      <c r="P307" s="3"/>
      <c r="R307" s="3"/>
      <c r="T307" s="3"/>
      <c r="V307" s="3"/>
      <c r="X307" s="3"/>
      <c r="AC307" s="29"/>
    </row>
    <row r="308" spans="1:29" ht="15">
      <c r="A308" s="20" t="s">
        <v>422</v>
      </c>
      <c r="B308" s="40" t="s">
        <v>161</v>
      </c>
      <c r="C308" s="11">
        <v>36340</v>
      </c>
      <c r="D308" s="11"/>
      <c r="F308" s="12" t="s">
        <v>8</v>
      </c>
      <c r="G308" s="12" t="s">
        <v>12</v>
      </c>
      <c r="H308" s="25">
        <v>38</v>
      </c>
      <c r="I308" s="7"/>
      <c r="J308" s="7"/>
      <c r="K308" s="48"/>
      <c r="L308" s="3">
        <v>19</v>
      </c>
      <c r="M308" s="7"/>
      <c r="N308" s="3">
        <f t="shared" si="29"/>
        <v>0.5</v>
      </c>
      <c r="O308" s="7"/>
      <c r="P308" s="3"/>
      <c r="R308" s="3"/>
      <c r="T308" s="3"/>
      <c r="V308" s="3"/>
      <c r="X308" s="3"/>
      <c r="AC308" s="29"/>
    </row>
    <row r="309" spans="1:29" ht="15">
      <c r="A309" s="20" t="s">
        <v>423</v>
      </c>
      <c r="B309" s="40" t="s">
        <v>161</v>
      </c>
      <c r="C309" s="11">
        <v>37079</v>
      </c>
      <c r="D309" s="11"/>
      <c r="F309" s="12" t="s">
        <v>6</v>
      </c>
      <c r="G309" s="12" t="s">
        <v>4</v>
      </c>
      <c r="H309" s="25">
        <v>28</v>
      </c>
      <c r="I309" s="7"/>
      <c r="J309" s="7"/>
      <c r="K309" s="48"/>
      <c r="L309" s="3">
        <v>2</v>
      </c>
      <c r="M309" s="7"/>
      <c r="N309" s="3">
        <f t="shared" si="29"/>
        <v>0.9285714285714286</v>
      </c>
      <c r="O309" s="7"/>
      <c r="P309" s="3"/>
      <c r="R309" s="3"/>
      <c r="T309" s="3"/>
      <c r="V309" s="3"/>
      <c r="X309" s="3"/>
      <c r="AC309" s="29"/>
    </row>
    <row r="310" spans="1:29" ht="15">
      <c r="A310" s="20" t="s">
        <v>424</v>
      </c>
      <c r="B310" s="40" t="s">
        <v>161</v>
      </c>
      <c r="C310" s="11">
        <v>37316</v>
      </c>
      <c r="D310" s="11"/>
      <c r="F310" s="3"/>
      <c r="G310" s="3"/>
      <c r="H310" s="25"/>
      <c r="I310" s="13" t="s">
        <v>1</v>
      </c>
      <c r="J310" s="13" t="s">
        <v>10</v>
      </c>
      <c r="K310" s="48">
        <v>35</v>
      </c>
      <c r="L310" s="3"/>
      <c r="M310" s="7">
        <v>17</v>
      </c>
      <c r="N310" s="3"/>
      <c r="O310" s="7">
        <f>(K310-M310)/(K310)</f>
        <v>0.51428571428571423</v>
      </c>
      <c r="P310" s="3"/>
      <c r="R310" s="3"/>
      <c r="T310" s="3"/>
      <c r="V310" s="3"/>
      <c r="X310" s="3"/>
      <c r="AC310" s="29"/>
    </row>
    <row r="311" spans="1:29" ht="15">
      <c r="A311" s="20" t="s">
        <v>425</v>
      </c>
      <c r="B311" s="40" t="s">
        <v>161</v>
      </c>
      <c r="C311" s="11">
        <v>36236</v>
      </c>
      <c r="D311" s="11"/>
      <c r="F311" s="12" t="s">
        <v>27</v>
      </c>
      <c r="G311" s="12" t="s">
        <v>34</v>
      </c>
      <c r="H311" s="25">
        <v>25</v>
      </c>
      <c r="I311" s="7"/>
      <c r="J311" s="7"/>
      <c r="K311" s="48"/>
      <c r="L311" s="3">
        <v>4</v>
      </c>
      <c r="M311" s="7"/>
      <c r="N311" s="3">
        <f t="shared" si="29"/>
        <v>0.84</v>
      </c>
      <c r="O311" s="7"/>
      <c r="P311" s="3"/>
      <c r="R311" s="3"/>
      <c r="T311" s="3"/>
      <c r="V311" s="3"/>
      <c r="X311" s="3"/>
      <c r="AC311" s="29"/>
    </row>
    <row r="312" spans="1:29" ht="15">
      <c r="A312" s="20" t="s">
        <v>426</v>
      </c>
      <c r="B312" s="40" t="s">
        <v>162</v>
      </c>
      <c r="C312" s="11">
        <v>36922</v>
      </c>
      <c r="D312" s="11"/>
      <c r="F312" s="12" t="s">
        <v>0</v>
      </c>
      <c r="G312" s="12" t="s">
        <v>4</v>
      </c>
      <c r="H312" s="25">
        <v>28</v>
      </c>
      <c r="I312" s="13" t="s">
        <v>4</v>
      </c>
      <c r="J312" s="13" t="s">
        <v>2</v>
      </c>
      <c r="K312" s="48">
        <v>20</v>
      </c>
      <c r="L312" s="3">
        <v>14</v>
      </c>
      <c r="M312" s="7">
        <v>10</v>
      </c>
      <c r="N312" s="3">
        <f t="shared" si="29"/>
        <v>0.5</v>
      </c>
      <c r="O312" s="7">
        <f>(K312-M312)/(K312)</f>
        <v>0.5</v>
      </c>
      <c r="P312" s="3"/>
      <c r="R312" s="3"/>
      <c r="T312" s="3"/>
      <c r="V312" s="3"/>
      <c r="X312" s="3"/>
      <c r="AC312" s="29"/>
    </row>
    <row r="313" spans="1:29" ht="15">
      <c r="A313" s="20" t="s">
        <v>427</v>
      </c>
      <c r="B313" s="40" t="s">
        <v>161</v>
      </c>
      <c r="C313" s="11">
        <v>36299</v>
      </c>
      <c r="D313" s="11"/>
      <c r="F313" s="12" t="s">
        <v>27</v>
      </c>
      <c r="G313" s="12" t="s">
        <v>28</v>
      </c>
      <c r="H313" s="25">
        <v>30</v>
      </c>
      <c r="I313" s="7"/>
      <c r="J313" s="7"/>
      <c r="K313" s="48"/>
      <c r="L313" s="3">
        <v>3</v>
      </c>
      <c r="M313" s="7"/>
      <c r="N313" s="3">
        <f t="shared" si="29"/>
        <v>0.9</v>
      </c>
      <c r="O313" s="7"/>
      <c r="P313" s="3"/>
      <c r="R313" s="3"/>
      <c r="T313" s="3"/>
      <c r="V313" s="3"/>
      <c r="X313" s="3"/>
      <c r="AC313" s="29"/>
    </row>
    <row r="314" spans="1:29" ht="15">
      <c r="A314" s="6" t="s">
        <v>428</v>
      </c>
      <c r="B314" s="40" t="s">
        <v>162</v>
      </c>
      <c r="C314" s="16">
        <v>37104</v>
      </c>
      <c r="D314" s="16"/>
      <c r="E314" s="59"/>
      <c r="F314" s="6" t="s">
        <v>0</v>
      </c>
      <c r="G314" s="6" t="s">
        <v>59</v>
      </c>
      <c r="H314" s="44">
        <v>30</v>
      </c>
      <c r="I314" s="6" t="s">
        <v>4</v>
      </c>
      <c r="J314" s="6" t="s">
        <v>2</v>
      </c>
      <c r="K314" s="44">
        <v>25</v>
      </c>
      <c r="L314" s="6">
        <v>17</v>
      </c>
      <c r="M314" s="6">
        <v>10</v>
      </c>
      <c r="N314" s="6">
        <f t="shared" si="29"/>
        <v>0.43333333333333335</v>
      </c>
      <c r="O314" s="6">
        <f>(K314-M314)/(K314)</f>
        <v>0.6</v>
      </c>
      <c r="P314" s="3"/>
      <c r="R314" s="3"/>
      <c r="T314" s="3"/>
      <c r="V314" s="3"/>
      <c r="X314" s="3"/>
      <c r="AC314" s="29"/>
    </row>
    <row r="315" spans="1:29" ht="15">
      <c r="A315" s="6" t="s">
        <v>429</v>
      </c>
      <c r="B315" s="40" t="s">
        <v>161</v>
      </c>
      <c r="C315" s="16">
        <v>37225</v>
      </c>
      <c r="D315" s="16"/>
      <c r="E315" s="59"/>
      <c r="F315" s="6" t="s">
        <v>6</v>
      </c>
      <c r="G315" s="6" t="s">
        <v>12</v>
      </c>
      <c r="H315" s="44">
        <v>27</v>
      </c>
      <c r="I315" s="6" t="s">
        <v>12</v>
      </c>
      <c r="J315" s="6" t="s">
        <v>10</v>
      </c>
      <c r="K315" s="44">
        <v>30</v>
      </c>
      <c r="L315" s="6">
        <v>19</v>
      </c>
      <c r="M315" s="6">
        <v>21</v>
      </c>
      <c r="N315" s="6">
        <f t="shared" si="29"/>
        <v>0.29629629629629628</v>
      </c>
      <c r="O315" s="6">
        <f>(K315-M315)/(K315)</f>
        <v>0.3</v>
      </c>
      <c r="P315" s="3"/>
      <c r="R315" s="3"/>
      <c r="T315" s="3"/>
      <c r="V315" s="3"/>
      <c r="X315" s="3"/>
      <c r="AC315" s="29"/>
    </row>
    <row r="316" spans="1:29" ht="15">
      <c r="A316" s="20" t="s">
        <v>430</v>
      </c>
      <c r="B316" s="40" t="s">
        <v>161</v>
      </c>
      <c r="C316" s="11">
        <v>36262</v>
      </c>
      <c r="D316" s="11"/>
      <c r="F316" s="12" t="s">
        <v>6</v>
      </c>
      <c r="G316" s="12" t="s">
        <v>1</v>
      </c>
      <c r="H316" s="25">
        <v>26</v>
      </c>
      <c r="I316" s="13" t="s">
        <v>1</v>
      </c>
      <c r="J316" s="13" t="s">
        <v>10</v>
      </c>
      <c r="K316" s="48">
        <v>30</v>
      </c>
      <c r="L316" s="3">
        <v>19</v>
      </c>
      <c r="M316" s="7">
        <v>16</v>
      </c>
      <c r="N316" s="3">
        <f t="shared" si="29"/>
        <v>0.26923076923076922</v>
      </c>
      <c r="O316" s="7">
        <f>(K316-M316)/(K316)</f>
        <v>0.46666666666666667</v>
      </c>
      <c r="P316" s="3"/>
      <c r="R316" s="3"/>
      <c r="T316" s="3"/>
      <c r="V316" s="3"/>
      <c r="X316" s="3"/>
      <c r="AC316" s="29"/>
    </row>
    <row r="317" spans="1:29" ht="15">
      <c r="A317" s="20" t="s">
        <v>431</v>
      </c>
      <c r="B317" s="40" t="s">
        <v>161</v>
      </c>
      <c r="C317" s="11">
        <v>36356</v>
      </c>
      <c r="D317" s="11"/>
      <c r="F317" s="12" t="s">
        <v>27</v>
      </c>
      <c r="G317" s="12" t="s">
        <v>34</v>
      </c>
      <c r="H317" s="25">
        <v>21</v>
      </c>
      <c r="I317" s="7"/>
      <c r="J317" s="7"/>
      <c r="K317" s="48"/>
      <c r="L317" s="3">
        <v>0</v>
      </c>
      <c r="M317" s="7"/>
      <c r="N317" s="3">
        <f t="shared" si="29"/>
        <v>1</v>
      </c>
      <c r="O317" s="7"/>
      <c r="P317" s="3"/>
      <c r="R317" s="3"/>
      <c r="T317" s="3"/>
      <c r="V317" s="3"/>
      <c r="X317" s="3"/>
      <c r="AC317" s="29"/>
    </row>
    <row r="318" spans="1:29" ht="15">
      <c r="A318" s="20" t="s">
        <v>432</v>
      </c>
      <c r="B318" s="40" t="s">
        <v>162</v>
      </c>
      <c r="C318" s="11">
        <v>37046</v>
      </c>
      <c r="D318" s="11"/>
      <c r="F318" s="12" t="s">
        <v>27</v>
      </c>
      <c r="G318" s="12" t="s">
        <v>4</v>
      </c>
      <c r="H318" s="25">
        <v>22</v>
      </c>
      <c r="I318" s="7"/>
      <c r="J318" s="7"/>
      <c r="K318" s="48"/>
      <c r="L318" s="3">
        <v>4</v>
      </c>
      <c r="M318" s="7"/>
      <c r="N318" s="3">
        <f t="shared" si="29"/>
        <v>0.81818181818181823</v>
      </c>
      <c r="O318" s="7"/>
      <c r="P318" s="3"/>
      <c r="R318" s="3"/>
      <c r="T318" s="3"/>
      <c r="V318" s="3"/>
      <c r="X318" s="3"/>
      <c r="AC318" s="29"/>
    </row>
    <row r="319" spans="1:29" ht="15">
      <c r="A319" s="20" t="s">
        <v>433</v>
      </c>
      <c r="B319" s="40" t="s">
        <v>161</v>
      </c>
      <c r="C319" s="11">
        <v>37395</v>
      </c>
      <c r="D319" s="11"/>
      <c r="F319" s="3"/>
      <c r="G319" s="3"/>
      <c r="H319" s="25"/>
      <c r="I319" s="13" t="s">
        <v>1</v>
      </c>
      <c r="J319" s="13" t="s">
        <v>10</v>
      </c>
      <c r="K319" s="48">
        <v>26</v>
      </c>
      <c r="L319" s="3"/>
      <c r="M319" s="7">
        <v>9</v>
      </c>
      <c r="N319" s="3"/>
      <c r="O319" s="7">
        <f>(K319-M319)/(K319)</f>
        <v>0.65384615384615385</v>
      </c>
      <c r="P319" s="3"/>
      <c r="R319" s="3"/>
      <c r="T319" s="3"/>
      <c r="V319" s="3"/>
      <c r="X319" s="3"/>
      <c r="AC319" s="29"/>
    </row>
    <row r="320" spans="1:29" ht="15">
      <c r="A320" s="20" t="s">
        <v>434</v>
      </c>
      <c r="B320" s="40" t="s">
        <v>162</v>
      </c>
      <c r="C320" s="11">
        <v>36112</v>
      </c>
      <c r="D320" s="11"/>
      <c r="F320" s="12" t="s">
        <v>27</v>
      </c>
      <c r="G320" s="12" t="s">
        <v>4</v>
      </c>
      <c r="H320" s="25">
        <v>22</v>
      </c>
      <c r="I320" s="13" t="s">
        <v>4</v>
      </c>
      <c r="J320" s="13" t="s">
        <v>10</v>
      </c>
      <c r="K320" s="48">
        <v>25</v>
      </c>
      <c r="L320" s="3">
        <v>9</v>
      </c>
      <c r="M320" s="7">
        <v>14</v>
      </c>
      <c r="N320" s="3">
        <f t="shared" si="29"/>
        <v>0.59090909090909094</v>
      </c>
      <c r="O320" s="7">
        <f>(K320-M320)/(K320)</f>
        <v>0.44</v>
      </c>
      <c r="P320" s="3"/>
      <c r="R320" s="3"/>
      <c r="T320" s="3"/>
      <c r="V320" s="3"/>
      <c r="X320" s="3"/>
      <c r="AC320" s="29"/>
    </row>
    <row r="321" spans="1:29" ht="15">
      <c r="A321" s="20" t="s">
        <v>435</v>
      </c>
      <c r="B321" s="40" t="s">
        <v>161</v>
      </c>
      <c r="C321" s="11">
        <v>36279</v>
      </c>
      <c r="D321" s="11"/>
      <c r="F321" s="12" t="s">
        <v>0</v>
      </c>
      <c r="G321" s="12" t="s">
        <v>4</v>
      </c>
      <c r="H321" s="25">
        <v>39</v>
      </c>
      <c r="I321" s="13"/>
      <c r="J321" s="13"/>
      <c r="K321" s="48"/>
      <c r="L321" s="3">
        <v>16</v>
      </c>
      <c r="M321" s="7"/>
      <c r="N321" s="3">
        <f t="shared" si="29"/>
        <v>0.58974358974358976</v>
      </c>
      <c r="O321" s="7"/>
      <c r="P321" s="3"/>
      <c r="R321" s="3"/>
      <c r="T321" s="3"/>
      <c r="V321" s="3"/>
      <c r="X321" s="3"/>
      <c r="AC321" s="29"/>
    </row>
    <row r="322" spans="1:29" ht="15">
      <c r="A322" s="20" t="s">
        <v>436</v>
      </c>
      <c r="B322" s="40" t="s">
        <v>161</v>
      </c>
      <c r="C322" s="11">
        <v>36960</v>
      </c>
      <c r="D322" s="11"/>
      <c r="F322" s="12" t="s">
        <v>44</v>
      </c>
      <c r="G322" s="12" t="s">
        <v>4</v>
      </c>
      <c r="H322" s="25">
        <v>20</v>
      </c>
      <c r="I322" s="13" t="s">
        <v>4</v>
      </c>
      <c r="J322" s="13" t="s">
        <v>2</v>
      </c>
      <c r="K322" s="48">
        <v>22</v>
      </c>
      <c r="L322" s="3">
        <v>4</v>
      </c>
      <c r="M322" s="7">
        <v>1</v>
      </c>
      <c r="N322" s="3">
        <f t="shared" si="29"/>
        <v>0.8</v>
      </c>
      <c r="O322" s="7">
        <f>(K322-M322)/(K322)</f>
        <v>0.95454545454545459</v>
      </c>
      <c r="P322" s="3"/>
      <c r="R322" s="3"/>
      <c r="T322" s="3"/>
      <c r="V322" s="3"/>
      <c r="X322" s="3"/>
      <c r="AC322" s="29"/>
    </row>
    <row r="323" spans="1:29" ht="15">
      <c r="A323" s="20" t="s">
        <v>437</v>
      </c>
      <c r="B323" s="40" t="s">
        <v>162</v>
      </c>
      <c r="C323" s="11">
        <v>35813</v>
      </c>
      <c r="D323" s="11"/>
      <c r="F323" s="3"/>
      <c r="G323" s="3"/>
      <c r="H323" s="25"/>
      <c r="I323" s="13" t="s">
        <v>4</v>
      </c>
      <c r="J323" s="13" t="s">
        <v>2</v>
      </c>
      <c r="K323" s="48">
        <v>20</v>
      </c>
      <c r="L323" s="3"/>
      <c r="M323" s="7">
        <v>2</v>
      </c>
      <c r="N323" s="3"/>
      <c r="O323" s="7">
        <f>(K323-M323)/(K323)</f>
        <v>0.9</v>
      </c>
      <c r="P323" s="3"/>
      <c r="R323" s="3"/>
      <c r="T323" s="3"/>
      <c r="V323" s="3"/>
      <c r="X323" s="3"/>
      <c r="AC323" s="29"/>
    </row>
    <row r="324" spans="1:29" ht="15">
      <c r="A324" s="20" t="s">
        <v>438</v>
      </c>
      <c r="B324" s="40" t="s">
        <v>162</v>
      </c>
      <c r="C324" s="11">
        <v>36041</v>
      </c>
      <c r="D324" s="11"/>
      <c r="F324" s="12" t="s">
        <v>8</v>
      </c>
      <c r="G324" s="12" t="s">
        <v>15</v>
      </c>
      <c r="H324" s="25">
        <v>22</v>
      </c>
      <c r="I324" s="7"/>
      <c r="J324" s="7"/>
      <c r="K324" s="48"/>
      <c r="L324" s="3">
        <v>14</v>
      </c>
      <c r="M324" s="7"/>
      <c r="N324" s="3">
        <f t="shared" si="29"/>
        <v>0.36363636363636365</v>
      </c>
      <c r="O324" s="7"/>
      <c r="P324" s="3"/>
      <c r="R324" s="3"/>
      <c r="T324" s="3"/>
      <c r="V324" s="3"/>
      <c r="X324" s="3"/>
      <c r="AC324" s="29"/>
    </row>
    <row r="325" spans="1:29" ht="15">
      <c r="A325" s="20" t="s">
        <v>439</v>
      </c>
      <c r="B325" s="40" t="s">
        <v>161</v>
      </c>
      <c r="C325" s="11">
        <v>36427</v>
      </c>
      <c r="D325" s="11"/>
      <c r="F325" s="12" t="s">
        <v>6</v>
      </c>
      <c r="G325" s="12" t="s">
        <v>4</v>
      </c>
      <c r="H325" s="25">
        <v>40</v>
      </c>
      <c r="I325" s="13" t="s">
        <v>4</v>
      </c>
      <c r="J325" s="13" t="s">
        <v>2</v>
      </c>
      <c r="K325" s="48">
        <v>33</v>
      </c>
      <c r="L325" s="3">
        <v>19</v>
      </c>
      <c r="M325" s="7">
        <v>15</v>
      </c>
      <c r="N325" s="3">
        <f t="shared" si="29"/>
        <v>0.52500000000000002</v>
      </c>
      <c r="O325" s="7">
        <f>(K325-M325)/(K325)</f>
        <v>0.54545454545454541</v>
      </c>
      <c r="P325" s="3"/>
      <c r="R325" s="3"/>
      <c r="T325" s="3"/>
      <c r="V325" s="3"/>
      <c r="X325" s="3"/>
      <c r="AC325" s="29"/>
    </row>
    <row r="326" spans="1:29" ht="15">
      <c r="A326" s="20" t="s">
        <v>440</v>
      </c>
      <c r="B326" s="40" t="s">
        <v>161</v>
      </c>
      <c r="C326" s="11">
        <v>37432</v>
      </c>
      <c r="D326" s="11"/>
      <c r="F326" s="12" t="s">
        <v>0</v>
      </c>
      <c r="G326" s="12" t="s">
        <v>1</v>
      </c>
      <c r="H326" s="25">
        <v>21</v>
      </c>
      <c r="I326" s="13"/>
      <c r="J326" s="13"/>
      <c r="K326" s="48"/>
      <c r="L326" s="3">
        <v>3</v>
      </c>
      <c r="M326" s="7"/>
      <c r="N326" s="3">
        <f t="shared" si="29"/>
        <v>0.8571428571428571</v>
      </c>
      <c r="O326" s="7"/>
      <c r="P326" s="3"/>
      <c r="R326" s="3"/>
      <c r="T326" s="3"/>
      <c r="V326" s="3"/>
      <c r="X326" s="3"/>
      <c r="AC326" s="29"/>
    </row>
    <row r="327" spans="1:29" ht="15">
      <c r="A327" s="20" t="s">
        <v>441</v>
      </c>
      <c r="B327" s="40" t="s">
        <v>161</v>
      </c>
      <c r="C327" s="11">
        <v>36974</v>
      </c>
      <c r="D327" s="11"/>
      <c r="F327" s="3"/>
      <c r="G327" s="3"/>
      <c r="H327" s="25"/>
      <c r="I327" s="13" t="s">
        <v>4</v>
      </c>
      <c r="J327" s="13" t="s">
        <v>2</v>
      </c>
      <c r="K327" s="48">
        <v>25</v>
      </c>
      <c r="L327" s="3"/>
      <c r="M327" s="7">
        <v>6</v>
      </c>
      <c r="N327" s="3"/>
      <c r="O327" s="7">
        <f>(K327-M327)/(K327)</f>
        <v>0.76</v>
      </c>
      <c r="P327" s="3"/>
      <c r="R327" s="3"/>
      <c r="T327" s="3"/>
      <c r="V327" s="3"/>
      <c r="X327" s="3"/>
      <c r="AC327" s="29"/>
    </row>
    <row r="328" spans="1:29" ht="15">
      <c r="A328" s="20" t="s">
        <v>442</v>
      </c>
      <c r="B328" s="40" t="s">
        <v>161</v>
      </c>
      <c r="C328" s="11">
        <v>36955</v>
      </c>
      <c r="D328" s="11"/>
      <c r="F328" s="12" t="s">
        <v>0</v>
      </c>
      <c r="G328" s="12" t="s">
        <v>1</v>
      </c>
      <c r="H328" s="25">
        <v>50</v>
      </c>
      <c r="I328" s="7"/>
      <c r="J328" s="7"/>
      <c r="K328" s="48"/>
      <c r="L328" s="3">
        <v>24</v>
      </c>
      <c r="M328" s="7"/>
      <c r="N328" s="3">
        <f t="shared" si="29"/>
        <v>0.52</v>
      </c>
      <c r="O328" s="7"/>
      <c r="P328" s="3"/>
      <c r="R328" s="3"/>
      <c r="T328" s="3"/>
      <c r="V328" s="3"/>
      <c r="X328" s="3"/>
      <c r="AC328" s="29"/>
    </row>
    <row r="329" spans="1:29" ht="15">
      <c r="A329" s="6" t="s">
        <v>443</v>
      </c>
      <c r="B329" s="40" t="s">
        <v>161</v>
      </c>
      <c r="C329" s="16">
        <v>36555</v>
      </c>
      <c r="D329" s="16"/>
      <c r="E329" s="59"/>
      <c r="F329" s="6" t="s">
        <v>0</v>
      </c>
      <c r="G329" s="6" t="s">
        <v>1</v>
      </c>
      <c r="H329" s="44">
        <v>29</v>
      </c>
      <c r="I329" s="6" t="s">
        <v>1</v>
      </c>
      <c r="J329" s="6" t="s">
        <v>10</v>
      </c>
      <c r="K329" s="44">
        <v>35</v>
      </c>
      <c r="L329" s="6">
        <v>17</v>
      </c>
      <c r="M329" s="6">
        <v>22</v>
      </c>
      <c r="N329" s="6">
        <f>(H329-L329)/(H329)</f>
        <v>0.41379310344827586</v>
      </c>
      <c r="O329" s="6">
        <f>(K329-M329)/(K329)</f>
        <v>0.37142857142857144</v>
      </c>
      <c r="P329" s="3"/>
      <c r="R329" s="3"/>
      <c r="T329" s="3"/>
      <c r="V329" s="3"/>
      <c r="X329" s="3"/>
      <c r="AC329" s="29"/>
    </row>
    <row r="330" spans="1:29" ht="15">
      <c r="A330" s="20" t="s">
        <v>444</v>
      </c>
      <c r="B330" s="40" t="s">
        <v>161</v>
      </c>
      <c r="C330" s="11">
        <v>37034</v>
      </c>
      <c r="D330" s="11"/>
      <c r="F330" s="12" t="s">
        <v>6</v>
      </c>
      <c r="G330" s="12" t="s">
        <v>1</v>
      </c>
      <c r="H330" s="25">
        <v>25</v>
      </c>
      <c r="I330" s="7"/>
      <c r="J330" s="7"/>
      <c r="K330" s="48"/>
      <c r="L330" s="3">
        <v>17</v>
      </c>
      <c r="M330" s="7"/>
      <c r="N330" s="3">
        <f t="shared" si="29"/>
        <v>0.32</v>
      </c>
      <c r="O330" s="7"/>
      <c r="P330" s="3"/>
      <c r="R330" s="3"/>
      <c r="T330" s="3"/>
      <c r="V330" s="3"/>
      <c r="X330" s="3"/>
      <c r="AC330" s="29"/>
    </row>
    <row r="331" spans="1:29" ht="15">
      <c r="A331" s="20" t="s">
        <v>445</v>
      </c>
      <c r="B331" s="40" t="s">
        <v>161</v>
      </c>
      <c r="C331" s="11">
        <v>37127</v>
      </c>
      <c r="D331" s="11"/>
      <c r="F331" s="12" t="s">
        <v>6</v>
      </c>
      <c r="G331" s="12" t="s">
        <v>15</v>
      </c>
      <c r="H331" s="25">
        <v>24</v>
      </c>
      <c r="I331" s="7"/>
      <c r="J331" s="7"/>
      <c r="K331" s="48"/>
      <c r="L331" s="3">
        <v>11</v>
      </c>
      <c r="M331" s="7"/>
      <c r="N331" s="3">
        <f t="shared" si="29"/>
        <v>0.54166666666666663</v>
      </c>
      <c r="O331" s="7"/>
      <c r="P331" s="3"/>
      <c r="R331" s="3"/>
      <c r="T331" s="3"/>
      <c r="V331" s="3"/>
      <c r="X331" s="3"/>
      <c r="AC331" s="29"/>
    </row>
    <row r="332" spans="1:29" ht="15">
      <c r="A332" s="20" t="s">
        <v>446</v>
      </c>
      <c r="B332" s="40" t="s">
        <v>161</v>
      </c>
      <c r="C332" s="11">
        <v>36602</v>
      </c>
      <c r="D332" s="11"/>
      <c r="F332" s="12" t="s">
        <v>6</v>
      </c>
      <c r="G332" s="12" t="s">
        <v>1</v>
      </c>
      <c r="H332" s="25">
        <v>26</v>
      </c>
      <c r="I332" s="13" t="s">
        <v>1</v>
      </c>
      <c r="J332" s="13" t="s">
        <v>10</v>
      </c>
      <c r="K332" s="48">
        <v>23</v>
      </c>
      <c r="L332" s="3">
        <v>16</v>
      </c>
      <c r="M332" s="7">
        <v>3</v>
      </c>
      <c r="N332" s="3">
        <f t="shared" si="29"/>
        <v>0.38461538461538464</v>
      </c>
      <c r="O332" s="7">
        <f>(K332-M332)/(K332)</f>
        <v>0.86956521739130432</v>
      </c>
      <c r="P332" s="3"/>
      <c r="R332" s="3"/>
      <c r="T332" s="3"/>
      <c r="V332" s="3"/>
      <c r="X332" s="3"/>
      <c r="AC332" s="29"/>
    </row>
    <row r="333" spans="1:29" ht="15">
      <c r="A333" s="20" t="s">
        <v>447</v>
      </c>
      <c r="B333" s="40" t="s">
        <v>161</v>
      </c>
      <c r="C333" s="11">
        <v>37278</v>
      </c>
      <c r="D333" s="11"/>
      <c r="F333" s="12" t="s">
        <v>0</v>
      </c>
      <c r="G333" s="12" t="s">
        <v>12</v>
      </c>
      <c r="H333" s="25">
        <v>25</v>
      </c>
      <c r="I333" s="13" t="s">
        <v>12</v>
      </c>
      <c r="J333" s="13" t="s">
        <v>2</v>
      </c>
      <c r="K333" s="48">
        <v>24</v>
      </c>
      <c r="L333" s="3">
        <v>15</v>
      </c>
      <c r="M333" s="7">
        <v>6</v>
      </c>
      <c r="N333" s="3">
        <f t="shared" si="29"/>
        <v>0.4</v>
      </c>
      <c r="O333" s="7">
        <f>(K333-M333)/(K333)</f>
        <v>0.75</v>
      </c>
      <c r="P333" s="3"/>
      <c r="R333" s="3"/>
      <c r="T333" s="3"/>
      <c r="V333" s="3"/>
      <c r="X333" s="3"/>
      <c r="AC333" s="29"/>
    </row>
    <row r="334" spans="1:29" ht="15">
      <c r="A334" s="20" t="s">
        <v>448</v>
      </c>
      <c r="B334" s="40" t="s">
        <v>161</v>
      </c>
      <c r="C334" s="11">
        <v>36958</v>
      </c>
      <c r="D334" s="11"/>
      <c r="F334" s="3"/>
      <c r="G334" s="3"/>
      <c r="H334" s="25"/>
      <c r="I334" s="13" t="s">
        <v>44</v>
      </c>
      <c r="J334" s="13" t="s">
        <v>10</v>
      </c>
      <c r="K334" s="48">
        <v>25</v>
      </c>
      <c r="L334" s="3"/>
      <c r="M334" s="7">
        <v>-3</v>
      </c>
      <c r="N334" s="3"/>
      <c r="O334" s="7">
        <f>(K334-M334)/(K334)</f>
        <v>1.1200000000000001</v>
      </c>
      <c r="P334" s="3"/>
      <c r="R334" s="3"/>
      <c r="T334" s="3"/>
      <c r="V334" s="3"/>
      <c r="X334" s="3"/>
      <c r="AC334" s="29"/>
    </row>
    <row r="335" spans="1:29" ht="15">
      <c r="A335" s="20" t="s">
        <v>449</v>
      </c>
      <c r="B335" s="40" t="s">
        <v>161</v>
      </c>
      <c r="C335" s="11">
        <v>37128</v>
      </c>
      <c r="D335" s="11"/>
      <c r="F335" s="12" t="s">
        <v>141</v>
      </c>
      <c r="G335" s="12" t="s">
        <v>27</v>
      </c>
      <c r="H335" s="25">
        <v>22</v>
      </c>
      <c r="I335" s="13" t="s">
        <v>27</v>
      </c>
      <c r="J335" s="13" t="s">
        <v>34</v>
      </c>
      <c r="K335" s="48">
        <v>22</v>
      </c>
      <c r="L335" s="3">
        <v>9</v>
      </c>
      <c r="M335" s="7">
        <v>0</v>
      </c>
      <c r="N335" s="3">
        <f t="shared" si="29"/>
        <v>0.59090909090909094</v>
      </c>
      <c r="O335" s="7">
        <f>(K335-M335)/(K335)</f>
        <v>1</v>
      </c>
      <c r="P335" s="3"/>
      <c r="R335" s="3"/>
      <c r="T335" s="3"/>
      <c r="V335" s="3"/>
      <c r="X335" s="3"/>
      <c r="AC335" s="29"/>
    </row>
    <row r="336" spans="1:29" ht="15">
      <c r="A336" s="20" t="s">
        <v>450</v>
      </c>
      <c r="B336" s="40" t="s">
        <v>161</v>
      </c>
      <c r="C336" s="11">
        <v>37110</v>
      </c>
      <c r="D336" s="11"/>
      <c r="F336" s="12" t="s">
        <v>0</v>
      </c>
      <c r="G336" s="12" t="s">
        <v>1</v>
      </c>
      <c r="H336" s="25">
        <v>30</v>
      </c>
      <c r="I336" s="7"/>
      <c r="J336" s="7"/>
      <c r="K336" s="48"/>
      <c r="L336" s="3">
        <v>17</v>
      </c>
      <c r="M336" s="7"/>
      <c r="N336" s="3">
        <f t="shared" si="29"/>
        <v>0.43333333333333335</v>
      </c>
      <c r="O336" s="7"/>
      <c r="P336" s="3"/>
      <c r="R336" s="3"/>
      <c r="T336" s="3"/>
      <c r="V336" s="3"/>
      <c r="X336" s="3"/>
      <c r="AC336" s="29"/>
    </row>
    <row r="337" spans="1:29" ht="15">
      <c r="A337" s="20" t="s">
        <v>451</v>
      </c>
      <c r="B337" s="40" t="s">
        <v>161</v>
      </c>
      <c r="C337" s="11">
        <v>37359</v>
      </c>
      <c r="D337" s="11"/>
      <c r="F337" s="12" t="s">
        <v>44</v>
      </c>
      <c r="G337" s="12" t="s">
        <v>4</v>
      </c>
      <c r="H337" s="25">
        <v>23</v>
      </c>
      <c r="I337" s="7"/>
      <c r="J337" s="7"/>
      <c r="K337" s="48"/>
      <c r="L337" s="3">
        <v>8</v>
      </c>
      <c r="M337" s="7"/>
      <c r="N337" s="3">
        <f t="shared" si="29"/>
        <v>0.65217391304347827</v>
      </c>
      <c r="O337" s="7"/>
      <c r="P337" s="3"/>
      <c r="R337" s="3"/>
      <c r="T337" s="3"/>
      <c r="V337" s="3"/>
      <c r="X337" s="3"/>
      <c r="AC337" s="29"/>
    </row>
    <row r="338" spans="1:29" ht="15">
      <c r="A338" s="20" t="s">
        <v>452</v>
      </c>
      <c r="B338" s="40" t="s">
        <v>161</v>
      </c>
      <c r="C338" s="11">
        <v>36390</v>
      </c>
      <c r="D338" s="11"/>
      <c r="F338" s="3"/>
      <c r="G338" s="3"/>
      <c r="H338" s="25"/>
      <c r="I338" s="13" t="s">
        <v>12</v>
      </c>
      <c r="J338" s="13" t="s">
        <v>10</v>
      </c>
      <c r="K338" s="48">
        <v>37</v>
      </c>
      <c r="L338" s="3"/>
      <c r="M338" s="7">
        <v>13</v>
      </c>
      <c r="N338" s="3"/>
      <c r="O338" s="7">
        <f>(K338-M338)/(K338)</f>
        <v>0.64864864864864868</v>
      </c>
      <c r="P338" s="3"/>
      <c r="R338" s="3"/>
      <c r="T338" s="3"/>
      <c r="V338" s="3"/>
      <c r="X338" s="3"/>
      <c r="AC338" s="29"/>
    </row>
    <row r="339" spans="1:29" ht="15">
      <c r="A339" s="20" t="s">
        <v>453</v>
      </c>
      <c r="B339" s="40" t="s">
        <v>161</v>
      </c>
      <c r="C339" s="11">
        <v>36859</v>
      </c>
      <c r="D339" s="11"/>
      <c r="F339" s="3"/>
      <c r="G339" s="3"/>
      <c r="H339" s="25"/>
      <c r="I339" s="13" t="s">
        <v>15</v>
      </c>
      <c r="J339" s="13" t="s">
        <v>28</v>
      </c>
      <c r="K339" s="48">
        <v>20</v>
      </c>
      <c r="L339" s="3"/>
      <c r="M339" s="7">
        <v>-10</v>
      </c>
      <c r="N339" s="3"/>
      <c r="O339" s="7">
        <f>(K339-M339)/(K339)</f>
        <v>1.5</v>
      </c>
      <c r="P339" s="3"/>
      <c r="R339" s="3"/>
      <c r="T339" s="3"/>
      <c r="V339" s="3"/>
      <c r="X339" s="3"/>
      <c r="AC339" s="29"/>
    </row>
    <row r="340" spans="1:29" ht="15">
      <c r="A340" s="20" t="s">
        <v>454</v>
      </c>
      <c r="B340" s="40" t="s">
        <v>161</v>
      </c>
      <c r="C340" s="11">
        <v>35685</v>
      </c>
      <c r="D340" s="11"/>
      <c r="I340" t="s">
        <v>15</v>
      </c>
      <c r="J340" t="s">
        <v>28</v>
      </c>
      <c r="K340" s="40">
        <v>39</v>
      </c>
      <c r="M340">
        <v>3</v>
      </c>
      <c r="O340">
        <f>(K340-M340)/(K340)</f>
        <v>0.92307692307692313</v>
      </c>
      <c r="P340" s="3"/>
      <c r="R340" s="3"/>
      <c r="T340" s="3"/>
      <c r="V340" s="3"/>
      <c r="X340" s="3"/>
      <c r="AC340" s="29"/>
    </row>
    <row r="341" spans="1:29" ht="15">
      <c r="A341" s="20" t="s">
        <v>455</v>
      </c>
      <c r="B341" s="40" t="s">
        <v>161</v>
      </c>
      <c r="C341" s="11">
        <v>37383</v>
      </c>
      <c r="D341" s="11"/>
      <c r="F341" s="12" t="s">
        <v>44</v>
      </c>
      <c r="G341" s="12" t="s">
        <v>1</v>
      </c>
      <c r="H341" s="25">
        <v>20</v>
      </c>
      <c r="I341" s="7"/>
      <c r="J341" s="7"/>
      <c r="K341" s="48"/>
      <c r="L341" s="3">
        <v>6</v>
      </c>
      <c r="M341" s="7"/>
      <c r="N341" s="3">
        <f t="shared" ref="N341:N369" si="30">(H341-L341)/(H341)</f>
        <v>0.7</v>
      </c>
      <c r="O341" s="7"/>
      <c r="P341" s="3"/>
      <c r="R341" s="3"/>
      <c r="T341" s="3"/>
      <c r="V341" s="3"/>
      <c r="X341" s="3"/>
      <c r="AC341" s="29"/>
    </row>
    <row r="342" spans="1:29" ht="15">
      <c r="A342" s="20" t="s">
        <v>456</v>
      </c>
      <c r="B342" s="40" t="s">
        <v>161</v>
      </c>
      <c r="C342" s="11">
        <v>36752</v>
      </c>
      <c r="D342" s="11"/>
      <c r="F342" s="12" t="s">
        <v>0</v>
      </c>
      <c r="G342" s="12" t="s">
        <v>4</v>
      </c>
      <c r="H342" s="25">
        <v>23</v>
      </c>
      <c r="I342" s="13" t="s">
        <v>4</v>
      </c>
      <c r="J342" s="13" t="s">
        <v>2</v>
      </c>
      <c r="K342" s="48">
        <v>25</v>
      </c>
      <c r="L342" s="3">
        <v>8</v>
      </c>
      <c r="M342" s="7">
        <v>7</v>
      </c>
      <c r="N342" s="3">
        <f t="shared" si="30"/>
        <v>0.65217391304347827</v>
      </c>
      <c r="O342" s="7">
        <f>(K342-M342)/(K342)</f>
        <v>0.72</v>
      </c>
      <c r="P342" s="3"/>
      <c r="R342" s="3"/>
      <c r="T342" s="3"/>
      <c r="V342" s="3"/>
      <c r="X342" s="3"/>
      <c r="AC342" s="29"/>
    </row>
    <row r="343" spans="1:29" ht="15">
      <c r="A343" s="20" t="s">
        <v>457</v>
      </c>
      <c r="B343" s="56" t="s">
        <v>161</v>
      </c>
      <c r="C343" s="11">
        <v>36180</v>
      </c>
      <c r="D343" s="11"/>
      <c r="F343" s="12" t="s">
        <v>0</v>
      </c>
      <c r="G343" s="12" t="s">
        <v>12</v>
      </c>
      <c r="H343" s="25">
        <v>32</v>
      </c>
      <c r="I343" s="7"/>
      <c r="J343" s="7"/>
      <c r="K343" s="48"/>
      <c r="L343" s="3">
        <v>14</v>
      </c>
      <c r="M343" s="7"/>
      <c r="N343" s="3">
        <f t="shared" si="30"/>
        <v>0.5625</v>
      </c>
      <c r="O343" s="7"/>
      <c r="P343" s="3"/>
      <c r="R343" s="3"/>
      <c r="T343" s="3"/>
      <c r="V343" s="3"/>
      <c r="X343" s="3"/>
      <c r="AC343" s="29"/>
    </row>
    <row r="344" spans="1:29" ht="15">
      <c r="A344" s="6" t="s">
        <v>458</v>
      </c>
      <c r="B344" s="44" t="s">
        <v>161</v>
      </c>
      <c r="C344" s="16">
        <v>36416</v>
      </c>
      <c r="D344" s="16"/>
      <c r="E344" s="59"/>
      <c r="F344" s="6" t="s">
        <v>44</v>
      </c>
      <c r="G344" s="6" t="s">
        <v>4</v>
      </c>
      <c r="H344" s="44">
        <v>50</v>
      </c>
      <c r="I344" s="6"/>
      <c r="J344" s="6"/>
      <c r="K344" s="44"/>
      <c r="L344" s="6">
        <v>26</v>
      </c>
      <c r="M344" s="6"/>
      <c r="N344" s="6">
        <f t="shared" si="30"/>
        <v>0.48</v>
      </c>
      <c r="O344" s="6"/>
      <c r="P344" s="3"/>
      <c r="R344" s="3"/>
      <c r="T344" s="3"/>
      <c r="V344" s="3"/>
      <c r="X344" s="3"/>
      <c r="AC344" s="29"/>
    </row>
    <row r="345" spans="1:29" ht="15">
      <c r="A345" s="20" t="s">
        <v>459</v>
      </c>
      <c r="B345" s="56" t="s">
        <v>161</v>
      </c>
      <c r="C345" s="11">
        <v>35556</v>
      </c>
      <c r="D345" s="11"/>
      <c r="F345" s="12" t="s">
        <v>27</v>
      </c>
      <c r="G345" s="12" t="s">
        <v>1</v>
      </c>
      <c r="H345" s="25">
        <v>43</v>
      </c>
      <c r="I345" s="7"/>
      <c r="J345" s="7"/>
      <c r="K345" s="48"/>
      <c r="L345" s="3">
        <v>25</v>
      </c>
      <c r="M345" s="7"/>
      <c r="N345" s="6">
        <f t="shared" si="30"/>
        <v>0.41860465116279072</v>
      </c>
      <c r="O345" s="7"/>
      <c r="P345" s="3"/>
      <c r="R345" s="3"/>
      <c r="T345" s="3"/>
      <c r="V345" s="3"/>
      <c r="X345" s="3"/>
      <c r="AC345" s="29"/>
    </row>
    <row r="346" spans="1:29" ht="15">
      <c r="A346" s="20" t="s">
        <v>460</v>
      </c>
      <c r="B346" s="56" t="s">
        <v>161</v>
      </c>
      <c r="C346" s="11">
        <v>36979</v>
      </c>
      <c r="D346" s="11"/>
      <c r="F346" s="3"/>
      <c r="G346" s="3"/>
      <c r="H346" s="25"/>
      <c r="I346" s="13" t="s">
        <v>1</v>
      </c>
      <c r="J346" s="13" t="s">
        <v>10</v>
      </c>
      <c r="K346" s="48">
        <v>24</v>
      </c>
      <c r="L346" s="3"/>
      <c r="M346" s="7">
        <v>4</v>
      </c>
      <c r="N346" s="3"/>
      <c r="O346" s="7">
        <f>(K346-M346)/(K346)</f>
        <v>0.83333333333333337</v>
      </c>
      <c r="P346" s="3"/>
      <c r="R346" s="3"/>
      <c r="T346" s="3"/>
      <c r="V346" s="3"/>
      <c r="X346" s="3"/>
      <c r="AC346" s="29"/>
    </row>
    <row r="347" spans="1:29" ht="15">
      <c r="A347" s="20" t="s">
        <v>461</v>
      </c>
      <c r="B347" s="56" t="s">
        <v>161</v>
      </c>
      <c r="C347" s="11">
        <v>37109</v>
      </c>
      <c r="D347" s="11"/>
      <c r="F347" s="12" t="s">
        <v>0</v>
      </c>
      <c r="G347" s="12" t="s">
        <v>34</v>
      </c>
      <c r="H347" s="25">
        <v>25</v>
      </c>
      <c r="I347" s="7"/>
      <c r="J347" s="7"/>
      <c r="K347" s="48"/>
      <c r="L347" s="3">
        <v>-3</v>
      </c>
      <c r="M347" s="7"/>
      <c r="N347" s="6">
        <f t="shared" si="30"/>
        <v>1.1200000000000001</v>
      </c>
      <c r="O347" s="7"/>
      <c r="P347" s="3"/>
      <c r="R347" s="3"/>
      <c r="T347" s="3"/>
      <c r="V347" s="3"/>
      <c r="X347" s="3"/>
      <c r="AC347" s="29"/>
    </row>
    <row r="348" spans="1:29" ht="15">
      <c r="A348" s="20" t="s">
        <v>462</v>
      </c>
      <c r="B348" s="56" t="s">
        <v>161</v>
      </c>
      <c r="C348" s="11">
        <v>35741</v>
      </c>
      <c r="D348" s="11"/>
      <c r="F348" s="12" t="s">
        <v>6</v>
      </c>
      <c r="G348" s="12" t="s">
        <v>28</v>
      </c>
      <c r="H348" s="25">
        <v>32</v>
      </c>
      <c r="I348" s="7"/>
      <c r="J348" s="7"/>
      <c r="K348" s="48"/>
      <c r="L348" s="3">
        <v>0</v>
      </c>
      <c r="M348" s="7"/>
      <c r="N348" s="3">
        <f t="shared" si="30"/>
        <v>1</v>
      </c>
      <c r="O348" s="7"/>
      <c r="P348" s="3"/>
      <c r="R348" s="3"/>
      <c r="T348" s="3"/>
      <c r="V348" s="3"/>
      <c r="X348" s="3"/>
      <c r="AC348" s="29"/>
    </row>
    <row r="349" spans="1:29" ht="15">
      <c r="A349" s="20" t="s">
        <v>463</v>
      </c>
      <c r="B349" s="56" t="s">
        <v>161</v>
      </c>
      <c r="C349" s="11">
        <v>37435</v>
      </c>
      <c r="D349" s="11"/>
      <c r="F349" s="12" t="s">
        <v>21</v>
      </c>
      <c r="G349" s="12" t="s">
        <v>21</v>
      </c>
      <c r="H349" s="25"/>
      <c r="I349" s="13" t="s">
        <v>1</v>
      </c>
      <c r="J349" s="13" t="s">
        <v>2</v>
      </c>
      <c r="K349" s="48">
        <v>22</v>
      </c>
      <c r="L349" s="3"/>
      <c r="M349" s="7">
        <v>0</v>
      </c>
      <c r="N349" s="3"/>
      <c r="O349" s="7">
        <f>(K349-M349)/(K349)</f>
        <v>1</v>
      </c>
      <c r="P349" s="3"/>
      <c r="R349" s="3"/>
      <c r="T349" s="3"/>
      <c r="V349" s="3"/>
      <c r="X349" s="3"/>
      <c r="AC349" s="29"/>
    </row>
    <row r="350" spans="1:29" ht="15">
      <c r="A350" s="20" t="s">
        <v>464</v>
      </c>
      <c r="B350" s="56" t="s">
        <v>162</v>
      </c>
      <c r="C350" s="11">
        <v>36137</v>
      </c>
      <c r="D350" s="11"/>
      <c r="F350" s="12" t="s">
        <v>0</v>
      </c>
      <c r="G350" s="12" t="s">
        <v>1</v>
      </c>
      <c r="H350" s="25">
        <v>48</v>
      </c>
      <c r="I350" s="7"/>
      <c r="J350" s="7"/>
      <c r="K350" s="48"/>
      <c r="L350" s="3">
        <v>32</v>
      </c>
      <c r="M350" s="7"/>
      <c r="N350" s="3">
        <f t="shared" si="30"/>
        <v>0.33333333333333331</v>
      </c>
      <c r="O350" s="7"/>
      <c r="P350" s="3"/>
      <c r="R350" s="3"/>
      <c r="T350" s="3"/>
      <c r="V350" s="3"/>
      <c r="X350" s="3"/>
      <c r="AC350" s="29"/>
    </row>
    <row r="351" spans="1:29" ht="15">
      <c r="A351" s="6" t="s">
        <v>465</v>
      </c>
      <c r="B351" s="44" t="s">
        <v>161</v>
      </c>
      <c r="C351" s="16">
        <v>35874</v>
      </c>
      <c r="D351" s="16"/>
      <c r="E351" s="59"/>
      <c r="F351" s="6" t="s">
        <v>6</v>
      </c>
      <c r="G351" s="6" t="s">
        <v>1</v>
      </c>
      <c r="H351" s="44">
        <v>48</v>
      </c>
      <c r="I351" s="6"/>
      <c r="J351" s="6"/>
      <c r="K351" s="44"/>
      <c r="L351" s="6">
        <v>29</v>
      </c>
      <c r="M351" s="6"/>
      <c r="N351" s="6">
        <f t="shared" si="30"/>
        <v>0.39583333333333331</v>
      </c>
      <c r="O351" s="6"/>
      <c r="P351" s="3"/>
      <c r="R351" s="3"/>
      <c r="T351" s="3"/>
      <c r="V351" s="3"/>
      <c r="X351" s="3"/>
      <c r="AC351" s="29"/>
    </row>
    <row r="352" spans="1:29" ht="15">
      <c r="A352" s="20" t="s">
        <v>466</v>
      </c>
      <c r="B352" s="56" t="s">
        <v>161</v>
      </c>
      <c r="C352" s="11">
        <v>37165</v>
      </c>
      <c r="D352" s="11"/>
      <c r="F352" s="3" t="s">
        <v>0</v>
      </c>
      <c r="G352" s="3" t="s">
        <v>34</v>
      </c>
      <c r="H352" s="25">
        <v>31</v>
      </c>
      <c r="I352" s="7"/>
      <c r="J352" s="7"/>
      <c r="K352" s="48"/>
      <c r="L352" s="3">
        <v>3</v>
      </c>
      <c r="M352" s="7"/>
      <c r="N352" s="3">
        <f t="shared" si="30"/>
        <v>0.90322580645161288</v>
      </c>
      <c r="O352" s="7"/>
      <c r="P352" s="3"/>
      <c r="R352" s="3"/>
      <c r="T352" s="3"/>
      <c r="V352" s="3"/>
      <c r="X352" s="3"/>
      <c r="AC352" s="29"/>
    </row>
    <row r="353" spans="1:29" ht="15">
      <c r="A353" s="12" t="s">
        <v>467</v>
      </c>
      <c r="B353" s="47" t="s">
        <v>162</v>
      </c>
      <c r="C353" s="11">
        <v>35902</v>
      </c>
      <c r="D353" s="11"/>
      <c r="F353" s="12" t="s">
        <v>141</v>
      </c>
      <c r="G353" s="12" t="s">
        <v>12</v>
      </c>
      <c r="H353" s="25">
        <v>19</v>
      </c>
      <c r="I353" s="7"/>
      <c r="J353" s="7"/>
      <c r="K353" s="48"/>
      <c r="L353" s="3">
        <v>8</v>
      </c>
      <c r="M353" s="7"/>
      <c r="N353" s="3">
        <f t="shared" si="30"/>
        <v>0.57894736842105265</v>
      </c>
      <c r="O353" s="7"/>
      <c r="P353" s="3"/>
      <c r="R353" s="3"/>
      <c r="T353" s="3"/>
      <c r="V353" s="3"/>
      <c r="X353" s="3"/>
      <c r="AC353" s="29"/>
    </row>
    <row r="354" spans="1:29" ht="15">
      <c r="A354" s="20" t="s">
        <v>468</v>
      </c>
      <c r="B354" s="56" t="s">
        <v>161</v>
      </c>
      <c r="C354" s="11">
        <v>36973</v>
      </c>
      <c r="D354" s="11"/>
      <c r="F354" s="12" t="s">
        <v>6</v>
      </c>
      <c r="G354" s="12" t="s">
        <v>12</v>
      </c>
      <c r="H354" s="25">
        <v>31</v>
      </c>
      <c r="I354" s="7"/>
      <c r="J354" s="7"/>
      <c r="K354" s="48"/>
      <c r="L354" s="3">
        <v>18</v>
      </c>
      <c r="M354" s="7"/>
      <c r="N354" s="3">
        <f>(H354-L354)/(H354)</f>
        <v>0.41935483870967744</v>
      </c>
      <c r="O354" s="7"/>
      <c r="P354" s="3"/>
      <c r="R354" s="3"/>
      <c r="T354" s="3"/>
      <c r="V354" s="3"/>
      <c r="X354" s="3"/>
      <c r="AC354" s="29"/>
    </row>
    <row r="355" spans="1:29" ht="15">
      <c r="A355" s="20" t="s">
        <v>469</v>
      </c>
      <c r="B355" s="56" t="s">
        <v>161</v>
      </c>
      <c r="C355" s="11">
        <v>37054</v>
      </c>
      <c r="D355" s="11"/>
      <c r="F355" s="12" t="s">
        <v>6</v>
      </c>
      <c r="G355" s="12" t="s">
        <v>12</v>
      </c>
      <c r="H355" s="25">
        <v>37</v>
      </c>
      <c r="I355" s="7"/>
      <c r="J355" s="7"/>
      <c r="K355" s="48"/>
      <c r="L355" s="3">
        <v>14</v>
      </c>
      <c r="M355" s="7"/>
      <c r="N355" s="3">
        <f t="shared" si="30"/>
        <v>0.6216216216216216</v>
      </c>
      <c r="O355" s="7"/>
      <c r="P355" s="3"/>
      <c r="R355" s="3"/>
      <c r="T355" s="3"/>
      <c r="V355" s="3"/>
      <c r="X355" s="3"/>
      <c r="AC355" s="29"/>
    </row>
    <row r="356" spans="1:29" ht="15">
      <c r="A356" s="20" t="s">
        <v>470</v>
      </c>
      <c r="B356" s="56" t="s">
        <v>161</v>
      </c>
      <c r="C356" s="11">
        <v>37212</v>
      </c>
      <c r="D356" s="11"/>
      <c r="F356" s="12" t="s">
        <v>142</v>
      </c>
      <c r="G356" s="12" t="s">
        <v>34</v>
      </c>
      <c r="H356" s="25">
        <v>22</v>
      </c>
      <c r="I356" s="7"/>
      <c r="J356" s="7"/>
      <c r="K356" s="48"/>
      <c r="L356" s="3">
        <v>0</v>
      </c>
      <c r="M356" s="7"/>
      <c r="N356" s="3">
        <f t="shared" si="30"/>
        <v>1</v>
      </c>
      <c r="O356" s="7"/>
      <c r="P356" s="3"/>
      <c r="R356" s="3"/>
      <c r="T356" s="3"/>
      <c r="V356" s="3"/>
      <c r="X356" s="3"/>
      <c r="AC356" s="29"/>
    </row>
    <row r="357" spans="1:29" ht="15">
      <c r="A357" s="20" t="s">
        <v>471</v>
      </c>
      <c r="B357" s="56" t="s">
        <v>161</v>
      </c>
      <c r="C357" s="11">
        <v>37870</v>
      </c>
      <c r="D357" s="11"/>
      <c r="F357" s="12" t="s">
        <v>0</v>
      </c>
      <c r="G357" s="12" t="s">
        <v>1</v>
      </c>
      <c r="H357" s="25">
        <v>23</v>
      </c>
      <c r="I357" s="7"/>
      <c r="J357" s="7"/>
      <c r="K357" s="48"/>
      <c r="L357" s="3">
        <v>10</v>
      </c>
      <c r="M357" s="7"/>
      <c r="N357" s="3">
        <f t="shared" si="30"/>
        <v>0.56521739130434778</v>
      </c>
      <c r="O357" s="7"/>
      <c r="P357" s="3"/>
      <c r="R357" s="3"/>
      <c r="T357" s="3"/>
      <c r="V357" s="3"/>
      <c r="X357" s="3"/>
      <c r="AC357" s="29"/>
    </row>
    <row r="358" spans="1:29" ht="15">
      <c r="A358" s="20" t="s">
        <v>472</v>
      </c>
      <c r="B358" s="56" t="s">
        <v>161</v>
      </c>
      <c r="C358" s="11">
        <v>36626</v>
      </c>
      <c r="D358" s="11"/>
      <c r="F358" s="12" t="s">
        <v>8</v>
      </c>
      <c r="G358" s="12" t="s">
        <v>12</v>
      </c>
      <c r="H358" s="25">
        <v>21</v>
      </c>
      <c r="I358" s="13" t="s">
        <v>12</v>
      </c>
      <c r="J358" s="13" t="s">
        <v>10</v>
      </c>
      <c r="K358" s="48">
        <v>22</v>
      </c>
      <c r="L358" s="3">
        <v>3</v>
      </c>
      <c r="M358" s="7">
        <v>4</v>
      </c>
      <c r="N358" s="3">
        <f t="shared" si="30"/>
        <v>0.8571428571428571</v>
      </c>
      <c r="O358" s="7">
        <f>(K358-M358)/(K358)</f>
        <v>0.81818181818181823</v>
      </c>
      <c r="P358" s="3"/>
      <c r="R358" s="3"/>
      <c r="T358" s="3"/>
      <c r="V358" s="3"/>
      <c r="X358" s="3"/>
      <c r="AC358" s="29"/>
    </row>
    <row r="359" spans="1:29" ht="15">
      <c r="A359" s="20" t="s">
        <v>473</v>
      </c>
      <c r="B359" s="56" t="s">
        <v>161</v>
      </c>
      <c r="C359" s="11">
        <v>36619</v>
      </c>
      <c r="D359" s="11"/>
      <c r="F359" s="12" t="s">
        <v>6</v>
      </c>
      <c r="G359" s="12" t="s">
        <v>4</v>
      </c>
      <c r="H359" s="25">
        <v>30</v>
      </c>
      <c r="I359" s="7"/>
      <c r="J359" s="7"/>
      <c r="K359" s="48"/>
      <c r="L359" s="3">
        <v>3</v>
      </c>
      <c r="M359" s="7"/>
      <c r="N359" s="3">
        <f t="shared" si="30"/>
        <v>0.9</v>
      </c>
      <c r="O359" s="7"/>
      <c r="P359" s="3"/>
      <c r="R359" s="3"/>
      <c r="T359" s="3"/>
      <c r="V359" s="3"/>
      <c r="X359" s="3"/>
      <c r="AC359" s="29"/>
    </row>
    <row r="360" spans="1:29" ht="15">
      <c r="A360" s="20" t="s">
        <v>474</v>
      </c>
      <c r="B360" s="56" t="s">
        <v>161</v>
      </c>
      <c r="C360" s="11">
        <v>36696</v>
      </c>
      <c r="D360" s="11"/>
      <c r="F360" s="12" t="s">
        <v>8</v>
      </c>
      <c r="G360" s="12" t="s">
        <v>12</v>
      </c>
      <c r="H360" s="25">
        <v>20</v>
      </c>
      <c r="I360" s="13" t="s">
        <v>12</v>
      </c>
      <c r="J360" s="13" t="s">
        <v>10</v>
      </c>
      <c r="K360" s="48">
        <v>26</v>
      </c>
      <c r="L360" s="3">
        <v>0</v>
      </c>
      <c r="M360" s="7">
        <v>5</v>
      </c>
      <c r="N360" s="3">
        <f t="shared" si="30"/>
        <v>1</v>
      </c>
      <c r="O360" s="7">
        <f>(K360-M360)/(K360)</f>
        <v>0.80769230769230771</v>
      </c>
      <c r="P360" s="3"/>
      <c r="R360" s="3"/>
      <c r="T360" s="3"/>
      <c r="V360" s="3"/>
      <c r="X360" s="3"/>
      <c r="AC360" s="29"/>
    </row>
    <row r="361" spans="1:29" ht="15">
      <c r="A361" s="6" t="s">
        <v>475</v>
      </c>
      <c r="B361" s="44" t="s">
        <v>161</v>
      </c>
      <c r="C361" s="16">
        <v>37949</v>
      </c>
      <c r="D361" s="16"/>
      <c r="E361" s="59"/>
      <c r="F361" s="6"/>
      <c r="G361" s="6"/>
      <c r="H361" s="44"/>
      <c r="I361" s="6" t="s">
        <v>1</v>
      </c>
      <c r="J361" s="6" t="s">
        <v>2</v>
      </c>
      <c r="K361" s="44">
        <v>24</v>
      </c>
      <c r="L361" s="6"/>
      <c r="M361" s="6">
        <v>0</v>
      </c>
      <c r="N361" s="6"/>
      <c r="O361" s="6">
        <f>(K361-M361)/(K361)</f>
        <v>1</v>
      </c>
      <c r="P361" s="3"/>
      <c r="R361" s="3"/>
      <c r="T361" s="3"/>
      <c r="V361" s="3"/>
      <c r="X361" s="3"/>
      <c r="AC361" s="29"/>
    </row>
    <row r="362" spans="1:29" ht="15">
      <c r="A362" s="6" t="s">
        <v>476</v>
      </c>
      <c r="B362" s="44" t="s">
        <v>161</v>
      </c>
      <c r="C362" s="16">
        <v>36432</v>
      </c>
      <c r="D362" s="16"/>
      <c r="E362" s="59"/>
      <c r="F362" s="6" t="s">
        <v>23</v>
      </c>
      <c r="G362" s="6" t="s">
        <v>27</v>
      </c>
      <c r="H362" s="44">
        <v>49</v>
      </c>
      <c r="I362" s="6" t="s">
        <v>27</v>
      </c>
      <c r="J362" s="6" t="s">
        <v>34</v>
      </c>
      <c r="K362" s="44">
        <v>45</v>
      </c>
      <c r="L362" s="6">
        <v>35</v>
      </c>
      <c r="M362" s="6">
        <v>25</v>
      </c>
      <c r="N362" s="6">
        <f t="shared" si="30"/>
        <v>0.2857142857142857</v>
      </c>
      <c r="O362" s="6">
        <f>(K362-M362)/(K362)</f>
        <v>0.44444444444444442</v>
      </c>
      <c r="P362" s="3"/>
      <c r="R362" s="3"/>
      <c r="T362" s="3"/>
      <c r="V362" s="3"/>
      <c r="X362" s="3"/>
      <c r="AC362" s="29"/>
    </row>
    <row r="363" spans="1:29" ht="15">
      <c r="A363" s="20" t="s">
        <v>477</v>
      </c>
      <c r="B363" s="56" t="s">
        <v>161</v>
      </c>
      <c r="C363" s="11">
        <v>37042</v>
      </c>
      <c r="D363" s="11"/>
      <c r="F363" s="12" t="s">
        <v>6</v>
      </c>
      <c r="G363" s="12" t="s">
        <v>12</v>
      </c>
      <c r="H363" s="25">
        <v>60</v>
      </c>
      <c r="I363" s="7"/>
      <c r="J363" s="7"/>
      <c r="K363" s="48"/>
      <c r="L363" s="3">
        <v>30</v>
      </c>
      <c r="M363" s="7"/>
      <c r="N363" s="3">
        <f t="shared" si="30"/>
        <v>0.5</v>
      </c>
      <c r="O363" s="7"/>
      <c r="P363" s="3"/>
      <c r="R363" s="3"/>
      <c r="T363" s="3"/>
      <c r="V363" s="3"/>
      <c r="X363" s="3"/>
      <c r="AC363" s="29"/>
    </row>
    <row r="364" spans="1:29" ht="15">
      <c r="A364" s="20" t="s">
        <v>478</v>
      </c>
      <c r="B364" s="56" t="s">
        <v>162</v>
      </c>
      <c r="C364" s="11">
        <v>35276</v>
      </c>
      <c r="D364" s="11"/>
      <c r="F364" s="12" t="s">
        <v>6</v>
      </c>
      <c r="G364" s="12" t="s">
        <v>1</v>
      </c>
      <c r="H364" s="25">
        <v>26</v>
      </c>
      <c r="I364" s="13" t="s">
        <v>4</v>
      </c>
      <c r="J364" s="13" t="s">
        <v>2</v>
      </c>
      <c r="K364" s="48">
        <v>25</v>
      </c>
      <c r="L364" s="3">
        <v>8</v>
      </c>
      <c r="M364" s="7">
        <v>15</v>
      </c>
      <c r="N364" s="3">
        <f t="shared" si="30"/>
        <v>0.69230769230769229</v>
      </c>
      <c r="O364" s="6">
        <f>(K364-M364)/(K364)</f>
        <v>0.4</v>
      </c>
      <c r="P364" s="3"/>
      <c r="R364" s="3"/>
      <c r="T364" s="3"/>
      <c r="V364" s="3"/>
      <c r="X364" s="3"/>
      <c r="AC364" s="29"/>
    </row>
    <row r="365" spans="1:29" ht="15">
      <c r="A365" s="20" t="s">
        <v>479</v>
      </c>
      <c r="B365" s="56" t="s">
        <v>161</v>
      </c>
      <c r="C365" s="11">
        <v>37029</v>
      </c>
      <c r="D365" s="11"/>
      <c r="F365" s="12" t="s">
        <v>8</v>
      </c>
      <c r="G365" s="12" t="s">
        <v>12</v>
      </c>
      <c r="H365" s="25">
        <v>37</v>
      </c>
      <c r="I365" s="13" t="s">
        <v>12</v>
      </c>
      <c r="J365" s="13" t="s">
        <v>2</v>
      </c>
      <c r="K365" s="48">
        <v>30</v>
      </c>
      <c r="L365" s="3">
        <v>20</v>
      </c>
      <c r="M365" s="7">
        <v>6</v>
      </c>
      <c r="N365" s="3">
        <f t="shared" si="30"/>
        <v>0.45945945945945948</v>
      </c>
      <c r="O365" s="7">
        <f>(K365-M365)/(K365)</f>
        <v>0.8</v>
      </c>
      <c r="P365" s="3"/>
      <c r="R365" s="3"/>
      <c r="T365" s="3"/>
      <c r="V365" s="3"/>
      <c r="X365" s="3"/>
      <c r="AC365" s="29"/>
    </row>
    <row r="366" spans="1:29" ht="15">
      <c r="A366" s="20" t="s">
        <v>480</v>
      </c>
      <c r="B366" s="56" t="s">
        <v>162</v>
      </c>
      <c r="C366" s="11">
        <v>35985</v>
      </c>
      <c r="D366" s="11"/>
      <c r="F366" s="3"/>
      <c r="G366" s="3"/>
      <c r="H366" s="25"/>
      <c r="I366" s="13" t="s">
        <v>1</v>
      </c>
      <c r="J366" s="13" t="s">
        <v>10</v>
      </c>
      <c r="K366" s="48">
        <v>29</v>
      </c>
      <c r="L366" s="3"/>
      <c r="M366" s="7">
        <v>12</v>
      </c>
      <c r="N366" s="3"/>
      <c r="O366" s="7">
        <f>(K366-M366)/(K366)</f>
        <v>0.58620689655172409</v>
      </c>
      <c r="P366" s="3"/>
      <c r="R366" s="3"/>
      <c r="T366" s="3"/>
      <c r="V366" s="3"/>
      <c r="X366" s="3"/>
      <c r="AC366" s="29"/>
    </row>
    <row r="367" spans="1:29" ht="15">
      <c r="A367" s="20" t="s">
        <v>481</v>
      </c>
      <c r="B367" s="56" t="s">
        <v>161</v>
      </c>
      <c r="C367" s="11">
        <v>37090</v>
      </c>
      <c r="D367" s="11"/>
      <c r="F367" s="12" t="s">
        <v>8</v>
      </c>
      <c r="G367" s="12" t="s">
        <v>4</v>
      </c>
      <c r="H367" s="25">
        <v>20</v>
      </c>
      <c r="I367" s="13" t="s">
        <v>4</v>
      </c>
      <c r="J367" s="13" t="s">
        <v>2</v>
      </c>
      <c r="K367" s="48">
        <v>22</v>
      </c>
      <c r="L367" s="3">
        <v>3</v>
      </c>
      <c r="M367" s="7">
        <v>5</v>
      </c>
      <c r="N367" s="3">
        <f t="shared" si="30"/>
        <v>0.85</v>
      </c>
      <c r="O367" s="7">
        <f>(K367-M367)/(K367)</f>
        <v>0.77272727272727271</v>
      </c>
      <c r="P367" s="3"/>
      <c r="R367" s="3"/>
      <c r="T367" s="3"/>
      <c r="V367" s="3"/>
      <c r="X367" s="3"/>
      <c r="AC367" s="29"/>
    </row>
    <row r="368" spans="1:29" ht="15">
      <c r="A368" s="20" t="s">
        <v>482</v>
      </c>
      <c r="B368" s="56" t="s">
        <v>162</v>
      </c>
      <c r="C368" s="11">
        <v>39227</v>
      </c>
      <c r="D368" s="11"/>
      <c r="F368" s="12" t="s">
        <v>6</v>
      </c>
      <c r="G368" s="12" t="s">
        <v>1</v>
      </c>
      <c r="H368" s="25">
        <v>30</v>
      </c>
      <c r="I368" s="7"/>
      <c r="J368" s="7"/>
      <c r="K368" s="48"/>
      <c r="L368" s="3">
        <v>7</v>
      </c>
      <c r="M368" s="7"/>
      <c r="N368" s="3">
        <f t="shared" si="30"/>
        <v>0.76666666666666672</v>
      </c>
      <c r="O368" s="7"/>
      <c r="P368" s="3"/>
      <c r="R368" s="3"/>
      <c r="T368" s="3"/>
      <c r="V368" s="3"/>
      <c r="X368" s="3"/>
      <c r="AC368" s="29"/>
    </row>
    <row r="369" spans="1:29" ht="15">
      <c r="A369" s="6" t="s">
        <v>483</v>
      </c>
      <c r="B369" s="44" t="s">
        <v>162</v>
      </c>
      <c r="C369" s="16">
        <v>37440</v>
      </c>
      <c r="D369" s="16"/>
      <c r="E369" s="59"/>
      <c r="F369" s="12" t="s">
        <v>6</v>
      </c>
      <c r="G369" s="12" t="s">
        <v>4</v>
      </c>
      <c r="H369" s="25">
        <v>25</v>
      </c>
      <c r="I369" s="7"/>
      <c r="J369" s="7"/>
      <c r="K369" s="48"/>
      <c r="L369" s="3">
        <v>5</v>
      </c>
      <c r="M369" s="7"/>
      <c r="N369" s="3">
        <f t="shared" si="30"/>
        <v>0.8</v>
      </c>
      <c r="O369" s="7"/>
      <c r="P369" s="3"/>
      <c r="R369" s="3"/>
      <c r="T369" s="3"/>
      <c r="V369" s="3"/>
      <c r="X369" s="3"/>
      <c r="AC369" s="29"/>
    </row>
    <row r="370" spans="1:29" ht="15">
      <c r="A370" s="14" t="s">
        <v>484</v>
      </c>
      <c r="B370" s="43" t="s">
        <v>162</v>
      </c>
      <c r="C370" s="15">
        <v>36425</v>
      </c>
      <c r="D370" s="15"/>
      <c r="E370" s="58"/>
      <c r="F370" s="3"/>
      <c r="G370" s="3"/>
      <c r="H370" s="25"/>
      <c r="I370" s="13" t="s">
        <v>12</v>
      </c>
      <c r="J370" s="13" t="s">
        <v>2</v>
      </c>
      <c r="K370" s="48">
        <v>38</v>
      </c>
      <c r="L370" s="3"/>
      <c r="M370" s="7">
        <v>21</v>
      </c>
      <c r="N370" s="3"/>
      <c r="O370" s="7">
        <f>(K370-M370)/(K370)</f>
        <v>0.44736842105263158</v>
      </c>
      <c r="P370" s="3"/>
      <c r="R370" s="3"/>
      <c r="T370" s="3"/>
      <c r="V370" s="3"/>
      <c r="X370" s="3"/>
      <c r="AC370" s="29"/>
    </row>
    <row r="371" spans="1:29" ht="15">
      <c r="A371" s="20" t="s">
        <v>485</v>
      </c>
      <c r="B371" s="56" t="s">
        <v>161</v>
      </c>
      <c r="C371" s="11">
        <v>36712</v>
      </c>
      <c r="D371" s="11"/>
      <c r="F371" s="3"/>
      <c r="G371" s="3"/>
      <c r="H371" s="25"/>
      <c r="I371" s="13" t="s">
        <v>1</v>
      </c>
      <c r="J371" s="13" t="s">
        <v>10</v>
      </c>
      <c r="K371" s="48">
        <v>23</v>
      </c>
      <c r="L371" s="3"/>
      <c r="M371" s="7">
        <v>2</v>
      </c>
      <c r="N371" s="3"/>
      <c r="O371" s="7">
        <f>(K371-M371)/(K371)</f>
        <v>0.91304347826086951</v>
      </c>
      <c r="P371" s="3"/>
      <c r="R371" s="3"/>
      <c r="T371" s="3"/>
      <c r="V371" s="3"/>
      <c r="X371" s="3"/>
      <c r="AC371" s="29"/>
    </row>
    <row r="372" spans="1:29" ht="15">
      <c r="C372" s="11"/>
      <c r="D372" s="11"/>
      <c r="F372" s="12"/>
      <c r="G372" s="12"/>
      <c r="H372" s="25"/>
      <c r="I372" s="7"/>
      <c r="J372" s="7"/>
      <c r="K372" s="48"/>
      <c r="L372" s="3"/>
      <c r="N372" s="3"/>
      <c r="P372" s="3"/>
      <c r="R372" s="3"/>
      <c r="T372" s="3"/>
      <c r="V372" s="3"/>
      <c r="X372" s="3"/>
      <c r="AC372" s="29"/>
    </row>
    <row r="373" spans="1:29" ht="15">
      <c r="C373" s="11"/>
      <c r="D373" s="11"/>
      <c r="F373" s="12"/>
      <c r="G373" s="12"/>
      <c r="H373" s="25"/>
      <c r="I373" s="7"/>
      <c r="J373" s="7"/>
      <c r="K373" s="48"/>
      <c r="L373" s="3"/>
      <c r="N373" s="3"/>
      <c r="P373" s="3"/>
      <c r="R373" s="3"/>
      <c r="T373" s="3"/>
      <c r="V373" s="3"/>
      <c r="X373" s="3"/>
      <c r="AC373" s="29"/>
    </row>
    <row r="374" spans="1:29" ht="15">
      <c r="C374" s="11"/>
      <c r="D374" s="11"/>
      <c r="F374" s="12"/>
      <c r="G374" s="12"/>
      <c r="H374" s="25"/>
      <c r="I374" s="7"/>
      <c r="J374" s="7"/>
      <c r="K374" s="48"/>
      <c r="L374" s="3"/>
      <c r="N374" s="3"/>
      <c r="P374" s="3"/>
      <c r="R374" s="3"/>
      <c r="T374" s="3"/>
      <c r="V374" s="3"/>
      <c r="X374" s="3"/>
      <c r="AC374" s="29"/>
    </row>
    <row r="375" spans="1:29" ht="15">
      <c r="C375" s="11"/>
      <c r="D375" s="11"/>
      <c r="F375" s="12"/>
      <c r="G375" s="12"/>
      <c r="H375" s="25"/>
      <c r="I375" s="7"/>
      <c r="J375" s="7"/>
      <c r="K375" s="48"/>
      <c r="L375" s="3"/>
      <c r="N375" s="3"/>
      <c r="P375" s="3"/>
      <c r="R375" s="3"/>
      <c r="T375" s="3"/>
      <c r="V375" s="3"/>
      <c r="X375" s="3"/>
      <c r="AC375" s="29"/>
    </row>
    <row r="376" spans="1:29" ht="15">
      <c r="C376" s="11"/>
      <c r="D376" s="11"/>
      <c r="F376" s="12"/>
      <c r="G376" s="12"/>
      <c r="H376" s="25"/>
      <c r="I376" s="7"/>
      <c r="J376" s="7"/>
      <c r="K376" s="48"/>
      <c r="L376" s="3"/>
      <c r="N376" s="3"/>
      <c r="P376" s="3"/>
      <c r="R376" s="3"/>
      <c r="T376" s="3"/>
      <c r="V376" s="3"/>
      <c r="X376" s="3"/>
      <c r="AC376" s="29"/>
    </row>
    <row r="377" spans="1:29" ht="15">
      <c r="C377" s="11"/>
      <c r="D377" s="11"/>
      <c r="F377" s="12"/>
      <c r="G377" s="12"/>
      <c r="H377" s="25"/>
      <c r="I377" s="7"/>
      <c r="J377" s="7"/>
      <c r="K377" s="48"/>
      <c r="L377" s="3"/>
      <c r="N377" s="3"/>
      <c r="P377" s="3"/>
      <c r="R377" s="3"/>
      <c r="T377" s="3"/>
      <c r="V377" s="3"/>
      <c r="X377" s="3"/>
      <c r="AC377" s="29"/>
    </row>
    <row r="378" spans="1:29" ht="15">
      <c r="C378" s="11"/>
      <c r="D378" s="11"/>
      <c r="F378" s="12"/>
      <c r="G378" s="12"/>
      <c r="H378" s="25"/>
      <c r="I378" s="7"/>
      <c r="J378" s="7"/>
      <c r="K378" s="48"/>
      <c r="L378" s="3"/>
      <c r="N378" s="3"/>
      <c r="P378" s="3"/>
      <c r="R378" s="3"/>
      <c r="T378" s="3"/>
      <c r="V378" s="3"/>
      <c r="X378" s="3"/>
      <c r="AC378" s="29"/>
    </row>
    <row r="379" spans="1:29" ht="15">
      <c r="C379" s="11"/>
      <c r="D379" s="11"/>
      <c r="F379" s="12"/>
      <c r="G379" s="12"/>
      <c r="H379" s="25"/>
      <c r="I379" s="7"/>
      <c r="J379" s="7"/>
      <c r="K379" s="48"/>
      <c r="L379" s="3"/>
      <c r="N379" s="3"/>
      <c r="P379" s="3"/>
      <c r="R379" s="3"/>
      <c r="T379" s="3"/>
      <c r="V379" s="3"/>
      <c r="X379" s="3"/>
      <c r="AC379" s="29"/>
    </row>
    <row r="380" spans="1:29" ht="15">
      <c r="C380" s="11"/>
      <c r="D380" s="11"/>
      <c r="F380" s="12"/>
      <c r="G380" s="12"/>
      <c r="H380" s="25"/>
      <c r="I380" s="7"/>
      <c r="J380" s="7"/>
      <c r="K380" s="48"/>
      <c r="L380" s="3"/>
      <c r="N380" s="3"/>
      <c r="P380" s="3"/>
      <c r="R380" s="3"/>
      <c r="T380" s="3"/>
      <c r="V380" s="3"/>
      <c r="X380" s="3"/>
      <c r="AC380" s="29"/>
    </row>
    <row r="381" spans="1:29" ht="15">
      <c r="C381" s="11"/>
      <c r="D381" s="11"/>
      <c r="F381" s="12"/>
      <c r="G381" s="12"/>
      <c r="H381" s="25"/>
      <c r="I381" s="7"/>
      <c r="J381" s="7"/>
      <c r="K381" s="48"/>
      <c r="L381" s="3"/>
      <c r="N381" s="3"/>
      <c r="P381" s="3"/>
      <c r="R381" s="3"/>
      <c r="T381" s="3"/>
      <c r="V381" s="3"/>
      <c r="X381" s="3"/>
      <c r="AC381" s="29"/>
    </row>
    <row r="382" spans="1:29" ht="15">
      <c r="C382" s="11"/>
      <c r="D382" s="11"/>
      <c r="F382" s="12"/>
      <c r="G382" s="12"/>
      <c r="H382" s="25"/>
      <c r="I382" s="7"/>
      <c r="J382" s="7"/>
      <c r="K382" s="48"/>
      <c r="L382" s="3"/>
      <c r="N382" s="3"/>
      <c r="P382" s="3"/>
      <c r="R382" s="3"/>
      <c r="T382" s="3"/>
      <c r="V382" s="3"/>
      <c r="X382" s="3"/>
      <c r="AC382" s="29"/>
    </row>
    <row r="383" spans="1:29" ht="15">
      <c r="C383" s="11"/>
      <c r="D383" s="11"/>
      <c r="F383" s="12"/>
      <c r="G383" s="12"/>
      <c r="H383" s="25"/>
      <c r="I383" s="7"/>
      <c r="J383" s="7"/>
      <c r="K383" s="48"/>
      <c r="L383" s="3"/>
      <c r="N383" s="3"/>
      <c r="P383" s="3"/>
      <c r="R383" s="3"/>
      <c r="T383" s="3"/>
      <c r="V383" s="3"/>
      <c r="X383" s="3"/>
      <c r="AC383" s="29"/>
    </row>
    <row r="384" spans="1:29" ht="15">
      <c r="C384" s="11"/>
      <c r="D384" s="11"/>
      <c r="F384" s="12"/>
      <c r="G384" s="12"/>
      <c r="H384" s="25"/>
      <c r="I384" s="7"/>
      <c r="J384" s="7"/>
      <c r="K384" s="48"/>
      <c r="L384" s="3"/>
      <c r="N384" s="3"/>
      <c r="P384" s="3"/>
      <c r="R384" s="3"/>
      <c r="T384" s="3"/>
      <c r="V384" s="3"/>
      <c r="X384" s="3"/>
      <c r="AC384" s="29"/>
    </row>
    <row r="385" spans="3:29" ht="15">
      <c r="C385" s="11"/>
      <c r="D385" s="11"/>
      <c r="F385" s="12"/>
      <c r="G385" s="12"/>
      <c r="H385" s="25"/>
      <c r="I385" s="7"/>
      <c r="J385" s="7"/>
      <c r="K385" s="48"/>
      <c r="L385" s="3"/>
      <c r="N385" s="3"/>
      <c r="P385" s="3"/>
      <c r="R385" s="3"/>
      <c r="T385" s="3"/>
      <c r="V385" s="3"/>
      <c r="X385" s="3"/>
      <c r="AC385" s="29"/>
    </row>
    <row r="386" spans="3:29" ht="15">
      <c r="C386" s="11"/>
      <c r="D386" s="11"/>
      <c r="F386" s="12"/>
      <c r="G386" s="12"/>
      <c r="H386" s="25"/>
      <c r="I386" s="7"/>
      <c r="J386" s="7"/>
      <c r="K386" s="48"/>
      <c r="L386" s="3"/>
      <c r="N386" s="3"/>
      <c r="P386" s="3"/>
      <c r="R386" s="3"/>
      <c r="T386" s="3"/>
      <c r="V386" s="3"/>
      <c r="X386" s="3"/>
      <c r="AC386" s="29"/>
    </row>
    <row r="387" spans="3:29" ht="15">
      <c r="C387" s="11"/>
      <c r="D387" s="11"/>
      <c r="F387" s="12"/>
      <c r="G387" s="12"/>
      <c r="H387" s="25"/>
      <c r="I387" s="7"/>
      <c r="J387" s="7"/>
      <c r="K387" s="48"/>
      <c r="L387" s="3"/>
      <c r="N387" s="3"/>
      <c r="P387" s="3"/>
      <c r="R387" s="3"/>
      <c r="T387" s="3"/>
      <c r="V387" s="3"/>
      <c r="X387" s="3"/>
      <c r="AC387" s="29"/>
    </row>
    <row r="388" spans="3:29" ht="15">
      <c r="C388" s="11"/>
      <c r="D388" s="11"/>
      <c r="F388" s="12"/>
      <c r="G388" s="12"/>
      <c r="H388" s="25"/>
      <c r="I388" s="7"/>
      <c r="J388" s="7"/>
      <c r="K388" s="48"/>
      <c r="L388" s="3"/>
      <c r="N388" s="3"/>
      <c r="P388" s="3"/>
      <c r="R388" s="3"/>
      <c r="T388" s="3"/>
      <c r="V388" s="3"/>
      <c r="X388" s="3"/>
      <c r="AC388" s="29"/>
    </row>
    <row r="389" spans="3:29" ht="15">
      <c r="C389" s="11"/>
      <c r="D389" s="11"/>
      <c r="F389" s="12"/>
      <c r="G389" s="12"/>
      <c r="H389" s="25"/>
      <c r="I389" s="7"/>
      <c r="J389" s="7"/>
      <c r="K389" s="48"/>
      <c r="L389" s="3"/>
      <c r="N389" s="3"/>
      <c r="P389" s="3"/>
      <c r="R389" s="3"/>
      <c r="T389" s="3"/>
      <c r="V389" s="3"/>
      <c r="X389" s="3"/>
      <c r="AC389" s="29"/>
    </row>
    <row r="390" spans="3:29" ht="15">
      <c r="C390" s="11"/>
      <c r="D390" s="11"/>
      <c r="F390" s="12"/>
      <c r="G390" s="12"/>
      <c r="H390" s="25"/>
      <c r="I390" s="7"/>
      <c r="J390" s="7"/>
      <c r="K390" s="48"/>
      <c r="L390" s="3"/>
      <c r="N390" s="3"/>
      <c r="P390" s="3"/>
      <c r="R390" s="3"/>
      <c r="T390" s="3"/>
      <c r="V390" s="3"/>
      <c r="X390" s="3"/>
      <c r="AC390" s="29"/>
    </row>
    <row r="391" spans="3:29" ht="15">
      <c r="C391" s="11"/>
      <c r="D391" s="11"/>
      <c r="F391" s="12"/>
      <c r="G391" s="12"/>
      <c r="H391" s="25"/>
      <c r="I391" s="7"/>
      <c r="J391" s="7"/>
      <c r="K391" s="48"/>
      <c r="L391" s="3"/>
      <c r="N391" s="3"/>
      <c r="P391" s="3"/>
      <c r="R391" s="3"/>
      <c r="T391" s="3"/>
      <c r="V391" s="3"/>
      <c r="X391" s="3"/>
      <c r="AC391" s="29"/>
    </row>
    <row r="392" spans="3:29" ht="15">
      <c r="C392" s="11"/>
      <c r="D392" s="11"/>
      <c r="F392" s="12"/>
      <c r="G392" s="12"/>
      <c r="H392" s="25"/>
      <c r="I392" s="7"/>
      <c r="J392" s="7"/>
      <c r="K392" s="48"/>
      <c r="L392" s="3"/>
      <c r="N392" s="3"/>
      <c r="P392" s="3"/>
      <c r="R392" s="3"/>
      <c r="T392" s="3"/>
      <c r="V392" s="3"/>
      <c r="X392" s="3"/>
      <c r="AC392" s="29"/>
    </row>
    <row r="393" spans="3:29" ht="15">
      <c r="C393" s="11"/>
      <c r="D393" s="11"/>
      <c r="F393" s="12"/>
      <c r="G393" s="12"/>
      <c r="H393" s="25"/>
      <c r="I393" s="7"/>
      <c r="J393" s="7"/>
      <c r="K393" s="48"/>
      <c r="L393" s="3"/>
      <c r="N393" s="3"/>
      <c r="P393" s="3"/>
      <c r="R393" s="3"/>
      <c r="T393" s="3"/>
      <c r="V393" s="3"/>
      <c r="X393" s="3"/>
      <c r="AC393" s="29"/>
    </row>
    <row r="394" spans="3:29" ht="15">
      <c r="C394" s="11"/>
      <c r="D394" s="11"/>
      <c r="F394" s="12"/>
      <c r="G394" s="12"/>
      <c r="H394" s="25"/>
      <c r="I394" s="7"/>
      <c r="J394" s="7"/>
      <c r="K394" s="48"/>
      <c r="L394" s="3"/>
      <c r="N394" s="3"/>
      <c r="P394" s="3"/>
      <c r="R394" s="3"/>
      <c r="T394" s="3"/>
      <c r="V394" s="3"/>
      <c r="X394" s="3"/>
      <c r="AC394" s="29"/>
    </row>
    <row r="395" spans="3:29" ht="15">
      <c r="C395" s="11"/>
      <c r="D395" s="11"/>
      <c r="F395" s="12"/>
      <c r="G395" s="12"/>
      <c r="H395" s="25"/>
      <c r="I395" s="7"/>
      <c r="J395" s="7"/>
      <c r="K395" s="48"/>
      <c r="L395" s="3"/>
      <c r="N395" s="3"/>
      <c r="P395" s="3"/>
      <c r="R395" s="3"/>
      <c r="T395" s="3"/>
      <c r="V395" s="3"/>
      <c r="X395" s="3"/>
      <c r="AC395" s="29"/>
    </row>
    <row r="396" spans="3:29" ht="15">
      <c r="C396" s="11"/>
      <c r="D396" s="11"/>
      <c r="F396" s="12"/>
      <c r="G396" s="12"/>
      <c r="H396" s="25"/>
      <c r="I396" s="7"/>
      <c r="J396" s="7"/>
      <c r="K396" s="48"/>
      <c r="L396" s="3"/>
      <c r="N396" s="3"/>
      <c r="P396" s="3"/>
      <c r="R396" s="3"/>
      <c r="T396" s="3"/>
      <c r="V396" s="3"/>
      <c r="X396" s="3"/>
      <c r="AC396" s="29"/>
    </row>
    <row r="397" spans="3:29" ht="15">
      <c r="C397" s="11"/>
      <c r="D397" s="11"/>
      <c r="F397" s="12"/>
      <c r="G397" s="12"/>
      <c r="H397" s="25"/>
      <c r="I397" s="7"/>
      <c r="J397" s="7"/>
      <c r="K397" s="48"/>
      <c r="L397" s="3"/>
      <c r="N397" s="3"/>
      <c r="P397" s="3"/>
      <c r="R397" s="3"/>
      <c r="T397" s="3"/>
      <c r="V397" s="3"/>
      <c r="X397" s="3"/>
      <c r="AC397" s="29"/>
    </row>
    <row r="398" spans="3:29" ht="15">
      <c r="C398" s="11"/>
      <c r="D398" s="11"/>
      <c r="F398" s="12"/>
      <c r="G398" s="12"/>
      <c r="H398" s="25"/>
      <c r="I398" s="7"/>
      <c r="J398" s="7"/>
      <c r="K398" s="48"/>
      <c r="L398" s="3"/>
      <c r="N398" s="3"/>
      <c r="P398" s="3"/>
      <c r="R398" s="3"/>
      <c r="T398" s="3"/>
      <c r="V398" s="3"/>
      <c r="X398" s="3"/>
      <c r="AC398" s="29"/>
    </row>
    <row r="399" spans="3:29" ht="15">
      <c r="C399" s="11"/>
      <c r="D399" s="11"/>
      <c r="F399" s="12"/>
      <c r="G399" s="12"/>
      <c r="H399" s="25"/>
      <c r="I399" s="7"/>
      <c r="J399" s="7"/>
      <c r="K399" s="48"/>
      <c r="L399" s="3"/>
      <c r="N399" s="3"/>
      <c r="P399" s="3"/>
      <c r="R399" s="3"/>
      <c r="T399" s="3"/>
      <c r="V399" s="3"/>
      <c r="X399" s="3"/>
      <c r="AC399" s="29"/>
    </row>
    <row r="400" spans="3:29" ht="15">
      <c r="C400" s="11"/>
      <c r="D400" s="11"/>
      <c r="F400" s="12"/>
      <c r="G400" s="12"/>
      <c r="H400" s="25"/>
      <c r="I400" s="7"/>
      <c r="J400" s="7"/>
      <c r="K400" s="48"/>
      <c r="L400" s="3"/>
      <c r="N400" s="3"/>
      <c r="P400" s="3"/>
      <c r="R400" s="3"/>
      <c r="T400" s="3"/>
      <c r="V400" s="3"/>
      <c r="X400" s="3"/>
      <c r="AC400" s="29"/>
    </row>
    <row r="401" spans="3:29" ht="15">
      <c r="C401" s="11"/>
      <c r="D401" s="11"/>
      <c r="F401" s="12"/>
      <c r="G401" s="12"/>
      <c r="H401" s="25"/>
      <c r="I401" s="7"/>
      <c r="J401" s="7"/>
      <c r="K401" s="48"/>
      <c r="L401" s="3"/>
      <c r="N401" s="3"/>
      <c r="P401" s="3"/>
      <c r="R401" s="3"/>
      <c r="T401" s="3"/>
      <c r="V401" s="3"/>
      <c r="X401" s="3"/>
      <c r="AC401" s="29"/>
    </row>
    <row r="402" spans="3:29" ht="15">
      <c r="C402" s="11"/>
      <c r="D402" s="11"/>
      <c r="F402" s="12"/>
      <c r="G402" s="12"/>
      <c r="H402" s="25"/>
      <c r="I402" s="7"/>
      <c r="J402" s="7"/>
      <c r="K402" s="48"/>
      <c r="L402" s="3"/>
      <c r="N402" s="3"/>
      <c r="P402" s="3"/>
      <c r="R402" s="3"/>
      <c r="T402" s="3"/>
      <c r="V402" s="3"/>
      <c r="X402" s="3"/>
      <c r="AC402" s="29"/>
    </row>
    <row r="403" spans="3:29" ht="15">
      <c r="C403" s="11"/>
      <c r="D403" s="11"/>
      <c r="F403" s="12"/>
      <c r="G403" s="12"/>
      <c r="H403" s="25"/>
      <c r="I403" s="7"/>
      <c r="J403" s="7"/>
      <c r="K403" s="48"/>
      <c r="L403" s="3"/>
      <c r="N403" s="3"/>
      <c r="P403" s="3"/>
      <c r="R403" s="3"/>
      <c r="T403" s="3"/>
      <c r="V403" s="3"/>
      <c r="X403" s="3"/>
      <c r="AC403" s="29"/>
    </row>
    <row r="404" spans="3:29" ht="15">
      <c r="C404" s="11"/>
      <c r="D404" s="11"/>
      <c r="F404" s="12"/>
      <c r="G404" s="12"/>
      <c r="H404" s="25"/>
      <c r="I404" s="7"/>
      <c r="J404" s="7"/>
      <c r="K404" s="48"/>
      <c r="L404" s="3"/>
      <c r="N404" s="3"/>
      <c r="P404" s="3"/>
      <c r="R404" s="3"/>
      <c r="T404" s="3"/>
      <c r="V404" s="3"/>
      <c r="X404" s="3"/>
      <c r="AC404" s="29"/>
    </row>
    <row r="405" spans="3:29" ht="15">
      <c r="C405" s="11"/>
      <c r="D405" s="11"/>
      <c r="F405" s="12"/>
      <c r="G405" s="12"/>
      <c r="H405" s="25"/>
      <c r="I405" s="7"/>
      <c r="J405" s="7"/>
      <c r="K405" s="48"/>
      <c r="L405" s="3"/>
      <c r="N405" s="3"/>
      <c r="P405" s="3"/>
      <c r="R405" s="3"/>
      <c r="T405" s="3"/>
      <c r="V405" s="3"/>
      <c r="X405" s="3"/>
      <c r="AC405" s="29"/>
    </row>
    <row r="406" spans="3:29" ht="15">
      <c r="C406" s="11"/>
      <c r="D406" s="11"/>
      <c r="F406" s="12"/>
      <c r="G406" s="12"/>
      <c r="H406" s="25"/>
      <c r="I406" s="7"/>
      <c r="J406" s="7"/>
      <c r="K406" s="48"/>
      <c r="L406" s="3"/>
      <c r="N406" s="3"/>
      <c r="P406" s="3"/>
      <c r="R406" s="3"/>
      <c r="T406" s="3"/>
      <c r="V406" s="3"/>
      <c r="X406" s="3"/>
      <c r="AC406" s="29"/>
    </row>
    <row r="407" spans="3:29" ht="15">
      <c r="C407" s="11"/>
      <c r="D407" s="11"/>
      <c r="F407" s="12"/>
      <c r="G407" s="12"/>
      <c r="H407" s="25"/>
      <c r="I407" s="7"/>
      <c r="J407" s="7"/>
      <c r="K407" s="48"/>
      <c r="L407" s="3"/>
      <c r="N407" s="3"/>
      <c r="P407" s="3"/>
      <c r="R407" s="3"/>
      <c r="T407" s="3"/>
      <c r="V407" s="3"/>
      <c r="X407" s="3"/>
      <c r="AC407" s="29"/>
    </row>
    <row r="408" spans="3:29" ht="15">
      <c r="C408" s="11"/>
      <c r="D408" s="11"/>
      <c r="F408" s="12"/>
      <c r="G408" s="12"/>
      <c r="H408" s="25"/>
      <c r="I408" s="7"/>
      <c r="J408" s="7"/>
      <c r="K408" s="48"/>
      <c r="L408" s="3"/>
      <c r="N408" s="3"/>
      <c r="P408" s="3"/>
      <c r="R408" s="3"/>
      <c r="T408" s="3"/>
      <c r="V408" s="3"/>
      <c r="X408" s="3"/>
      <c r="AC408" s="29"/>
    </row>
    <row r="409" spans="3:29" ht="15">
      <c r="P409" s="3"/>
      <c r="R409" s="3"/>
      <c r="T409" s="3"/>
      <c r="V409" s="3"/>
      <c r="X409" s="3"/>
      <c r="AC409" s="29"/>
    </row>
    <row r="410" spans="3:29" ht="15">
      <c r="H410" s="40">
        <f>AVERAGE(H2:H115)</f>
        <v>30.708333333333332</v>
      </c>
      <c r="I410" s="40"/>
      <c r="J410" s="40"/>
      <c r="K410" s="40">
        <f>AVERAGE(K2:K115)</f>
        <v>27.621212121212121</v>
      </c>
      <c r="L410" s="40">
        <f>AVERAGE(L2:L115)</f>
        <v>12.027777777777779</v>
      </c>
      <c r="M410" s="40">
        <f>AVERAGE(M2:M115)</f>
        <v>6.8939393939393936</v>
      </c>
      <c r="N410" s="40"/>
      <c r="O410" s="40"/>
      <c r="P410" s="40">
        <f>AVERAGE(P2:P115)</f>
        <v>21.347222222222221</v>
      </c>
      <c r="Q410" s="40">
        <f>AVERAGE(Q2:Q115)</f>
        <v>15.409090909090908</v>
      </c>
      <c r="R410" s="40"/>
      <c r="S410" s="40"/>
      <c r="T410" s="40">
        <f>AVERAGE(T2:T115)</f>
        <v>23.069444444444443</v>
      </c>
      <c r="U410" s="40">
        <f>AVERAGE(U2:U115)</f>
        <v>16.454545454545453</v>
      </c>
      <c r="V410" s="40"/>
      <c r="W410" s="40"/>
      <c r="X410" s="3"/>
      <c r="AC410" s="29"/>
    </row>
    <row r="411" spans="3:29" ht="15">
      <c r="H411" s="40">
        <f t="shared" ref="H411:M411" si="31">COUNTIFS(H2:H115,"&lt;&gt;")</f>
        <v>72</v>
      </c>
      <c r="I411" s="40">
        <f t="shared" si="31"/>
        <v>84</v>
      </c>
      <c r="J411" s="40">
        <f t="shared" si="31"/>
        <v>83</v>
      </c>
      <c r="K411" s="40">
        <f t="shared" si="31"/>
        <v>67</v>
      </c>
      <c r="L411" s="40">
        <f t="shared" si="31"/>
        <v>72</v>
      </c>
      <c r="M411" s="40">
        <f t="shared" si="31"/>
        <v>66</v>
      </c>
      <c r="N411" s="40"/>
      <c r="O411" s="40"/>
      <c r="P411" s="40">
        <f>COUNTIFS(P2:P115,"&lt;&gt;")</f>
        <v>72</v>
      </c>
      <c r="Q411" s="40">
        <f>COUNTIFS(Q2:Q115,"&lt;&gt;")</f>
        <v>66</v>
      </c>
      <c r="R411" s="40"/>
      <c r="S411" s="40"/>
      <c r="T411" s="40">
        <f>COUNTIFS(T2:T115,"&lt;&gt;")</f>
        <v>72</v>
      </c>
      <c r="U411" s="40">
        <f>COUNTIFS(U2:U115,"&lt;&gt;")</f>
        <v>66</v>
      </c>
      <c r="V411" s="40"/>
      <c r="W411" s="40"/>
      <c r="X411" s="3"/>
      <c r="AC411" s="29"/>
    </row>
    <row r="412" spans="3:29" ht="15">
      <c r="P412" s="3"/>
      <c r="R412" s="3"/>
      <c r="T412" s="3"/>
      <c r="V412" s="3"/>
      <c r="X412" s="3"/>
      <c r="AC412" s="29"/>
    </row>
    <row r="413" spans="3:29" ht="15">
      <c r="H413" s="70">
        <f>_xlfn.STDEV.S(H2:H115)</f>
        <v>8.2520804035052571</v>
      </c>
      <c r="I413" s="70"/>
      <c r="J413" s="70"/>
      <c r="K413" s="70">
        <f>_xlfn.STDEV.S(K2:K115)</f>
        <v>7.759391632606162</v>
      </c>
      <c r="L413" s="70">
        <f>_xlfn.STDEV.S(L2:L115)</f>
        <v>8.3984777665355637</v>
      </c>
      <c r="M413" s="70">
        <f>_xlfn.STDEV.S(M2:M115)</f>
        <v>8.6755692127664545</v>
      </c>
      <c r="N413" s="70"/>
      <c r="O413" s="70"/>
      <c r="P413" s="70">
        <f>_xlfn.STDEV.S(P2:P115)</f>
        <v>9.9196202253266978</v>
      </c>
      <c r="Q413" s="70">
        <f>_xlfn.STDEV.S(Q2:Q115)</f>
        <v>8.9973966708791302</v>
      </c>
      <c r="R413" s="70"/>
      <c r="S413" s="70"/>
      <c r="T413" s="70">
        <f>_xlfn.STDEV.S(T2:T115)</f>
        <v>10.594080713581723</v>
      </c>
      <c r="U413" s="70">
        <f>_xlfn.STDEV.S(U2:U115)</f>
        <v>9.8076607705512426</v>
      </c>
      <c r="V413" s="70"/>
      <c r="W413" s="70"/>
      <c r="X413" s="3"/>
      <c r="AC413" s="29"/>
    </row>
    <row r="414" spans="3:29" ht="15">
      <c r="P414" s="3"/>
      <c r="R414" s="3"/>
      <c r="T414" s="3"/>
      <c r="V414" s="3"/>
      <c r="X414" s="3"/>
      <c r="AC414" s="29"/>
    </row>
    <row r="415" spans="3:29" ht="15">
      <c r="P415" s="3"/>
      <c r="R415" s="3"/>
      <c r="T415" s="3"/>
      <c r="V415" s="3"/>
      <c r="X415" s="3"/>
      <c r="AC415" s="29"/>
    </row>
    <row r="416" spans="3:29" ht="15">
      <c r="P416" s="3"/>
      <c r="R416" s="3"/>
      <c r="T416" s="3"/>
      <c r="V416" s="3"/>
      <c r="X416" s="3"/>
      <c r="AC416" s="29"/>
    </row>
    <row r="417" spans="2:29" ht="15">
      <c r="P417" s="3"/>
      <c r="R417" s="3"/>
      <c r="T417" s="3"/>
      <c r="V417" s="3"/>
      <c r="X417" s="3"/>
      <c r="AC417" s="29"/>
    </row>
    <row r="418" spans="2:29" ht="15">
      <c r="P418" s="3"/>
      <c r="R418" s="3"/>
      <c r="T418" s="3"/>
      <c r="V418" s="3"/>
      <c r="X418" s="3"/>
      <c r="AC418" s="29"/>
    </row>
    <row r="419" spans="2:29" ht="15">
      <c r="P419" s="3"/>
      <c r="R419" s="3"/>
      <c r="T419" s="3"/>
      <c r="V419" s="3"/>
      <c r="X419" s="3"/>
      <c r="AC419" s="29"/>
    </row>
    <row r="420" spans="2:29" ht="15">
      <c r="P420" s="3"/>
      <c r="R420" s="3"/>
      <c r="T420" s="3"/>
      <c r="V420" s="3"/>
      <c r="X420" s="3"/>
      <c r="AC420" s="29"/>
    </row>
    <row r="421" spans="2:29" ht="15">
      <c r="B421" s="40">
        <f>COUNTIFS(B435:B533,"F")</f>
        <v>77</v>
      </c>
      <c r="P421" s="3"/>
      <c r="Q421" t="s">
        <v>143</v>
      </c>
      <c r="R421" s="3">
        <f>COUNTIFS(V2:V409,"&lt;&gt;",P2:P409,"&lt;&gt;")</f>
        <v>108</v>
      </c>
      <c r="S421">
        <f>COUNTIFS(U2:U409,"&lt;&gt;",Q2:Q409,"&lt;&gt;")</f>
        <v>87</v>
      </c>
      <c r="T421" s="3"/>
      <c r="U421" t="s">
        <v>143</v>
      </c>
      <c r="V421" s="3">
        <f>COUNTIFS(Z2:Z409,"&lt;&gt;",T2:T409,"&lt;&gt;")</f>
        <v>108</v>
      </c>
      <c r="W421" s="8">
        <f>COUNTIFS(Z2:Z419,"&lt;&gt;",U2:U419,"&lt;&gt;")</f>
        <v>88</v>
      </c>
      <c r="X421" s="3"/>
      <c r="AC421" s="29"/>
    </row>
    <row r="422" spans="2:29" ht="15">
      <c r="P422" s="3"/>
      <c r="Q422" t="s">
        <v>144</v>
      </c>
      <c r="R422" s="3">
        <f>AVERAGE(R2:R248)</f>
        <v>0.33052031406828158</v>
      </c>
      <c r="S422">
        <f>AVERAGE(S2:S248)</f>
        <v>0.44853847458209195</v>
      </c>
      <c r="T422" s="3"/>
      <c r="U422" t="s">
        <v>144</v>
      </c>
      <c r="V422" s="3">
        <f>AVERAGE(V2:V248)</f>
        <v>0.29016435872391194</v>
      </c>
      <c r="W422" s="30">
        <f>AVERAGE(W2:W248)</f>
        <v>0.41786108861622417</v>
      </c>
      <c r="X422" s="38">
        <f>AVERAGE(V2:V248,W2:W248)</f>
        <v>0.34743041800551566</v>
      </c>
      <c r="Y422" s="30">
        <f>(X422-X540)/X540</f>
        <v>0.7539091467353608</v>
      </c>
      <c r="AC422" s="29"/>
    </row>
    <row r="423" spans="2:29" ht="15">
      <c r="B423" t="s">
        <v>163</v>
      </c>
      <c r="C423" s="60">
        <f>C424+C425</f>
        <v>100</v>
      </c>
      <c r="D423" t="s">
        <v>164</v>
      </c>
      <c r="E423" s="55">
        <f>AVERAGEIF(B431:B820,"F",(E431:E820))</f>
        <v>13.551282051282051</v>
      </c>
      <c r="P423" s="3"/>
      <c r="R423" s="3" t="s">
        <v>145</v>
      </c>
      <c r="S423" t="s">
        <v>146</v>
      </c>
      <c r="T423" s="3"/>
      <c r="V423" s="3" t="s">
        <v>145</v>
      </c>
      <c r="W423" t="s">
        <v>146</v>
      </c>
      <c r="X423" s="3" t="s">
        <v>147</v>
      </c>
      <c r="Y423" t="s">
        <v>148</v>
      </c>
      <c r="Z423" t="s">
        <v>149</v>
      </c>
      <c r="AC423" s="29"/>
    </row>
    <row r="424" spans="2:29" ht="15">
      <c r="B424" s="55" t="s">
        <v>165</v>
      </c>
      <c r="C424" s="60">
        <f>COUNTIF(B435:B534,"F")</f>
        <v>78</v>
      </c>
      <c r="E424" s="40"/>
      <c r="P424" s="3"/>
      <c r="Q424" t="s">
        <v>150</v>
      </c>
      <c r="R424" s="3">
        <f>AVERAGE(P2:P409)</f>
        <v>20.25</v>
      </c>
      <c r="S424">
        <f>AVERAGE(Q2:Q409)</f>
        <v>15.505747126436782</v>
      </c>
      <c r="T424" s="3"/>
      <c r="U424" t="s">
        <v>150</v>
      </c>
      <c r="V424" s="3">
        <f>AVERAGE(T2:T248)</f>
        <v>21.682242990654206</v>
      </c>
      <c r="W424" s="30">
        <f>AVERAGE(U2:U248)</f>
        <v>16.402298850574713</v>
      </c>
      <c r="X424" s="3">
        <f>AVERAGE(T2:T248,U2:U248)</f>
        <v>19.314432989690722</v>
      </c>
      <c r="Z424" s="30">
        <f>_xlfn.STDEV.P(T2:T100,U2:U100)</f>
        <v>10.501132264444122</v>
      </c>
      <c r="AC424" s="29"/>
    </row>
    <row r="425" spans="2:29" ht="15">
      <c r="B425" s="55" t="s">
        <v>166</v>
      </c>
      <c r="C425" s="60">
        <f>COUNTIF(B435:B534,"M")</f>
        <v>22</v>
      </c>
      <c r="E425" s="40"/>
      <c r="P425" s="3"/>
      <c r="Q425" t="s">
        <v>150</v>
      </c>
      <c r="R425">
        <f>AVERAGEIF(T2:T409,"&lt;&gt;",P2:P409)</f>
        <v>20.25</v>
      </c>
      <c r="S425">
        <f>AVERAGEIF(U2:U409,"&lt;&gt;",Q2:Q409)</f>
        <v>15.505747126436782</v>
      </c>
      <c r="T425" s="3"/>
      <c r="U425" t="s">
        <v>150</v>
      </c>
      <c r="V425" s="3">
        <f>AVERAGEIF(Z2:Z419,"&lt;&gt;",T2:T419)</f>
        <v>21.472222222222221</v>
      </c>
      <c r="W425" s="30">
        <f>AVERAGEIF(Z2:Z419,"&lt;&gt;",U2:U419)</f>
        <v>16.402298850574713</v>
      </c>
      <c r="X425" s="3"/>
      <c r="AC425" s="29"/>
    </row>
    <row r="426" spans="2:29" ht="15">
      <c r="B426" s="8" t="s">
        <v>167</v>
      </c>
      <c r="C426" s="8">
        <f>(C424/C423)</f>
        <v>0.78</v>
      </c>
      <c r="E426" s="40"/>
      <c r="P426" s="3"/>
      <c r="Q426" t="s">
        <v>151</v>
      </c>
      <c r="R426" s="3">
        <f>SUMIF(V2:V409,"&lt;&gt;",H2:H409)</f>
        <v>3229</v>
      </c>
      <c r="S426">
        <f>SUMIF(U2:U419,"&lt;&gt;",F2:F419)</f>
        <v>0</v>
      </c>
      <c r="T426" s="3"/>
      <c r="U426" t="s">
        <v>151</v>
      </c>
      <c r="V426" s="3">
        <f>SUMIF(Z2:Z419,"&lt;&gt;",H2:H419)</f>
        <v>3229</v>
      </c>
      <c r="W426">
        <f>SUMIF(Z2:Z419,"&lt;&gt;",K2:K419)</f>
        <v>2398</v>
      </c>
      <c r="X426" s="3">
        <f>(V426+W426)/(V421+W421)</f>
        <v>28.709183673469386</v>
      </c>
      <c r="Y426">
        <f>(X428-X540)/X428</f>
        <v>0.98963548357311915</v>
      </c>
      <c r="AC426" s="29"/>
    </row>
    <row r="427" spans="2:29" ht="15">
      <c r="P427" s="3"/>
      <c r="R427" s="3">
        <f>R426/R421</f>
        <v>29.898148148148149</v>
      </c>
      <c r="S427">
        <f>S426/S421</f>
        <v>0</v>
      </c>
      <c r="T427" s="3"/>
      <c r="V427" s="3">
        <f>V426/V421</f>
        <v>29.898148148148149</v>
      </c>
      <c r="W427">
        <f>W426/W421</f>
        <v>27.25</v>
      </c>
      <c r="X427" s="3"/>
      <c r="AC427" s="29"/>
    </row>
    <row r="428" spans="2:29" ht="15">
      <c r="P428" s="3"/>
      <c r="Q428" t="s">
        <v>152</v>
      </c>
      <c r="R428" s="3">
        <f>SUMIF(U2:U419,"&lt;&gt;",P2:P419)</f>
        <v>1110.2668424475489</v>
      </c>
      <c r="S428">
        <f>SUMIF(U2:U419,"&lt;&gt;",Q2:Q419)</f>
        <v>1439.4064875799702</v>
      </c>
      <c r="T428" s="3"/>
      <c r="U428" t="s">
        <v>152</v>
      </c>
      <c r="V428" s="3">
        <f>SUMIF(Z2:Z419,"&lt;&gt;",T2:T419)</f>
        <v>2319</v>
      </c>
      <c r="W428" s="8">
        <f>SUMIF(Z2:Z419,"&lt;&gt;",U2:U419)</f>
        <v>1427</v>
      </c>
      <c r="X428" s="3">
        <f>(V428+W428)/(V421+W421)</f>
        <v>19.112244897959183</v>
      </c>
      <c r="AC428" s="29"/>
    </row>
    <row r="429" spans="2:29" ht="15">
      <c r="P429" s="3"/>
      <c r="Q429" t="s">
        <v>153</v>
      </c>
      <c r="R429" s="3">
        <f>(R427-R425)/R427</f>
        <v>0.322700526478786</v>
      </c>
      <c r="S429" t="e">
        <f>(S427-S425)/S427</f>
        <v>#DIV/0!</v>
      </c>
      <c r="T429" s="3"/>
      <c r="U429" t="s">
        <v>153</v>
      </c>
      <c r="V429" s="3">
        <f>(V427-V425)/V427</f>
        <v>0.28182099721275938</v>
      </c>
      <c r="W429">
        <f>(W427-W425)/W427</f>
        <v>0.39808077612569859</v>
      </c>
      <c r="X429" s="3">
        <f>(X426-X428)/X426</f>
        <v>0.33428114448196194</v>
      </c>
      <c r="AC429" s="29"/>
    </row>
    <row r="430" spans="2:29" ht="15">
      <c r="P430" s="3"/>
      <c r="Q430" t="s">
        <v>154</v>
      </c>
      <c r="R430" s="3"/>
      <c r="T430" s="3"/>
      <c r="U430" t="s">
        <v>154</v>
      </c>
      <c r="V430" s="3"/>
      <c r="X430" s="3">
        <f>(X429-X543)/X543</f>
        <v>0.25596075826283538</v>
      </c>
      <c r="AC430" s="29"/>
    </row>
    <row r="431" spans="2:29" ht="15">
      <c r="P431" s="3"/>
      <c r="R431" s="3"/>
      <c r="T431" s="3"/>
      <c r="V431" s="3"/>
      <c r="X431" s="3"/>
      <c r="AC431" s="29"/>
    </row>
    <row r="432" spans="2:29" ht="15">
      <c r="P432" s="3"/>
      <c r="R432" s="3"/>
      <c r="T432" s="3"/>
      <c r="V432" s="3"/>
      <c r="X432" s="3"/>
      <c r="AC432" s="29"/>
    </row>
    <row r="433" spans="1:35" ht="15">
      <c r="P433" s="3"/>
      <c r="R433" s="3"/>
      <c r="T433" s="3"/>
      <c r="V433" s="3"/>
      <c r="X433" s="3"/>
      <c r="AC433" s="29"/>
    </row>
    <row r="434" spans="1:35" ht="15">
      <c r="A434" t="s">
        <v>76</v>
      </c>
      <c r="H434" s="25"/>
      <c r="K434" s="49"/>
      <c r="L434" s="24"/>
      <c r="N434" s="3"/>
      <c r="P434" s="3"/>
      <c r="R434" s="3" t="s">
        <v>77</v>
      </c>
      <c r="T434" s="3"/>
      <c r="V434" s="3" t="s">
        <v>77</v>
      </c>
      <c r="X434" s="3" t="s">
        <v>104</v>
      </c>
      <c r="AC434" s="29" t="s">
        <v>106</v>
      </c>
      <c r="AD434" s="30">
        <f xml:space="preserve"> COUNTIF(Z434:Z532,"moins 5°")</f>
        <v>8</v>
      </c>
      <c r="AE434" s="33">
        <v>0.08</v>
      </c>
    </row>
    <row r="435" spans="1:35" ht="15">
      <c r="A435" t="s">
        <v>486</v>
      </c>
      <c r="B435" s="40" t="s">
        <v>161</v>
      </c>
      <c r="C435" s="11">
        <v>36523</v>
      </c>
      <c r="D435" s="11">
        <v>40910</v>
      </c>
      <c r="E435" s="57">
        <f>YEAR(D435)-YEAR(C435)</f>
        <v>13</v>
      </c>
      <c r="F435" s="61" t="s">
        <v>44</v>
      </c>
      <c r="G435" s="61" t="s">
        <v>4</v>
      </c>
      <c r="H435" s="62">
        <v>23</v>
      </c>
      <c r="I435" s="61" t="s">
        <v>4</v>
      </c>
      <c r="J435" s="61" t="s">
        <v>2</v>
      </c>
      <c r="K435" s="63">
        <v>23</v>
      </c>
      <c r="L435">
        <v>18</v>
      </c>
      <c r="M435">
        <v>11</v>
      </c>
      <c r="N435" s="3">
        <f>(H435-L435)/(H435)</f>
        <v>0.21739130434782608</v>
      </c>
      <c r="O435">
        <f>(K435-M435)/(K435)</f>
        <v>0.52173913043478259</v>
      </c>
      <c r="P435" s="3">
        <v>19</v>
      </c>
      <c r="Q435">
        <v>17</v>
      </c>
      <c r="R435" s="3">
        <f t="shared" ref="R435:R449" si="32">(H435-P435)/(H435)</f>
        <v>0.17391304347826086</v>
      </c>
      <c r="S435">
        <f>(K435-Q435)/(K435)</f>
        <v>0.2608695652173913</v>
      </c>
      <c r="T435" s="3">
        <v>23</v>
      </c>
      <c r="U435">
        <v>20</v>
      </c>
      <c r="V435" s="3">
        <f t="shared" ref="V435:V449" si="33">(H435-T435)/H435</f>
        <v>0</v>
      </c>
      <c r="W435">
        <f>(K435-U435)/K435</f>
        <v>0.13043478260869565</v>
      </c>
      <c r="X435" s="3">
        <f t="shared" ref="X435:X449" si="34">IF(T435&gt;0,H435-T435)</f>
        <v>0</v>
      </c>
      <c r="Y435">
        <f>IF(U435&gt;0,K435-U435)</f>
        <v>3</v>
      </c>
      <c r="Z435" s="21" t="s">
        <v>109</v>
      </c>
      <c r="AC435" s="29" t="s">
        <v>108</v>
      </c>
      <c r="AD435" s="30">
        <f xml:space="preserve"> COUNTIF(Z434:Z532,"STABLE")</f>
        <v>23</v>
      </c>
      <c r="AE435" s="33">
        <v>0.24</v>
      </c>
    </row>
    <row r="436" spans="1:35" ht="15">
      <c r="A436" t="s">
        <v>486</v>
      </c>
      <c r="B436" s="40" t="s">
        <v>161</v>
      </c>
      <c r="C436" s="11">
        <v>35957</v>
      </c>
      <c r="D436" s="11">
        <v>40910</v>
      </c>
      <c r="E436" s="57">
        <f t="shared" ref="E436:E534" si="35">YEAR(D436)-YEAR(C436)</f>
        <v>14</v>
      </c>
      <c r="F436" s="61" t="s">
        <v>0</v>
      </c>
      <c r="G436" s="61" t="s">
        <v>1</v>
      </c>
      <c r="H436" s="62">
        <v>21</v>
      </c>
      <c r="I436" s="61" t="s">
        <v>1</v>
      </c>
      <c r="J436" s="61" t="s">
        <v>2</v>
      </c>
      <c r="K436" s="63">
        <v>21</v>
      </c>
      <c r="L436">
        <v>5</v>
      </c>
      <c r="M436">
        <v>6</v>
      </c>
      <c r="N436" s="3">
        <f>(H436-L436)/(H436)</f>
        <v>0.76190476190476186</v>
      </c>
      <c r="O436">
        <f t="shared" ref="O436:O498" si="36">(K436-M436)/(K436)</f>
        <v>0.7142857142857143</v>
      </c>
      <c r="P436" s="3">
        <v>15</v>
      </c>
      <c r="Q436">
        <v>17</v>
      </c>
      <c r="R436" s="3">
        <f t="shared" si="32"/>
        <v>0.2857142857142857</v>
      </c>
      <c r="S436">
        <f>(K436-Q436)/(K436)</f>
        <v>0.19047619047619047</v>
      </c>
      <c r="T436" s="3">
        <v>15</v>
      </c>
      <c r="U436">
        <v>15</v>
      </c>
      <c r="V436" s="3">
        <f t="shared" si="33"/>
        <v>0.2857142857142857</v>
      </c>
      <c r="W436">
        <f>(K436-U436)/K436</f>
        <v>0.2857142857142857</v>
      </c>
      <c r="X436" s="3">
        <f t="shared" si="34"/>
        <v>6</v>
      </c>
      <c r="Y436">
        <f>IF(U436&gt;0,K436-U436)</f>
        <v>6</v>
      </c>
      <c r="Z436" s="21" t="s">
        <v>109</v>
      </c>
      <c r="AC436" s="29" t="s">
        <v>111</v>
      </c>
      <c r="AD436" s="30">
        <f xml:space="preserve"> COUNTIF(Z434:Z532,"plus 5°")</f>
        <v>33</v>
      </c>
      <c r="AE436" s="33">
        <v>0.34</v>
      </c>
    </row>
    <row r="437" spans="1:35" ht="15">
      <c r="A437" t="s">
        <v>486</v>
      </c>
      <c r="B437" s="40" t="s">
        <v>162</v>
      </c>
      <c r="C437" s="11">
        <v>35938</v>
      </c>
      <c r="D437" s="11">
        <v>40911</v>
      </c>
      <c r="E437" s="57">
        <f t="shared" si="35"/>
        <v>14</v>
      </c>
      <c r="F437" t="s">
        <v>44</v>
      </c>
      <c r="G437" t="s">
        <v>4</v>
      </c>
      <c r="H437" s="25">
        <v>20</v>
      </c>
      <c r="K437" s="49"/>
      <c r="L437">
        <v>5</v>
      </c>
      <c r="N437" s="3">
        <f t="shared" ref="N437:N500" si="37">(H437-L437)/(H437)</f>
        <v>0.75</v>
      </c>
      <c r="P437" s="3">
        <v>15</v>
      </c>
      <c r="R437" s="3">
        <f t="shared" si="32"/>
        <v>0.25</v>
      </c>
      <c r="T437" s="3">
        <v>24</v>
      </c>
      <c r="V437" s="3">
        <f t="shared" si="33"/>
        <v>-0.2</v>
      </c>
      <c r="X437" s="3">
        <f t="shared" si="34"/>
        <v>-4</v>
      </c>
      <c r="Z437" s="21" t="s">
        <v>109</v>
      </c>
      <c r="AC437" s="29" t="s">
        <v>105</v>
      </c>
      <c r="AD437" s="30">
        <f xml:space="preserve"> COUNTIF(Z434:Z532,"plus 10°")</f>
        <v>33</v>
      </c>
      <c r="AE437" s="33">
        <v>0.34</v>
      </c>
    </row>
    <row r="438" spans="1:35" ht="15">
      <c r="A438" t="s">
        <v>486</v>
      </c>
      <c r="B438" s="40" t="s">
        <v>161</v>
      </c>
      <c r="C438" s="11">
        <v>36086</v>
      </c>
      <c r="D438" s="11">
        <v>40911</v>
      </c>
      <c r="E438" s="57">
        <f t="shared" si="35"/>
        <v>14</v>
      </c>
      <c r="F438" s="61" t="s">
        <v>0</v>
      </c>
      <c r="G438" s="61" t="s">
        <v>1</v>
      </c>
      <c r="H438" s="62">
        <v>21</v>
      </c>
      <c r="I438" s="61" t="s">
        <v>4</v>
      </c>
      <c r="J438" s="61" t="s">
        <v>2</v>
      </c>
      <c r="K438" s="63">
        <v>22</v>
      </c>
      <c r="L438">
        <v>10</v>
      </c>
      <c r="M438">
        <v>6</v>
      </c>
      <c r="N438" s="3">
        <f t="shared" si="37"/>
        <v>0.52380952380952384</v>
      </c>
      <c r="O438">
        <f t="shared" si="36"/>
        <v>0.72727272727272729</v>
      </c>
      <c r="P438" s="3">
        <v>19</v>
      </c>
      <c r="Q438">
        <v>13</v>
      </c>
      <c r="R438" s="3">
        <f t="shared" si="32"/>
        <v>9.5238095238095233E-2</v>
      </c>
      <c r="S438">
        <f>(K438-Q438)/(K438)</f>
        <v>0.40909090909090912</v>
      </c>
      <c r="T438" s="3">
        <v>17</v>
      </c>
      <c r="U438">
        <v>10</v>
      </c>
      <c r="V438" s="3">
        <f t="shared" si="33"/>
        <v>0.19047619047619047</v>
      </c>
      <c r="W438">
        <f>(K438-U438)/K438</f>
        <v>0.54545454545454541</v>
      </c>
      <c r="X438" s="3">
        <f t="shared" si="34"/>
        <v>4</v>
      </c>
      <c r="Y438">
        <f>IF(U438&gt;0,K438-U438)</f>
        <v>12</v>
      </c>
      <c r="Z438" s="1" t="s">
        <v>105</v>
      </c>
      <c r="AC438" s="29" t="s">
        <v>112</v>
      </c>
      <c r="AD438" s="30">
        <f xml:space="preserve"> SUM(AD434:AD437)</f>
        <v>97</v>
      </c>
    </row>
    <row r="439" spans="1:35" ht="15">
      <c r="A439" t="s">
        <v>486</v>
      </c>
      <c r="B439" s="40" t="s">
        <v>161</v>
      </c>
      <c r="C439" s="11">
        <v>35996</v>
      </c>
      <c r="D439" s="11">
        <v>40912</v>
      </c>
      <c r="E439" s="57">
        <f t="shared" si="35"/>
        <v>14</v>
      </c>
      <c r="F439" t="s">
        <v>0</v>
      </c>
      <c r="G439" t="s">
        <v>1</v>
      </c>
      <c r="H439" s="25">
        <v>36</v>
      </c>
      <c r="K439" s="49"/>
      <c r="L439">
        <v>23</v>
      </c>
      <c r="N439" s="3">
        <f t="shared" si="37"/>
        <v>0.3611111111111111</v>
      </c>
      <c r="P439" s="3">
        <v>32</v>
      </c>
      <c r="R439" s="3">
        <f t="shared" si="32"/>
        <v>0.1111111111111111</v>
      </c>
      <c r="T439" s="3">
        <v>32</v>
      </c>
      <c r="V439" s="3">
        <f t="shared" si="33"/>
        <v>0.1111111111111111</v>
      </c>
      <c r="X439" s="3">
        <f t="shared" si="34"/>
        <v>4</v>
      </c>
      <c r="Z439" s="21" t="s">
        <v>109</v>
      </c>
      <c r="AC439" s="29"/>
    </row>
    <row r="440" spans="1:35" ht="15">
      <c r="A440" t="s">
        <v>486</v>
      </c>
      <c r="B440" s="40" t="s">
        <v>161</v>
      </c>
      <c r="C440" s="11">
        <v>36777</v>
      </c>
      <c r="D440" s="11">
        <v>40912</v>
      </c>
      <c r="E440" s="57">
        <f t="shared" si="35"/>
        <v>12</v>
      </c>
      <c r="F440" t="s">
        <v>15</v>
      </c>
      <c r="G440" t="s">
        <v>34</v>
      </c>
      <c r="H440" s="25">
        <v>21</v>
      </c>
      <c r="K440" s="49"/>
      <c r="L440">
        <v>3</v>
      </c>
      <c r="N440" s="3">
        <f t="shared" si="37"/>
        <v>0.8571428571428571</v>
      </c>
      <c r="P440" s="3">
        <v>15</v>
      </c>
      <c r="R440" s="3">
        <f t="shared" si="32"/>
        <v>0.2857142857142857</v>
      </c>
      <c r="T440" s="3">
        <v>15</v>
      </c>
      <c r="V440" s="3">
        <f t="shared" si="33"/>
        <v>0.2857142857142857</v>
      </c>
      <c r="X440" s="3">
        <f t="shared" si="34"/>
        <v>6</v>
      </c>
      <c r="Z440" s="7" t="s">
        <v>107</v>
      </c>
      <c r="AC440" s="29" t="s">
        <v>114</v>
      </c>
      <c r="AD440" s="35">
        <f>AVERAGEIF(T435:T536,"&lt;&gt;",H435:H536)</f>
        <v>32.131578947368418</v>
      </c>
      <c r="AG440" t="s">
        <v>158</v>
      </c>
      <c r="AH440">
        <f>COUNTIFS(H435:H534,"&gt;0")</f>
        <v>77</v>
      </c>
      <c r="AI440">
        <v>41</v>
      </c>
    </row>
    <row r="441" spans="1:35" ht="15">
      <c r="A441" t="s">
        <v>486</v>
      </c>
      <c r="B441" s="40" t="s">
        <v>162</v>
      </c>
      <c r="C441" s="11">
        <v>35274</v>
      </c>
      <c r="D441" s="11">
        <v>40924</v>
      </c>
      <c r="E441" s="57">
        <f t="shared" si="35"/>
        <v>16</v>
      </c>
      <c r="F441" t="s">
        <v>23</v>
      </c>
      <c r="G441" t="s">
        <v>34</v>
      </c>
      <c r="H441" s="25">
        <v>21</v>
      </c>
      <c r="K441" s="49"/>
      <c r="L441">
        <v>5</v>
      </c>
      <c r="N441" s="3">
        <f t="shared" si="37"/>
        <v>0.76190476190476186</v>
      </c>
      <c r="P441" s="3">
        <v>6</v>
      </c>
      <c r="R441" s="3">
        <f t="shared" si="32"/>
        <v>0.7142857142857143</v>
      </c>
      <c r="T441" s="3">
        <v>4</v>
      </c>
      <c r="V441" s="3">
        <f t="shared" si="33"/>
        <v>0.80952380952380953</v>
      </c>
      <c r="X441" s="3">
        <f t="shared" si="34"/>
        <v>17</v>
      </c>
      <c r="Z441" s="1" t="s">
        <v>105</v>
      </c>
      <c r="AC441" s="29" t="s">
        <v>116</v>
      </c>
      <c r="AG441" t="s">
        <v>159</v>
      </c>
      <c r="AH441">
        <f>COUNTIFS(K435:K534,"&gt;0")</f>
        <v>59</v>
      </c>
      <c r="AI441">
        <v>23</v>
      </c>
    </row>
    <row r="442" spans="1:35" ht="15">
      <c r="A442" t="s">
        <v>486</v>
      </c>
      <c r="B442" s="40" t="s">
        <v>161</v>
      </c>
      <c r="C442" s="11">
        <v>36315</v>
      </c>
      <c r="D442" s="11">
        <v>40925</v>
      </c>
      <c r="E442" s="57">
        <f t="shared" si="35"/>
        <v>13</v>
      </c>
      <c r="F442" t="s">
        <v>27</v>
      </c>
      <c r="G442" t="s">
        <v>28</v>
      </c>
      <c r="H442" s="25">
        <v>20</v>
      </c>
      <c r="K442" s="49"/>
      <c r="L442">
        <v>10</v>
      </c>
      <c r="N442" s="3">
        <f t="shared" si="37"/>
        <v>0.5</v>
      </c>
      <c r="P442" s="3">
        <v>9</v>
      </c>
      <c r="R442" s="3">
        <f t="shared" si="32"/>
        <v>0.55000000000000004</v>
      </c>
      <c r="T442" s="3">
        <v>9</v>
      </c>
      <c r="V442" s="3">
        <f t="shared" si="33"/>
        <v>0.55000000000000004</v>
      </c>
      <c r="X442" s="3">
        <f t="shared" si="34"/>
        <v>11</v>
      </c>
      <c r="Z442" s="1" t="s">
        <v>105</v>
      </c>
      <c r="AC442" s="29" t="s">
        <v>117</v>
      </c>
      <c r="AD442" s="35">
        <f>AVERAGE(H435:H536,K435:K536)</f>
        <v>30.397058823529413</v>
      </c>
      <c r="AE442">
        <f>_xlfn.STDEV.S(H435:H534,K435:K534)</f>
        <v>9.6127071854681603</v>
      </c>
      <c r="AG442" t="s">
        <v>160</v>
      </c>
      <c r="AH442">
        <v>36</v>
      </c>
      <c r="AI442">
        <v>36</v>
      </c>
    </row>
    <row r="443" spans="1:35" ht="15">
      <c r="A443" t="s">
        <v>486</v>
      </c>
      <c r="B443" s="40" t="s">
        <v>161</v>
      </c>
      <c r="C443" s="11">
        <v>35274</v>
      </c>
      <c r="D443" s="11">
        <v>40926</v>
      </c>
      <c r="E443" s="57">
        <f t="shared" si="35"/>
        <v>16</v>
      </c>
      <c r="F443" s="61" t="s">
        <v>0</v>
      </c>
      <c r="G443" s="61" t="s">
        <v>4</v>
      </c>
      <c r="H443" s="62">
        <v>40</v>
      </c>
      <c r="I443" s="61" t="s">
        <v>4</v>
      </c>
      <c r="J443" s="61" t="s">
        <v>2</v>
      </c>
      <c r="K443" s="63">
        <v>27</v>
      </c>
      <c r="L443">
        <v>25</v>
      </c>
      <c r="M443">
        <v>19</v>
      </c>
      <c r="N443" s="3">
        <f t="shared" si="37"/>
        <v>0.375</v>
      </c>
      <c r="O443">
        <f t="shared" si="36"/>
        <v>0.29629629629629628</v>
      </c>
      <c r="P443" s="3">
        <v>33</v>
      </c>
      <c r="Q443">
        <v>20</v>
      </c>
      <c r="R443" s="3">
        <f t="shared" si="32"/>
        <v>0.17499999999999999</v>
      </c>
      <c r="S443">
        <f>(K443-Q443)/(K443)</f>
        <v>0.25925925925925924</v>
      </c>
      <c r="T443" s="3">
        <v>29</v>
      </c>
      <c r="U443">
        <v>15</v>
      </c>
      <c r="V443" s="3">
        <f t="shared" si="33"/>
        <v>0.27500000000000002</v>
      </c>
      <c r="W443">
        <f>(K443-U443)/K443</f>
        <v>0.44444444444444442</v>
      </c>
      <c r="X443" s="3">
        <f t="shared" si="34"/>
        <v>11</v>
      </c>
      <c r="Y443">
        <f>IF(U443&gt;0,K443-U443)</f>
        <v>12</v>
      </c>
      <c r="Z443" s="1" t="s">
        <v>105</v>
      </c>
      <c r="AC443" s="29"/>
      <c r="AI443">
        <v>100</v>
      </c>
    </row>
    <row r="444" spans="1:35" ht="15">
      <c r="A444" t="s">
        <v>486</v>
      </c>
      <c r="B444" s="40" t="s">
        <v>161</v>
      </c>
      <c r="C444" s="11">
        <v>35480</v>
      </c>
      <c r="D444" s="11">
        <v>40932</v>
      </c>
      <c r="E444" s="57">
        <f t="shared" si="35"/>
        <v>15</v>
      </c>
      <c r="F444" s="61" t="s">
        <v>6</v>
      </c>
      <c r="G444" s="61" t="s">
        <v>1</v>
      </c>
      <c r="H444" s="62">
        <v>30</v>
      </c>
      <c r="I444" s="61" t="s">
        <v>1</v>
      </c>
      <c r="J444" s="61" t="s">
        <v>2</v>
      </c>
      <c r="K444" s="63">
        <v>20</v>
      </c>
      <c r="L444">
        <v>18</v>
      </c>
      <c r="M444">
        <v>12</v>
      </c>
      <c r="N444" s="3">
        <f t="shared" si="37"/>
        <v>0.4</v>
      </c>
      <c r="O444">
        <f t="shared" si="36"/>
        <v>0.4</v>
      </c>
      <c r="P444" s="3">
        <v>25</v>
      </c>
      <c r="Q444">
        <v>18</v>
      </c>
      <c r="R444" s="3">
        <f t="shared" si="32"/>
        <v>0.16666666666666666</v>
      </c>
      <c r="S444">
        <f>(K444-Q444)/(K444)</f>
        <v>0.1</v>
      </c>
      <c r="T444" s="3">
        <v>27</v>
      </c>
      <c r="U444">
        <v>14</v>
      </c>
      <c r="V444" s="3">
        <f t="shared" si="33"/>
        <v>0.1</v>
      </c>
      <c r="W444">
        <f>(K444-U444)/K444</f>
        <v>0.3</v>
      </c>
      <c r="X444" s="3">
        <f t="shared" si="34"/>
        <v>3</v>
      </c>
      <c r="Y444">
        <f>IF(U444&gt;0,K444-U444)</f>
        <v>6</v>
      </c>
      <c r="Z444" s="7" t="s">
        <v>107</v>
      </c>
      <c r="AC444" s="29"/>
    </row>
    <row r="445" spans="1:35" ht="15">
      <c r="A445" t="s">
        <v>486</v>
      </c>
      <c r="B445" s="40" t="s">
        <v>161</v>
      </c>
      <c r="C445" s="11">
        <v>36010</v>
      </c>
      <c r="D445" s="11">
        <v>40877</v>
      </c>
      <c r="E445" s="57">
        <f t="shared" si="35"/>
        <v>13</v>
      </c>
      <c r="F445" t="s">
        <v>44</v>
      </c>
      <c r="G445" t="s">
        <v>28</v>
      </c>
      <c r="H445" s="25">
        <v>40</v>
      </c>
      <c r="K445" s="49"/>
      <c r="L445">
        <v>9</v>
      </c>
      <c r="N445" s="3">
        <f t="shared" si="37"/>
        <v>0.77500000000000002</v>
      </c>
      <c r="P445" s="3">
        <v>14</v>
      </c>
      <c r="R445" s="3">
        <f t="shared" si="32"/>
        <v>0.65</v>
      </c>
      <c r="T445" s="3">
        <v>20</v>
      </c>
      <c r="V445" s="3">
        <f t="shared" si="33"/>
        <v>0.5</v>
      </c>
      <c r="X445" s="3">
        <f t="shared" si="34"/>
        <v>20</v>
      </c>
      <c r="Z445" s="1" t="s">
        <v>105</v>
      </c>
      <c r="AC445" s="29"/>
    </row>
    <row r="446" spans="1:35" ht="15">
      <c r="A446" t="s">
        <v>486</v>
      </c>
      <c r="B446" s="43" t="s">
        <v>162</v>
      </c>
      <c r="C446" s="15">
        <v>35656</v>
      </c>
      <c r="D446" s="15">
        <v>40869</v>
      </c>
      <c r="E446" s="57">
        <f t="shared" si="35"/>
        <v>14</v>
      </c>
      <c r="F446" s="61" t="s">
        <v>6</v>
      </c>
      <c r="G446" s="61" t="s">
        <v>12</v>
      </c>
      <c r="H446" s="64">
        <v>34</v>
      </c>
      <c r="I446" s="61" t="s">
        <v>12</v>
      </c>
      <c r="J446" s="61" t="s">
        <v>10</v>
      </c>
      <c r="K446" s="64">
        <v>21</v>
      </c>
      <c r="L446">
        <v>36</v>
      </c>
      <c r="M446">
        <v>35</v>
      </c>
      <c r="N446" s="3">
        <f t="shared" si="37"/>
        <v>-5.8823529411764705E-2</v>
      </c>
      <c r="O446">
        <f t="shared" si="36"/>
        <v>-0.66666666666666663</v>
      </c>
      <c r="P446" s="3">
        <v>52</v>
      </c>
      <c r="Q446">
        <v>40</v>
      </c>
      <c r="R446" s="3">
        <f t="shared" si="32"/>
        <v>-0.52941176470588236</v>
      </c>
      <c r="S446">
        <f>(K446-Q446)/(K446)</f>
        <v>-0.90476190476190477</v>
      </c>
      <c r="T446" s="3">
        <v>52</v>
      </c>
      <c r="U446" s="14">
        <v>48</v>
      </c>
      <c r="V446" s="3">
        <f t="shared" si="33"/>
        <v>-0.52941176470588236</v>
      </c>
      <c r="W446">
        <f>(K446-U446)/K446</f>
        <v>-1.2857142857142858</v>
      </c>
      <c r="X446" s="3">
        <f t="shared" si="34"/>
        <v>-18</v>
      </c>
      <c r="Y446">
        <f>IF(U446&gt;0,K446-U446)</f>
        <v>-27</v>
      </c>
      <c r="Z446" s="14" t="s">
        <v>106</v>
      </c>
      <c r="AC446" s="29" t="s">
        <v>118</v>
      </c>
      <c r="AD446" s="35">
        <f>AVERAGE(L435:L536,M435:M536)</f>
        <v>15.147058823529411</v>
      </c>
      <c r="AE446" s="36">
        <f>AVERAGE(N435:N536,O435:O536)</f>
        <v>0.50835491808264943</v>
      </c>
      <c r="AF446" s="39">
        <f>(AE14-AE446)/AE446</f>
        <v>0.38101832519691275</v>
      </c>
    </row>
    <row r="447" spans="1:35" ht="15">
      <c r="A447" t="s">
        <v>486</v>
      </c>
      <c r="B447" s="40" t="s">
        <v>161</v>
      </c>
      <c r="C447" s="11">
        <v>35765</v>
      </c>
      <c r="D447" s="11">
        <v>40939</v>
      </c>
      <c r="E447" s="57">
        <f t="shared" si="35"/>
        <v>15</v>
      </c>
      <c r="F447" s="61" t="s">
        <v>0</v>
      </c>
      <c r="G447" s="61" t="s">
        <v>1</v>
      </c>
      <c r="H447" s="62">
        <v>30</v>
      </c>
      <c r="I447" s="61" t="s">
        <v>1</v>
      </c>
      <c r="J447" s="61" t="s">
        <v>10</v>
      </c>
      <c r="K447" s="63">
        <v>23</v>
      </c>
      <c r="L447">
        <v>22</v>
      </c>
      <c r="M447">
        <v>19</v>
      </c>
      <c r="N447" s="3">
        <f t="shared" si="37"/>
        <v>0.26666666666666666</v>
      </c>
      <c r="O447">
        <f t="shared" si="36"/>
        <v>0.17391304347826086</v>
      </c>
      <c r="P447" s="3">
        <v>27</v>
      </c>
      <c r="Q447">
        <v>21</v>
      </c>
      <c r="R447" s="3">
        <f t="shared" si="32"/>
        <v>0.1</v>
      </c>
      <c r="S447">
        <f>(K447-Q447)/(K447)</f>
        <v>8.6956521739130432E-2</v>
      </c>
      <c r="T447" s="3">
        <v>31</v>
      </c>
      <c r="V447" s="3">
        <f t="shared" si="33"/>
        <v>-3.3333333333333333E-2</v>
      </c>
      <c r="X447" s="3">
        <f t="shared" si="34"/>
        <v>-1</v>
      </c>
      <c r="Z447" s="21" t="s">
        <v>109</v>
      </c>
      <c r="AC447" s="29"/>
    </row>
    <row r="448" spans="1:35" ht="15">
      <c r="A448" t="s">
        <v>486</v>
      </c>
      <c r="B448" s="40" t="s">
        <v>161</v>
      </c>
      <c r="C448" s="11">
        <v>36935</v>
      </c>
      <c r="D448" s="11">
        <v>40947</v>
      </c>
      <c r="E448" s="57">
        <f t="shared" si="35"/>
        <v>11</v>
      </c>
      <c r="F448" s="61" t="s">
        <v>6</v>
      </c>
      <c r="G448" s="61" t="s">
        <v>1</v>
      </c>
      <c r="H448" s="62">
        <v>20</v>
      </c>
      <c r="I448" s="61" t="s">
        <v>4</v>
      </c>
      <c r="J448" s="61" t="s">
        <v>74</v>
      </c>
      <c r="K448" s="63">
        <v>23</v>
      </c>
      <c r="L448">
        <v>4</v>
      </c>
      <c r="M448">
        <v>5</v>
      </c>
      <c r="N448" s="3">
        <f t="shared" si="37"/>
        <v>0.8</v>
      </c>
      <c r="O448">
        <f t="shared" si="36"/>
        <v>0.78260869565217395</v>
      </c>
      <c r="P448" s="3">
        <v>10</v>
      </c>
      <c r="Q448">
        <v>10</v>
      </c>
      <c r="R448" s="3">
        <f t="shared" si="32"/>
        <v>0.5</v>
      </c>
      <c r="S448">
        <f>(K448-Q448)/(K448)</f>
        <v>0.56521739130434778</v>
      </c>
      <c r="T448" s="3">
        <v>18</v>
      </c>
      <c r="V448" s="3">
        <f t="shared" si="33"/>
        <v>0.1</v>
      </c>
      <c r="X448" s="3">
        <f t="shared" si="34"/>
        <v>2</v>
      </c>
      <c r="Z448" s="7" t="s">
        <v>107</v>
      </c>
      <c r="AC448" s="29"/>
    </row>
    <row r="449" spans="1:40" ht="15">
      <c r="A449" t="s">
        <v>486</v>
      </c>
      <c r="B449" s="40" t="s">
        <v>161</v>
      </c>
      <c r="C449" s="11">
        <v>35819</v>
      </c>
      <c r="D449" s="11">
        <v>40952</v>
      </c>
      <c r="E449" s="57">
        <f t="shared" si="35"/>
        <v>14</v>
      </c>
      <c r="F449" t="s">
        <v>0</v>
      </c>
      <c r="G449" t="s">
        <v>1</v>
      </c>
      <c r="H449" s="25">
        <v>28</v>
      </c>
      <c r="I449" t="s">
        <v>1</v>
      </c>
      <c r="J449" t="s">
        <v>10</v>
      </c>
      <c r="K449" s="49"/>
      <c r="L449">
        <v>15</v>
      </c>
      <c r="N449" s="3">
        <f t="shared" si="37"/>
        <v>0.4642857142857143</v>
      </c>
      <c r="P449" s="3">
        <v>24</v>
      </c>
      <c r="R449" s="3">
        <f t="shared" si="32"/>
        <v>0.14285714285714285</v>
      </c>
      <c r="T449" s="3">
        <v>30</v>
      </c>
      <c r="V449" s="3">
        <f t="shared" si="33"/>
        <v>-7.1428571428571425E-2</v>
      </c>
      <c r="X449" s="3">
        <f t="shared" si="34"/>
        <v>-2</v>
      </c>
      <c r="Z449" s="21" t="s">
        <v>109</v>
      </c>
      <c r="AC449" s="29"/>
    </row>
    <row r="450" spans="1:40" ht="15">
      <c r="A450" t="s">
        <v>486</v>
      </c>
      <c r="B450" s="40" t="s">
        <v>161</v>
      </c>
      <c r="C450" s="11">
        <v>36329</v>
      </c>
      <c r="D450" s="11">
        <v>40952</v>
      </c>
      <c r="E450" s="57">
        <f t="shared" si="35"/>
        <v>13</v>
      </c>
      <c r="H450" s="25"/>
      <c r="I450" t="s">
        <v>44</v>
      </c>
      <c r="J450" t="s">
        <v>10</v>
      </c>
      <c r="K450" s="49">
        <v>20</v>
      </c>
      <c r="M450">
        <v>0</v>
      </c>
      <c r="N450" s="3"/>
      <c r="O450">
        <f t="shared" si="36"/>
        <v>1</v>
      </c>
      <c r="P450" s="3"/>
      <c r="Q450">
        <v>10</v>
      </c>
      <c r="R450" s="3"/>
      <c r="S450">
        <f>(K450-Q450)/(K450)</f>
        <v>0.5</v>
      </c>
      <c r="T450" s="3"/>
      <c r="U450">
        <v>5</v>
      </c>
      <c r="V450" s="3"/>
      <c r="W450">
        <f>(K450-U450)/K450</f>
        <v>0.75</v>
      </c>
      <c r="X450" s="3"/>
      <c r="Y450">
        <f>IF(U450&gt;0,K450-U450)</f>
        <v>15</v>
      </c>
      <c r="Z450" s="1" t="s">
        <v>105</v>
      </c>
      <c r="AC450" s="29" t="s">
        <v>119</v>
      </c>
      <c r="AD450" s="35">
        <f>AVERAGE(P435:P536,Q435:Q536)</f>
        <v>22.177304964539008</v>
      </c>
      <c r="AE450" s="36">
        <f>AVERAGE(R435:R536,S435:S536)</f>
        <v>0.2687103193370427</v>
      </c>
      <c r="AF450" s="39">
        <f>(AE18-AE450)/AE450</f>
        <v>0.43251749499054648</v>
      </c>
    </row>
    <row r="451" spans="1:40">
      <c r="A451" t="s">
        <v>486</v>
      </c>
      <c r="B451" s="43" t="s">
        <v>161</v>
      </c>
      <c r="C451" s="15">
        <v>36578</v>
      </c>
      <c r="D451" s="15">
        <v>40959</v>
      </c>
      <c r="E451" s="57">
        <f t="shared" si="35"/>
        <v>12</v>
      </c>
      <c r="F451" s="14" t="s">
        <v>0</v>
      </c>
      <c r="G451" s="14" t="s">
        <v>4</v>
      </c>
      <c r="H451" s="25">
        <v>35</v>
      </c>
      <c r="I451" s="14"/>
      <c r="J451" s="14"/>
      <c r="K451" s="43"/>
      <c r="L451">
        <v>24</v>
      </c>
      <c r="N451" s="3">
        <f t="shared" si="37"/>
        <v>0.31428571428571428</v>
      </c>
      <c r="P451" s="3">
        <v>35</v>
      </c>
      <c r="R451" s="3">
        <f>(H451-P451)/(H451)</f>
        <v>0</v>
      </c>
      <c r="T451" s="3">
        <v>45</v>
      </c>
      <c r="U451" s="14"/>
      <c r="V451" s="3">
        <f>(H451-T451)/H451</f>
        <v>-0.2857142857142857</v>
      </c>
      <c r="X451" s="3">
        <f>IF(T451&gt;0,H451-T451)</f>
        <v>-10</v>
      </c>
      <c r="Z451" s="21" t="s">
        <v>109</v>
      </c>
      <c r="AI451" s="14"/>
      <c r="AJ451" s="14"/>
      <c r="AK451" s="14"/>
      <c r="AL451" s="14"/>
      <c r="AM451" s="14"/>
      <c r="AN451" s="14"/>
    </row>
    <row r="452" spans="1:40" ht="15">
      <c r="A452" t="s">
        <v>486</v>
      </c>
      <c r="B452" s="40" t="s">
        <v>161</v>
      </c>
      <c r="C452" s="11">
        <v>36006</v>
      </c>
      <c r="D452" s="11">
        <v>40960</v>
      </c>
      <c r="E452" s="57">
        <f t="shared" si="35"/>
        <v>14</v>
      </c>
      <c r="H452" s="25"/>
      <c r="I452" t="s">
        <v>6</v>
      </c>
      <c r="J452" t="s">
        <v>28</v>
      </c>
      <c r="K452" s="41">
        <v>22</v>
      </c>
      <c r="M452">
        <v>4</v>
      </c>
      <c r="N452" s="3"/>
      <c r="O452">
        <f t="shared" si="36"/>
        <v>0.81818181818181823</v>
      </c>
      <c r="P452" s="3"/>
      <c r="Q452">
        <v>9</v>
      </c>
      <c r="R452" s="3"/>
      <c r="S452">
        <f>(K452-Q452)/(K452)</f>
        <v>0.59090909090909094</v>
      </c>
      <c r="T452" s="3"/>
      <c r="U452">
        <v>20</v>
      </c>
      <c r="V452" s="3"/>
      <c r="W452">
        <f>(K452-U452)/K452</f>
        <v>9.0909090909090912E-2</v>
      </c>
      <c r="X452" s="3"/>
      <c r="Y452">
        <f>IF(U452&gt;0,K452-U452)</f>
        <v>2</v>
      </c>
      <c r="Z452" s="21" t="s">
        <v>109</v>
      </c>
      <c r="AC452" s="29"/>
    </row>
    <row r="453" spans="1:40" ht="15">
      <c r="A453" t="s">
        <v>486</v>
      </c>
      <c r="B453" s="41" t="s">
        <v>161</v>
      </c>
      <c r="C453" s="2">
        <v>36564</v>
      </c>
      <c r="D453" s="2">
        <v>40968</v>
      </c>
      <c r="E453" s="57">
        <f t="shared" si="35"/>
        <v>12</v>
      </c>
      <c r="F453" s="65" t="s">
        <v>44</v>
      </c>
      <c r="G453" s="65" t="s">
        <v>4</v>
      </c>
      <c r="H453" s="50">
        <v>40</v>
      </c>
      <c r="I453" s="65" t="s">
        <v>4</v>
      </c>
      <c r="J453" s="65" t="s">
        <v>2</v>
      </c>
      <c r="K453" s="50">
        <v>35</v>
      </c>
      <c r="L453" s="1">
        <v>18</v>
      </c>
      <c r="M453" s="1">
        <v>17</v>
      </c>
      <c r="N453" s="3">
        <f t="shared" si="37"/>
        <v>0.55000000000000004</v>
      </c>
      <c r="O453">
        <f t="shared" si="36"/>
        <v>0.51428571428571423</v>
      </c>
      <c r="P453" s="3">
        <v>36</v>
      </c>
      <c r="Q453">
        <v>28</v>
      </c>
      <c r="R453" s="3">
        <f>(H453-P453)/(H453)</f>
        <v>0.1</v>
      </c>
      <c r="S453">
        <f>(K453-Q453)/(K453)</f>
        <v>0.2</v>
      </c>
      <c r="T453" s="3">
        <v>40</v>
      </c>
      <c r="U453">
        <v>30</v>
      </c>
      <c r="V453" s="3">
        <f>(H453-T453)/H453</f>
        <v>0</v>
      </c>
      <c r="W453">
        <f>(K453-U453)/K453</f>
        <v>0.14285714285714285</v>
      </c>
      <c r="X453" s="3">
        <f>IF(T453&gt;0,H453-T453)</f>
        <v>0</v>
      </c>
      <c r="Y453">
        <f>IF(U453&gt;0,K453-U453)</f>
        <v>5</v>
      </c>
      <c r="Z453" s="7" t="s">
        <v>107</v>
      </c>
      <c r="AC453" s="29"/>
    </row>
    <row r="454" spans="1:40" ht="15">
      <c r="A454" t="s">
        <v>486</v>
      </c>
      <c r="B454" s="40" t="s">
        <v>162</v>
      </c>
      <c r="C454" s="11">
        <v>35231</v>
      </c>
      <c r="D454" s="11">
        <v>40973</v>
      </c>
      <c r="E454" s="57">
        <f t="shared" si="35"/>
        <v>16</v>
      </c>
      <c r="H454" s="25"/>
      <c r="I454" t="s">
        <v>15</v>
      </c>
      <c r="J454" t="s">
        <v>28</v>
      </c>
      <c r="K454" s="49">
        <v>21</v>
      </c>
      <c r="M454">
        <v>2</v>
      </c>
      <c r="N454" s="3"/>
      <c r="O454">
        <f t="shared" si="36"/>
        <v>0.90476190476190477</v>
      </c>
      <c r="P454" s="3"/>
      <c r="Q454">
        <v>3</v>
      </c>
      <c r="R454" s="3"/>
      <c r="S454">
        <f>(K454-Q454)/(K454)</f>
        <v>0.8571428571428571</v>
      </c>
      <c r="T454" s="3"/>
      <c r="U454">
        <v>11</v>
      </c>
      <c r="V454" s="3"/>
      <c r="W454">
        <f>(K454-U454)/K454</f>
        <v>0.47619047619047616</v>
      </c>
      <c r="X454" s="3"/>
      <c r="Y454">
        <f>IF(U454&gt;0,K454-U454)</f>
        <v>10</v>
      </c>
      <c r="Z454" s="1" t="s">
        <v>105</v>
      </c>
      <c r="AC454" s="29" t="s">
        <v>120</v>
      </c>
      <c r="AD454" s="35">
        <f>AVERAGE(T435:T536,U435:U536)</f>
        <v>24.007362013958168</v>
      </c>
      <c r="AE454" s="36">
        <f>AVERAGE(V435:V536,W435:W536)</f>
        <v>0.19808917619946584</v>
      </c>
      <c r="AF454" s="39">
        <f>(AE22-AE454)/AE454</f>
        <v>0.70197018846639658</v>
      </c>
    </row>
    <row r="455" spans="1:40" ht="15">
      <c r="A455" t="s">
        <v>486</v>
      </c>
      <c r="B455" s="40" t="s">
        <v>161</v>
      </c>
      <c r="C455" s="11">
        <v>36063</v>
      </c>
      <c r="D455" s="11">
        <v>40532</v>
      </c>
      <c r="E455" s="57">
        <f t="shared" si="35"/>
        <v>12</v>
      </c>
      <c r="F455" t="s">
        <v>8</v>
      </c>
      <c r="G455" t="s">
        <v>15</v>
      </c>
      <c r="H455" s="25">
        <v>50</v>
      </c>
      <c r="I455" t="s">
        <v>15</v>
      </c>
      <c r="J455" t="s">
        <v>2</v>
      </c>
      <c r="L455">
        <v>28</v>
      </c>
      <c r="N455" s="3">
        <f t="shared" si="37"/>
        <v>0.44</v>
      </c>
      <c r="P455" s="3">
        <v>52</v>
      </c>
      <c r="Q455">
        <v>37</v>
      </c>
      <c r="R455" s="3">
        <f>(H455-P455)/(H455)</f>
        <v>-0.04</v>
      </c>
      <c r="T455" s="3">
        <v>52</v>
      </c>
      <c r="V455" s="3">
        <f>(H455-T455)/H455</f>
        <v>-0.04</v>
      </c>
      <c r="X455" s="3">
        <f>IF(T455&gt;0,H455-T455)</f>
        <v>-2</v>
      </c>
      <c r="Z455" s="21" t="s">
        <v>109</v>
      </c>
      <c r="AC455" s="29"/>
    </row>
    <row r="456" spans="1:40" ht="15">
      <c r="A456" t="s">
        <v>486</v>
      </c>
      <c r="B456" s="40" t="s">
        <v>161</v>
      </c>
      <c r="C456" s="11">
        <v>36122</v>
      </c>
      <c r="D456" s="11">
        <v>40980</v>
      </c>
      <c r="E456" s="57">
        <f t="shared" si="35"/>
        <v>14</v>
      </c>
      <c r="F456" s="61" t="s">
        <v>27</v>
      </c>
      <c r="G456" s="61" t="s">
        <v>4</v>
      </c>
      <c r="H456" s="62">
        <v>20</v>
      </c>
      <c r="I456" s="61" t="s">
        <v>4</v>
      </c>
      <c r="J456" s="61" t="s">
        <v>2</v>
      </c>
      <c r="K456" s="63">
        <v>20</v>
      </c>
      <c r="L456">
        <v>13</v>
      </c>
      <c r="M456">
        <v>14</v>
      </c>
      <c r="N456" s="3">
        <f t="shared" si="37"/>
        <v>0.35</v>
      </c>
      <c r="O456">
        <f t="shared" si="36"/>
        <v>0.3</v>
      </c>
      <c r="P456" s="3">
        <v>19</v>
      </c>
      <c r="Q456">
        <v>15</v>
      </c>
      <c r="R456" s="3">
        <f>(H456-P456)/(H456)</f>
        <v>0.05</v>
      </c>
      <c r="S456">
        <f>(K456-Q456)/(K456)</f>
        <v>0.25</v>
      </c>
      <c r="T456" s="3">
        <v>16</v>
      </c>
      <c r="U456">
        <v>13</v>
      </c>
      <c r="V456" s="3">
        <f>(H456-T456)/H456</f>
        <v>0.2</v>
      </c>
      <c r="W456">
        <f>(K456-U456)/K456</f>
        <v>0.35</v>
      </c>
      <c r="X456" s="3">
        <f>IF(T456&gt;0,H456-T456)</f>
        <v>4</v>
      </c>
      <c r="Y456">
        <f>IF(U456&gt;0,K456-U456)</f>
        <v>7</v>
      </c>
      <c r="Z456" s="7" t="s">
        <v>107</v>
      </c>
      <c r="AC456" s="29"/>
    </row>
    <row r="457" spans="1:40" ht="15">
      <c r="A457" t="s">
        <v>486</v>
      </c>
      <c r="B457" s="40" t="s">
        <v>161</v>
      </c>
      <c r="C457" s="11">
        <v>36439</v>
      </c>
      <c r="D457" s="11">
        <v>40981</v>
      </c>
      <c r="E457" s="57">
        <f t="shared" si="35"/>
        <v>13</v>
      </c>
      <c r="F457" s="61" t="s">
        <v>27</v>
      </c>
      <c r="G457" s="61" t="s">
        <v>4</v>
      </c>
      <c r="H457" s="62">
        <v>21</v>
      </c>
      <c r="I457" s="61" t="s">
        <v>168</v>
      </c>
      <c r="J457" s="61" t="s">
        <v>74</v>
      </c>
      <c r="K457" s="63">
        <v>21</v>
      </c>
      <c r="L457">
        <v>18</v>
      </c>
      <c r="M457">
        <v>6</v>
      </c>
      <c r="N457" s="3">
        <f t="shared" si="37"/>
        <v>0.14285714285714285</v>
      </c>
      <c r="O457">
        <f t="shared" si="36"/>
        <v>0.7142857142857143</v>
      </c>
      <c r="P457" s="3">
        <v>25</v>
      </c>
      <c r="Q457">
        <v>27</v>
      </c>
      <c r="R457" s="3">
        <f>(H457-P457)/(H457)</f>
        <v>-0.19047619047619047</v>
      </c>
      <c r="S457">
        <f>(K457-Q457)/(K457)</f>
        <v>-0.2857142857142857</v>
      </c>
      <c r="T457" s="3">
        <v>22</v>
      </c>
      <c r="U457">
        <v>16</v>
      </c>
      <c r="V457" s="3">
        <f>(H457-T457)/H457</f>
        <v>-4.7619047619047616E-2</v>
      </c>
      <c r="W457">
        <f>(K457-U457)/K457</f>
        <v>0.23809523809523808</v>
      </c>
      <c r="X457" s="3">
        <f>IF(T457&gt;0,H457-T457)</f>
        <v>-1</v>
      </c>
      <c r="Y457">
        <f>IF(U457&gt;0,K457-U457)</f>
        <v>5</v>
      </c>
      <c r="Z457" s="7" t="s">
        <v>107</v>
      </c>
      <c r="AC457" s="29"/>
    </row>
    <row r="458" spans="1:40" ht="15">
      <c r="A458" t="s">
        <v>486</v>
      </c>
      <c r="B458" s="40" t="s">
        <v>161</v>
      </c>
      <c r="C458" s="11">
        <v>36396</v>
      </c>
      <c r="D458" s="11">
        <v>40981</v>
      </c>
      <c r="E458" s="57">
        <f t="shared" si="35"/>
        <v>13</v>
      </c>
      <c r="F458" s="61" t="s">
        <v>27</v>
      </c>
      <c r="G458" s="61" t="s">
        <v>4</v>
      </c>
      <c r="H458" s="62">
        <v>22</v>
      </c>
      <c r="I458" s="61" t="s">
        <v>169</v>
      </c>
      <c r="J458" s="61" t="s">
        <v>170</v>
      </c>
      <c r="K458" s="63">
        <v>22</v>
      </c>
      <c r="L458">
        <v>49</v>
      </c>
      <c r="M458">
        <v>24</v>
      </c>
      <c r="N458" s="3">
        <f t="shared" si="37"/>
        <v>-1.2272727272727273</v>
      </c>
      <c r="O458">
        <f t="shared" si="36"/>
        <v>-9.0909090909090912E-2</v>
      </c>
      <c r="P458" s="3">
        <v>52</v>
      </c>
      <c r="Q458">
        <v>33</v>
      </c>
      <c r="R458" s="3">
        <f>(H458-P458)/(H458)</f>
        <v>-1.3636363636363635</v>
      </c>
      <c r="S458">
        <f>(K458-Q458)/(K458)</f>
        <v>-0.5</v>
      </c>
      <c r="T458" s="3">
        <v>54</v>
      </c>
      <c r="U458">
        <v>26</v>
      </c>
      <c r="V458" s="3">
        <f>(H458-T458)/H458</f>
        <v>-1.4545454545454546</v>
      </c>
      <c r="W458">
        <f>(K458-U458)/K458</f>
        <v>-0.18181818181818182</v>
      </c>
      <c r="X458" s="3">
        <f>IF(T458&gt;0,H458-T458)</f>
        <v>-32</v>
      </c>
      <c r="Y458">
        <f>IF(U458&gt;0,K458-U458)</f>
        <v>-4</v>
      </c>
      <c r="Z458" s="21" t="s">
        <v>109</v>
      </c>
      <c r="AC458" s="29"/>
    </row>
    <row r="459" spans="1:40" ht="15">
      <c r="A459" t="s">
        <v>486</v>
      </c>
      <c r="B459" s="40" t="s">
        <v>162</v>
      </c>
      <c r="C459" s="11">
        <v>34844</v>
      </c>
      <c r="D459" s="11">
        <v>40987</v>
      </c>
      <c r="E459" s="57">
        <f t="shared" si="35"/>
        <v>17</v>
      </c>
      <c r="F459" t="s">
        <v>6</v>
      </c>
      <c r="G459" t="s">
        <v>1</v>
      </c>
      <c r="H459" s="25">
        <v>29</v>
      </c>
      <c r="K459" s="49"/>
      <c r="L459">
        <v>20</v>
      </c>
      <c r="N459" s="3">
        <f t="shared" si="37"/>
        <v>0.31034482758620691</v>
      </c>
      <c r="P459" s="3">
        <v>29</v>
      </c>
      <c r="R459" s="3">
        <f>(H459-P459)/(H459)</f>
        <v>0</v>
      </c>
      <c r="T459" s="3">
        <v>29</v>
      </c>
      <c r="V459" s="3">
        <f>(H459-T459)/H459</f>
        <v>0</v>
      </c>
      <c r="X459" s="3">
        <f>IF(T459&gt;0,H459-T459)</f>
        <v>0</v>
      </c>
      <c r="Z459" s="21" t="s">
        <v>109</v>
      </c>
      <c r="AC459" s="29"/>
    </row>
    <row r="460" spans="1:40" ht="15">
      <c r="A460" t="s">
        <v>486</v>
      </c>
      <c r="B460" s="40" t="s">
        <v>161</v>
      </c>
      <c r="C460" s="11">
        <v>35724</v>
      </c>
      <c r="D460" s="11">
        <v>41001</v>
      </c>
      <c r="E460" s="57">
        <f t="shared" si="35"/>
        <v>15</v>
      </c>
      <c r="H460" s="25"/>
      <c r="I460" t="s">
        <v>27</v>
      </c>
      <c r="J460" t="s">
        <v>28</v>
      </c>
      <c r="K460" s="49">
        <v>23</v>
      </c>
      <c r="M460">
        <v>10</v>
      </c>
      <c r="N460" s="3"/>
      <c r="O460">
        <f t="shared" si="36"/>
        <v>0.56521739130434778</v>
      </c>
      <c r="P460" s="3"/>
      <c r="Q460">
        <v>22</v>
      </c>
      <c r="R460" s="3"/>
      <c r="S460">
        <f>(K460-Q460)/(K460)</f>
        <v>4.3478260869565216E-2</v>
      </c>
      <c r="T460" s="3"/>
      <c r="U460">
        <v>18</v>
      </c>
      <c r="V460" s="3"/>
      <c r="W460">
        <f>(K460-U460)/K460</f>
        <v>0.21739130434782608</v>
      </c>
      <c r="X460" s="3"/>
      <c r="Y460">
        <f>IF(U460&gt;0,K460-U460)</f>
        <v>5</v>
      </c>
      <c r="Z460" s="7" t="s">
        <v>107</v>
      </c>
      <c r="AC460" s="29"/>
    </row>
    <row r="461" spans="1:40" ht="15">
      <c r="A461" t="s">
        <v>486</v>
      </c>
      <c r="B461" s="40" t="s">
        <v>161</v>
      </c>
      <c r="C461" s="11">
        <v>35660</v>
      </c>
      <c r="D461" s="11">
        <v>41002</v>
      </c>
      <c r="E461" s="57">
        <f t="shared" si="35"/>
        <v>15</v>
      </c>
      <c r="F461" t="s">
        <v>44</v>
      </c>
      <c r="G461" t="s">
        <v>34</v>
      </c>
      <c r="H461" s="25">
        <v>26</v>
      </c>
      <c r="K461" s="49"/>
      <c r="L461">
        <v>3</v>
      </c>
      <c r="N461" s="3">
        <f t="shared" si="37"/>
        <v>0.88461538461538458</v>
      </c>
      <c r="P461" s="3">
        <v>13</v>
      </c>
      <c r="R461" s="3">
        <f t="shared" ref="R461:R466" si="38">(H461-P461)/(H461)</f>
        <v>0.5</v>
      </c>
      <c r="T461" s="3">
        <v>17</v>
      </c>
      <c r="V461" s="3">
        <f t="shared" ref="V461:V466" si="39">(H461-T461)/H461</f>
        <v>0.34615384615384615</v>
      </c>
      <c r="X461" s="3">
        <f t="shared" ref="X461:X466" si="40">IF(T461&gt;0,H461-T461)</f>
        <v>9</v>
      </c>
      <c r="Z461" s="7" t="s">
        <v>107</v>
      </c>
      <c r="AC461" s="29"/>
    </row>
    <row r="462" spans="1:40" ht="15">
      <c r="A462" t="s">
        <v>486</v>
      </c>
      <c r="B462" s="40" t="s">
        <v>161</v>
      </c>
      <c r="C462" s="11">
        <v>36120</v>
      </c>
      <c r="D462" s="11">
        <v>41002</v>
      </c>
      <c r="E462" s="57">
        <f t="shared" si="35"/>
        <v>14</v>
      </c>
      <c r="F462" s="61" t="s">
        <v>0</v>
      </c>
      <c r="G462" s="61" t="s">
        <v>1</v>
      </c>
      <c r="H462" s="62">
        <v>44</v>
      </c>
      <c r="I462" s="61" t="s">
        <v>1</v>
      </c>
      <c r="J462" s="61" t="s">
        <v>10</v>
      </c>
      <c r="K462" s="63">
        <v>34</v>
      </c>
      <c r="L462">
        <v>31</v>
      </c>
      <c r="M462">
        <v>26</v>
      </c>
      <c r="N462" s="3">
        <f t="shared" si="37"/>
        <v>0.29545454545454547</v>
      </c>
      <c r="O462">
        <f t="shared" si="36"/>
        <v>0.23529411764705882</v>
      </c>
      <c r="P462" s="3">
        <v>38</v>
      </c>
      <c r="Q462">
        <v>26</v>
      </c>
      <c r="R462" s="3">
        <f t="shared" si="38"/>
        <v>0.13636363636363635</v>
      </c>
      <c r="S462">
        <f>(K462-Q462)/(K462)</f>
        <v>0.23529411764705882</v>
      </c>
      <c r="T462" s="3">
        <v>40</v>
      </c>
      <c r="U462">
        <v>28</v>
      </c>
      <c r="V462" s="3">
        <f t="shared" si="39"/>
        <v>9.0909090909090912E-2</v>
      </c>
      <c r="W462">
        <f>(K462-U462)/K462</f>
        <v>0.17647058823529413</v>
      </c>
      <c r="X462" s="3">
        <f t="shared" si="40"/>
        <v>4</v>
      </c>
      <c r="Y462">
        <f>IF(U462&gt;0,K462-U462)</f>
        <v>6</v>
      </c>
      <c r="Z462" s="7" t="s">
        <v>107</v>
      </c>
      <c r="AC462" s="29"/>
    </row>
    <row r="463" spans="1:40" ht="15">
      <c r="A463" t="s">
        <v>486</v>
      </c>
      <c r="B463" s="40" t="s">
        <v>162</v>
      </c>
      <c r="C463" s="11">
        <v>34508</v>
      </c>
      <c r="D463" s="11">
        <v>41003</v>
      </c>
      <c r="E463" s="57">
        <f t="shared" si="35"/>
        <v>18</v>
      </c>
      <c r="F463" t="s">
        <v>0</v>
      </c>
      <c r="G463" t="s">
        <v>1</v>
      </c>
      <c r="H463" s="25">
        <v>24</v>
      </c>
      <c r="K463" s="49"/>
      <c r="L463">
        <v>9</v>
      </c>
      <c r="N463" s="3">
        <f t="shared" si="37"/>
        <v>0.625</v>
      </c>
      <c r="P463" s="3">
        <v>14</v>
      </c>
      <c r="R463" s="3">
        <f t="shared" si="38"/>
        <v>0.41666666666666669</v>
      </c>
      <c r="T463" s="3">
        <v>12</v>
      </c>
      <c r="V463" s="3">
        <f t="shared" si="39"/>
        <v>0.5</v>
      </c>
      <c r="X463" s="3">
        <f t="shared" si="40"/>
        <v>12</v>
      </c>
      <c r="Z463" s="1" t="s">
        <v>105</v>
      </c>
      <c r="AC463" s="29"/>
    </row>
    <row r="464" spans="1:40" ht="15">
      <c r="A464" t="s">
        <v>486</v>
      </c>
      <c r="B464" s="40" t="s">
        <v>161</v>
      </c>
      <c r="C464" s="11">
        <v>36067</v>
      </c>
      <c r="D464" s="11">
        <v>41003</v>
      </c>
      <c r="E464" s="57">
        <f t="shared" si="35"/>
        <v>14</v>
      </c>
      <c r="F464" t="s">
        <v>8</v>
      </c>
      <c r="G464" t="s">
        <v>15</v>
      </c>
      <c r="H464" s="25">
        <v>21</v>
      </c>
      <c r="K464" s="49"/>
      <c r="L464">
        <v>13</v>
      </c>
      <c r="N464" s="3">
        <f t="shared" si="37"/>
        <v>0.38095238095238093</v>
      </c>
      <c r="P464" s="3">
        <v>11</v>
      </c>
      <c r="R464" s="3">
        <f t="shared" si="38"/>
        <v>0.47619047619047616</v>
      </c>
      <c r="T464" s="3">
        <v>10</v>
      </c>
      <c r="V464" s="3">
        <f t="shared" si="39"/>
        <v>0.52380952380952384</v>
      </c>
      <c r="X464" s="3">
        <f t="shared" si="40"/>
        <v>11</v>
      </c>
      <c r="Z464" s="1" t="s">
        <v>105</v>
      </c>
      <c r="AC464" s="29"/>
    </row>
    <row r="465" spans="1:29" ht="15">
      <c r="A465" t="s">
        <v>486</v>
      </c>
      <c r="B465" s="40" t="s">
        <v>161</v>
      </c>
      <c r="C465" s="11">
        <v>35972</v>
      </c>
      <c r="D465" s="11">
        <v>41010</v>
      </c>
      <c r="E465" s="57">
        <f t="shared" si="35"/>
        <v>14</v>
      </c>
      <c r="F465" t="s">
        <v>0</v>
      </c>
      <c r="G465" t="s">
        <v>4</v>
      </c>
      <c r="H465" s="25">
        <v>22</v>
      </c>
      <c r="K465" s="49"/>
      <c r="L465">
        <v>10</v>
      </c>
      <c r="N465" s="3">
        <f t="shared" si="37"/>
        <v>0.54545454545454541</v>
      </c>
      <c r="P465" s="3">
        <v>18</v>
      </c>
      <c r="R465" s="3">
        <f t="shared" si="38"/>
        <v>0.18181818181818182</v>
      </c>
      <c r="T465" s="3">
        <v>12</v>
      </c>
      <c r="V465" s="3">
        <f t="shared" si="39"/>
        <v>0.45454545454545453</v>
      </c>
      <c r="X465" s="3">
        <f t="shared" si="40"/>
        <v>10</v>
      </c>
      <c r="Z465" s="1" t="s">
        <v>105</v>
      </c>
      <c r="AC465" s="29"/>
    </row>
    <row r="466" spans="1:29" ht="15">
      <c r="A466" t="s">
        <v>486</v>
      </c>
      <c r="B466" s="40" t="s">
        <v>161</v>
      </c>
      <c r="C466" s="11">
        <v>36239</v>
      </c>
      <c r="D466" s="11">
        <v>41010</v>
      </c>
      <c r="E466" s="57">
        <f t="shared" si="35"/>
        <v>13</v>
      </c>
      <c r="F466" s="61" t="s">
        <v>44</v>
      </c>
      <c r="G466" s="61" t="s">
        <v>4</v>
      </c>
      <c r="H466" s="62">
        <v>32</v>
      </c>
      <c r="I466" s="61" t="s">
        <v>4</v>
      </c>
      <c r="J466" s="61" t="s">
        <v>2</v>
      </c>
      <c r="K466" s="63">
        <v>25</v>
      </c>
      <c r="L466">
        <v>18</v>
      </c>
      <c r="M466">
        <v>14</v>
      </c>
      <c r="N466" s="3">
        <f t="shared" si="37"/>
        <v>0.4375</v>
      </c>
      <c r="O466">
        <f t="shared" si="36"/>
        <v>0.44</v>
      </c>
      <c r="P466" s="3">
        <v>28</v>
      </c>
      <c r="Q466">
        <v>22</v>
      </c>
      <c r="R466" s="3">
        <f t="shared" si="38"/>
        <v>0.125</v>
      </c>
      <c r="S466">
        <f>(K466-Q466)/(K466)</f>
        <v>0.12</v>
      </c>
      <c r="T466" s="3">
        <v>30</v>
      </c>
      <c r="U466">
        <v>22</v>
      </c>
      <c r="V466" s="3">
        <f t="shared" si="39"/>
        <v>6.25E-2</v>
      </c>
      <c r="W466">
        <f>(K466-U466)/K466</f>
        <v>0.12</v>
      </c>
      <c r="X466" s="3">
        <f t="shared" si="40"/>
        <v>2</v>
      </c>
      <c r="Y466">
        <f>IF(U466&gt;0,K466-U466)</f>
        <v>3</v>
      </c>
      <c r="Z466" s="21" t="s">
        <v>109</v>
      </c>
      <c r="AC466" s="29"/>
    </row>
    <row r="467" spans="1:29" ht="15">
      <c r="A467" t="s">
        <v>486</v>
      </c>
      <c r="B467" s="40" t="s">
        <v>162</v>
      </c>
      <c r="C467" s="11">
        <v>36125</v>
      </c>
      <c r="D467" s="11">
        <v>41015</v>
      </c>
      <c r="E467" s="57">
        <f t="shared" si="35"/>
        <v>14</v>
      </c>
      <c r="H467" s="25"/>
      <c r="I467" t="s">
        <v>1</v>
      </c>
      <c r="J467" t="s">
        <v>28</v>
      </c>
      <c r="K467" s="49">
        <v>20</v>
      </c>
      <c r="M467">
        <v>11</v>
      </c>
      <c r="N467" s="3"/>
      <c r="O467">
        <f t="shared" si="36"/>
        <v>0.45</v>
      </c>
      <c r="P467" s="3"/>
      <c r="Q467">
        <v>11</v>
      </c>
      <c r="R467" s="3"/>
      <c r="S467">
        <f>(K467-Q467)/(K467)</f>
        <v>0.45</v>
      </c>
      <c r="T467" s="3"/>
      <c r="U467">
        <v>13</v>
      </c>
      <c r="V467" s="3"/>
      <c r="W467">
        <f>(K467-U467)/K467</f>
        <v>0.35</v>
      </c>
      <c r="X467" s="3"/>
      <c r="Y467">
        <f>IF(U467&gt;0,K467-U467)</f>
        <v>7</v>
      </c>
      <c r="Z467" s="7" t="s">
        <v>107</v>
      </c>
      <c r="AC467" s="29"/>
    </row>
    <row r="468" spans="1:29" ht="15">
      <c r="A468" t="s">
        <v>486</v>
      </c>
      <c r="B468" s="40" t="s">
        <v>162</v>
      </c>
      <c r="C468" s="11">
        <v>36092</v>
      </c>
      <c r="D468" s="11">
        <v>41016</v>
      </c>
      <c r="E468" s="57">
        <f t="shared" si="35"/>
        <v>14</v>
      </c>
      <c r="F468" t="s">
        <v>0</v>
      </c>
      <c r="G468" t="s">
        <v>34</v>
      </c>
      <c r="H468" s="25">
        <v>31</v>
      </c>
      <c r="K468" s="49"/>
      <c r="L468">
        <v>15</v>
      </c>
      <c r="N468" s="3">
        <f t="shared" si="37"/>
        <v>0.5161290322580645</v>
      </c>
      <c r="P468" s="3">
        <v>26</v>
      </c>
      <c r="R468" s="3">
        <f>(H468-P468)/(H468)</f>
        <v>0.16129032258064516</v>
      </c>
      <c r="T468" s="3">
        <v>30</v>
      </c>
      <c r="V468" s="3">
        <f>(H468-T468)/H468</f>
        <v>3.2258064516129031E-2</v>
      </c>
      <c r="X468" s="3">
        <f>IF(T468&gt;0,H468-T468)</f>
        <v>1</v>
      </c>
      <c r="Z468" s="21" t="s">
        <v>109</v>
      </c>
      <c r="AC468" s="29"/>
    </row>
    <row r="469" spans="1:29" ht="15">
      <c r="A469" t="s">
        <v>486</v>
      </c>
      <c r="B469" s="40" t="s">
        <v>162</v>
      </c>
      <c r="C469" s="11">
        <v>35666</v>
      </c>
      <c r="D469" s="11">
        <v>41016</v>
      </c>
      <c r="E469" s="57">
        <f t="shared" si="35"/>
        <v>15</v>
      </c>
      <c r="F469" s="61" t="s">
        <v>44</v>
      </c>
      <c r="G469" s="61" t="s">
        <v>4</v>
      </c>
      <c r="H469" s="62">
        <v>45</v>
      </c>
      <c r="I469" s="61" t="s">
        <v>4</v>
      </c>
      <c r="J469" s="61" t="s">
        <v>10</v>
      </c>
      <c r="K469" s="63">
        <v>39</v>
      </c>
      <c r="L469">
        <v>20</v>
      </c>
      <c r="M469">
        <v>18</v>
      </c>
      <c r="N469" s="3">
        <f t="shared" si="37"/>
        <v>0.55555555555555558</v>
      </c>
      <c r="O469">
        <f t="shared" si="36"/>
        <v>0.53846153846153844</v>
      </c>
      <c r="P469" s="3">
        <v>31</v>
      </c>
      <c r="Q469">
        <v>25</v>
      </c>
      <c r="R469" s="3">
        <f>(H469-P469)/(H469)</f>
        <v>0.31111111111111112</v>
      </c>
      <c r="S469">
        <f>(K469-Q469)/(K469)</f>
        <v>0.35897435897435898</v>
      </c>
      <c r="T469" s="3">
        <v>30</v>
      </c>
      <c r="U469">
        <v>28</v>
      </c>
      <c r="V469" s="3">
        <f>(H469-T469)/H469</f>
        <v>0.33333333333333331</v>
      </c>
      <c r="W469">
        <f>(K469-U469)/K469</f>
        <v>0.28205128205128205</v>
      </c>
      <c r="X469" s="3">
        <f>IF(T469&gt;0,H469-T469)</f>
        <v>15</v>
      </c>
      <c r="Y469">
        <f>IF(U469&gt;0,K469-U469)</f>
        <v>11</v>
      </c>
      <c r="Z469" s="1" t="s">
        <v>105</v>
      </c>
      <c r="AC469" s="29"/>
    </row>
    <row r="470" spans="1:29" ht="15">
      <c r="A470" t="s">
        <v>486</v>
      </c>
      <c r="B470" s="40" t="s">
        <v>161</v>
      </c>
      <c r="C470" s="11">
        <v>35857</v>
      </c>
      <c r="D470" s="11">
        <v>40989</v>
      </c>
      <c r="E470" s="57">
        <f t="shared" si="35"/>
        <v>14</v>
      </c>
      <c r="F470" s="61" t="s">
        <v>0</v>
      </c>
      <c r="G470" s="61" t="s">
        <v>1</v>
      </c>
      <c r="H470" s="62">
        <v>32</v>
      </c>
      <c r="I470" s="61" t="s">
        <v>1</v>
      </c>
      <c r="J470" s="61" t="s">
        <v>2</v>
      </c>
      <c r="K470" s="63">
        <v>23</v>
      </c>
      <c r="L470">
        <v>19</v>
      </c>
      <c r="M470">
        <v>17</v>
      </c>
      <c r="N470" s="3">
        <f t="shared" si="37"/>
        <v>0.40625</v>
      </c>
      <c r="O470">
        <f t="shared" si="36"/>
        <v>0.2608695652173913</v>
      </c>
      <c r="P470" s="3">
        <v>25</v>
      </c>
      <c r="Q470">
        <v>18</v>
      </c>
      <c r="R470" s="3">
        <f>(H470-P470)/(H470)</f>
        <v>0.21875</v>
      </c>
      <c r="S470">
        <f>(K470-Q470)/(K470)</f>
        <v>0.21739130434782608</v>
      </c>
      <c r="T470" s="3">
        <v>24</v>
      </c>
      <c r="U470">
        <v>24</v>
      </c>
      <c r="V470" s="3">
        <f>(H470-T470)/H470</f>
        <v>0.25</v>
      </c>
      <c r="W470">
        <f>(K470-U470)/K470</f>
        <v>-4.3478260869565216E-2</v>
      </c>
      <c r="X470" s="3">
        <f>IF(T470&gt;0,H470-T470)</f>
        <v>8</v>
      </c>
      <c r="Y470">
        <f>IF(U470&gt;0,K470-U470)</f>
        <v>-1</v>
      </c>
      <c r="Z470" s="7" t="s">
        <v>107</v>
      </c>
      <c r="AC470" s="29"/>
    </row>
    <row r="471" spans="1:29" ht="15">
      <c r="A471" t="s">
        <v>486</v>
      </c>
      <c r="B471" s="40" t="s">
        <v>162</v>
      </c>
      <c r="C471" s="11">
        <v>35592</v>
      </c>
      <c r="D471" s="11">
        <v>41017</v>
      </c>
      <c r="E471" s="57">
        <f t="shared" si="35"/>
        <v>15</v>
      </c>
      <c r="H471" s="25"/>
      <c r="I471" t="s">
        <v>1</v>
      </c>
      <c r="J471" t="s">
        <v>28</v>
      </c>
      <c r="K471" s="49">
        <v>20</v>
      </c>
      <c r="M471">
        <v>11</v>
      </c>
      <c r="N471" s="3"/>
      <c r="O471">
        <f t="shared" si="36"/>
        <v>0.45</v>
      </c>
      <c r="P471" s="3"/>
      <c r="Q471">
        <v>13</v>
      </c>
      <c r="R471" s="3"/>
      <c r="S471">
        <f>(K471-Q471)/(K471)</f>
        <v>0.35</v>
      </c>
      <c r="T471" s="3"/>
      <c r="U471">
        <v>12</v>
      </c>
      <c r="V471" s="3"/>
      <c r="W471">
        <f>(K471-U471)/K471</f>
        <v>0.4</v>
      </c>
      <c r="X471" s="3"/>
      <c r="Y471">
        <f>IF(U471&gt;0,K471-U471)</f>
        <v>8</v>
      </c>
      <c r="Z471" s="7" t="s">
        <v>107</v>
      </c>
      <c r="AC471" s="29"/>
    </row>
    <row r="472" spans="1:29" ht="15">
      <c r="A472" t="s">
        <v>486</v>
      </c>
      <c r="B472" s="40" t="s">
        <v>161</v>
      </c>
      <c r="C472" s="11">
        <v>35565</v>
      </c>
      <c r="D472" s="11">
        <v>41022</v>
      </c>
      <c r="E472" s="57">
        <f t="shared" si="35"/>
        <v>15</v>
      </c>
      <c r="F472" s="61" t="s">
        <v>0</v>
      </c>
      <c r="G472" s="61" t="s">
        <v>1</v>
      </c>
      <c r="H472" s="62">
        <v>32</v>
      </c>
      <c r="I472" s="61" t="s">
        <v>59</v>
      </c>
      <c r="J472" s="61" t="s">
        <v>2</v>
      </c>
      <c r="K472" s="63">
        <v>25</v>
      </c>
      <c r="L472">
        <v>15</v>
      </c>
      <c r="M472">
        <v>10</v>
      </c>
      <c r="N472" s="3">
        <f t="shared" si="37"/>
        <v>0.53125</v>
      </c>
      <c r="O472">
        <f t="shared" si="36"/>
        <v>0.6</v>
      </c>
      <c r="P472" s="3">
        <v>18</v>
      </c>
      <c r="Q472">
        <v>9</v>
      </c>
      <c r="R472" s="3">
        <f>(H472-P472)/(H472)</f>
        <v>0.4375</v>
      </c>
      <c r="S472">
        <f>(K472-Q472)/(K472)</f>
        <v>0.64</v>
      </c>
      <c r="T472" s="3">
        <v>19</v>
      </c>
      <c r="U472">
        <v>14</v>
      </c>
      <c r="V472" s="3">
        <f>(H472-T472)/H472</f>
        <v>0.40625</v>
      </c>
      <c r="W472">
        <f>(K472-U472)/K472</f>
        <v>0.44</v>
      </c>
      <c r="X472" s="3">
        <f>IF(T472&gt;0,H472-T472)</f>
        <v>13</v>
      </c>
      <c r="Y472">
        <f>IF(U472&gt;0,K472-U472)</f>
        <v>11</v>
      </c>
      <c r="Z472" s="1" t="s">
        <v>105</v>
      </c>
      <c r="AC472" s="29"/>
    </row>
    <row r="473" spans="1:29" ht="15">
      <c r="A473" t="s">
        <v>486</v>
      </c>
      <c r="B473" s="40" t="s">
        <v>161</v>
      </c>
      <c r="C473" s="11">
        <v>36144</v>
      </c>
      <c r="D473" s="11">
        <v>41022</v>
      </c>
      <c r="E473" s="57">
        <f t="shared" si="35"/>
        <v>14</v>
      </c>
      <c r="H473" s="25"/>
      <c r="I473" t="s">
        <v>27</v>
      </c>
      <c r="J473" t="s">
        <v>28</v>
      </c>
      <c r="K473" s="49">
        <v>22</v>
      </c>
      <c r="M473">
        <v>1</v>
      </c>
      <c r="N473" s="3"/>
      <c r="O473">
        <f t="shared" si="36"/>
        <v>0.95454545454545459</v>
      </c>
      <c r="P473" s="3"/>
      <c r="Q473">
        <v>15</v>
      </c>
      <c r="R473" s="3"/>
      <c r="S473">
        <f>(K473-Q473)/(K473)</f>
        <v>0.31818181818181818</v>
      </c>
      <c r="T473" s="3"/>
      <c r="U473">
        <v>8</v>
      </c>
      <c r="V473" s="3"/>
      <c r="W473">
        <f>(K473-U473)/K473</f>
        <v>0.63636363636363635</v>
      </c>
      <c r="X473" s="3"/>
      <c r="Y473">
        <f>IF(U473&gt;0,K473-U473)</f>
        <v>14</v>
      </c>
      <c r="Z473" s="1" t="s">
        <v>105</v>
      </c>
      <c r="AC473" s="29"/>
    </row>
    <row r="474" spans="1:29" ht="15">
      <c r="A474" t="s">
        <v>486</v>
      </c>
      <c r="B474" s="40" t="s">
        <v>161</v>
      </c>
      <c r="C474" s="11">
        <v>37057</v>
      </c>
      <c r="D474" s="11">
        <v>41022</v>
      </c>
      <c r="E474" s="57">
        <f t="shared" si="35"/>
        <v>11</v>
      </c>
      <c r="F474" t="s">
        <v>0</v>
      </c>
      <c r="G474" t="s">
        <v>1</v>
      </c>
      <c r="H474" s="25">
        <v>28</v>
      </c>
      <c r="K474" s="49"/>
      <c r="L474">
        <v>13</v>
      </c>
      <c r="N474" s="3">
        <f t="shared" si="37"/>
        <v>0.5357142857142857</v>
      </c>
      <c r="P474" s="3">
        <v>22</v>
      </c>
      <c r="R474" s="3">
        <f>(H474-P474)/(H474)</f>
        <v>0.21428571428571427</v>
      </c>
      <c r="T474" s="3">
        <v>28</v>
      </c>
      <c r="V474" s="3">
        <f>(H474-T474)/H474</f>
        <v>0</v>
      </c>
      <c r="X474" s="3">
        <f>IF(T474&gt;0,H474-T474)</f>
        <v>0</v>
      </c>
      <c r="Z474" s="21" t="s">
        <v>109</v>
      </c>
      <c r="AC474" s="29"/>
    </row>
    <row r="475" spans="1:29" ht="15">
      <c r="A475" t="s">
        <v>486</v>
      </c>
      <c r="B475" s="40" t="s">
        <v>162</v>
      </c>
      <c r="C475" s="11">
        <v>37104</v>
      </c>
      <c r="D475" s="11">
        <v>41023</v>
      </c>
      <c r="E475" s="57">
        <f t="shared" si="35"/>
        <v>11</v>
      </c>
      <c r="F475" t="s">
        <v>0</v>
      </c>
      <c r="G475" t="s">
        <v>4</v>
      </c>
      <c r="H475" s="25">
        <v>28</v>
      </c>
      <c r="K475" s="49"/>
      <c r="L475">
        <v>8</v>
      </c>
      <c r="N475" s="3">
        <f t="shared" si="37"/>
        <v>0.7142857142857143</v>
      </c>
      <c r="P475" s="3">
        <v>24</v>
      </c>
      <c r="R475" s="3">
        <f>(H475-P475)/(H475)</f>
        <v>0.14285714285714285</v>
      </c>
      <c r="T475" s="3">
        <v>19</v>
      </c>
      <c r="V475" s="3">
        <f>(H475-T475)/H475</f>
        <v>0.32142857142857145</v>
      </c>
      <c r="X475" s="3">
        <f>IF(T475&gt;0,H475-T475)</f>
        <v>9</v>
      </c>
      <c r="Z475" s="7" t="s">
        <v>107</v>
      </c>
      <c r="AC475" s="29"/>
    </row>
    <row r="476" spans="1:29" ht="15">
      <c r="A476" t="s">
        <v>486</v>
      </c>
      <c r="B476" s="40" t="s">
        <v>162</v>
      </c>
      <c r="C476" s="11">
        <v>35830</v>
      </c>
      <c r="D476" s="11">
        <v>41023</v>
      </c>
      <c r="E476" s="57">
        <f t="shared" si="35"/>
        <v>14</v>
      </c>
      <c r="F476" s="61" t="s">
        <v>23</v>
      </c>
      <c r="G476" s="61" t="s">
        <v>44</v>
      </c>
      <c r="H476" s="62">
        <v>25</v>
      </c>
      <c r="I476" s="61" t="s">
        <v>44</v>
      </c>
      <c r="J476" s="61" t="s">
        <v>10</v>
      </c>
      <c r="K476" s="63">
        <v>20</v>
      </c>
      <c r="L476">
        <v>10</v>
      </c>
      <c r="M476">
        <v>4</v>
      </c>
      <c r="N476" s="3">
        <f t="shared" si="37"/>
        <v>0.6</v>
      </c>
      <c r="O476">
        <f t="shared" si="36"/>
        <v>0.8</v>
      </c>
      <c r="P476" s="3">
        <v>12</v>
      </c>
      <c r="Q476">
        <v>10</v>
      </c>
      <c r="R476" s="3">
        <f>(H476-P476)/(H476)</f>
        <v>0.52</v>
      </c>
      <c r="S476">
        <f>(K476-Q476)/(K476)</f>
        <v>0.5</v>
      </c>
      <c r="T476" s="3">
        <v>16</v>
      </c>
      <c r="U476">
        <v>12</v>
      </c>
      <c r="V476" s="3">
        <f>(H476-T476)/H476</f>
        <v>0.36</v>
      </c>
      <c r="W476">
        <f>(K476-U476)/K476</f>
        <v>0.4</v>
      </c>
      <c r="X476" s="3">
        <f>IF(T476&gt;0,H476-T476)</f>
        <v>9</v>
      </c>
      <c r="Y476">
        <f>IF(U476&gt;0,K476-U476)</f>
        <v>8</v>
      </c>
      <c r="Z476" s="7" t="s">
        <v>107</v>
      </c>
      <c r="AC476" s="29"/>
    </row>
    <row r="477" spans="1:29" ht="15">
      <c r="A477" t="s">
        <v>486</v>
      </c>
      <c r="B477" s="40" t="s">
        <v>161</v>
      </c>
      <c r="C477" s="11">
        <v>37261</v>
      </c>
      <c r="D477" s="11">
        <v>41023</v>
      </c>
      <c r="E477" s="57">
        <f t="shared" si="35"/>
        <v>10</v>
      </c>
      <c r="H477" s="25"/>
      <c r="I477" t="s">
        <v>1</v>
      </c>
      <c r="J477" t="s">
        <v>2</v>
      </c>
      <c r="K477" s="49">
        <v>24</v>
      </c>
      <c r="M477">
        <v>9</v>
      </c>
      <c r="N477" s="3"/>
      <c r="O477">
        <f t="shared" si="36"/>
        <v>0.625</v>
      </c>
      <c r="P477" s="3"/>
      <c r="Q477">
        <v>16</v>
      </c>
      <c r="R477" s="3"/>
      <c r="S477">
        <f>(K477-Q477)/(K477)</f>
        <v>0.33333333333333331</v>
      </c>
      <c r="T477" s="3"/>
      <c r="U477">
        <v>15</v>
      </c>
      <c r="V477" s="3"/>
      <c r="W477">
        <f>(K477-U477)/K477</f>
        <v>0.375</v>
      </c>
      <c r="X477" s="3"/>
      <c r="Y477">
        <f>IF(U477&gt;0,K477-U477)</f>
        <v>9</v>
      </c>
      <c r="Z477" s="7" t="s">
        <v>107</v>
      </c>
      <c r="AC477" s="29"/>
    </row>
    <row r="478" spans="1:29" ht="15">
      <c r="A478" t="s">
        <v>486</v>
      </c>
      <c r="B478" s="40" t="s">
        <v>162</v>
      </c>
      <c r="C478" s="11">
        <v>35022</v>
      </c>
      <c r="D478" s="11">
        <v>41029</v>
      </c>
      <c r="E478" s="57">
        <f t="shared" si="35"/>
        <v>17</v>
      </c>
      <c r="F478" t="s">
        <v>0</v>
      </c>
      <c r="G478" t="s">
        <v>4</v>
      </c>
      <c r="H478" s="25">
        <v>55</v>
      </c>
      <c r="I478" t="s">
        <v>4</v>
      </c>
      <c r="J478" t="s">
        <v>2</v>
      </c>
      <c r="K478" s="49"/>
      <c r="L478">
        <v>38</v>
      </c>
      <c r="N478" s="3">
        <f t="shared" si="37"/>
        <v>0.30909090909090908</v>
      </c>
      <c r="P478" s="3">
        <v>39</v>
      </c>
      <c r="Q478">
        <v>20</v>
      </c>
      <c r="R478" s="3">
        <f>(H478-P478)/(H478)</f>
        <v>0.29090909090909089</v>
      </c>
      <c r="T478" s="3">
        <v>42</v>
      </c>
      <c r="V478" s="3">
        <f>(H478-T478)/H478</f>
        <v>0.23636363636363636</v>
      </c>
      <c r="X478" s="3">
        <f>IF(T478&gt;0,H478-T478)</f>
        <v>13</v>
      </c>
      <c r="Z478" s="1" t="s">
        <v>105</v>
      </c>
      <c r="AC478" s="29"/>
    </row>
    <row r="479" spans="1:29" ht="15">
      <c r="A479" t="s">
        <v>486</v>
      </c>
      <c r="B479" s="40" t="s">
        <v>161</v>
      </c>
      <c r="C479" s="11">
        <v>36852</v>
      </c>
      <c r="D479" s="11">
        <v>41029</v>
      </c>
      <c r="E479" s="57">
        <f t="shared" si="35"/>
        <v>12</v>
      </c>
      <c r="H479" s="25"/>
      <c r="I479" t="s">
        <v>12</v>
      </c>
      <c r="J479" t="s">
        <v>10</v>
      </c>
      <c r="K479" s="49">
        <v>27</v>
      </c>
      <c r="M479">
        <v>4</v>
      </c>
      <c r="N479" s="3"/>
      <c r="O479">
        <f t="shared" si="36"/>
        <v>0.85185185185185186</v>
      </c>
      <c r="P479" s="3"/>
      <c r="Q479">
        <v>12</v>
      </c>
      <c r="R479" s="3"/>
      <c r="S479">
        <f>(K479-Q479)/(K479)</f>
        <v>0.55555555555555558</v>
      </c>
      <c r="T479" s="3"/>
      <c r="U479">
        <v>15</v>
      </c>
      <c r="V479" s="3"/>
      <c r="W479">
        <f>(K479-U479)/K479</f>
        <v>0.44444444444444442</v>
      </c>
      <c r="X479" s="3"/>
      <c r="Y479">
        <f>IF(U479&gt;0,K479-U479)</f>
        <v>12</v>
      </c>
      <c r="Z479" s="1" t="s">
        <v>105</v>
      </c>
      <c r="AC479" s="29"/>
    </row>
    <row r="480" spans="1:29" ht="15">
      <c r="A480" t="s">
        <v>486</v>
      </c>
      <c r="B480" s="40" t="s">
        <v>161</v>
      </c>
      <c r="C480" s="11">
        <v>36272</v>
      </c>
      <c r="D480" s="11">
        <v>41043</v>
      </c>
      <c r="E480" s="57">
        <f t="shared" si="35"/>
        <v>13</v>
      </c>
      <c r="F480" s="61" t="s">
        <v>0</v>
      </c>
      <c r="G480" s="61" t="s">
        <v>4</v>
      </c>
      <c r="H480" s="62">
        <v>46</v>
      </c>
      <c r="I480" s="61" t="s">
        <v>4</v>
      </c>
      <c r="J480" s="61" t="s">
        <v>41</v>
      </c>
      <c r="K480" s="63">
        <v>40</v>
      </c>
      <c r="L480">
        <v>28</v>
      </c>
      <c r="M480">
        <v>17</v>
      </c>
      <c r="N480" s="3">
        <f t="shared" si="37"/>
        <v>0.39130434782608697</v>
      </c>
      <c r="O480">
        <f t="shared" si="36"/>
        <v>0.57499999999999996</v>
      </c>
      <c r="P480" s="3">
        <v>30</v>
      </c>
      <c r="Q480">
        <v>20</v>
      </c>
      <c r="R480" s="3">
        <f>(H480-P480)/(H480)</f>
        <v>0.34782608695652173</v>
      </c>
      <c r="S480">
        <f>(K480-Q480)/(K480)</f>
        <v>0.5</v>
      </c>
      <c r="T480" s="3">
        <v>36</v>
      </c>
      <c r="U480">
        <v>22</v>
      </c>
      <c r="V480" s="3">
        <f>(H480-T480)/H480</f>
        <v>0.21739130434782608</v>
      </c>
      <c r="W480">
        <f>(K480-U480)/K480</f>
        <v>0.45</v>
      </c>
      <c r="X480" s="3">
        <f>IF(T480&gt;0,H480-T480)</f>
        <v>10</v>
      </c>
      <c r="Y480">
        <f>IF(U480&gt;0,K480-U480)</f>
        <v>18</v>
      </c>
      <c r="Z480" s="1" t="s">
        <v>105</v>
      </c>
      <c r="AC480" s="29"/>
    </row>
    <row r="481" spans="1:40" ht="15">
      <c r="A481" t="s">
        <v>486</v>
      </c>
      <c r="B481" s="40" t="s">
        <v>161</v>
      </c>
      <c r="C481" s="11">
        <v>35313</v>
      </c>
      <c r="D481" s="11">
        <v>41044</v>
      </c>
      <c r="E481" s="57">
        <f t="shared" si="35"/>
        <v>16</v>
      </c>
      <c r="F481" s="61" t="s">
        <v>0</v>
      </c>
      <c r="G481" s="61" t="s">
        <v>4</v>
      </c>
      <c r="H481" s="62">
        <v>47</v>
      </c>
      <c r="I481" s="61" t="s">
        <v>168</v>
      </c>
      <c r="J481" s="61" t="s">
        <v>74</v>
      </c>
      <c r="K481" s="63">
        <v>41</v>
      </c>
      <c r="L481">
        <v>28</v>
      </c>
      <c r="M481">
        <v>19</v>
      </c>
      <c r="N481" s="3">
        <f t="shared" si="37"/>
        <v>0.40425531914893614</v>
      </c>
      <c r="O481">
        <f t="shared" si="36"/>
        <v>0.53658536585365857</v>
      </c>
      <c r="P481" s="3">
        <v>36</v>
      </c>
      <c r="Q481">
        <v>29</v>
      </c>
      <c r="R481" s="3">
        <f>(H481-P481)/(H481)</f>
        <v>0.23404255319148937</v>
      </c>
      <c r="S481">
        <f>(K481-Q481)/(K481)</f>
        <v>0.29268292682926828</v>
      </c>
      <c r="T481" s="3">
        <v>43</v>
      </c>
      <c r="U481">
        <v>33</v>
      </c>
      <c r="V481" s="3">
        <f>(H481-T481)/H481</f>
        <v>8.5106382978723402E-2</v>
      </c>
      <c r="W481">
        <f>(K481-U481)/K481</f>
        <v>0.1951219512195122</v>
      </c>
      <c r="X481" s="3">
        <f>IF(T481&gt;0,H481-T481)</f>
        <v>4</v>
      </c>
      <c r="Y481">
        <f>IF(U481&gt;0,K481-U481)</f>
        <v>8</v>
      </c>
      <c r="Z481" s="21" t="s">
        <v>109</v>
      </c>
      <c r="AC481" s="29"/>
    </row>
    <row r="482" spans="1:40" ht="15">
      <c r="A482" t="s">
        <v>486</v>
      </c>
      <c r="B482" s="40" t="s">
        <v>161</v>
      </c>
      <c r="C482" s="11">
        <v>36482</v>
      </c>
      <c r="D482" s="11">
        <v>41045</v>
      </c>
      <c r="E482" s="57">
        <f t="shared" si="35"/>
        <v>13</v>
      </c>
      <c r="F482" s="61" t="s">
        <v>0</v>
      </c>
      <c r="G482" s="61" t="s">
        <v>4</v>
      </c>
      <c r="H482" s="62">
        <v>48</v>
      </c>
      <c r="I482" s="61" t="s">
        <v>169</v>
      </c>
      <c r="J482" s="61" t="s">
        <v>170</v>
      </c>
      <c r="K482" s="63">
        <v>42</v>
      </c>
      <c r="L482">
        <v>11</v>
      </c>
      <c r="M482">
        <v>8</v>
      </c>
      <c r="N482" s="3">
        <f t="shared" si="37"/>
        <v>0.77083333333333337</v>
      </c>
      <c r="O482">
        <f t="shared" si="36"/>
        <v>0.80952380952380953</v>
      </c>
      <c r="P482" s="3">
        <v>19</v>
      </c>
      <c r="Q482">
        <v>12</v>
      </c>
      <c r="R482" s="3">
        <f>(H482-P482)/(H482)</f>
        <v>0.60416666666666663</v>
      </c>
      <c r="S482">
        <f>(K482-Q482)/(K482)</f>
        <v>0.7142857142857143</v>
      </c>
      <c r="T482" s="3">
        <v>27</v>
      </c>
      <c r="U482">
        <v>20</v>
      </c>
      <c r="V482" s="3">
        <f>(H482-T482)/H482</f>
        <v>0.4375</v>
      </c>
      <c r="W482">
        <f>(K482-U482)/K482</f>
        <v>0.52380952380952384</v>
      </c>
      <c r="X482" s="3">
        <f>IF(T482&gt;0,H482-T482)</f>
        <v>21</v>
      </c>
      <c r="Y482">
        <f>IF(U482&gt;0,K482-U482)</f>
        <v>22</v>
      </c>
      <c r="Z482" s="21" t="s">
        <v>109</v>
      </c>
      <c r="AC482" s="29"/>
    </row>
    <row r="483" spans="1:40" ht="15">
      <c r="A483" t="s">
        <v>486</v>
      </c>
      <c r="B483" s="40" t="s">
        <v>161</v>
      </c>
      <c r="C483" s="11">
        <v>37222</v>
      </c>
      <c r="D483" s="11">
        <v>41052</v>
      </c>
      <c r="E483" s="57">
        <f t="shared" si="35"/>
        <v>11</v>
      </c>
      <c r="F483" t="s">
        <v>0</v>
      </c>
      <c r="G483" t="s">
        <v>4</v>
      </c>
      <c r="H483" s="25">
        <v>22</v>
      </c>
      <c r="K483" s="49"/>
      <c r="L483">
        <v>3</v>
      </c>
      <c r="N483" s="3">
        <f t="shared" si="37"/>
        <v>0.86363636363636365</v>
      </c>
      <c r="P483" s="3">
        <v>12</v>
      </c>
      <c r="R483" s="3">
        <f>(H483-P483)/(H483)</f>
        <v>0.45454545454545453</v>
      </c>
      <c r="T483" s="3">
        <v>10</v>
      </c>
      <c r="V483" s="3">
        <f>(H483-T483)/H483</f>
        <v>0.54545454545454541</v>
      </c>
      <c r="X483" s="3">
        <f>IF(T483&gt;0,H483-T483)</f>
        <v>12</v>
      </c>
      <c r="Z483" s="1" t="s">
        <v>105</v>
      </c>
      <c r="AC483" s="29"/>
    </row>
    <row r="484" spans="1:40" ht="15">
      <c r="A484" t="s">
        <v>486</v>
      </c>
      <c r="B484" s="40" t="s">
        <v>162</v>
      </c>
      <c r="C484" s="11">
        <v>35787</v>
      </c>
      <c r="D484" s="11">
        <v>41059</v>
      </c>
      <c r="E484" s="57">
        <f t="shared" si="35"/>
        <v>15</v>
      </c>
      <c r="F484" t="s">
        <v>6</v>
      </c>
      <c r="G484" t="s">
        <v>12</v>
      </c>
      <c r="H484" s="25">
        <v>25</v>
      </c>
      <c r="K484" s="49"/>
      <c r="L484">
        <v>7</v>
      </c>
      <c r="N484" s="3">
        <f t="shared" si="37"/>
        <v>0.72</v>
      </c>
      <c r="P484" s="3">
        <v>24</v>
      </c>
      <c r="R484" s="3">
        <f>(H484-P484)/(H484)</f>
        <v>0.04</v>
      </c>
      <c r="T484" s="3">
        <v>28</v>
      </c>
      <c r="V484" s="3">
        <f>(H484-T484)/H484</f>
        <v>-0.12</v>
      </c>
      <c r="X484" s="3">
        <f>IF(T484&gt;0,H484-T484)</f>
        <v>-3</v>
      </c>
      <c r="Z484" s="21" t="s">
        <v>109</v>
      </c>
      <c r="AC484" s="29"/>
    </row>
    <row r="485" spans="1:40" ht="15">
      <c r="A485" t="s">
        <v>486</v>
      </c>
      <c r="B485" s="40" t="s">
        <v>161</v>
      </c>
      <c r="C485" s="11">
        <v>36312</v>
      </c>
      <c r="D485" s="11">
        <v>41064</v>
      </c>
      <c r="E485" s="57">
        <f t="shared" si="35"/>
        <v>13</v>
      </c>
      <c r="H485" s="25"/>
      <c r="I485" t="s">
        <v>44</v>
      </c>
      <c r="J485" t="s">
        <v>28</v>
      </c>
      <c r="K485" s="49">
        <v>20</v>
      </c>
      <c r="M485">
        <v>0</v>
      </c>
      <c r="N485" s="3"/>
      <c r="O485">
        <f t="shared" si="36"/>
        <v>1</v>
      </c>
      <c r="P485" s="3"/>
      <c r="Q485">
        <v>8</v>
      </c>
      <c r="R485" s="3"/>
      <c r="S485">
        <f>(K485-Q485)/(K485)</f>
        <v>0.6</v>
      </c>
      <c r="T485" s="3"/>
      <c r="U485">
        <v>10</v>
      </c>
      <c r="V485" s="3"/>
      <c r="W485">
        <f>(K485-U485)/K485</f>
        <v>0.5</v>
      </c>
      <c r="X485" s="3"/>
      <c r="Y485">
        <f>IF(U485&gt;0,K485-U485)</f>
        <v>10</v>
      </c>
      <c r="Z485" s="1" t="s">
        <v>105</v>
      </c>
      <c r="AC485" s="29"/>
    </row>
    <row r="486" spans="1:40" ht="15">
      <c r="A486" t="s">
        <v>486</v>
      </c>
      <c r="B486" s="40" t="s">
        <v>162</v>
      </c>
      <c r="C486" s="11">
        <v>36019</v>
      </c>
      <c r="D486" s="11">
        <v>41066</v>
      </c>
      <c r="E486" s="57">
        <f t="shared" si="35"/>
        <v>14</v>
      </c>
      <c r="F486" t="s">
        <v>0</v>
      </c>
      <c r="G486" t="s">
        <v>1</v>
      </c>
      <c r="H486" s="25">
        <v>26</v>
      </c>
      <c r="K486" s="49"/>
      <c r="L486">
        <v>12</v>
      </c>
      <c r="N486" s="3">
        <f t="shared" si="37"/>
        <v>0.53846153846153844</v>
      </c>
      <c r="P486" s="3">
        <v>19</v>
      </c>
      <c r="R486" s="3">
        <f t="shared" ref="R486:R492" si="41">(H486-P486)/(H486)</f>
        <v>0.26923076923076922</v>
      </c>
      <c r="T486" s="3">
        <v>19</v>
      </c>
      <c r="V486" s="3">
        <f t="shared" ref="V486:V492" si="42">(H486-T486)/H486</f>
        <v>0.26923076923076922</v>
      </c>
      <c r="X486" s="3">
        <f t="shared" ref="X486:X492" si="43">IF(T486&gt;0,H486-T486)</f>
        <v>7</v>
      </c>
      <c r="Z486" s="7" t="s">
        <v>107</v>
      </c>
      <c r="AC486" s="29"/>
    </row>
    <row r="487" spans="1:40" ht="15">
      <c r="A487" t="s">
        <v>486</v>
      </c>
      <c r="B487" s="40" t="s">
        <v>161</v>
      </c>
      <c r="C487" s="11">
        <v>35412</v>
      </c>
      <c r="D487" s="11">
        <v>41072</v>
      </c>
      <c r="E487" s="57">
        <f t="shared" si="35"/>
        <v>16</v>
      </c>
      <c r="F487" s="61" t="s">
        <v>0</v>
      </c>
      <c r="G487" s="61" t="s">
        <v>1</v>
      </c>
      <c r="H487" s="62">
        <v>30</v>
      </c>
      <c r="I487" s="61" t="s">
        <v>4</v>
      </c>
      <c r="J487" s="61" t="s">
        <v>2</v>
      </c>
      <c r="K487" s="63">
        <v>24</v>
      </c>
      <c r="L487">
        <v>13</v>
      </c>
      <c r="M487">
        <v>12</v>
      </c>
      <c r="N487" s="3">
        <f t="shared" si="37"/>
        <v>0.56666666666666665</v>
      </c>
      <c r="O487">
        <f t="shared" si="36"/>
        <v>0.5</v>
      </c>
      <c r="P487" s="3">
        <v>19</v>
      </c>
      <c r="Q487">
        <v>14</v>
      </c>
      <c r="R487" s="3">
        <f t="shared" si="41"/>
        <v>0.36666666666666664</v>
      </c>
      <c r="S487">
        <f>(K487-Q487)/(K487)</f>
        <v>0.41666666666666669</v>
      </c>
      <c r="T487" s="3">
        <v>27</v>
      </c>
      <c r="U487">
        <v>16</v>
      </c>
      <c r="V487" s="3">
        <f t="shared" si="42"/>
        <v>0.1</v>
      </c>
      <c r="W487">
        <f>(K487-U487)/K487</f>
        <v>0.33333333333333331</v>
      </c>
      <c r="X487" s="3">
        <f t="shared" si="43"/>
        <v>3</v>
      </c>
      <c r="Y487">
        <f>IF(U487&gt;0,K487-U487)</f>
        <v>8</v>
      </c>
      <c r="Z487" s="7" t="s">
        <v>107</v>
      </c>
      <c r="AC487" s="29"/>
    </row>
    <row r="488" spans="1:40" ht="15">
      <c r="A488" t="s">
        <v>486</v>
      </c>
      <c r="B488" s="40" t="s">
        <v>162</v>
      </c>
      <c r="C488" s="11">
        <v>34994</v>
      </c>
      <c r="D488" s="11">
        <v>41073</v>
      </c>
      <c r="E488" s="57">
        <f t="shared" si="35"/>
        <v>17</v>
      </c>
      <c r="F488" t="s">
        <v>0</v>
      </c>
      <c r="G488" t="s">
        <v>4</v>
      </c>
      <c r="H488" s="25">
        <v>43</v>
      </c>
      <c r="K488" s="49"/>
      <c r="L488">
        <v>30</v>
      </c>
      <c r="N488" s="3">
        <f t="shared" si="37"/>
        <v>0.30232558139534882</v>
      </c>
      <c r="P488" s="3">
        <v>34</v>
      </c>
      <c r="R488" s="3">
        <f t="shared" si="41"/>
        <v>0.20930232558139536</v>
      </c>
      <c r="T488" s="3">
        <v>42</v>
      </c>
      <c r="V488" s="3">
        <f t="shared" si="42"/>
        <v>2.3255813953488372E-2</v>
      </c>
      <c r="X488" s="3">
        <f t="shared" si="43"/>
        <v>1</v>
      </c>
      <c r="Z488" s="21" t="s">
        <v>109</v>
      </c>
      <c r="AC488" s="29"/>
    </row>
    <row r="489" spans="1:40" ht="15">
      <c r="A489" t="s">
        <v>486</v>
      </c>
      <c r="B489" s="40" t="s">
        <v>161</v>
      </c>
      <c r="C489" s="11">
        <v>35045</v>
      </c>
      <c r="D489" s="11">
        <v>41073</v>
      </c>
      <c r="E489" s="57">
        <f t="shared" si="35"/>
        <v>17</v>
      </c>
      <c r="F489" t="s">
        <v>6</v>
      </c>
      <c r="G489" t="s">
        <v>1</v>
      </c>
      <c r="H489" s="25">
        <v>25</v>
      </c>
      <c r="K489" s="49"/>
      <c r="L489">
        <v>13</v>
      </c>
      <c r="N489" s="3">
        <f t="shared" si="37"/>
        <v>0.48</v>
      </c>
      <c r="P489" s="3">
        <v>7</v>
      </c>
      <c r="R489" s="3">
        <f t="shared" si="41"/>
        <v>0.72</v>
      </c>
      <c r="T489" s="3">
        <v>18</v>
      </c>
      <c r="V489" s="3">
        <f t="shared" si="42"/>
        <v>0.28000000000000003</v>
      </c>
      <c r="X489" s="3">
        <f t="shared" si="43"/>
        <v>7</v>
      </c>
      <c r="Z489" s="7" t="s">
        <v>107</v>
      </c>
      <c r="AC489" s="29"/>
    </row>
    <row r="490" spans="1:40" ht="15">
      <c r="A490" t="s">
        <v>486</v>
      </c>
      <c r="B490" s="40" t="s">
        <v>161</v>
      </c>
      <c r="C490" s="11">
        <v>35786</v>
      </c>
      <c r="D490" s="11">
        <v>41073</v>
      </c>
      <c r="E490" s="57">
        <f t="shared" si="35"/>
        <v>15</v>
      </c>
      <c r="F490" s="61" t="s">
        <v>6</v>
      </c>
      <c r="G490" s="61" t="s">
        <v>12</v>
      </c>
      <c r="H490" s="62">
        <v>28</v>
      </c>
      <c r="I490" s="61" t="s">
        <v>12</v>
      </c>
      <c r="J490" s="61" t="s">
        <v>10</v>
      </c>
      <c r="K490" s="63">
        <v>33</v>
      </c>
      <c r="L490">
        <v>19</v>
      </c>
      <c r="M490">
        <v>16</v>
      </c>
      <c r="N490" s="3">
        <f t="shared" si="37"/>
        <v>0.32142857142857145</v>
      </c>
      <c r="O490">
        <f t="shared" si="36"/>
        <v>0.51515151515151514</v>
      </c>
      <c r="P490" s="3">
        <v>24</v>
      </c>
      <c r="Q490">
        <v>22</v>
      </c>
      <c r="R490" s="3">
        <f t="shared" si="41"/>
        <v>0.14285714285714285</v>
      </c>
      <c r="S490">
        <f>(K490-Q490)/(K490)</f>
        <v>0.33333333333333331</v>
      </c>
      <c r="T490" s="3">
        <v>25</v>
      </c>
      <c r="U490">
        <v>20</v>
      </c>
      <c r="V490" s="3">
        <f t="shared" si="42"/>
        <v>0.10714285714285714</v>
      </c>
      <c r="W490">
        <f>(K490-U490)/K490</f>
        <v>0.39393939393939392</v>
      </c>
      <c r="X490" s="3">
        <f t="shared" si="43"/>
        <v>3</v>
      </c>
      <c r="Y490">
        <f>IF(U490&gt;0,K490-U490)</f>
        <v>13</v>
      </c>
      <c r="Z490" s="1" t="s">
        <v>105</v>
      </c>
      <c r="AC490" s="29"/>
    </row>
    <row r="491" spans="1:40" ht="15">
      <c r="A491" t="s">
        <v>486</v>
      </c>
      <c r="B491" s="43" t="s">
        <v>162</v>
      </c>
      <c r="C491" s="15">
        <v>35662</v>
      </c>
      <c r="D491" s="15">
        <v>41079</v>
      </c>
      <c r="E491" s="58">
        <f t="shared" si="35"/>
        <v>15</v>
      </c>
      <c r="F491" s="14" t="s">
        <v>0</v>
      </c>
      <c r="G491" s="14" t="s">
        <v>34</v>
      </c>
      <c r="H491" s="25">
        <v>48</v>
      </c>
      <c r="I491" s="14"/>
      <c r="J491" s="14"/>
      <c r="K491" s="43"/>
      <c r="L491">
        <v>23</v>
      </c>
      <c r="N491" s="3">
        <f t="shared" si="37"/>
        <v>0.52083333333333337</v>
      </c>
      <c r="P491" s="3">
        <v>47</v>
      </c>
      <c r="R491" s="3">
        <f t="shared" si="41"/>
        <v>2.0833333333333332E-2</v>
      </c>
      <c r="T491" s="3">
        <v>59</v>
      </c>
      <c r="U491" s="14"/>
      <c r="V491" s="3">
        <f t="shared" si="42"/>
        <v>-0.22916666666666666</v>
      </c>
      <c r="X491" s="3">
        <f t="shared" si="43"/>
        <v>-11</v>
      </c>
      <c r="Z491" s="14" t="s">
        <v>106</v>
      </c>
      <c r="AA491" s="14"/>
      <c r="AB491" s="14"/>
      <c r="AC491" s="29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</row>
    <row r="492" spans="1:40" ht="15">
      <c r="A492" t="s">
        <v>486</v>
      </c>
      <c r="B492" s="40" t="s">
        <v>161</v>
      </c>
      <c r="C492" s="11">
        <v>36772</v>
      </c>
      <c r="D492" s="11">
        <v>41107</v>
      </c>
      <c r="E492" s="57">
        <f t="shared" si="35"/>
        <v>12</v>
      </c>
      <c r="F492" t="s">
        <v>6</v>
      </c>
      <c r="G492" t="s">
        <v>12</v>
      </c>
      <c r="H492" s="25">
        <v>25</v>
      </c>
      <c r="K492" s="49"/>
      <c r="L492">
        <v>11</v>
      </c>
      <c r="N492" s="3">
        <f t="shared" si="37"/>
        <v>0.56000000000000005</v>
      </c>
      <c r="P492" s="3">
        <v>14</v>
      </c>
      <c r="R492" s="3">
        <f t="shared" si="41"/>
        <v>0.44</v>
      </c>
      <c r="T492" s="3">
        <v>15</v>
      </c>
      <c r="V492" s="3">
        <f t="shared" si="42"/>
        <v>0.4</v>
      </c>
      <c r="X492" s="3">
        <f t="shared" si="43"/>
        <v>10</v>
      </c>
      <c r="Z492" s="1" t="s">
        <v>105</v>
      </c>
      <c r="AC492" s="29"/>
    </row>
    <row r="493" spans="1:40" ht="15">
      <c r="A493" t="s">
        <v>486</v>
      </c>
      <c r="B493" s="43" t="s">
        <v>161</v>
      </c>
      <c r="C493" s="15">
        <v>35748</v>
      </c>
      <c r="D493" s="15">
        <v>41107</v>
      </c>
      <c r="E493" s="58">
        <f t="shared" si="35"/>
        <v>15</v>
      </c>
      <c r="F493" s="14" t="s">
        <v>44</v>
      </c>
      <c r="G493" s="14" t="s">
        <v>59</v>
      </c>
      <c r="H493" s="25"/>
      <c r="I493" s="14" t="s">
        <v>1</v>
      </c>
      <c r="J493" s="14" t="s">
        <v>2</v>
      </c>
      <c r="K493" s="43">
        <v>50</v>
      </c>
      <c r="M493">
        <v>25</v>
      </c>
      <c r="N493" s="3"/>
      <c r="O493">
        <f t="shared" si="36"/>
        <v>0.5</v>
      </c>
      <c r="P493" s="3">
        <v>37</v>
      </c>
      <c r="Q493">
        <v>55</v>
      </c>
      <c r="R493" s="3"/>
      <c r="S493">
        <f>(K493-Q493)/(K493)</f>
        <v>-0.1</v>
      </c>
      <c r="T493" s="3"/>
      <c r="U493" s="14">
        <v>55</v>
      </c>
      <c r="V493" s="3"/>
      <c r="W493">
        <f>(K493-U493)/K493</f>
        <v>-0.1</v>
      </c>
      <c r="X493" s="3"/>
      <c r="Y493">
        <f>IF(U493&gt;0,K493-U493)</f>
        <v>-5</v>
      </c>
      <c r="Z493" s="14" t="s">
        <v>106</v>
      </c>
      <c r="AA493" s="14"/>
      <c r="AB493" s="14"/>
      <c r="AC493" s="29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</row>
    <row r="494" spans="1:40" ht="15">
      <c r="A494" t="s">
        <v>486</v>
      </c>
      <c r="B494" s="40" t="s">
        <v>161</v>
      </c>
      <c r="C494" s="11">
        <v>36062</v>
      </c>
      <c r="D494" s="11">
        <v>41107</v>
      </c>
      <c r="E494" s="57">
        <f t="shared" si="35"/>
        <v>14</v>
      </c>
      <c r="F494" s="61" t="s">
        <v>6</v>
      </c>
      <c r="G494" s="61" t="s">
        <v>12</v>
      </c>
      <c r="H494" s="62">
        <v>33</v>
      </c>
      <c r="I494" s="61" t="s">
        <v>12</v>
      </c>
      <c r="J494" s="61" t="s">
        <v>2</v>
      </c>
      <c r="K494" s="63">
        <v>30</v>
      </c>
      <c r="L494" s="1">
        <v>18</v>
      </c>
      <c r="M494" s="1">
        <v>13</v>
      </c>
      <c r="N494" s="3">
        <f t="shared" si="37"/>
        <v>0.45454545454545453</v>
      </c>
      <c r="O494">
        <f t="shared" si="36"/>
        <v>0.56666666666666665</v>
      </c>
      <c r="P494" s="3">
        <v>24</v>
      </c>
      <c r="Q494">
        <v>19</v>
      </c>
      <c r="R494" s="3">
        <f>(H494-P494)/(H494)</f>
        <v>0.27272727272727271</v>
      </c>
      <c r="S494">
        <f>(K494-Q494)/(K494)</f>
        <v>0.36666666666666664</v>
      </c>
      <c r="T494" s="3">
        <v>33</v>
      </c>
      <c r="U494">
        <v>21</v>
      </c>
      <c r="V494" s="3">
        <f>(H494-T494)/H494</f>
        <v>0</v>
      </c>
      <c r="W494">
        <f>(K494-U494)/K494</f>
        <v>0.3</v>
      </c>
      <c r="X494" s="3">
        <f>IF(T494&gt;0,H494-T494)</f>
        <v>0</v>
      </c>
      <c r="Y494">
        <f>IF(U494&gt;0,K494-U494)</f>
        <v>9</v>
      </c>
      <c r="Z494" s="7" t="s">
        <v>107</v>
      </c>
      <c r="AC494" s="29"/>
    </row>
    <row r="495" spans="1:40" ht="15">
      <c r="A495" t="s">
        <v>486</v>
      </c>
      <c r="B495" s="40" t="s">
        <v>161</v>
      </c>
      <c r="C495" s="11">
        <v>35378</v>
      </c>
      <c r="D495" s="11">
        <v>41108</v>
      </c>
      <c r="E495" s="57">
        <f t="shared" si="35"/>
        <v>16</v>
      </c>
      <c r="F495" t="s">
        <v>44</v>
      </c>
      <c r="G495" t="s">
        <v>4</v>
      </c>
      <c r="H495" s="25">
        <v>32</v>
      </c>
      <c r="I495" t="s">
        <v>4</v>
      </c>
      <c r="J495" t="s">
        <v>2</v>
      </c>
      <c r="K495" s="49"/>
      <c r="L495">
        <v>23</v>
      </c>
      <c r="N495" s="3">
        <f t="shared" si="37"/>
        <v>0.28125</v>
      </c>
      <c r="P495" s="3">
        <v>33</v>
      </c>
      <c r="Q495">
        <v>20</v>
      </c>
      <c r="R495" s="3">
        <f>(H495-P495)/(H495)</f>
        <v>-3.125E-2</v>
      </c>
      <c r="T495" s="3">
        <v>34</v>
      </c>
      <c r="V495" s="3">
        <f>(H495-T495)/H495</f>
        <v>-6.25E-2</v>
      </c>
      <c r="X495" s="3">
        <f>IF(T495&gt;0,H495-T495)</f>
        <v>-2</v>
      </c>
      <c r="Z495" s="21" t="s">
        <v>109</v>
      </c>
      <c r="AC495" s="29"/>
    </row>
    <row r="496" spans="1:40" ht="15">
      <c r="A496" t="s">
        <v>486</v>
      </c>
      <c r="B496" s="40" t="s">
        <v>161</v>
      </c>
      <c r="C496" s="11">
        <v>36643</v>
      </c>
      <c r="D496" s="11">
        <v>41141</v>
      </c>
      <c r="E496" s="57">
        <f t="shared" si="35"/>
        <v>12</v>
      </c>
      <c r="F496" t="s">
        <v>44</v>
      </c>
      <c r="G496" t="s">
        <v>34</v>
      </c>
      <c r="H496" s="25">
        <v>25</v>
      </c>
      <c r="K496" s="49"/>
      <c r="L496">
        <v>12</v>
      </c>
      <c r="N496" s="3">
        <f t="shared" si="37"/>
        <v>0.52</v>
      </c>
      <c r="P496" s="3">
        <v>11</v>
      </c>
      <c r="R496" s="3">
        <f>(H496-P496)/(H496)</f>
        <v>0.56000000000000005</v>
      </c>
      <c r="T496" s="3">
        <v>19</v>
      </c>
      <c r="V496" s="3">
        <f>(H496-T496)/H496</f>
        <v>0.24</v>
      </c>
      <c r="X496" s="3">
        <f>IF(T496&gt;0,H496-T496)</f>
        <v>6</v>
      </c>
      <c r="Z496" s="7" t="s">
        <v>107</v>
      </c>
      <c r="AC496" s="29"/>
    </row>
    <row r="497" spans="1:40" ht="15">
      <c r="A497" t="s">
        <v>486</v>
      </c>
      <c r="B497" s="40" t="s">
        <v>161</v>
      </c>
      <c r="C497" s="11">
        <v>36041</v>
      </c>
      <c r="D497" s="11">
        <v>41142</v>
      </c>
      <c r="E497" s="57">
        <f t="shared" si="35"/>
        <v>14</v>
      </c>
      <c r="H497" s="25"/>
      <c r="I497" t="s">
        <v>12</v>
      </c>
      <c r="J497" t="s">
        <v>10</v>
      </c>
      <c r="K497" s="49">
        <v>30</v>
      </c>
      <c r="M497">
        <v>11</v>
      </c>
      <c r="N497" s="3"/>
      <c r="O497">
        <f t="shared" si="36"/>
        <v>0.6333333333333333</v>
      </c>
      <c r="P497" s="3"/>
      <c r="Q497">
        <v>21</v>
      </c>
      <c r="R497" s="3"/>
      <c r="S497">
        <f>(K497-Q497)/(K497)</f>
        <v>0.3</v>
      </c>
      <c r="T497" s="3"/>
      <c r="U497">
        <v>18</v>
      </c>
      <c r="V497" s="3"/>
      <c r="W497">
        <f>(K497-U497)/K497</f>
        <v>0.4</v>
      </c>
      <c r="X497" s="3"/>
      <c r="Y497">
        <f>IF(U497&gt;0,K497-U497)</f>
        <v>12</v>
      </c>
      <c r="Z497" s="1" t="s">
        <v>105</v>
      </c>
      <c r="AC497" s="29"/>
    </row>
    <row r="498" spans="1:40" ht="15">
      <c r="A498" t="s">
        <v>486</v>
      </c>
      <c r="B498" s="40" t="s">
        <v>161</v>
      </c>
      <c r="C498" s="11">
        <v>36551</v>
      </c>
      <c r="D498" s="11">
        <v>41142</v>
      </c>
      <c r="E498" s="57">
        <f t="shared" si="35"/>
        <v>12</v>
      </c>
      <c r="H498" s="25"/>
      <c r="I498" t="s">
        <v>1</v>
      </c>
      <c r="J498" t="s">
        <v>10</v>
      </c>
      <c r="K498" s="49">
        <v>27</v>
      </c>
      <c r="M498">
        <v>13</v>
      </c>
      <c r="N498" s="3"/>
      <c r="O498">
        <f t="shared" si="36"/>
        <v>0.51851851851851849</v>
      </c>
      <c r="P498" s="3"/>
      <c r="Q498">
        <v>17</v>
      </c>
      <c r="R498" s="3"/>
      <c r="S498">
        <f>(K498-Q498)/(K498)</f>
        <v>0.37037037037037035</v>
      </c>
      <c r="T498" s="3"/>
      <c r="U498">
        <v>18</v>
      </c>
      <c r="V498" s="3"/>
      <c r="W498">
        <f>(K498-U498)/K498</f>
        <v>0.33333333333333331</v>
      </c>
      <c r="X498" s="3"/>
      <c r="Y498">
        <f>IF(U498&gt;0,K498-U498)</f>
        <v>9</v>
      </c>
      <c r="Z498" s="7" t="s">
        <v>107</v>
      </c>
      <c r="AC498" s="29"/>
    </row>
    <row r="499" spans="1:40" ht="15">
      <c r="A499" t="s">
        <v>486</v>
      </c>
      <c r="B499" s="40" t="s">
        <v>161</v>
      </c>
      <c r="C499" s="11">
        <v>36230</v>
      </c>
      <c r="D499" s="11">
        <v>41142</v>
      </c>
      <c r="E499" s="57">
        <f t="shared" si="35"/>
        <v>13</v>
      </c>
      <c r="F499" t="s">
        <v>0</v>
      </c>
      <c r="G499" t="s">
        <v>12</v>
      </c>
      <c r="H499" s="25">
        <v>25</v>
      </c>
      <c r="K499" s="49"/>
      <c r="L499" s="1">
        <v>14</v>
      </c>
      <c r="M499" s="1"/>
      <c r="N499" s="3">
        <f t="shared" si="37"/>
        <v>0.44</v>
      </c>
      <c r="P499" s="3">
        <v>21</v>
      </c>
      <c r="R499" s="3">
        <f>(H499-P499)/(H499)</f>
        <v>0.16</v>
      </c>
      <c r="T499" s="3">
        <v>17</v>
      </c>
      <c r="V499" s="3">
        <f>(H499-T499)/H499</f>
        <v>0.32</v>
      </c>
      <c r="X499" s="3">
        <f>IF(T499&gt;0,H499-T499)</f>
        <v>8</v>
      </c>
      <c r="Z499" s="7" t="s">
        <v>107</v>
      </c>
      <c r="AC499" s="29"/>
    </row>
    <row r="500" spans="1:40" ht="15">
      <c r="A500" t="s">
        <v>486</v>
      </c>
      <c r="B500" s="40" t="s">
        <v>161</v>
      </c>
      <c r="C500" s="11">
        <v>35696</v>
      </c>
      <c r="D500" s="11">
        <v>41148</v>
      </c>
      <c r="E500" s="57">
        <f t="shared" si="35"/>
        <v>15</v>
      </c>
      <c r="F500" s="61" t="s">
        <v>8</v>
      </c>
      <c r="G500" s="61" t="s">
        <v>12</v>
      </c>
      <c r="H500" s="62">
        <v>30</v>
      </c>
      <c r="I500" s="61" t="s">
        <v>15</v>
      </c>
      <c r="J500" s="61" t="s">
        <v>28</v>
      </c>
      <c r="K500" s="63">
        <v>29</v>
      </c>
      <c r="L500">
        <v>16</v>
      </c>
      <c r="M500">
        <v>14</v>
      </c>
      <c r="N500" s="3">
        <f t="shared" si="37"/>
        <v>0.46666666666666667</v>
      </c>
      <c r="O500">
        <f t="shared" ref="O500:O532" si="44">(K500-M500)/(K500)</f>
        <v>0.51724137931034486</v>
      </c>
      <c r="P500" s="3">
        <v>24</v>
      </c>
      <c r="Q500">
        <v>32</v>
      </c>
      <c r="R500" s="3">
        <f>(H500-P500)/(H500)</f>
        <v>0.2</v>
      </c>
      <c r="S500">
        <f>(K500-Q500)/(K500)</f>
        <v>-0.10344827586206896</v>
      </c>
      <c r="T500" s="3">
        <v>22</v>
      </c>
      <c r="U500">
        <v>30</v>
      </c>
      <c r="V500" s="3">
        <f>(H500-T500)/H500</f>
        <v>0.26666666666666666</v>
      </c>
      <c r="W500">
        <f>(K500-U500)/K500</f>
        <v>-3.4482758620689655E-2</v>
      </c>
      <c r="X500" s="3">
        <f>IF(T500&gt;0,H500-T500)</f>
        <v>8</v>
      </c>
      <c r="Y500">
        <f>IF(U500&gt;0,K500-U500)</f>
        <v>-1</v>
      </c>
      <c r="Z500" s="7" t="s">
        <v>107</v>
      </c>
      <c r="AC500" s="29"/>
    </row>
    <row r="501" spans="1:40" ht="15">
      <c r="A501" t="s">
        <v>486</v>
      </c>
      <c r="B501" s="40" t="s">
        <v>161</v>
      </c>
      <c r="C501" s="11">
        <v>36704</v>
      </c>
      <c r="D501" s="11">
        <v>41149</v>
      </c>
      <c r="E501" s="57">
        <f t="shared" si="35"/>
        <v>12</v>
      </c>
      <c r="H501" s="25"/>
      <c r="I501" t="s">
        <v>15</v>
      </c>
      <c r="J501" t="s">
        <v>10</v>
      </c>
      <c r="K501" s="49">
        <v>24</v>
      </c>
      <c r="M501">
        <v>-2</v>
      </c>
      <c r="N501" s="3"/>
      <c r="O501">
        <f t="shared" si="44"/>
        <v>1.0833333333333333</v>
      </c>
      <c r="P501" s="3"/>
      <c r="Q501">
        <v>4</v>
      </c>
      <c r="R501" s="3"/>
      <c r="S501">
        <f>(K501-Q501)/(K501)</f>
        <v>0.83333333333333337</v>
      </c>
      <c r="T501" s="3"/>
      <c r="U501">
        <v>0</v>
      </c>
      <c r="V501" s="3"/>
      <c r="W501">
        <f>(K501-U501)/K501</f>
        <v>1</v>
      </c>
      <c r="X501" s="3">
        <v>24</v>
      </c>
      <c r="Z501" s="1" t="s">
        <v>105</v>
      </c>
      <c r="AC501" s="29"/>
    </row>
    <row r="502" spans="1:40" ht="15">
      <c r="A502" t="s">
        <v>486</v>
      </c>
      <c r="B502" s="40" t="s">
        <v>162</v>
      </c>
      <c r="C502" s="11">
        <v>35777</v>
      </c>
      <c r="D502" s="11">
        <v>41150</v>
      </c>
      <c r="E502" s="57">
        <f t="shared" si="35"/>
        <v>15</v>
      </c>
      <c r="H502" s="25"/>
      <c r="I502" t="s">
        <v>4</v>
      </c>
      <c r="J502" t="s">
        <v>10</v>
      </c>
      <c r="K502" s="49">
        <v>23</v>
      </c>
      <c r="M502">
        <v>14</v>
      </c>
      <c r="N502" s="3"/>
      <c r="O502">
        <f t="shared" si="44"/>
        <v>0.39130434782608697</v>
      </c>
      <c r="P502" s="3"/>
      <c r="Q502">
        <v>18</v>
      </c>
      <c r="R502" s="3"/>
      <c r="S502">
        <f>(K502-Q502)/(K502)</f>
        <v>0.21739130434782608</v>
      </c>
      <c r="T502" s="3"/>
      <c r="U502">
        <v>23</v>
      </c>
      <c r="V502" s="3"/>
      <c r="W502">
        <f>(K502-U502)/K502</f>
        <v>0</v>
      </c>
      <c r="X502" s="3"/>
      <c r="Y502">
        <f>IF(U502&gt;0,K502-U502)</f>
        <v>0</v>
      </c>
      <c r="Z502" s="21" t="s">
        <v>109</v>
      </c>
      <c r="AC502" s="29"/>
    </row>
    <row r="503" spans="1:40" ht="15">
      <c r="A503" t="s">
        <v>486</v>
      </c>
      <c r="B503" s="43" t="s">
        <v>161</v>
      </c>
      <c r="C503" s="15">
        <v>36615</v>
      </c>
      <c r="D503" s="15">
        <v>41150</v>
      </c>
      <c r="E503" s="58">
        <f t="shared" si="35"/>
        <v>12</v>
      </c>
      <c r="F503" s="66" t="s">
        <v>0</v>
      </c>
      <c r="G503" s="66" t="s">
        <v>1</v>
      </c>
      <c r="H503" s="67">
        <v>24</v>
      </c>
      <c r="I503" s="66" t="s">
        <v>4</v>
      </c>
      <c r="J503" s="66" t="s">
        <v>2</v>
      </c>
      <c r="K503" s="68">
        <v>17</v>
      </c>
      <c r="L503">
        <v>15</v>
      </c>
      <c r="M503">
        <v>7</v>
      </c>
      <c r="N503" s="3">
        <f t="shared" ref="N503:N534" si="45">(H503-L503)/(H503)</f>
        <v>0.375</v>
      </c>
      <c r="O503">
        <f t="shared" si="44"/>
        <v>0.58823529411764708</v>
      </c>
      <c r="P503" s="3">
        <v>29</v>
      </c>
      <c r="Q503">
        <v>23</v>
      </c>
      <c r="R503" s="3">
        <f>(H503-P503)/(H503)</f>
        <v>-0.20833333333333334</v>
      </c>
      <c r="S503">
        <f>(K503-Q503)/(K503)</f>
        <v>-0.35294117647058826</v>
      </c>
      <c r="T503" s="3">
        <v>41</v>
      </c>
      <c r="U503" s="14">
        <v>28</v>
      </c>
      <c r="V503" s="3">
        <f>(H503-T503)/H503</f>
        <v>-0.70833333333333337</v>
      </c>
      <c r="W503">
        <f>(K503-U503)/K503</f>
        <v>-0.6470588235294118</v>
      </c>
      <c r="X503" s="3">
        <f>IF(T503&gt;0,H503-T503)</f>
        <v>-17</v>
      </c>
      <c r="Y503">
        <f>IF(U503&gt;0,K503-U503)</f>
        <v>-11</v>
      </c>
      <c r="Z503" s="14" t="s">
        <v>106</v>
      </c>
      <c r="AC503" s="29"/>
    </row>
    <row r="504" spans="1:40" ht="15">
      <c r="A504" t="s">
        <v>486</v>
      </c>
      <c r="B504" s="43" t="s">
        <v>161</v>
      </c>
      <c r="C504" s="15">
        <v>35611</v>
      </c>
      <c r="D504" s="15">
        <v>41155</v>
      </c>
      <c r="E504" s="58">
        <f t="shared" si="35"/>
        <v>15</v>
      </c>
      <c r="F504" s="66" t="s">
        <v>0</v>
      </c>
      <c r="G504" s="66" t="s">
        <v>4</v>
      </c>
      <c r="H504" s="67">
        <v>43</v>
      </c>
      <c r="I504" s="66" t="s">
        <v>4</v>
      </c>
      <c r="J504" s="66" t="s">
        <v>2</v>
      </c>
      <c r="K504" s="68">
        <v>30</v>
      </c>
      <c r="L504">
        <v>27</v>
      </c>
      <c r="M504">
        <v>20</v>
      </c>
      <c r="N504" s="3">
        <f t="shared" si="45"/>
        <v>0.37209302325581395</v>
      </c>
      <c r="O504">
        <f t="shared" si="44"/>
        <v>0.33333333333333331</v>
      </c>
      <c r="P504" s="3">
        <v>55</v>
      </c>
      <c r="Q504">
        <v>45</v>
      </c>
      <c r="R504" s="3">
        <f>(H504-P504)/(H504)</f>
        <v>-0.27906976744186046</v>
      </c>
      <c r="S504">
        <f>(K504-Q504)/(K504)</f>
        <v>-0.5</v>
      </c>
      <c r="T504" s="3">
        <v>55</v>
      </c>
      <c r="U504" s="14">
        <v>45</v>
      </c>
      <c r="V504" s="3">
        <f>(H504-T504)/H504</f>
        <v>-0.27906976744186046</v>
      </c>
      <c r="W504">
        <f>(K504-U504)/K504</f>
        <v>-0.5</v>
      </c>
      <c r="X504" s="3">
        <f>IF(T504&gt;0,H504-T504)</f>
        <v>-12</v>
      </c>
      <c r="Y504">
        <f>IF(U504&gt;0,K504-U504)</f>
        <v>-15</v>
      </c>
      <c r="Z504" s="14" t="s">
        <v>106</v>
      </c>
      <c r="AA504" s="14"/>
      <c r="AB504" s="14"/>
      <c r="AC504" s="29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</row>
    <row r="505" spans="1:40" ht="15">
      <c r="A505" t="s">
        <v>486</v>
      </c>
      <c r="B505" s="40" t="s">
        <v>161</v>
      </c>
      <c r="C505" s="11">
        <v>36054</v>
      </c>
      <c r="D505" s="11">
        <v>41162</v>
      </c>
      <c r="E505" s="57">
        <f t="shared" si="35"/>
        <v>14</v>
      </c>
      <c r="F505" t="s">
        <v>6</v>
      </c>
      <c r="G505" t="s">
        <v>12</v>
      </c>
      <c r="H505" s="25">
        <v>27</v>
      </c>
      <c r="K505" s="49"/>
      <c r="L505">
        <v>14</v>
      </c>
      <c r="N505" s="3">
        <f t="shared" si="45"/>
        <v>0.48148148148148145</v>
      </c>
      <c r="P505" s="3">
        <v>21</v>
      </c>
      <c r="R505" s="3">
        <f>(H505-P505)/(H505)</f>
        <v>0.22222222222222221</v>
      </c>
      <c r="T505" s="3">
        <v>21</v>
      </c>
      <c r="V505" s="3">
        <f>(H505-T505)/H505</f>
        <v>0.22222222222222221</v>
      </c>
      <c r="X505" s="3">
        <f>IF(T505&gt;0,H505-T505)</f>
        <v>6</v>
      </c>
      <c r="Z505" s="7" t="s">
        <v>107</v>
      </c>
      <c r="AC505" s="29"/>
    </row>
    <row r="506" spans="1:40" ht="15">
      <c r="A506" t="s">
        <v>486</v>
      </c>
      <c r="B506" s="40" t="s">
        <v>161</v>
      </c>
      <c r="C506" s="11">
        <v>35095</v>
      </c>
      <c r="D506" s="11">
        <v>41171</v>
      </c>
      <c r="E506" s="57">
        <f t="shared" si="35"/>
        <v>16</v>
      </c>
      <c r="H506" s="25"/>
      <c r="I506" t="s">
        <v>15</v>
      </c>
      <c r="J506" t="s">
        <v>28</v>
      </c>
      <c r="K506" s="49">
        <v>39</v>
      </c>
      <c r="M506">
        <v>24</v>
      </c>
      <c r="N506" s="3"/>
      <c r="O506">
        <f t="shared" si="44"/>
        <v>0.38461538461538464</v>
      </c>
      <c r="P506" s="3"/>
      <c r="Q506">
        <v>25</v>
      </c>
      <c r="R506" s="25"/>
      <c r="S506">
        <f>(K506-Q506)/(K506)</f>
        <v>0.35897435897435898</v>
      </c>
      <c r="T506" s="3"/>
      <c r="V506" s="3"/>
      <c r="X506" s="3"/>
      <c r="AA506" t="s">
        <v>155</v>
      </c>
      <c r="AC506" s="29"/>
    </row>
    <row r="507" spans="1:40" ht="15">
      <c r="A507" t="s">
        <v>486</v>
      </c>
      <c r="B507" s="40" t="s">
        <v>161</v>
      </c>
      <c r="C507" s="11">
        <v>35498</v>
      </c>
      <c r="D507" s="11">
        <v>41171</v>
      </c>
      <c r="E507" s="57">
        <f t="shared" si="35"/>
        <v>15</v>
      </c>
      <c r="H507" s="25"/>
      <c r="I507" t="s">
        <v>1</v>
      </c>
      <c r="J507" t="s">
        <v>10</v>
      </c>
      <c r="K507" s="49">
        <v>45</v>
      </c>
      <c r="M507">
        <v>23</v>
      </c>
      <c r="N507" s="3"/>
      <c r="O507">
        <f t="shared" si="44"/>
        <v>0.48888888888888887</v>
      </c>
      <c r="P507" s="3"/>
      <c r="Q507">
        <v>23</v>
      </c>
      <c r="R507" s="3"/>
      <c r="S507">
        <f>(K507-Q507)/(K507)</f>
        <v>0.48888888888888887</v>
      </c>
      <c r="T507" s="25"/>
      <c r="U507" s="26">
        <v>25</v>
      </c>
      <c r="V507" s="3"/>
      <c r="W507">
        <f>(K507-U507)/K507</f>
        <v>0.44444444444444442</v>
      </c>
      <c r="X507" s="3"/>
      <c r="Y507">
        <f>IF(U507&gt;0,K507-U507)</f>
        <v>20</v>
      </c>
      <c r="Z507" s="1" t="s">
        <v>105</v>
      </c>
      <c r="AC507" s="29"/>
    </row>
    <row r="508" spans="1:40" ht="15">
      <c r="A508" t="s">
        <v>486</v>
      </c>
      <c r="B508" s="40" t="s">
        <v>162</v>
      </c>
      <c r="C508" s="11">
        <v>34895</v>
      </c>
      <c r="D508" s="11">
        <v>41176</v>
      </c>
      <c r="E508" s="57">
        <f t="shared" si="35"/>
        <v>17</v>
      </c>
      <c r="F508" t="s">
        <v>0</v>
      </c>
      <c r="G508" t="s">
        <v>1</v>
      </c>
      <c r="H508" s="25">
        <v>50</v>
      </c>
      <c r="I508" t="s">
        <v>1</v>
      </c>
      <c r="J508" t="s">
        <v>10</v>
      </c>
      <c r="K508" s="49"/>
      <c r="L508">
        <v>25</v>
      </c>
      <c r="N508" s="3">
        <f t="shared" si="45"/>
        <v>0.5</v>
      </c>
      <c r="P508" s="3">
        <v>34</v>
      </c>
      <c r="R508" s="3">
        <f>(H508-P508)/(H508)</f>
        <v>0.32</v>
      </c>
      <c r="T508" s="3">
        <v>34</v>
      </c>
      <c r="V508" s="3">
        <f>(H508-T508)/H508</f>
        <v>0.32</v>
      </c>
      <c r="X508" s="3">
        <f>IF(T508&gt;0,H508-T508)</f>
        <v>16</v>
      </c>
      <c r="Z508" s="1" t="s">
        <v>105</v>
      </c>
      <c r="AC508" s="29"/>
    </row>
    <row r="509" spans="1:40" ht="15">
      <c r="A509" t="s">
        <v>486</v>
      </c>
      <c r="B509" s="40" t="s">
        <v>161</v>
      </c>
      <c r="C509" s="11">
        <v>35631</v>
      </c>
      <c r="D509" s="11">
        <v>41177</v>
      </c>
      <c r="E509" s="57">
        <f t="shared" si="35"/>
        <v>15</v>
      </c>
      <c r="F509" s="61" t="s">
        <v>6</v>
      </c>
      <c r="G509" s="61" t="s">
        <v>1</v>
      </c>
      <c r="H509" s="62">
        <v>50</v>
      </c>
      <c r="I509" s="61" t="s">
        <v>1</v>
      </c>
      <c r="J509" s="61" t="s">
        <v>2</v>
      </c>
      <c r="K509" s="63">
        <v>45</v>
      </c>
      <c r="L509">
        <v>34</v>
      </c>
      <c r="M509">
        <v>29</v>
      </c>
      <c r="N509" s="3">
        <f t="shared" si="45"/>
        <v>0.32</v>
      </c>
      <c r="O509">
        <f t="shared" si="44"/>
        <v>0.35555555555555557</v>
      </c>
      <c r="P509" s="3">
        <v>37</v>
      </c>
      <c r="Q509">
        <v>26</v>
      </c>
      <c r="R509" s="3">
        <f>(H509-P509)/(H509)</f>
        <v>0.26</v>
      </c>
      <c r="S509">
        <f>(K510-Q509)/(K510)</f>
        <v>0.43478260869565216</v>
      </c>
      <c r="T509" s="3">
        <v>47</v>
      </c>
      <c r="U509">
        <v>30</v>
      </c>
      <c r="V509" s="3">
        <f>(H509-T509)/H509</f>
        <v>0.06</v>
      </c>
      <c r="W509">
        <f>(K509-U509)/K509</f>
        <v>0.33333333333333331</v>
      </c>
      <c r="X509" s="3">
        <f>IF(T509&gt;0,H509-T509)</f>
        <v>3</v>
      </c>
      <c r="Y509">
        <f>IF(U509&gt;0,K509-U509)</f>
        <v>15</v>
      </c>
      <c r="Z509" s="1" t="s">
        <v>105</v>
      </c>
      <c r="AC509" s="29"/>
    </row>
    <row r="510" spans="1:40" ht="15">
      <c r="A510" t="s">
        <v>486</v>
      </c>
      <c r="B510" s="40" t="s">
        <v>161</v>
      </c>
      <c r="C510" s="11">
        <v>37423</v>
      </c>
      <c r="D510" s="11">
        <v>41178</v>
      </c>
      <c r="E510" s="57">
        <f t="shared" si="35"/>
        <v>10</v>
      </c>
      <c r="F510" s="61" t="s">
        <v>6</v>
      </c>
      <c r="G510" s="61" t="s">
        <v>1</v>
      </c>
      <c r="H510" s="62">
        <v>51</v>
      </c>
      <c r="I510" s="61" t="s">
        <v>4</v>
      </c>
      <c r="J510" s="61" t="s">
        <v>74</v>
      </c>
      <c r="K510" s="63">
        <v>46</v>
      </c>
      <c r="L510">
        <v>17</v>
      </c>
      <c r="M510">
        <v>14</v>
      </c>
      <c r="N510" s="3">
        <f t="shared" si="45"/>
        <v>0.66666666666666663</v>
      </c>
      <c r="O510">
        <f t="shared" si="44"/>
        <v>0.69565217391304346</v>
      </c>
      <c r="P510" s="3">
        <v>28</v>
      </c>
      <c r="Q510">
        <v>21</v>
      </c>
      <c r="R510" s="3">
        <f>(H510-P510)/(H510)</f>
        <v>0.45098039215686275</v>
      </c>
      <c r="S510">
        <f>(K511-Q510)/(K511)</f>
        <v>0.55319148936170215</v>
      </c>
      <c r="T510" s="3">
        <v>29</v>
      </c>
      <c r="U510">
        <v>14</v>
      </c>
      <c r="V510" s="3">
        <f>(H510-T510)/H510</f>
        <v>0.43137254901960786</v>
      </c>
      <c r="W510">
        <f>(K510-U510)/K510</f>
        <v>0.69565217391304346</v>
      </c>
      <c r="X510" s="3">
        <f>IF(T510&gt;0,H510-T510)</f>
        <v>22</v>
      </c>
      <c r="Y510">
        <f>IF(U510&gt;0,K510-U510)</f>
        <v>32</v>
      </c>
      <c r="Z510" s="7" t="s">
        <v>107</v>
      </c>
      <c r="AC510" s="29"/>
    </row>
    <row r="511" spans="1:40" ht="15">
      <c r="A511" t="s">
        <v>486</v>
      </c>
      <c r="B511" s="40" t="s">
        <v>161</v>
      </c>
      <c r="C511" s="11">
        <v>36357</v>
      </c>
      <c r="D511" s="11">
        <v>41183</v>
      </c>
      <c r="E511" s="57">
        <f t="shared" si="35"/>
        <v>13</v>
      </c>
      <c r="F511" s="61" t="s">
        <v>6</v>
      </c>
      <c r="G511" s="61" t="s">
        <v>1</v>
      </c>
      <c r="H511" s="69">
        <v>52</v>
      </c>
      <c r="I511" s="61" t="s">
        <v>168</v>
      </c>
      <c r="J511" s="61" t="s">
        <v>170</v>
      </c>
      <c r="K511" s="63">
        <v>47</v>
      </c>
      <c r="L511">
        <v>15</v>
      </c>
      <c r="M511">
        <v>13</v>
      </c>
      <c r="N511" s="3">
        <f t="shared" si="45"/>
        <v>0.71153846153846156</v>
      </c>
      <c r="O511">
        <f t="shared" si="44"/>
        <v>0.72340425531914898</v>
      </c>
      <c r="P511" s="3">
        <v>21</v>
      </c>
      <c r="Q511">
        <v>10</v>
      </c>
      <c r="R511" s="3">
        <f>(H511-P511)/(H511)</f>
        <v>0.59615384615384615</v>
      </c>
      <c r="S511">
        <f>(K511-Q511)/(K511)</f>
        <v>0.78723404255319152</v>
      </c>
      <c r="T511" s="25">
        <f>(H511-R511)/H511</f>
        <v>0.98853550295857984</v>
      </c>
      <c r="U511" s="26">
        <f>(K511-S511)/K511</f>
        <v>0.98325033952014484</v>
      </c>
      <c r="V511" s="3">
        <f>(H511-T511)/H511</f>
        <v>0.98098970186618117</v>
      </c>
      <c r="X511" s="3">
        <f>IF(T511&gt;0,H511-T511)</f>
        <v>51.011464497041423</v>
      </c>
      <c r="Z511" s="14" t="s">
        <v>106</v>
      </c>
      <c r="AC511" s="29"/>
    </row>
    <row r="512" spans="1:40" ht="15">
      <c r="A512" t="s">
        <v>486</v>
      </c>
      <c r="B512" s="40" t="s">
        <v>161</v>
      </c>
      <c r="C512" s="11">
        <v>35831</v>
      </c>
      <c r="D512" s="11">
        <v>41185</v>
      </c>
      <c r="E512" s="57">
        <f t="shared" si="35"/>
        <v>14</v>
      </c>
      <c r="F512" t="s">
        <v>44</v>
      </c>
      <c r="G512" t="s">
        <v>1</v>
      </c>
      <c r="H512" s="25">
        <v>23</v>
      </c>
      <c r="K512" s="49"/>
      <c r="L512">
        <v>13</v>
      </c>
      <c r="N512" s="3">
        <f t="shared" si="45"/>
        <v>0.43478260869565216</v>
      </c>
      <c r="P512" s="3">
        <v>12</v>
      </c>
      <c r="R512" s="3">
        <f>(H512-P512)/(H512)</f>
        <v>0.47826086956521741</v>
      </c>
      <c r="T512" s="3">
        <v>18</v>
      </c>
      <c r="V512" s="3">
        <f>(H512-T512)/H512</f>
        <v>0.21739130434782608</v>
      </c>
      <c r="X512" s="3">
        <f>IF(T512&gt;0,H512-T512)</f>
        <v>5</v>
      </c>
      <c r="Z512" s="7" t="s">
        <v>107</v>
      </c>
      <c r="AC512" s="29"/>
    </row>
    <row r="513" spans="1:40" ht="15">
      <c r="A513" t="s">
        <v>486</v>
      </c>
      <c r="B513" s="40" t="s">
        <v>162</v>
      </c>
      <c r="C513" s="11">
        <v>34776</v>
      </c>
      <c r="D513" s="11">
        <v>41192</v>
      </c>
      <c r="E513" s="57">
        <f t="shared" si="35"/>
        <v>17</v>
      </c>
      <c r="H513" s="25"/>
      <c r="I513" t="s">
        <v>27</v>
      </c>
      <c r="J513" t="s">
        <v>28</v>
      </c>
      <c r="K513" s="49">
        <v>27</v>
      </c>
      <c r="M513">
        <v>18</v>
      </c>
      <c r="N513" s="3"/>
      <c r="O513">
        <f t="shared" si="44"/>
        <v>0.33333333333333331</v>
      </c>
      <c r="P513" s="3"/>
      <c r="Q513">
        <v>28</v>
      </c>
      <c r="R513" s="3"/>
      <c r="S513">
        <f>(K513-Q513)/(K513)</f>
        <v>-3.7037037037037035E-2</v>
      </c>
      <c r="T513" s="3"/>
      <c r="U513">
        <v>37</v>
      </c>
      <c r="V513" s="3"/>
      <c r="W513">
        <f>(K513-U513)/K513</f>
        <v>-0.37037037037037035</v>
      </c>
      <c r="X513" s="3"/>
      <c r="Y513">
        <f>IF(U513&gt;0,K513-U513)</f>
        <v>-10</v>
      </c>
      <c r="Z513" s="14" t="s">
        <v>106</v>
      </c>
      <c r="AC513" s="29"/>
    </row>
    <row r="514" spans="1:40" ht="15">
      <c r="A514" t="s">
        <v>486</v>
      </c>
      <c r="B514" s="40" t="s">
        <v>161</v>
      </c>
      <c r="C514" s="11">
        <v>36796</v>
      </c>
      <c r="D514" s="11">
        <v>41199</v>
      </c>
      <c r="E514" s="57">
        <f t="shared" si="35"/>
        <v>12</v>
      </c>
      <c r="F514" t="s">
        <v>0</v>
      </c>
      <c r="G514" t="s">
        <v>1</v>
      </c>
      <c r="H514" s="25">
        <v>55</v>
      </c>
      <c r="I514" t="s">
        <v>4</v>
      </c>
      <c r="J514" t="s">
        <v>2</v>
      </c>
      <c r="K514" s="49"/>
      <c r="L514">
        <v>45</v>
      </c>
      <c r="N514" s="3">
        <f t="shared" si="45"/>
        <v>0.18181818181818182</v>
      </c>
      <c r="P514" s="3">
        <v>30</v>
      </c>
      <c r="Q514">
        <v>20</v>
      </c>
      <c r="R514" s="3">
        <f>(H514-P514)/(H514)</f>
        <v>0.45454545454545453</v>
      </c>
      <c r="T514" s="3">
        <v>45</v>
      </c>
      <c r="U514" s="14"/>
      <c r="V514" s="3">
        <f>(H514-T514)/H514</f>
        <v>0.18181818181818182</v>
      </c>
      <c r="X514" s="3">
        <f>IF(T514&gt;0,H514-T514)</f>
        <v>10</v>
      </c>
      <c r="Z514" s="14" t="s">
        <v>106</v>
      </c>
      <c r="AA514" s="14"/>
      <c r="AB514" s="14"/>
      <c r="AC514" s="29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</row>
    <row r="515" spans="1:40" ht="15">
      <c r="A515" t="s">
        <v>486</v>
      </c>
      <c r="B515" s="40" t="s">
        <v>161</v>
      </c>
      <c r="C515" s="11">
        <v>36910</v>
      </c>
      <c r="D515" s="11">
        <v>41232</v>
      </c>
      <c r="E515" s="57">
        <f t="shared" si="35"/>
        <v>11</v>
      </c>
      <c r="F515" t="s">
        <v>15</v>
      </c>
      <c r="G515" t="s">
        <v>34</v>
      </c>
      <c r="H515" s="25">
        <v>35</v>
      </c>
      <c r="K515" s="49"/>
      <c r="L515">
        <v>10</v>
      </c>
      <c r="N515" s="3">
        <f t="shared" si="45"/>
        <v>0.7142857142857143</v>
      </c>
      <c r="P515" s="3">
        <v>28</v>
      </c>
      <c r="R515" s="3">
        <f>(H515-P515)/(H515)</f>
        <v>0.2</v>
      </c>
      <c r="T515" s="3">
        <v>26</v>
      </c>
      <c r="V515" s="3">
        <f>(H515-T515)/H515</f>
        <v>0.25714285714285712</v>
      </c>
      <c r="X515" s="3">
        <f>IF(T515&gt;0,H515-T515)</f>
        <v>9</v>
      </c>
      <c r="Z515" s="7" t="s">
        <v>107</v>
      </c>
      <c r="AC515" s="29"/>
    </row>
    <row r="516" spans="1:40" ht="15">
      <c r="A516" t="s">
        <v>486</v>
      </c>
      <c r="B516" s="40" t="s">
        <v>161</v>
      </c>
      <c r="C516" s="11">
        <v>36045</v>
      </c>
      <c r="D516" s="11">
        <v>41206</v>
      </c>
      <c r="E516" s="57">
        <f t="shared" si="35"/>
        <v>14</v>
      </c>
      <c r="H516" s="25"/>
      <c r="I516" t="s">
        <v>12</v>
      </c>
      <c r="J516" t="s">
        <v>10</v>
      </c>
      <c r="K516" s="49">
        <v>21</v>
      </c>
      <c r="M516">
        <v>0</v>
      </c>
      <c r="N516" s="3"/>
      <c r="O516">
        <f t="shared" si="44"/>
        <v>1</v>
      </c>
      <c r="P516" s="3"/>
      <c r="Q516">
        <v>9</v>
      </c>
      <c r="R516" s="3"/>
      <c r="S516">
        <f>(K516-Q516)/(K516)</f>
        <v>0.5714285714285714</v>
      </c>
      <c r="T516" s="3"/>
      <c r="U516">
        <v>10</v>
      </c>
      <c r="V516" s="3"/>
      <c r="W516">
        <f>(K516-U516)/K516</f>
        <v>0.52380952380952384</v>
      </c>
      <c r="X516" s="3"/>
      <c r="Y516">
        <f>IF(U516&gt;0,K516-U516)</f>
        <v>11</v>
      </c>
      <c r="Z516" s="1" t="s">
        <v>105</v>
      </c>
      <c r="AC516" s="29"/>
    </row>
    <row r="517" spans="1:40" ht="15">
      <c r="A517" t="s">
        <v>486</v>
      </c>
      <c r="B517" s="40" t="s">
        <v>161</v>
      </c>
      <c r="C517" s="11">
        <v>35578</v>
      </c>
      <c r="D517" s="11">
        <v>41211</v>
      </c>
      <c r="E517" s="57">
        <f t="shared" si="35"/>
        <v>15</v>
      </c>
      <c r="F517" t="s">
        <v>44</v>
      </c>
      <c r="G517" t="s">
        <v>4</v>
      </c>
      <c r="H517" s="25">
        <v>36</v>
      </c>
      <c r="K517" s="49"/>
      <c r="L517">
        <v>12</v>
      </c>
      <c r="N517" s="3">
        <f t="shared" si="45"/>
        <v>0.66666666666666663</v>
      </c>
      <c r="P517" s="3">
        <v>21</v>
      </c>
      <c r="R517" s="3">
        <f>(H517-P517)/(H517)</f>
        <v>0.41666666666666669</v>
      </c>
      <c r="T517" s="3">
        <v>25</v>
      </c>
      <c r="V517" s="3">
        <f>(H517-T517)/H517</f>
        <v>0.30555555555555558</v>
      </c>
      <c r="X517" s="3">
        <f>IF(T517&gt;0,H517-T517)</f>
        <v>11</v>
      </c>
      <c r="Z517" s="1" t="s">
        <v>105</v>
      </c>
      <c r="AC517" s="29"/>
    </row>
    <row r="518" spans="1:40" ht="15">
      <c r="A518" t="s">
        <v>486</v>
      </c>
      <c r="B518" s="40" t="s">
        <v>161</v>
      </c>
      <c r="C518" s="11">
        <v>36279</v>
      </c>
      <c r="D518" s="11">
        <v>41211</v>
      </c>
      <c r="E518" s="57">
        <f t="shared" si="35"/>
        <v>13</v>
      </c>
      <c r="F518" t="s">
        <v>0</v>
      </c>
      <c r="G518" t="s">
        <v>1</v>
      </c>
      <c r="H518" s="25">
        <v>34</v>
      </c>
      <c r="K518" s="49"/>
      <c r="L518">
        <v>24</v>
      </c>
      <c r="N518" s="3">
        <f t="shared" si="45"/>
        <v>0.29411764705882354</v>
      </c>
      <c r="P518" s="3">
        <v>34</v>
      </c>
      <c r="R518" s="3">
        <f>(H518-P518)/(H518)</f>
        <v>0</v>
      </c>
      <c r="T518" s="3">
        <v>30</v>
      </c>
      <c r="V518" s="3">
        <f>(H518-T518)/H518</f>
        <v>0.11764705882352941</v>
      </c>
      <c r="X518" s="3">
        <f>IF(T518&gt;0,H518-T518)</f>
        <v>4</v>
      </c>
      <c r="Z518" s="21" t="s">
        <v>109</v>
      </c>
      <c r="AC518" s="29"/>
    </row>
    <row r="519" spans="1:40" ht="15">
      <c r="A519" t="s">
        <v>486</v>
      </c>
      <c r="B519" s="40" t="s">
        <v>161</v>
      </c>
      <c r="C519" s="11">
        <v>36166</v>
      </c>
      <c r="D519" s="11">
        <v>41218</v>
      </c>
      <c r="E519" s="57">
        <f t="shared" si="35"/>
        <v>13</v>
      </c>
      <c r="F519" s="61" t="s">
        <v>44</v>
      </c>
      <c r="G519" s="61" t="s">
        <v>1</v>
      </c>
      <c r="H519" s="62">
        <v>26</v>
      </c>
      <c r="I519" s="61" t="s">
        <v>1</v>
      </c>
      <c r="J519" s="61" t="s">
        <v>2</v>
      </c>
      <c r="K519" s="63">
        <v>26</v>
      </c>
      <c r="L519">
        <v>13</v>
      </c>
      <c r="M519">
        <v>10</v>
      </c>
      <c r="N519" s="3">
        <f t="shared" si="45"/>
        <v>0.5</v>
      </c>
      <c r="O519">
        <f t="shared" si="44"/>
        <v>0.61538461538461542</v>
      </c>
      <c r="P519" s="3">
        <v>16</v>
      </c>
      <c r="Q519">
        <v>15</v>
      </c>
      <c r="R519" s="3">
        <f>(H519-P519)/(H519)</f>
        <v>0.38461538461538464</v>
      </c>
      <c r="S519">
        <f>(K519-Q519)/(K519)</f>
        <v>0.42307692307692307</v>
      </c>
      <c r="T519" s="3">
        <v>20</v>
      </c>
      <c r="U519">
        <v>21</v>
      </c>
      <c r="V519" s="3">
        <f>(H519-T519)/H519</f>
        <v>0.23076923076923078</v>
      </c>
      <c r="W519">
        <f>(K519-U519)/K519</f>
        <v>0.19230769230769232</v>
      </c>
      <c r="X519" s="3">
        <f>IF(T519&gt;0,H519-T519)</f>
        <v>6</v>
      </c>
      <c r="Y519">
        <f>IF(U519&gt;0,K519-U519)</f>
        <v>5</v>
      </c>
      <c r="Z519" s="7" t="s">
        <v>107</v>
      </c>
      <c r="AC519" s="29"/>
    </row>
    <row r="520" spans="1:40" ht="15">
      <c r="A520" t="s">
        <v>486</v>
      </c>
      <c r="B520" s="40" t="s">
        <v>162</v>
      </c>
      <c r="C520" s="11">
        <v>36596</v>
      </c>
      <c r="D520" s="11">
        <v>41218</v>
      </c>
      <c r="E520" s="57">
        <f t="shared" si="35"/>
        <v>12</v>
      </c>
      <c r="H520" s="25"/>
      <c r="I520" t="s">
        <v>15</v>
      </c>
      <c r="J520" t="s">
        <v>28</v>
      </c>
      <c r="K520" s="49">
        <v>27</v>
      </c>
      <c r="M520">
        <v>7</v>
      </c>
      <c r="N520" s="3"/>
      <c r="O520">
        <f t="shared" si="44"/>
        <v>0.7407407407407407</v>
      </c>
      <c r="P520" s="3"/>
      <c r="Q520">
        <v>9</v>
      </c>
      <c r="R520" s="3"/>
      <c r="S520">
        <f>(K520-Q520)/(K520)</f>
        <v>0.66666666666666663</v>
      </c>
      <c r="T520" s="3"/>
      <c r="U520">
        <v>9</v>
      </c>
      <c r="V520" s="3"/>
      <c r="W520">
        <f>(K520-U520)/K520</f>
        <v>0.66666666666666663</v>
      </c>
      <c r="X520" s="3"/>
      <c r="Y520">
        <f>IF(U520&gt;0,K520-U520)</f>
        <v>18</v>
      </c>
      <c r="Z520" s="1" t="s">
        <v>105</v>
      </c>
      <c r="AC520" s="29"/>
    </row>
    <row r="521" spans="1:40" ht="15">
      <c r="A521" t="s">
        <v>486</v>
      </c>
      <c r="B521" s="40" t="s">
        <v>161</v>
      </c>
      <c r="C521" s="11">
        <v>35472</v>
      </c>
      <c r="D521" s="11">
        <v>41220</v>
      </c>
      <c r="E521" s="57">
        <f t="shared" si="35"/>
        <v>15</v>
      </c>
      <c r="F521" s="61" t="s">
        <v>6</v>
      </c>
      <c r="G521" s="61" t="s">
        <v>1</v>
      </c>
      <c r="H521" s="62">
        <v>20</v>
      </c>
      <c r="I521" s="61" t="s">
        <v>1</v>
      </c>
      <c r="J521" s="61" t="s">
        <v>10</v>
      </c>
      <c r="K521" s="63">
        <v>25</v>
      </c>
      <c r="L521">
        <v>8</v>
      </c>
      <c r="M521">
        <v>5</v>
      </c>
      <c r="N521" s="3">
        <f t="shared" si="45"/>
        <v>0.6</v>
      </c>
      <c r="O521">
        <f t="shared" si="44"/>
        <v>0.8</v>
      </c>
      <c r="P521" s="3">
        <v>10</v>
      </c>
      <c r="Q521">
        <v>16</v>
      </c>
      <c r="R521" s="3">
        <f>(H521-P521)/(H521)</f>
        <v>0.5</v>
      </c>
      <c r="S521">
        <f>(K521-Q521)/(K521)</f>
        <v>0.36</v>
      </c>
      <c r="T521" s="3"/>
      <c r="U521">
        <v>19</v>
      </c>
      <c r="V521" s="3"/>
      <c r="W521">
        <f>(K521-U521)/K521</f>
        <v>0.24</v>
      </c>
      <c r="X521" s="3"/>
      <c r="Y521">
        <f>IF(U521&gt;0,K521-U521)</f>
        <v>6</v>
      </c>
      <c r="Z521" s="7" t="s">
        <v>107</v>
      </c>
      <c r="AC521" s="29"/>
    </row>
    <row r="522" spans="1:40" ht="15">
      <c r="A522" t="s">
        <v>486</v>
      </c>
      <c r="B522" s="40" t="s">
        <v>161</v>
      </c>
      <c r="C522" s="11">
        <v>36643</v>
      </c>
      <c r="D522" s="11">
        <v>41220</v>
      </c>
      <c r="E522" s="57">
        <f t="shared" si="35"/>
        <v>12</v>
      </c>
      <c r="F522" s="61" t="s">
        <v>6</v>
      </c>
      <c r="G522" s="61" t="s">
        <v>1</v>
      </c>
      <c r="H522" s="62">
        <v>35</v>
      </c>
      <c r="I522" s="61" t="s">
        <v>1</v>
      </c>
      <c r="J522" s="61" t="s">
        <v>10</v>
      </c>
      <c r="K522" s="63">
        <v>40</v>
      </c>
      <c r="L522">
        <v>20</v>
      </c>
      <c r="M522">
        <v>19</v>
      </c>
      <c r="N522" s="3">
        <f t="shared" si="45"/>
        <v>0.42857142857142855</v>
      </c>
      <c r="O522">
        <f t="shared" si="44"/>
        <v>0.52500000000000002</v>
      </c>
      <c r="P522" s="3">
        <v>28</v>
      </c>
      <c r="Q522">
        <v>23</v>
      </c>
      <c r="R522" s="3">
        <f>(H522-P522)/(H522)</f>
        <v>0.2</v>
      </c>
      <c r="S522">
        <f>(K522-Q522)/(K522)</f>
        <v>0.42499999999999999</v>
      </c>
      <c r="T522" s="3">
        <v>28</v>
      </c>
      <c r="U522">
        <v>23</v>
      </c>
      <c r="V522" s="3">
        <f>(H522-T522)/H522</f>
        <v>0.2</v>
      </c>
      <c r="W522">
        <f>(K522-U522)/K522</f>
        <v>0.42499999999999999</v>
      </c>
      <c r="X522" s="3">
        <f>IF(T522&gt;0,H522-T522)</f>
        <v>7</v>
      </c>
      <c r="Y522">
        <f>IF(U522&gt;0,K522-U522)</f>
        <v>17</v>
      </c>
      <c r="Z522" s="1" t="s">
        <v>105</v>
      </c>
      <c r="AC522" s="29"/>
    </row>
    <row r="523" spans="1:40" ht="15">
      <c r="A523" t="s">
        <v>486</v>
      </c>
      <c r="B523" s="40" t="s">
        <v>161</v>
      </c>
      <c r="C523" s="11">
        <v>35699</v>
      </c>
      <c r="D523" s="11">
        <v>41225</v>
      </c>
      <c r="E523" s="57">
        <f t="shared" si="35"/>
        <v>15</v>
      </c>
      <c r="H523" s="25"/>
      <c r="I523" t="s">
        <v>44</v>
      </c>
      <c r="J523" t="s">
        <v>28</v>
      </c>
      <c r="K523" s="49">
        <v>38</v>
      </c>
      <c r="M523">
        <v>3</v>
      </c>
      <c r="N523" s="3"/>
      <c r="O523">
        <f t="shared" si="44"/>
        <v>0.92105263157894735</v>
      </c>
      <c r="P523" s="3"/>
      <c r="Q523">
        <v>14</v>
      </c>
      <c r="R523" s="3"/>
      <c r="S523">
        <f>(K523-Q523)/(K523)</f>
        <v>0.63157894736842102</v>
      </c>
      <c r="T523" s="3"/>
      <c r="U523">
        <v>13</v>
      </c>
      <c r="V523" s="3"/>
      <c r="W523">
        <f>(K523-U523)/K523</f>
        <v>0.65789473684210531</v>
      </c>
      <c r="X523" s="3"/>
      <c r="Y523">
        <f>IF(U523&gt;0,K523-U523)</f>
        <v>25</v>
      </c>
      <c r="Z523" s="1" t="s">
        <v>105</v>
      </c>
      <c r="AC523" s="29"/>
    </row>
    <row r="524" spans="1:40" ht="15">
      <c r="A524" t="s">
        <v>486</v>
      </c>
      <c r="B524" s="40" t="s">
        <v>162</v>
      </c>
      <c r="C524" s="11">
        <v>35157</v>
      </c>
      <c r="D524" s="11">
        <v>41227</v>
      </c>
      <c r="E524" s="57">
        <f t="shared" si="35"/>
        <v>16</v>
      </c>
      <c r="F524" t="s">
        <v>0</v>
      </c>
      <c r="G524" t="s">
        <v>12</v>
      </c>
      <c r="H524" s="25">
        <v>22</v>
      </c>
      <c r="K524" s="49"/>
      <c r="L524">
        <v>18</v>
      </c>
      <c r="N524" s="3">
        <f t="shared" si="45"/>
        <v>0.18181818181818182</v>
      </c>
      <c r="P524" s="3">
        <v>20</v>
      </c>
      <c r="R524" s="3">
        <f>(H524-P524)/(H524)</f>
        <v>9.0909090909090912E-2</v>
      </c>
      <c r="T524" s="3">
        <v>24</v>
      </c>
      <c r="V524" s="3">
        <f>(H524-T524)/H524</f>
        <v>-9.0909090909090912E-2</v>
      </c>
      <c r="X524" s="3">
        <f>IF(T524&gt;0,H524-T524)</f>
        <v>-2</v>
      </c>
      <c r="Z524" s="21" t="s">
        <v>109</v>
      </c>
      <c r="AC524" s="29"/>
    </row>
    <row r="525" spans="1:40" ht="15">
      <c r="A525" t="s">
        <v>486</v>
      </c>
      <c r="B525" s="40" t="s">
        <v>161</v>
      </c>
      <c r="C525" s="11">
        <v>35384</v>
      </c>
      <c r="D525" s="11">
        <v>41233</v>
      </c>
      <c r="E525" s="57">
        <f t="shared" si="35"/>
        <v>16</v>
      </c>
      <c r="H525" s="25"/>
      <c r="I525" t="s">
        <v>1</v>
      </c>
      <c r="J525" t="s">
        <v>10</v>
      </c>
      <c r="K525" s="49">
        <v>41</v>
      </c>
      <c r="M525">
        <v>24</v>
      </c>
      <c r="N525" s="3"/>
      <c r="O525">
        <f t="shared" si="44"/>
        <v>0.41463414634146339</v>
      </c>
      <c r="P525" s="3"/>
      <c r="Q525">
        <v>23</v>
      </c>
      <c r="R525" s="3"/>
      <c r="S525">
        <f>(K525-Q525)/(K525)</f>
        <v>0.43902439024390244</v>
      </c>
      <c r="T525" s="3"/>
      <c r="U525">
        <v>24</v>
      </c>
      <c r="V525" s="3"/>
      <c r="W525">
        <f>(K525-U525)/K525</f>
        <v>0.41463414634146339</v>
      </c>
      <c r="X525" s="3"/>
      <c r="Y525">
        <f>IF(U525&gt;0,K525-U525)</f>
        <v>17</v>
      </c>
      <c r="Z525" s="1" t="s">
        <v>105</v>
      </c>
      <c r="AC525" s="29"/>
    </row>
    <row r="526" spans="1:40" ht="15">
      <c r="A526" t="s">
        <v>486</v>
      </c>
      <c r="B526" s="40" t="s">
        <v>161</v>
      </c>
      <c r="C526" s="11">
        <v>37360</v>
      </c>
      <c r="D526" s="11">
        <v>41233</v>
      </c>
      <c r="E526" s="57">
        <f t="shared" si="35"/>
        <v>10</v>
      </c>
      <c r="H526" s="25"/>
      <c r="I526" t="s">
        <v>44</v>
      </c>
      <c r="J526" t="s">
        <v>28</v>
      </c>
      <c r="K526" s="49">
        <v>23</v>
      </c>
      <c r="M526">
        <v>9</v>
      </c>
      <c r="N526" s="3"/>
      <c r="O526">
        <f t="shared" si="44"/>
        <v>0.60869565217391308</v>
      </c>
      <c r="P526" s="3"/>
      <c r="Q526">
        <v>17</v>
      </c>
      <c r="R526" s="3"/>
      <c r="S526">
        <f>(K526-Q526)/(K526)</f>
        <v>0.2608695652173913</v>
      </c>
      <c r="T526" s="3"/>
      <c r="U526">
        <v>18</v>
      </c>
      <c r="V526" s="3"/>
      <c r="W526">
        <f>(K526-U526)/K526</f>
        <v>0.21739130434782608</v>
      </c>
      <c r="X526" s="3"/>
      <c r="Y526">
        <f>IF(U526&gt;0,K526-U526)</f>
        <v>5</v>
      </c>
      <c r="Z526" s="7" t="s">
        <v>107</v>
      </c>
      <c r="AC526" s="29"/>
    </row>
    <row r="527" spans="1:40" ht="15">
      <c r="A527" t="s">
        <v>486</v>
      </c>
      <c r="B527" s="40" t="s">
        <v>161</v>
      </c>
      <c r="C527" s="11">
        <v>35718</v>
      </c>
      <c r="D527" s="11">
        <v>41239</v>
      </c>
      <c r="E527" s="57">
        <f t="shared" si="35"/>
        <v>15</v>
      </c>
      <c r="F527" t="s">
        <v>0</v>
      </c>
      <c r="G527" t="s">
        <v>4</v>
      </c>
      <c r="H527" s="25">
        <v>45</v>
      </c>
      <c r="K527" s="49"/>
      <c r="L527">
        <v>19</v>
      </c>
      <c r="N527" s="3">
        <f t="shared" si="45"/>
        <v>0.57777777777777772</v>
      </c>
      <c r="P527" s="3">
        <v>22</v>
      </c>
      <c r="R527" s="3">
        <f t="shared" ref="R527:R534" si="46">(H527-P527)/(H527)</f>
        <v>0.51111111111111107</v>
      </c>
      <c r="T527" s="3">
        <v>33</v>
      </c>
      <c r="V527" s="3">
        <f t="shared" ref="V527:V534" si="47">(H527-T527)/H527</f>
        <v>0.26666666666666666</v>
      </c>
      <c r="X527" s="3">
        <f t="shared" ref="X527:X534" si="48">IF(T527&gt;0,H527-T527)</f>
        <v>12</v>
      </c>
      <c r="Z527" s="1" t="s">
        <v>105</v>
      </c>
      <c r="AC527" s="29"/>
    </row>
    <row r="528" spans="1:40" ht="15">
      <c r="A528" t="s">
        <v>486</v>
      </c>
      <c r="B528" s="40" t="s">
        <v>161</v>
      </c>
      <c r="C528" s="11">
        <v>36220</v>
      </c>
      <c r="D528" s="11">
        <v>41239</v>
      </c>
      <c r="E528" s="57">
        <f t="shared" si="35"/>
        <v>13</v>
      </c>
      <c r="F528" t="s">
        <v>27</v>
      </c>
      <c r="G528" t="s">
        <v>34</v>
      </c>
      <c r="H528" s="25">
        <v>29</v>
      </c>
      <c r="K528" s="49"/>
      <c r="L528">
        <v>13</v>
      </c>
      <c r="N528" s="3">
        <f t="shared" si="45"/>
        <v>0.55172413793103448</v>
      </c>
      <c r="P528" s="3">
        <v>19</v>
      </c>
      <c r="R528" s="3">
        <f t="shared" si="46"/>
        <v>0.34482758620689657</v>
      </c>
      <c r="T528" s="3">
        <v>24</v>
      </c>
      <c r="V528" s="3">
        <f t="shared" si="47"/>
        <v>0.17241379310344829</v>
      </c>
      <c r="X528" s="3">
        <f t="shared" si="48"/>
        <v>5</v>
      </c>
      <c r="Z528" s="7" t="s">
        <v>107</v>
      </c>
      <c r="AC528" s="29"/>
    </row>
    <row r="529" spans="1:29" ht="15">
      <c r="A529" t="s">
        <v>486</v>
      </c>
      <c r="B529" s="40" t="s">
        <v>161</v>
      </c>
      <c r="C529" s="11">
        <v>36094</v>
      </c>
      <c r="D529" s="11">
        <v>41240</v>
      </c>
      <c r="E529" s="57">
        <f t="shared" si="35"/>
        <v>14</v>
      </c>
      <c r="F529" s="61" t="s">
        <v>8</v>
      </c>
      <c r="G529" s="61" t="s">
        <v>1</v>
      </c>
      <c r="H529" s="62">
        <v>25</v>
      </c>
      <c r="I529" s="61" t="s">
        <v>1</v>
      </c>
      <c r="J529" s="61" t="s">
        <v>2</v>
      </c>
      <c r="K529" s="63">
        <v>20</v>
      </c>
      <c r="L529">
        <v>14</v>
      </c>
      <c r="M529">
        <v>7</v>
      </c>
      <c r="N529" s="3">
        <f t="shared" si="45"/>
        <v>0.44</v>
      </c>
      <c r="O529">
        <f t="shared" si="44"/>
        <v>0.65</v>
      </c>
      <c r="P529" s="3">
        <v>15</v>
      </c>
      <c r="Q529">
        <v>9</v>
      </c>
      <c r="R529" s="3">
        <f t="shared" si="46"/>
        <v>0.4</v>
      </c>
      <c r="S529">
        <f>(K529-Q529)/(K529)</f>
        <v>0.55000000000000004</v>
      </c>
      <c r="T529" s="3">
        <v>20</v>
      </c>
      <c r="U529">
        <v>20</v>
      </c>
      <c r="V529" s="3">
        <f t="shared" si="47"/>
        <v>0.2</v>
      </c>
      <c r="W529">
        <f>(K529-U529)/K529</f>
        <v>0</v>
      </c>
      <c r="X529" s="3">
        <f t="shared" si="48"/>
        <v>5</v>
      </c>
      <c r="Y529">
        <f>IF(U529&gt;0,K529-U529)</f>
        <v>0</v>
      </c>
      <c r="Z529" s="7" t="s">
        <v>107</v>
      </c>
      <c r="AC529" s="29"/>
    </row>
    <row r="530" spans="1:29" ht="15">
      <c r="A530" t="s">
        <v>486</v>
      </c>
      <c r="B530" s="40" t="s">
        <v>161</v>
      </c>
      <c r="C530" s="11">
        <v>36179</v>
      </c>
      <c r="D530" s="11">
        <v>41241</v>
      </c>
      <c r="E530" s="57">
        <f t="shared" si="35"/>
        <v>13</v>
      </c>
      <c r="F530" t="s">
        <v>0</v>
      </c>
      <c r="G530" t="s">
        <v>34</v>
      </c>
      <c r="H530" s="25">
        <v>22</v>
      </c>
      <c r="K530" s="49"/>
      <c r="L530">
        <v>8</v>
      </c>
      <c r="N530" s="3">
        <f t="shared" si="45"/>
        <v>0.63636363636363635</v>
      </c>
      <c r="P530" s="3">
        <v>11</v>
      </c>
      <c r="R530" s="3">
        <f t="shared" si="46"/>
        <v>0.5</v>
      </c>
      <c r="T530" s="3">
        <v>19</v>
      </c>
      <c r="V530" s="3">
        <f t="shared" si="47"/>
        <v>0.13636363636363635</v>
      </c>
      <c r="X530" s="3">
        <f t="shared" si="48"/>
        <v>3</v>
      </c>
      <c r="Z530" s="21" t="s">
        <v>109</v>
      </c>
      <c r="AC530" s="29"/>
    </row>
    <row r="531" spans="1:29" ht="15">
      <c r="A531" t="s">
        <v>486</v>
      </c>
      <c r="B531" s="40" t="s">
        <v>161</v>
      </c>
      <c r="C531" s="11">
        <v>35898</v>
      </c>
      <c r="D531" s="11">
        <v>41260</v>
      </c>
      <c r="E531" s="57">
        <f t="shared" si="35"/>
        <v>14</v>
      </c>
      <c r="F531" s="61" t="s">
        <v>0</v>
      </c>
      <c r="G531" s="61" t="s">
        <v>1</v>
      </c>
      <c r="H531" s="62">
        <v>36</v>
      </c>
      <c r="I531" s="61" t="s">
        <v>1</v>
      </c>
      <c r="J531" s="61" t="s">
        <v>10</v>
      </c>
      <c r="K531" s="63">
        <v>33</v>
      </c>
      <c r="L531">
        <v>19</v>
      </c>
      <c r="M531">
        <v>18</v>
      </c>
      <c r="N531" s="3">
        <f t="shared" si="45"/>
        <v>0.47222222222222221</v>
      </c>
      <c r="O531">
        <f t="shared" si="44"/>
        <v>0.45454545454545453</v>
      </c>
      <c r="P531" s="3">
        <v>22</v>
      </c>
      <c r="Q531">
        <v>17</v>
      </c>
      <c r="R531" s="3">
        <f t="shared" si="46"/>
        <v>0.3888888888888889</v>
      </c>
      <c r="S531">
        <f>(K531-Q531)/(K531)</f>
        <v>0.48484848484848486</v>
      </c>
      <c r="T531" s="3">
        <v>20</v>
      </c>
      <c r="U531">
        <v>17</v>
      </c>
      <c r="V531" s="3">
        <f t="shared" si="47"/>
        <v>0.44444444444444442</v>
      </c>
      <c r="W531">
        <f>(K531-U531)/K531</f>
        <v>0.48484848484848486</v>
      </c>
      <c r="X531" s="3">
        <f t="shared" si="48"/>
        <v>16</v>
      </c>
      <c r="Y531">
        <f>IF(U531&gt;0,K531-U531)</f>
        <v>16</v>
      </c>
      <c r="Z531" s="1" t="s">
        <v>105</v>
      </c>
      <c r="AC531" s="29"/>
    </row>
    <row r="532" spans="1:29" ht="15">
      <c r="A532" t="s">
        <v>486</v>
      </c>
      <c r="B532" s="40" t="s">
        <v>161</v>
      </c>
      <c r="C532" s="11">
        <v>35625</v>
      </c>
      <c r="D532" s="11">
        <v>41261</v>
      </c>
      <c r="E532" s="57">
        <f t="shared" si="35"/>
        <v>15</v>
      </c>
      <c r="F532" s="61" t="s">
        <v>8</v>
      </c>
      <c r="G532" s="61" t="s">
        <v>1</v>
      </c>
      <c r="H532" s="62">
        <v>22</v>
      </c>
      <c r="I532" s="61" t="s">
        <v>1</v>
      </c>
      <c r="J532" s="61" t="s">
        <v>10</v>
      </c>
      <c r="K532" s="63">
        <v>26</v>
      </c>
      <c r="L532">
        <v>11</v>
      </c>
      <c r="M532">
        <v>9</v>
      </c>
      <c r="N532" s="3">
        <f t="shared" si="45"/>
        <v>0.5</v>
      </c>
      <c r="O532">
        <f t="shared" si="44"/>
        <v>0.65384615384615385</v>
      </c>
      <c r="P532" s="3">
        <v>14</v>
      </c>
      <c r="Q532">
        <v>19</v>
      </c>
      <c r="R532" s="3">
        <f t="shared" si="46"/>
        <v>0.36363636363636365</v>
      </c>
      <c r="S532">
        <f>(K532-Q532)/(K532)</f>
        <v>0.26923076923076922</v>
      </c>
      <c r="T532" s="3">
        <v>14</v>
      </c>
      <c r="U532">
        <v>19</v>
      </c>
      <c r="V532" s="3">
        <f t="shared" si="47"/>
        <v>0.36363636363636365</v>
      </c>
      <c r="W532">
        <f>(K532-U532)/K532</f>
        <v>0.26923076923076922</v>
      </c>
      <c r="X532" s="3">
        <f t="shared" si="48"/>
        <v>8</v>
      </c>
      <c r="Y532">
        <f>IF(U532&gt;0,K532-U532)</f>
        <v>7</v>
      </c>
      <c r="Z532" s="7" t="s">
        <v>107</v>
      </c>
      <c r="AC532" s="29"/>
    </row>
    <row r="533" spans="1:29" ht="15">
      <c r="A533" t="s">
        <v>486</v>
      </c>
      <c r="B533" s="40" t="s">
        <v>161</v>
      </c>
      <c r="C533" s="11">
        <v>36544</v>
      </c>
      <c r="D533" s="11">
        <v>41262</v>
      </c>
      <c r="E533" s="57">
        <f t="shared" si="35"/>
        <v>12</v>
      </c>
      <c r="F533" t="s">
        <v>0</v>
      </c>
      <c r="G533" t="s">
        <v>12</v>
      </c>
      <c r="H533" s="25">
        <v>38</v>
      </c>
      <c r="K533" s="49"/>
      <c r="L533">
        <v>25</v>
      </c>
      <c r="N533" s="3">
        <f t="shared" si="45"/>
        <v>0.34210526315789475</v>
      </c>
      <c r="P533" s="3">
        <v>33</v>
      </c>
      <c r="R533" s="3">
        <f t="shared" si="46"/>
        <v>0.13157894736842105</v>
      </c>
      <c r="T533" s="3">
        <v>42</v>
      </c>
      <c r="V533" s="3">
        <f t="shared" si="47"/>
        <v>-0.10526315789473684</v>
      </c>
      <c r="X533" s="3">
        <f t="shared" si="48"/>
        <v>-4</v>
      </c>
      <c r="Z533" s="21" t="s">
        <v>109</v>
      </c>
      <c r="AC533" s="29"/>
    </row>
    <row r="534" spans="1:29" ht="15">
      <c r="A534" t="s">
        <v>486</v>
      </c>
      <c r="B534" s="40" t="s">
        <v>161</v>
      </c>
      <c r="C534" s="11">
        <v>36499</v>
      </c>
      <c r="D534" s="11">
        <v>41282</v>
      </c>
      <c r="E534" s="57">
        <f t="shared" si="35"/>
        <v>14</v>
      </c>
      <c r="F534" t="s">
        <v>6</v>
      </c>
      <c r="G534" t="s">
        <v>12</v>
      </c>
      <c r="H534" s="25">
        <v>37</v>
      </c>
      <c r="K534" s="49"/>
      <c r="L534">
        <v>26</v>
      </c>
      <c r="N534" s="3">
        <f t="shared" si="45"/>
        <v>0.29729729729729731</v>
      </c>
      <c r="P534" s="3">
        <v>30</v>
      </c>
      <c r="R534" s="3">
        <f t="shared" si="46"/>
        <v>0.1891891891891892</v>
      </c>
      <c r="T534" s="3">
        <v>35</v>
      </c>
      <c r="V534" s="3">
        <f t="shared" si="47"/>
        <v>5.4054054054054057E-2</v>
      </c>
      <c r="X534" s="3">
        <f t="shared" si="48"/>
        <v>2</v>
      </c>
      <c r="Z534" s="21" t="s">
        <v>109</v>
      </c>
      <c r="AC534" s="29"/>
    </row>
    <row r="535" spans="1:29" ht="15">
      <c r="C535" s="11"/>
      <c r="D535" s="11"/>
      <c r="H535" s="25"/>
      <c r="K535" s="49"/>
      <c r="N535" s="3"/>
      <c r="P535" s="3"/>
      <c r="R535" s="3"/>
      <c r="T535" s="3"/>
      <c r="V535" s="3"/>
      <c r="X535" s="3"/>
      <c r="Z535" s="21"/>
      <c r="AC535" s="29"/>
    </row>
    <row r="536" spans="1:29" ht="15">
      <c r="C536" s="11"/>
      <c r="D536" s="11"/>
      <c r="H536" s="25"/>
      <c r="K536" s="49"/>
      <c r="N536" s="3"/>
      <c r="P536" s="3"/>
      <c r="R536" s="3"/>
      <c r="T536" s="3"/>
      <c r="V536" s="3"/>
      <c r="X536" s="3"/>
      <c r="Z536" s="7"/>
      <c r="AC536" s="29"/>
    </row>
    <row r="537" spans="1:29" ht="15">
      <c r="C537" s="11"/>
      <c r="D537" s="11"/>
      <c r="H537" s="25"/>
      <c r="K537" s="49"/>
      <c r="N537" s="3"/>
      <c r="P537" s="3"/>
      <c r="R537" s="3"/>
      <c r="T537" s="3"/>
      <c r="V537" s="3"/>
      <c r="X537" s="3"/>
      <c r="Z537" s="21"/>
      <c r="AC537" s="29"/>
    </row>
    <row r="538" spans="1:29" ht="15">
      <c r="P538" s="3"/>
      <c r="R538" s="3"/>
      <c r="T538" s="3"/>
      <c r="V538" s="3"/>
      <c r="X538" s="3"/>
      <c r="AC538" s="29"/>
    </row>
    <row r="539" spans="1:29" ht="15">
      <c r="P539" s="3"/>
      <c r="R539" s="3"/>
      <c r="T539" s="3"/>
      <c r="V539" s="3"/>
      <c r="X539" s="3"/>
      <c r="AC539" s="29"/>
    </row>
    <row r="540" spans="1:29" ht="15">
      <c r="P540" s="3"/>
      <c r="R540" s="3">
        <f>AVERAGE(R435:R532)</f>
        <v>0.23954775222252417</v>
      </c>
      <c r="S540">
        <f>AVERAGE(S435:S532)</f>
        <v>0.30945345553543913</v>
      </c>
      <c r="T540" s="3"/>
      <c r="V540" s="3">
        <f>AVERAGE(V435:V536)</f>
        <v>0.15160569328441692</v>
      </c>
      <c r="W540" s="30">
        <f>AVERAGE(W435:W533)</f>
        <v>0.26232089804571551</v>
      </c>
      <c r="X540" s="38">
        <f>AVERAGE(V435:V538,W435:W538)</f>
        <v>0.19808917619946584</v>
      </c>
      <c r="AC540" s="29"/>
    </row>
    <row r="541" spans="1:29" ht="15">
      <c r="P541" s="3" t="s">
        <v>151</v>
      </c>
      <c r="Q541" t="s">
        <v>150</v>
      </c>
      <c r="R541" s="3"/>
      <c r="S541" t="e">
        <f>AVERAGE(F435:F538)</f>
        <v>#DIV/0!</v>
      </c>
      <c r="T541" s="3" t="s">
        <v>151</v>
      </c>
      <c r="U541" t="s">
        <v>150</v>
      </c>
      <c r="V541" s="3">
        <f>AVERAGE(H435:H538)</f>
        <v>31.974025974025974</v>
      </c>
      <c r="W541" s="30">
        <f>AVERAGE(K435:K538)</f>
        <v>28.338983050847457</v>
      </c>
      <c r="X541" s="3">
        <f>AVERAGE(H435:H538,K435:K538)</f>
        <v>30.397058823529413</v>
      </c>
      <c r="AC541" s="29"/>
    </row>
    <row r="542" spans="1:29" ht="15">
      <c r="P542" s="3" t="s">
        <v>152</v>
      </c>
      <c r="Q542" t="s">
        <v>150</v>
      </c>
      <c r="R542" s="3">
        <f>AVERAGE(P435:P538)</f>
        <v>24.448717948717949</v>
      </c>
      <c r="S542">
        <f>AVERAGE(Q435:Q538)</f>
        <v>19.365079365079364</v>
      </c>
      <c r="T542" s="3" t="s">
        <v>152</v>
      </c>
      <c r="U542" t="s">
        <v>150</v>
      </c>
      <c r="V542" s="3">
        <f>AVERAGE(T435:T538)</f>
        <v>27.078796519775768</v>
      </c>
      <c r="W542" s="30">
        <f>AVERAGE(U435:U538)</f>
        <v>19.838986613205716</v>
      </c>
      <c r="X542" s="3">
        <f>AVERAGE(U435:U538,T435:T538)</f>
        <v>24.007362013958172</v>
      </c>
      <c r="Z542" s="30">
        <f>_xlfn.STDEV.P(U435:U538,V435:V538)</f>
        <v>11.801023832614773</v>
      </c>
      <c r="AC542" s="29"/>
    </row>
    <row r="543" spans="1:29" ht="15">
      <c r="P543" s="3" t="s">
        <v>152</v>
      </c>
      <c r="Q543" t="s">
        <v>156</v>
      </c>
      <c r="R543" s="3"/>
      <c r="T543" s="3" t="s">
        <v>152</v>
      </c>
      <c r="U543" t="s">
        <v>156</v>
      </c>
      <c r="V543" s="3"/>
      <c r="X543" s="3">
        <f>(X541-X542)/X542</f>
        <v>0.26615572364244744</v>
      </c>
      <c r="AC543" s="29"/>
    </row>
    <row r="544" spans="1:29" ht="15">
      <c r="P544" s="3"/>
      <c r="R544" s="3"/>
      <c r="T544" s="3"/>
      <c r="V544" s="3"/>
      <c r="X544" s="3"/>
      <c r="AC544" s="29"/>
    </row>
    <row r="545" spans="8:29" ht="15">
      <c r="P545" s="3"/>
      <c r="R545" s="3"/>
      <c r="T545" s="3"/>
      <c r="V545" s="3"/>
      <c r="X545" s="3"/>
      <c r="AC545" s="29"/>
    </row>
    <row r="546" spans="8:29" ht="15">
      <c r="H546" s="40">
        <f>AVERAGE(H435:H534)</f>
        <v>31.974025974025974</v>
      </c>
      <c r="I546" s="40"/>
      <c r="J546" s="40"/>
      <c r="K546" s="40">
        <f t="shared" ref="K546:W546" si="49">AVERAGE(K435:K534)</f>
        <v>28.338983050847457</v>
      </c>
      <c r="L546" s="40">
        <f t="shared" si="49"/>
        <v>17.220779220779221</v>
      </c>
      <c r="M546" s="40">
        <f t="shared" si="49"/>
        <v>12.440677966101696</v>
      </c>
      <c r="N546" s="40">
        <f t="shared" si="49"/>
        <v>0.46521296176166765</v>
      </c>
      <c r="O546" s="40">
        <f t="shared" si="49"/>
        <v>0.56465882717952331</v>
      </c>
      <c r="P546" s="40">
        <f t="shared" si="49"/>
        <v>24.448717948717949</v>
      </c>
      <c r="Q546" s="40">
        <f t="shared" si="49"/>
        <v>19.365079365079364</v>
      </c>
      <c r="R546" s="40">
        <f t="shared" si="49"/>
        <v>0.23749155263957045</v>
      </c>
      <c r="S546" s="40">
        <f t="shared" si="49"/>
        <v>0.30945345553543913</v>
      </c>
      <c r="T546" s="40">
        <f t="shared" si="49"/>
        <v>27.078796519775768</v>
      </c>
      <c r="U546" s="40">
        <f t="shared" si="49"/>
        <v>19.838986613205716</v>
      </c>
      <c r="V546" s="40">
        <f t="shared" si="49"/>
        <v>0.15160569328441692</v>
      </c>
      <c r="W546" s="40">
        <f t="shared" si="49"/>
        <v>0.26232089804571551</v>
      </c>
      <c r="X546" s="3"/>
      <c r="AC546" s="29"/>
    </row>
    <row r="547" spans="8:29" ht="15">
      <c r="H547" s="40">
        <f>COUNTIFS(H435:H534,"&lt;&gt;")</f>
        <v>77</v>
      </c>
      <c r="I547" s="40"/>
      <c r="J547" s="40"/>
      <c r="K547" s="40">
        <f t="shared" ref="K547:U547" si="50">COUNTIFS(K435:K534,"&lt;&gt;")</f>
        <v>59</v>
      </c>
      <c r="L547" s="40">
        <f t="shared" si="50"/>
        <v>77</v>
      </c>
      <c r="M547" s="40">
        <f t="shared" si="50"/>
        <v>59</v>
      </c>
      <c r="N547" s="40"/>
      <c r="O547" s="40"/>
      <c r="P547" s="40">
        <f t="shared" si="50"/>
        <v>78</v>
      </c>
      <c r="Q547" s="40">
        <f t="shared" si="50"/>
        <v>63</v>
      </c>
      <c r="R547" s="40"/>
      <c r="S547" s="40"/>
      <c r="T547" s="40">
        <f t="shared" si="50"/>
        <v>76</v>
      </c>
      <c r="U547" s="40">
        <f t="shared" si="50"/>
        <v>56</v>
      </c>
      <c r="V547" s="3"/>
      <c r="X547" s="3"/>
      <c r="AC547" s="29"/>
    </row>
    <row r="548" spans="8:29" ht="15">
      <c r="P548" s="3"/>
      <c r="R548" s="3"/>
      <c r="T548" s="3"/>
      <c r="V548" s="3"/>
      <c r="X548" s="3"/>
      <c r="AC548" s="29"/>
    </row>
    <row r="549" spans="8:29" ht="15">
      <c r="H549" s="70">
        <f>_xlfn.STDEV.S(H435:H534)</f>
        <v>10.062925735974483</v>
      </c>
      <c r="I549" s="70"/>
      <c r="J549" s="70"/>
      <c r="K549" s="70">
        <f t="shared" ref="K549:U549" si="51">_xlfn.STDEV.S(K435:K534)</f>
        <v>8.6475234036658843</v>
      </c>
      <c r="L549" s="70">
        <f t="shared" si="51"/>
        <v>9.2773399327032831</v>
      </c>
      <c r="M549" s="70">
        <f t="shared" si="51"/>
        <v>7.953032790509539</v>
      </c>
      <c r="N549" s="70"/>
      <c r="O549" s="70"/>
      <c r="P549" s="70">
        <f t="shared" si="51"/>
        <v>10.976536292672158</v>
      </c>
      <c r="Q549" s="70">
        <f t="shared" si="51"/>
        <v>9.4156725682743669</v>
      </c>
      <c r="R549" s="70"/>
      <c r="S549" s="70"/>
      <c r="T549" s="70">
        <f t="shared" si="51"/>
        <v>12.28664554683915</v>
      </c>
      <c r="U549" s="70">
        <f t="shared" si="51"/>
        <v>10.338089282092749</v>
      </c>
      <c r="V549" s="3"/>
      <c r="X549" s="3"/>
      <c r="AC549" s="29"/>
    </row>
    <row r="550" spans="8:29" ht="15">
      <c r="P550" s="3"/>
      <c r="R550" s="3"/>
      <c r="T550" s="3"/>
      <c r="V550" s="3"/>
      <c r="X550" s="3"/>
      <c r="AC550" s="29"/>
    </row>
    <row r="551" spans="8:29" ht="15">
      <c r="P551" s="3"/>
      <c r="R551" s="3"/>
      <c r="T551" s="3"/>
      <c r="V551" s="3"/>
      <c r="X551" s="3"/>
      <c r="AC551" s="29"/>
    </row>
    <row r="552" spans="8:29" ht="15">
      <c r="P552" s="3"/>
      <c r="R552" s="3"/>
      <c r="T552" s="3"/>
      <c r="V552" s="3"/>
      <c r="X552" s="3"/>
      <c r="AC552" s="29"/>
    </row>
    <row r="553" spans="8:29" ht="15">
      <c r="P553" s="3"/>
      <c r="R553" s="3"/>
      <c r="T553" s="3"/>
      <c r="V553" s="3"/>
      <c r="X553" s="3"/>
      <c r="AC553" s="29"/>
    </row>
    <row r="554" spans="8:29" ht="15">
      <c r="P554" s="3"/>
      <c r="R554" s="3"/>
      <c r="T554" s="3"/>
      <c r="V554" s="3"/>
      <c r="X554" s="3"/>
      <c r="AC554" s="29"/>
    </row>
    <row r="555" spans="8:29" ht="15">
      <c r="P555" s="3"/>
      <c r="R555" s="3"/>
      <c r="T555" s="3"/>
      <c r="V555" s="3"/>
      <c r="X555" s="3"/>
      <c r="AC555" s="29"/>
    </row>
    <row r="556" spans="8:29" ht="15">
      <c r="P556" s="3"/>
      <c r="R556" s="3"/>
      <c r="T556" s="3"/>
      <c r="V556" s="3"/>
      <c r="X556" s="3"/>
      <c r="AC556" s="29"/>
    </row>
    <row r="557" spans="8:29" ht="15">
      <c r="P557" s="3"/>
      <c r="R557" s="3"/>
      <c r="T557" s="3"/>
      <c r="V557" s="3"/>
      <c r="X557" s="3"/>
      <c r="AC557" s="29"/>
    </row>
    <row r="558" spans="8:29" ht="15">
      <c r="P558" s="3"/>
      <c r="R558" s="3"/>
      <c r="T558" s="3"/>
      <c r="V558" s="3"/>
      <c r="X558" s="3"/>
      <c r="AC558" s="29"/>
    </row>
    <row r="559" spans="8:29" ht="15">
      <c r="P559" s="3"/>
      <c r="R559" s="3"/>
      <c r="T559" s="3"/>
      <c r="V559" s="3"/>
      <c r="X559" s="3"/>
      <c r="AC559" s="29"/>
    </row>
    <row r="560" spans="8:29" ht="15">
      <c r="P560" s="3"/>
      <c r="R560" s="3"/>
      <c r="T560" s="3"/>
      <c r="V560" s="3"/>
      <c r="X560" s="3"/>
      <c r="AC560" s="29"/>
    </row>
    <row r="561" spans="16:29" ht="15">
      <c r="P561" s="3"/>
      <c r="R561" s="3"/>
      <c r="T561" s="3"/>
      <c r="V561" s="3"/>
      <c r="X561" s="3"/>
      <c r="AC561" s="29"/>
    </row>
    <row r="562" spans="16:29" ht="15">
      <c r="P562" s="3"/>
      <c r="R562" s="3"/>
      <c r="T562" s="3"/>
      <c r="V562" s="3"/>
      <c r="X562" s="3"/>
      <c r="AC562" s="29"/>
    </row>
    <row r="563" spans="16:29" ht="15">
      <c r="P563" s="3"/>
      <c r="R563" s="3"/>
      <c r="T563" s="3"/>
      <c r="V563" s="3"/>
      <c r="X563" s="3"/>
      <c r="AC563" s="29"/>
    </row>
    <row r="564" spans="16:29" ht="15">
      <c r="P564" s="3"/>
      <c r="R564" s="3"/>
      <c r="T564" s="3"/>
      <c r="V564" s="3"/>
      <c r="X564" s="3"/>
      <c r="AC564" s="29"/>
    </row>
    <row r="565" spans="16:29" ht="15">
      <c r="P565" s="3"/>
      <c r="R565" s="3"/>
      <c r="T565" s="3"/>
      <c r="V565" s="3"/>
      <c r="X565" s="3"/>
      <c r="AC565" s="29"/>
    </row>
    <row r="566" spans="16:29" ht="15">
      <c r="P566" s="3"/>
      <c r="R566" s="3"/>
      <c r="T566" s="3"/>
      <c r="V566" s="3"/>
      <c r="X566" s="3"/>
      <c r="AC566" s="29"/>
    </row>
    <row r="567" spans="16:29" ht="15">
      <c r="P567" s="3"/>
      <c r="R567" s="3"/>
      <c r="T567" s="3"/>
      <c r="V567" s="3"/>
      <c r="X567" s="3"/>
      <c r="AC567" s="29"/>
    </row>
    <row r="568" spans="16:29" ht="15">
      <c r="P568" s="3"/>
      <c r="R568" s="3"/>
      <c r="T568" s="3"/>
      <c r="V568" s="3"/>
      <c r="X568" s="3"/>
      <c r="AC568" s="29"/>
    </row>
    <row r="569" spans="16:29" ht="15">
      <c r="P569" s="3"/>
      <c r="R569" s="3"/>
      <c r="T569" s="3"/>
      <c r="V569" s="3"/>
      <c r="X569" s="3"/>
      <c r="AC569" s="29"/>
    </row>
    <row r="570" spans="16:29" ht="15">
      <c r="P570" s="3"/>
      <c r="R570" s="3"/>
      <c r="T570" s="3"/>
      <c r="V570" s="3"/>
      <c r="X570" s="3"/>
      <c r="AC570" s="29"/>
    </row>
    <row r="571" spans="16:29" ht="15">
      <c r="P571" s="3"/>
      <c r="R571" s="3"/>
      <c r="T571" s="3"/>
      <c r="V571" s="3"/>
      <c r="X571" s="3"/>
      <c r="AC571" s="29"/>
    </row>
    <row r="572" spans="16:29" ht="15">
      <c r="P572" s="3"/>
      <c r="R572" s="3"/>
      <c r="T572" s="3"/>
      <c r="V572" s="3"/>
      <c r="X572" s="3"/>
      <c r="AC572" s="29"/>
    </row>
    <row r="573" spans="16:29" ht="15">
      <c r="P573" s="3"/>
      <c r="R573" s="3"/>
      <c r="T573" s="3"/>
      <c r="V573" s="3"/>
      <c r="X573" s="3"/>
      <c r="AC573" s="29"/>
    </row>
    <row r="574" spans="16:29" ht="15">
      <c r="P574" s="3"/>
      <c r="R574" s="3"/>
      <c r="T574" s="3"/>
      <c r="V574" s="3"/>
      <c r="X574" s="3"/>
      <c r="AC574" s="29"/>
    </row>
    <row r="575" spans="16:29" ht="15">
      <c r="P575" s="3"/>
      <c r="R575" s="3"/>
      <c r="T575" s="3"/>
      <c r="V575" s="3"/>
      <c r="X575" s="3"/>
      <c r="AC575" s="29"/>
    </row>
    <row r="576" spans="16:29" ht="15">
      <c r="P576" s="3"/>
      <c r="R576" s="3"/>
      <c r="T576" s="3"/>
      <c r="V576" s="3"/>
      <c r="X576" s="3"/>
      <c r="AC576" s="29"/>
    </row>
    <row r="577" spans="16:29" ht="15">
      <c r="P577" s="3"/>
      <c r="R577" s="3"/>
      <c r="T577" s="3"/>
      <c r="V577" s="3"/>
      <c r="X577" s="3"/>
      <c r="AC577" s="29"/>
    </row>
    <row r="578" spans="16:29" ht="15">
      <c r="P578" s="3"/>
      <c r="R578" s="3"/>
      <c r="T578" s="3"/>
      <c r="V578" s="3"/>
      <c r="X578" s="3"/>
      <c r="AC578" s="29"/>
    </row>
    <row r="579" spans="16:29" ht="15">
      <c r="P579" s="3"/>
      <c r="R579" s="3"/>
      <c r="T579" s="3"/>
      <c r="V579" s="3"/>
      <c r="X579" s="3"/>
      <c r="AC579" s="29"/>
    </row>
    <row r="580" spans="16:29" ht="15">
      <c r="P580" s="3"/>
      <c r="R580" s="3"/>
      <c r="T580" s="3"/>
      <c r="V580" s="3"/>
      <c r="X580" s="3"/>
      <c r="AC580" s="29"/>
    </row>
    <row r="581" spans="16:29" ht="15">
      <c r="P581" s="3"/>
      <c r="R581" s="3"/>
      <c r="T581" s="3"/>
      <c r="V581" s="3"/>
      <c r="X581" s="3"/>
      <c r="AC581" s="29"/>
    </row>
    <row r="582" spans="16:29" ht="15">
      <c r="P582" s="3"/>
      <c r="R582" s="3"/>
      <c r="T582" s="3"/>
      <c r="V582" s="3"/>
      <c r="X582" s="3"/>
      <c r="AC582" s="29"/>
    </row>
    <row r="583" spans="16:29" ht="15">
      <c r="P583" s="3"/>
      <c r="R583" s="3"/>
      <c r="T583" s="3"/>
      <c r="V583" s="3"/>
      <c r="X583" s="3"/>
      <c r="AC583" s="29"/>
    </row>
    <row r="584" spans="16:29" ht="15">
      <c r="P584" s="3"/>
      <c r="R584" s="3"/>
      <c r="T584" s="3"/>
      <c r="V584" s="3"/>
      <c r="X584" s="3"/>
      <c r="AC584" s="29"/>
    </row>
    <row r="585" spans="16:29" ht="15">
      <c r="P585" s="3"/>
      <c r="R585" s="3"/>
      <c r="T585" s="3"/>
      <c r="V585" s="3"/>
      <c r="X585" s="3"/>
      <c r="AC585" s="29"/>
    </row>
    <row r="586" spans="16:29" ht="15">
      <c r="P586" s="3"/>
      <c r="R586" s="3"/>
      <c r="T586" s="3"/>
      <c r="V586" s="3"/>
      <c r="X586" s="3"/>
      <c r="AC586" s="29"/>
    </row>
    <row r="587" spans="16:29" ht="15">
      <c r="P587" s="3"/>
      <c r="R587" s="3"/>
      <c r="T587" s="3"/>
      <c r="V587" s="3"/>
      <c r="X587" s="3"/>
      <c r="AC587" s="29"/>
    </row>
    <row r="588" spans="16:29" ht="15">
      <c r="P588" s="3"/>
      <c r="R588" s="3"/>
      <c r="T588" s="3"/>
      <c r="V588" s="3"/>
      <c r="X588" s="3"/>
      <c r="AC588" s="29"/>
    </row>
    <row r="589" spans="16:29" ht="15">
      <c r="P589" s="3"/>
      <c r="R589" s="3"/>
      <c r="T589" s="3"/>
      <c r="V589" s="3"/>
      <c r="X589" s="3"/>
      <c r="AC589" s="29"/>
    </row>
    <row r="590" spans="16:29" ht="15">
      <c r="P590" s="3"/>
      <c r="R590" s="3"/>
      <c r="T590" s="3"/>
      <c r="V590" s="3"/>
      <c r="X590" s="3"/>
      <c r="AC590" s="29"/>
    </row>
    <row r="591" spans="16:29" ht="15">
      <c r="P591" s="3"/>
      <c r="R591" s="3"/>
      <c r="T591" s="3"/>
      <c r="V591" s="3"/>
      <c r="X591" s="3"/>
      <c r="AC591" s="29"/>
    </row>
    <row r="592" spans="16:29" ht="15">
      <c r="P592" s="3"/>
      <c r="R592" s="3"/>
      <c r="T592" s="3"/>
      <c r="V592" s="3"/>
      <c r="X592" s="3"/>
      <c r="AC592" s="29"/>
    </row>
    <row r="593" spans="16:29" ht="15">
      <c r="P593" s="3"/>
      <c r="R593" s="3"/>
      <c r="T593" s="3"/>
      <c r="V593" s="3"/>
      <c r="X593" s="3"/>
      <c r="AC593" s="29"/>
    </row>
    <row r="594" spans="16:29" ht="15">
      <c r="P594" s="3"/>
      <c r="R594" s="3"/>
      <c r="T594" s="3"/>
      <c r="V594" s="3"/>
      <c r="X594" s="3"/>
      <c r="AC594" s="29"/>
    </row>
    <row r="595" spans="16:29" ht="15">
      <c r="P595" s="3"/>
      <c r="R595" s="3"/>
      <c r="T595" s="3"/>
      <c r="V595" s="3"/>
      <c r="X595" s="3"/>
      <c r="AC595" s="29"/>
    </row>
    <row r="596" spans="16:29" ht="15">
      <c r="P596" s="3"/>
      <c r="R596" s="3"/>
      <c r="T596" s="3"/>
      <c r="V596" s="3"/>
      <c r="X596" s="3"/>
      <c r="AC596" s="29"/>
    </row>
    <row r="597" spans="16:29" ht="15">
      <c r="P597" s="3"/>
      <c r="R597" s="3"/>
      <c r="T597" s="3"/>
      <c r="V597" s="3"/>
      <c r="X597" s="3"/>
      <c r="AC597" s="29"/>
    </row>
    <row r="598" spans="16:29" ht="15">
      <c r="P598" s="3"/>
      <c r="R598" s="3"/>
      <c r="T598" s="3"/>
      <c r="V598" s="3"/>
      <c r="X598" s="3"/>
      <c r="AC598" s="29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SPSS</vt:lpstr>
      <vt:lpstr>Original 1 year 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Claude de Mauroy</dc:creator>
  <cp:lastModifiedBy>Jean Claude de Mauroy</cp:lastModifiedBy>
  <dcterms:created xsi:type="dcterms:W3CDTF">2015-04-05T18:32:35Z</dcterms:created>
  <dcterms:modified xsi:type="dcterms:W3CDTF">2015-04-11T13:12:29Z</dcterms:modified>
</cp:coreProperties>
</file>