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66925"/>
  <xr:revisionPtr revIDLastSave="317" documentId="13_ncr:1_{C0F96246-6F69-4BC1-ADDD-D3C63D5FE923}" xr6:coauthVersionLast="47" xr6:coauthVersionMax="47" xr10:uidLastSave="{5468DF1A-FB8F-45AD-A929-2828B6B872CF}"/>
  <bookViews>
    <workbookView xWindow="-110" yWindow="-110" windowWidth="19420" windowHeight="10300" tabRatio="598" activeTab="5" xr2:uid="{262E90D7-0205-4AEC-AA83-7A23916D3066}"/>
  </bookViews>
  <sheets>
    <sheet name="READ ME" sheetId="44" r:id="rId1"/>
    <sheet name="Flow chart" sheetId="47" r:id="rId2"/>
    <sheet name="Results" sheetId="41" r:id="rId3"/>
    <sheet name="Scenario data" sheetId="43" r:id="rId4"/>
    <sheet name="Living biomass" sheetId="39" r:id="rId5"/>
    <sheet name="Mineral soils" sheetId="46" r:id="rId6"/>
    <sheet name="Organic soils" sheetId="21" r:id="rId7"/>
    <sheet name="Weather data" sheetId="31" r:id="rId8"/>
    <sheet name="Growing stock" sheetId="36" r:id="rId9"/>
    <sheet name="Litter input from living trees" sheetId="18" r:id="rId10"/>
    <sheet name="Litter input from residues" sheetId="27" r:id="rId11"/>
    <sheet name="Other data" sheetId="13" r:id="rId12"/>
    <sheet name="References" sheetId="42"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4" i="39" l="1"/>
  <c r="AN14" i="39"/>
  <c r="AO14" i="39"/>
  <c r="AP14" i="39"/>
  <c r="AQ14" i="39"/>
  <c r="AR14" i="39"/>
  <c r="AS14" i="39"/>
  <c r="AT14" i="39"/>
  <c r="AU14" i="39"/>
  <c r="AV14" i="39"/>
  <c r="AW14" i="39"/>
  <c r="AX14" i="39"/>
  <c r="AL14" i="39"/>
  <c r="AM10" i="39"/>
  <c r="AN10" i="39"/>
  <c r="AO10" i="39"/>
  <c r="AP10" i="39"/>
  <c r="AQ10" i="39"/>
  <c r="AR10" i="39"/>
  <c r="AS10" i="39"/>
  <c r="AT10" i="39"/>
  <c r="AU10" i="39"/>
  <c r="AV10" i="39"/>
  <c r="AW10" i="39"/>
  <c r="AX10" i="39"/>
  <c r="AL10" i="39"/>
  <c r="AK2" i="39"/>
  <c r="AM6" i="39"/>
  <c r="AN6" i="39"/>
  <c r="AO6" i="39"/>
  <c r="AP6" i="39"/>
  <c r="AQ6" i="39"/>
  <c r="AR6" i="39"/>
  <c r="AS6" i="39"/>
  <c r="AT6" i="39"/>
  <c r="AU6" i="39"/>
  <c r="AV6" i="39"/>
  <c r="AW6" i="39"/>
  <c r="AX6" i="39"/>
  <c r="AL6" i="39"/>
  <c r="AF22" i="41"/>
  <c r="AL25" i="41"/>
  <c r="AL58" i="41"/>
  <c r="BD4" i="46" l="1"/>
  <c r="AD5" i="27"/>
  <c r="AE5" i="27"/>
  <c r="AF5" i="27"/>
  <c r="AG5" i="27"/>
  <c r="AH5" i="27"/>
  <c r="AI5" i="27"/>
  <c r="AJ5" i="27"/>
  <c r="AK5" i="27"/>
  <c r="AL5" i="27"/>
  <c r="AM5" i="27"/>
  <c r="AN5" i="27"/>
  <c r="AO5" i="27"/>
  <c r="AP5" i="27"/>
  <c r="AQ5" i="27"/>
  <c r="AR5" i="27"/>
  <c r="AS5" i="27"/>
  <c r="AT5" i="27"/>
  <c r="AU5" i="27"/>
  <c r="AV5" i="27"/>
  <c r="AW5" i="27"/>
  <c r="AX5" i="27"/>
  <c r="AY5" i="27"/>
  <c r="AZ5" i="27"/>
  <c r="BA5" i="27"/>
  <c r="BB5" i="27"/>
  <c r="BC5" i="27"/>
  <c r="BD5" i="27"/>
  <c r="BE5" i="27"/>
  <c r="BF5" i="27"/>
  <c r="BG5" i="27"/>
  <c r="BH5" i="27"/>
  <c r="BI5" i="27"/>
  <c r="AC5" i="27"/>
  <c r="H4" i="39" l="1"/>
  <c r="H5" i="39" s="1"/>
  <c r="H2" i="39" s="1"/>
  <c r="I4" i="39"/>
  <c r="I5" i="39" s="1"/>
  <c r="J4" i="39"/>
  <c r="J5" i="39" s="1"/>
  <c r="J2" i="39" s="1"/>
  <c r="V4" i="39"/>
  <c r="V5" i="39" s="1"/>
  <c r="V2" i="39" s="1"/>
  <c r="AF4" i="39"/>
  <c r="AF5" i="39" s="1"/>
  <c r="AF2" i="39" s="1"/>
  <c r="AH4" i="39"/>
  <c r="AH5" i="39" s="1"/>
  <c r="AH45" i="39"/>
  <c r="AH46" i="39" s="1"/>
  <c r="AH47" i="39" s="1"/>
  <c r="F44" i="39"/>
  <c r="F45" i="39" s="1"/>
  <c r="F46" i="39" s="1"/>
  <c r="F47" i="39" s="1"/>
  <c r="AD4" i="27" s="1"/>
  <c r="G44" i="39"/>
  <c r="G45" i="39" s="1"/>
  <c r="G46" i="39" s="1"/>
  <c r="G47" i="39" s="1"/>
  <c r="G4" i="39" s="1"/>
  <c r="G5" i="39" s="1"/>
  <c r="H44" i="39"/>
  <c r="H45" i="39" s="1"/>
  <c r="H46" i="39" s="1"/>
  <c r="H47" i="39" s="1"/>
  <c r="AF4" i="27" s="1"/>
  <c r="I44" i="39"/>
  <c r="I45" i="39" s="1"/>
  <c r="I46" i="39" s="1"/>
  <c r="I47" i="39" s="1"/>
  <c r="AG4" i="27" s="1"/>
  <c r="J44" i="39"/>
  <c r="J45" i="39" s="1"/>
  <c r="J46" i="39" s="1"/>
  <c r="J47" i="39" s="1"/>
  <c r="AH4" i="27" s="1"/>
  <c r="K44" i="39"/>
  <c r="K45" i="39" s="1"/>
  <c r="K46" i="39" s="1"/>
  <c r="K47" i="39" s="1"/>
  <c r="AI4" i="27" s="1"/>
  <c r="L44" i="39"/>
  <c r="L45" i="39" s="1"/>
  <c r="L46" i="39" s="1"/>
  <c r="L47" i="39" s="1"/>
  <c r="M44" i="39"/>
  <c r="M45" i="39" s="1"/>
  <c r="M46" i="39" s="1"/>
  <c r="M47" i="39" s="1"/>
  <c r="AK4" i="27" s="1"/>
  <c r="N44" i="39"/>
  <c r="N45" i="39" s="1"/>
  <c r="N46" i="39" s="1"/>
  <c r="N47" i="39" s="1"/>
  <c r="AL4" i="27" s="1"/>
  <c r="O44" i="39"/>
  <c r="O45" i="39" s="1"/>
  <c r="O46" i="39" s="1"/>
  <c r="O47" i="39" s="1"/>
  <c r="AM4" i="27" s="1"/>
  <c r="P44" i="39"/>
  <c r="P45" i="39" s="1"/>
  <c r="P46" i="39" s="1"/>
  <c r="P47" i="39" s="1"/>
  <c r="AN4" i="27" s="1"/>
  <c r="Q44" i="39"/>
  <c r="Q45" i="39" s="1"/>
  <c r="Q46" i="39" s="1"/>
  <c r="Q47" i="39" s="1"/>
  <c r="AO4" i="27" s="1"/>
  <c r="R44" i="39"/>
  <c r="R45" i="39" s="1"/>
  <c r="R46" i="39" s="1"/>
  <c r="R47" i="39" s="1"/>
  <c r="AP4" i="27" s="1"/>
  <c r="S44" i="39"/>
  <c r="S45" i="39" s="1"/>
  <c r="S46" i="39" s="1"/>
  <c r="S47" i="39" s="1"/>
  <c r="AQ4" i="27" s="1"/>
  <c r="T44" i="39"/>
  <c r="T45" i="39" s="1"/>
  <c r="T46" i="39" s="1"/>
  <c r="T47" i="39" s="1"/>
  <c r="U44" i="39"/>
  <c r="U45" i="39" s="1"/>
  <c r="U46" i="39" s="1"/>
  <c r="U47" i="39" s="1"/>
  <c r="V44" i="39"/>
  <c r="V45" i="39" s="1"/>
  <c r="V46" i="39" s="1"/>
  <c r="V47" i="39" s="1"/>
  <c r="AT4" i="27" s="1"/>
  <c r="W44" i="39"/>
  <c r="W45" i="39" s="1"/>
  <c r="W46" i="39" s="1"/>
  <c r="W47" i="39" s="1"/>
  <c r="AU4" i="27" s="1"/>
  <c r="X44" i="39"/>
  <c r="X45" i="39" s="1"/>
  <c r="X46" i="39" s="1"/>
  <c r="X47" i="39" s="1"/>
  <c r="AV4" i="27" s="1"/>
  <c r="Y44" i="39"/>
  <c r="Y45" i="39" s="1"/>
  <c r="Y46" i="39" s="1"/>
  <c r="Y47" i="39" s="1"/>
  <c r="AW4" i="27" s="1"/>
  <c r="Z44" i="39"/>
  <c r="Z45" i="39" s="1"/>
  <c r="Z46" i="39" s="1"/>
  <c r="Z47" i="39" s="1"/>
  <c r="AA44" i="39"/>
  <c r="AA45" i="39" s="1"/>
  <c r="AA46" i="39" s="1"/>
  <c r="AA47" i="39" s="1"/>
  <c r="AY4" i="27" s="1"/>
  <c r="AB44" i="39"/>
  <c r="AB45" i="39" s="1"/>
  <c r="AB46" i="39" s="1"/>
  <c r="AB47" i="39" s="1"/>
  <c r="AZ4" i="27" s="1"/>
  <c r="AC44" i="39"/>
  <c r="AC45" i="39" s="1"/>
  <c r="AC46" i="39" s="1"/>
  <c r="AC47" i="39" s="1"/>
  <c r="BA4" i="27" s="1"/>
  <c r="AD44" i="39"/>
  <c r="AD45" i="39" s="1"/>
  <c r="AD46" i="39" s="1"/>
  <c r="AD47" i="39" s="1"/>
  <c r="BB4" i="27" s="1"/>
  <c r="AE44" i="39"/>
  <c r="AE45" i="39" s="1"/>
  <c r="AE46" i="39" s="1"/>
  <c r="AE47" i="39" s="1"/>
  <c r="BC4" i="27" s="1"/>
  <c r="AF44" i="39"/>
  <c r="AF45" i="39" s="1"/>
  <c r="AF46" i="39" s="1"/>
  <c r="AF47" i="39" s="1"/>
  <c r="BD4" i="27" s="1"/>
  <c r="AG44" i="39"/>
  <c r="AG45" i="39" s="1"/>
  <c r="AG46" i="39" s="1"/>
  <c r="AG47" i="39" s="1"/>
  <c r="AH44" i="39"/>
  <c r="AI44" i="39"/>
  <c r="AI45" i="39" s="1"/>
  <c r="AI46" i="39" s="1"/>
  <c r="AI47" i="39" s="1"/>
  <c r="BG4" i="27" s="1"/>
  <c r="AJ44" i="39"/>
  <c r="AJ45" i="39" s="1"/>
  <c r="AJ46" i="39" s="1"/>
  <c r="AJ47" i="39" s="1"/>
  <c r="BH4" i="27" s="1"/>
  <c r="AK44" i="39"/>
  <c r="AK45" i="39" s="1"/>
  <c r="AK46" i="39" s="1"/>
  <c r="AK47" i="39" s="1"/>
  <c r="BI4" i="27" s="1"/>
  <c r="E44" i="39"/>
  <c r="E45" i="39" s="1"/>
  <c r="E46" i="39" s="1"/>
  <c r="AE38" i="36"/>
  <c r="AE33" i="36"/>
  <c r="U32" i="36"/>
  <c r="AE24" i="36"/>
  <c r="F39" i="36"/>
  <c r="U38" i="36"/>
  <c r="AE37" i="36"/>
  <c r="J478" i="13"/>
  <c r="AW8" i="41"/>
  <c r="AM8" i="41"/>
  <c r="AN8" i="41"/>
  <c r="AO8" i="41"/>
  <c r="AP8" i="41"/>
  <c r="AQ8" i="41"/>
  <c r="AR8" i="41"/>
  <c r="AS8" i="41"/>
  <c r="AT8" i="41"/>
  <c r="AU8" i="41"/>
  <c r="AV8" i="41"/>
  <c r="AX8" i="41"/>
  <c r="AM9" i="41"/>
  <c r="AN9" i="41"/>
  <c r="AO9" i="41"/>
  <c r="AP9" i="41"/>
  <c r="AQ9" i="41"/>
  <c r="AR9" i="41"/>
  <c r="AS9" i="41"/>
  <c r="AT9" i="41"/>
  <c r="AU9" i="41"/>
  <c r="AV9" i="41"/>
  <c r="AW9" i="41"/>
  <c r="AX9" i="41"/>
  <c r="AM10" i="41"/>
  <c r="AN10" i="41"/>
  <c r="AO10" i="41"/>
  <c r="AP10" i="41"/>
  <c r="AQ10" i="41"/>
  <c r="AR10" i="41"/>
  <c r="AS10" i="41"/>
  <c r="AT10" i="41"/>
  <c r="AU10" i="41"/>
  <c r="AV10" i="41"/>
  <c r="AW10" i="41"/>
  <c r="AX10" i="41"/>
  <c r="AL10" i="41"/>
  <c r="AL9" i="41"/>
  <c r="AL8" i="41"/>
  <c r="AL56" i="41"/>
  <c r="AL50" i="41"/>
  <c r="AX58" i="41"/>
  <c r="AX49" i="41"/>
  <c r="AU6" i="27"/>
  <c r="AR21" i="36"/>
  <c r="AW21" i="36"/>
  <c r="BA21" i="36"/>
  <c r="AR53" i="36"/>
  <c r="BE16" i="46"/>
  <c r="AM50" i="41"/>
  <c r="AN50" i="41"/>
  <c r="AO50" i="41"/>
  <c r="AP50" i="41"/>
  <c r="AQ50" i="41"/>
  <c r="AR50" i="41"/>
  <c r="AS50" i="41"/>
  <c r="AT50" i="41"/>
  <c r="AU50" i="41"/>
  <c r="AV50" i="41"/>
  <c r="AW50" i="41"/>
  <c r="AX50" i="41"/>
  <c r="BK7" i="27"/>
  <c r="BL7" i="27"/>
  <c r="BM7" i="27"/>
  <c r="BN7" i="27"/>
  <c r="BO7" i="27"/>
  <c r="BP7" i="27"/>
  <c r="BQ7" i="27"/>
  <c r="BR7" i="27"/>
  <c r="BS7" i="27"/>
  <c r="BT7" i="27"/>
  <c r="BU7" i="27"/>
  <c r="BV7" i="27"/>
  <c r="BW7" i="27"/>
  <c r="BX7" i="27"/>
  <c r="BY7" i="27"/>
  <c r="BJ7" i="27"/>
  <c r="BK5" i="27"/>
  <c r="BL5" i="27"/>
  <c r="BM5" i="27"/>
  <c r="BN5" i="27"/>
  <c r="BO5" i="27"/>
  <c r="BP5" i="27"/>
  <c r="BQ5" i="27"/>
  <c r="BR5" i="27"/>
  <c r="BS5" i="27"/>
  <c r="BT5" i="27"/>
  <c r="BU5" i="27"/>
  <c r="BV5" i="27"/>
  <c r="BW5" i="27"/>
  <c r="BX5" i="27"/>
  <c r="BY5" i="27"/>
  <c r="BJ5" i="27"/>
  <c r="BK4" i="27"/>
  <c r="BL4" i="27"/>
  <c r="BM4" i="27"/>
  <c r="BN4" i="27"/>
  <c r="BO4" i="27"/>
  <c r="BP4" i="27"/>
  <c r="BQ4" i="27"/>
  <c r="BR4" i="27"/>
  <c r="BS4" i="27"/>
  <c r="BT4" i="27"/>
  <c r="BU4" i="27"/>
  <c r="BV4" i="27"/>
  <c r="BW4" i="27"/>
  <c r="BX4" i="27"/>
  <c r="BY4" i="27"/>
  <c r="BJ4" i="27"/>
  <c r="BV15" i="36"/>
  <c r="BV16" i="36"/>
  <c r="BV14" i="36"/>
  <c r="BL15" i="36"/>
  <c r="BL16" i="36"/>
  <c r="BL14" i="36"/>
  <c r="BV10" i="36"/>
  <c r="BV11" i="36"/>
  <c r="BV9" i="36"/>
  <c r="BL10" i="36"/>
  <c r="BL11" i="36"/>
  <c r="BL9" i="36"/>
  <c r="BE4" i="27" l="1"/>
  <c r="AG4" i="39"/>
  <c r="AG5" i="39" s="1"/>
  <c r="AR4" i="27"/>
  <c r="T4" i="39"/>
  <c r="T5" i="39" s="1"/>
  <c r="T2" i="39" s="1"/>
  <c r="AS4" i="27"/>
  <c r="U4" i="39"/>
  <c r="U5" i="39" s="1"/>
  <c r="AX4" i="27"/>
  <c r="Z4" i="39"/>
  <c r="Z5" i="39" s="1"/>
  <c r="Z2" i="39" s="1"/>
  <c r="AE4" i="39"/>
  <c r="AE5" i="39" s="1"/>
  <c r="AE2" i="39" s="1"/>
  <c r="S4" i="39"/>
  <c r="S5" i="39" s="1"/>
  <c r="S2" i="39" s="1"/>
  <c r="AD4" i="39"/>
  <c r="AD5" i="39" s="1"/>
  <c r="AD2" i="39" s="1"/>
  <c r="R4" i="39"/>
  <c r="R5" i="39" s="1"/>
  <c r="AC4" i="39"/>
  <c r="AC5" i="39" s="1"/>
  <c r="Q4" i="39"/>
  <c r="Q5" i="39" s="1"/>
  <c r="AH2" i="39"/>
  <c r="BF4" i="27"/>
  <c r="AB4" i="39"/>
  <c r="AB5" i="39" s="1"/>
  <c r="P4" i="39"/>
  <c r="P5" i="39" s="1"/>
  <c r="P2" i="39" s="1"/>
  <c r="AJ4" i="27"/>
  <c r="AA4" i="39"/>
  <c r="AA5" i="39" s="1"/>
  <c r="AA2" i="39" s="1"/>
  <c r="O4" i="39"/>
  <c r="O5" i="39" s="1"/>
  <c r="O2" i="39" s="1"/>
  <c r="G2" i="39"/>
  <c r="AE4" i="27"/>
  <c r="F4" i="39"/>
  <c r="F5" i="39" s="1"/>
  <c r="N4" i="39"/>
  <c r="N5" i="39" s="1"/>
  <c r="N2" i="39" s="1"/>
  <c r="AK4" i="39"/>
  <c r="AK5" i="39" s="1"/>
  <c r="Y4" i="39"/>
  <c r="Y5" i="39" s="1"/>
  <c r="Y2" i="39" s="1"/>
  <c r="M4" i="39"/>
  <c r="M5" i="39" s="1"/>
  <c r="M2" i="39" s="1"/>
  <c r="AJ4" i="39"/>
  <c r="AJ5" i="39" s="1"/>
  <c r="AJ2" i="39" s="1"/>
  <c r="X4" i="39"/>
  <c r="X5" i="39" s="1"/>
  <c r="X2" i="39" s="1"/>
  <c r="L4" i="39"/>
  <c r="L5" i="39" s="1"/>
  <c r="L2" i="39" s="1"/>
  <c r="AI4" i="39"/>
  <c r="AI5" i="39" s="1"/>
  <c r="AI2" i="39" s="1"/>
  <c r="W4" i="39"/>
  <c r="W5" i="39" s="1"/>
  <c r="W2" i="39" s="1"/>
  <c r="K4" i="39"/>
  <c r="K5" i="39" s="1"/>
  <c r="K2" i="39" s="1"/>
  <c r="I2" i="39"/>
  <c r="R2" i="39"/>
  <c r="F2" i="39"/>
  <c r="Q2" i="39"/>
  <c r="AB2" i="39"/>
  <c r="AG2" i="39"/>
  <c r="AC2" i="39"/>
  <c r="U2" i="39"/>
  <c r="E47" i="39"/>
  <c r="AD125" i="13"/>
  <c r="AD339" i="13" s="1"/>
  <c r="AD354" i="13" s="1"/>
  <c r="BK125" i="13"/>
  <c r="AF125" i="13"/>
  <c r="BP19" i="46"/>
  <c r="BQ19" i="46"/>
  <c r="BH19" i="46"/>
  <c r="BI19" i="46"/>
  <c r="BJ19" i="46"/>
  <c r="BK19" i="46"/>
  <c r="BL19" i="46"/>
  <c r="BM19" i="46"/>
  <c r="BN19" i="46"/>
  <c r="BO19" i="46"/>
  <c r="BG19" i="46"/>
  <c r="BF19" i="46"/>
  <c r="BE19" i="46"/>
  <c r="BP16" i="46"/>
  <c r="BQ16" i="46"/>
  <c r="BH16" i="46"/>
  <c r="BI16" i="46"/>
  <c r="BJ16" i="46"/>
  <c r="BK16" i="46"/>
  <c r="BL16" i="46"/>
  <c r="BM16" i="46"/>
  <c r="BN16" i="46"/>
  <c r="BO16" i="46"/>
  <c r="BG16" i="46"/>
  <c r="BF16" i="46"/>
  <c r="AC4" i="27" l="1"/>
  <c r="E4" i="39"/>
  <c r="E5" i="39" s="1"/>
  <c r="E2" i="39" s="1"/>
  <c r="E14" i="41" s="1"/>
  <c r="E22" i="39"/>
  <c r="AM56" i="41"/>
  <c r="AM58" i="41" s="1"/>
  <c r="AN56" i="41"/>
  <c r="AN58" i="41" s="1"/>
  <c r="AO56" i="41"/>
  <c r="AO58" i="41" s="1"/>
  <c r="AP56" i="41"/>
  <c r="AP58" i="41" s="1"/>
  <c r="AQ56" i="41"/>
  <c r="AQ58" i="41" s="1"/>
  <c r="AR56" i="41"/>
  <c r="AR58" i="41" s="1"/>
  <c r="AS56" i="41"/>
  <c r="AT56" i="41"/>
  <c r="AU56" i="41"/>
  <c r="AU58" i="41" s="1"/>
  <c r="AV56" i="41"/>
  <c r="AV58" i="41" s="1"/>
  <c r="AW56" i="41"/>
  <c r="AW58" i="41" s="1"/>
  <c r="AX56" i="41"/>
  <c r="AS58" i="41"/>
  <c r="AT58" i="41"/>
  <c r="AT49" i="41"/>
  <c r="AU49" i="41"/>
  <c r="AV49" i="41"/>
  <c r="AW49" i="41"/>
  <c r="AO49" i="41"/>
  <c r="AP49" i="41"/>
  <c r="AQ49" i="41"/>
  <c r="AR49" i="41"/>
  <c r="AL49" i="41"/>
  <c r="AM49" i="41"/>
  <c r="AS49" i="41"/>
  <c r="AN49" i="41"/>
  <c r="T7" i="41"/>
  <c r="T12" i="41" s="1"/>
  <c r="F7" i="41"/>
  <c r="F12" i="41" s="1"/>
  <c r="G7" i="41"/>
  <c r="G12" i="41" s="1"/>
  <c r="H7" i="41"/>
  <c r="H12" i="41" s="1"/>
  <c r="I7" i="41"/>
  <c r="I12" i="41" s="1"/>
  <c r="J7" i="41"/>
  <c r="J12" i="41" s="1"/>
  <c r="K7" i="41"/>
  <c r="L7" i="41"/>
  <c r="L12" i="41" s="1"/>
  <c r="M7" i="41"/>
  <c r="M12" i="41" s="1"/>
  <c r="N7" i="41"/>
  <c r="N12" i="41" s="1"/>
  <c r="O7" i="41"/>
  <c r="O12" i="41" s="1"/>
  <c r="P7" i="41"/>
  <c r="P12" i="41" s="1"/>
  <c r="Q7" i="41"/>
  <c r="R7" i="41"/>
  <c r="R12" i="41" s="1"/>
  <c r="S7" i="41"/>
  <c r="S12" i="41" s="1"/>
  <c r="U7" i="41"/>
  <c r="U12" i="41" s="1"/>
  <c r="V7" i="41"/>
  <c r="V12" i="41" s="1"/>
  <c r="W7" i="41"/>
  <c r="X7" i="41"/>
  <c r="X12" i="41" s="1"/>
  <c r="Y7" i="41"/>
  <c r="Y12" i="41" s="1"/>
  <c r="Z7" i="41"/>
  <c r="Z12" i="41" s="1"/>
  <c r="AA7" i="41"/>
  <c r="AA12" i="41" s="1"/>
  <c r="AB7" i="41"/>
  <c r="AB12" i="41" s="1"/>
  <c r="AC7" i="41"/>
  <c r="AC12" i="41" s="1"/>
  <c r="AD7" i="41"/>
  <c r="AD12" i="41" s="1"/>
  <c r="AE7" i="41"/>
  <c r="AE12" i="41" s="1"/>
  <c r="AF7" i="41"/>
  <c r="AF12" i="41" s="1"/>
  <c r="AG7" i="41"/>
  <c r="AG12" i="41" s="1"/>
  <c r="AH7" i="41"/>
  <c r="AH12" i="41" s="1"/>
  <c r="AI7" i="41"/>
  <c r="AJ7" i="41"/>
  <c r="AK7" i="41"/>
  <c r="AK12" i="41" s="1"/>
  <c r="E7" i="41"/>
  <c r="E12" i="41" s="1"/>
  <c r="AJ12" i="41" l="1"/>
  <c r="K12" i="41"/>
  <c r="AI12" i="41"/>
  <c r="W12" i="41"/>
  <c r="Q12" i="41"/>
  <c r="L33" i="36"/>
  <c r="BA48" i="36"/>
  <c r="BK25" i="21"/>
  <c r="AS25" i="41" s="1"/>
  <c r="BL25" i="21"/>
  <c r="AT25" i="41" s="1"/>
  <c r="BM25" i="21"/>
  <c r="AU25" i="41" s="1"/>
  <c r="BN25" i="21"/>
  <c r="AV25" i="41" s="1"/>
  <c r="BO25" i="21"/>
  <c r="AW25" i="41" s="1"/>
  <c r="BP25" i="21"/>
  <c r="AX25" i="41" s="1"/>
  <c r="BF25" i="21"/>
  <c r="AN25" i="41" s="1"/>
  <c r="BG25" i="21"/>
  <c r="AO25" i="41" s="1"/>
  <c r="BH25" i="21"/>
  <c r="AP25" i="41" s="1"/>
  <c r="BI25" i="21"/>
  <c r="AQ25" i="41" s="1"/>
  <c r="BJ25" i="21"/>
  <c r="AR25" i="41" s="1"/>
  <c r="BE25" i="21"/>
  <c r="AM25" i="41" s="1"/>
  <c r="BD25" i="21"/>
  <c r="AS20" i="41"/>
  <c r="BP10" i="46"/>
  <c r="AW20" i="41" s="1"/>
  <c r="BQ10" i="46"/>
  <c r="AX20" i="41" s="1"/>
  <c r="BH10" i="46"/>
  <c r="AO20" i="41" s="1"/>
  <c r="BI10" i="46"/>
  <c r="AP20" i="41" s="1"/>
  <c r="BJ10" i="46"/>
  <c r="AQ20" i="41" s="1"/>
  <c r="BK10" i="46"/>
  <c r="AR20" i="41" s="1"/>
  <c r="BL10" i="46"/>
  <c r="BM10" i="46"/>
  <c r="AT20" i="41" s="1"/>
  <c r="BN10" i="46"/>
  <c r="AU20" i="41" s="1"/>
  <c r="BO10" i="46"/>
  <c r="AV20" i="41" s="1"/>
  <c r="BG10" i="46"/>
  <c r="AN20" i="41" s="1"/>
  <c r="BF10" i="46"/>
  <c r="AM20" i="41" s="1"/>
  <c r="BF13" i="46"/>
  <c r="AM21" i="41" s="1"/>
  <c r="BE10" i="46"/>
  <c r="AL20" i="41" s="1"/>
  <c r="BZ7" i="27"/>
  <c r="BZ5" i="27"/>
  <c r="BZ4" i="27"/>
  <c r="Z33" i="46"/>
  <c r="AB52" i="18" s="1"/>
  <c r="BA59" i="36"/>
  <c r="BA79" i="36" s="1"/>
  <c r="BA58" i="36"/>
  <c r="BA78" i="36" s="1"/>
  <c r="AW60" i="36"/>
  <c r="AW80" i="36" s="1"/>
  <c r="AW59" i="36"/>
  <c r="AW79" i="36" s="1"/>
  <c r="AW58" i="36"/>
  <c r="AW78" i="36" s="1"/>
  <c r="AR60" i="36"/>
  <c r="AR80" i="36" s="1"/>
  <c r="AR59" i="36"/>
  <c r="AR79" i="36" s="1"/>
  <c r="AR58" i="36"/>
  <c r="AR78" i="36" s="1"/>
  <c r="BA54" i="36"/>
  <c r="BA74" i="36" s="1"/>
  <c r="BA53" i="36"/>
  <c r="BA73" i="36" s="1"/>
  <c r="AW55" i="36"/>
  <c r="AW75" i="36" s="1"/>
  <c r="AW54" i="36"/>
  <c r="AW74" i="36" s="1"/>
  <c r="AW53" i="36"/>
  <c r="AW73" i="36" s="1"/>
  <c r="AR55" i="36"/>
  <c r="AR75" i="36" s="1"/>
  <c r="AR54" i="36"/>
  <c r="AR74" i="36" s="1"/>
  <c r="AR73" i="36"/>
  <c r="BU39" i="46"/>
  <c r="BT39" i="46"/>
  <c r="BS39" i="46"/>
  <c r="BR39" i="46"/>
  <c r="BQ39" i="46"/>
  <c r="BP39" i="46"/>
  <c r="BO39" i="46"/>
  <c r="BN39" i="46"/>
  <c r="BM39" i="46"/>
  <c r="BL39" i="46"/>
  <c r="BK39" i="46"/>
  <c r="BJ39" i="46"/>
  <c r="BI39" i="46"/>
  <c r="BH39" i="46"/>
  <c r="BG39" i="46"/>
  <c r="BF39" i="46"/>
  <c r="BE39" i="46"/>
  <c r="BD39" i="46"/>
  <c r="BC39" i="46"/>
  <c r="BB39" i="46"/>
  <c r="BA39" i="46"/>
  <c r="AZ39" i="46"/>
  <c r="AY39" i="46"/>
  <c r="AX39" i="46"/>
  <c r="AW39" i="46"/>
  <c r="AV39" i="46"/>
  <c r="AU39" i="46"/>
  <c r="AT39" i="46"/>
  <c r="AS39" i="46"/>
  <c r="AR39" i="46"/>
  <c r="AQ39" i="46"/>
  <c r="O37" i="46" s="1"/>
  <c r="W34" i="46"/>
  <c r="W32" i="46" s="1"/>
  <c r="V34" i="46"/>
  <c r="V32" i="46" s="1"/>
  <c r="U34" i="46"/>
  <c r="U32" i="46" s="1"/>
  <c r="T34" i="46"/>
  <c r="T32" i="46" s="1"/>
  <c r="S34" i="46"/>
  <c r="S32" i="46" s="1"/>
  <c r="R34" i="46"/>
  <c r="R33" i="46" s="1"/>
  <c r="Q34" i="46"/>
  <c r="Q32" i="46" s="1"/>
  <c r="P34" i="46"/>
  <c r="P32" i="46" s="1"/>
  <c r="O34" i="46"/>
  <c r="O33" i="46" s="1"/>
  <c r="N34" i="46"/>
  <c r="N33" i="46" s="1"/>
  <c r="M34" i="46"/>
  <c r="M33" i="46" s="1"/>
  <c r="L34" i="46"/>
  <c r="L33" i="46" s="1"/>
  <c r="K34" i="46"/>
  <c r="K32" i="46" s="1"/>
  <c r="J34" i="46"/>
  <c r="J32" i="46" s="1"/>
  <c r="I34" i="46"/>
  <c r="I32" i="46" s="1"/>
  <c r="H34" i="46"/>
  <c r="H32" i="46" s="1"/>
  <c r="G34" i="46"/>
  <c r="G33" i="46" s="1"/>
  <c r="F34" i="46"/>
  <c r="F32" i="46" s="1"/>
  <c r="E34" i="46"/>
  <c r="E33" i="46" s="1"/>
  <c r="BU33" i="46"/>
  <c r="BT33" i="46"/>
  <c r="BS33" i="46"/>
  <c r="BR33" i="46"/>
  <c r="BQ33" i="46"/>
  <c r="BP33" i="46"/>
  <c r="BO33" i="46"/>
  <c r="BN33" i="46"/>
  <c r="BM33" i="46"/>
  <c r="BL33" i="46"/>
  <c r="BK33" i="46"/>
  <c r="BJ33" i="46"/>
  <c r="BI33" i="46"/>
  <c r="BH33" i="46"/>
  <c r="BG33" i="46"/>
  <c r="BF33" i="46"/>
  <c r="BE33" i="46"/>
  <c r="BD33" i="46"/>
  <c r="BC33" i="46"/>
  <c r="BB33" i="46"/>
  <c r="BA33" i="46"/>
  <c r="AZ33" i="46"/>
  <c r="AY33" i="46"/>
  <c r="AX33" i="46"/>
  <c r="AW33" i="46"/>
  <c r="AV33" i="46"/>
  <c r="AU33" i="46"/>
  <c r="AT33" i="46"/>
  <c r="AS33" i="46"/>
  <c r="AR33" i="46"/>
  <c r="AQ33" i="46"/>
  <c r="AP33" i="46"/>
  <c r="AO33" i="46"/>
  <c r="AN33" i="46"/>
  <c r="AM33" i="46"/>
  <c r="AL33" i="46"/>
  <c r="AK33" i="46"/>
  <c r="AJ33" i="46"/>
  <c r="AI33" i="46"/>
  <c r="AH33" i="46"/>
  <c r="AG33" i="46"/>
  <c r="AF33" i="46"/>
  <c r="AE33" i="46"/>
  <c r="AD33" i="46"/>
  <c r="AC33" i="46"/>
  <c r="AB33" i="46"/>
  <c r="AA33" i="46"/>
  <c r="Y33" i="46"/>
  <c r="X33" i="46"/>
  <c r="P33" i="46"/>
  <c r="BU32" i="46"/>
  <c r="BT32" i="46"/>
  <c r="BS32" i="46"/>
  <c r="BR32" i="46"/>
  <c r="BQ32" i="46"/>
  <c r="BP32" i="46"/>
  <c r="BO32" i="46"/>
  <c r="BN32" i="46"/>
  <c r="BM32" i="46"/>
  <c r="BL32" i="46"/>
  <c r="BK32" i="46"/>
  <c r="BJ32" i="46"/>
  <c r="BI32" i="46"/>
  <c r="BH32" i="46"/>
  <c r="BG32" i="46"/>
  <c r="BF32" i="46"/>
  <c r="BE32" i="46"/>
  <c r="BD32" i="46"/>
  <c r="BC32" i="46"/>
  <c r="BB32" i="46"/>
  <c r="BA32" i="46"/>
  <c r="AZ32" i="46"/>
  <c r="AY32" i="46"/>
  <c r="AX32" i="46"/>
  <c r="AW32" i="46"/>
  <c r="AV32" i="46"/>
  <c r="AU32" i="46"/>
  <c r="AT32" i="46"/>
  <c r="AS32" i="46"/>
  <c r="AR32" i="46"/>
  <c r="AQ32" i="46"/>
  <c r="AP32" i="46"/>
  <c r="AO32" i="46"/>
  <c r="AN32" i="46"/>
  <c r="AM32" i="46"/>
  <c r="AL32" i="46"/>
  <c r="AK32" i="46"/>
  <c r="AJ32" i="46"/>
  <c r="AI32" i="46"/>
  <c r="AH32" i="46"/>
  <c r="AG32" i="46"/>
  <c r="AF32" i="46"/>
  <c r="AE32" i="46"/>
  <c r="AD32" i="46"/>
  <c r="AC32" i="46"/>
  <c r="AB32" i="46"/>
  <c r="AA32" i="46"/>
  <c r="Z32" i="46"/>
  <c r="Y32" i="46"/>
  <c r="X32" i="46"/>
  <c r="AR6" i="27"/>
  <c r="AR12" i="27" s="1"/>
  <c r="Q33" i="46" l="1"/>
  <c r="AP37" i="46"/>
  <c r="AN37" i="46"/>
  <c r="S37" i="46"/>
  <c r="M37" i="46"/>
  <c r="L32" i="46"/>
  <c r="AJ38" i="46"/>
  <c r="O38" i="46"/>
  <c r="AE37" i="46"/>
  <c r="I37" i="46"/>
  <c r="X38" i="46"/>
  <c r="AL37" i="46"/>
  <c r="R38" i="46"/>
  <c r="AE38" i="46"/>
  <c r="L38" i="46"/>
  <c r="AB37" i="46"/>
  <c r="G37" i="46"/>
  <c r="P38" i="46"/>
  <c r="M32" i="46"/>
  <c r="M38" i="46"/>
  <c r="N32" i="46"/>
  <c r="O32" i="46"/>
  <c r="AD38" i="46"/>
  <c r="H38" i="46"/>
  <c r="Z37" i="46"/>
  <c r="E37" i="46"/>
  <c r="T38" i="46"/>
  <c r="Q37" i="46"/>
  <c r="AN38" i="46"/>
  <c r="AK37" i="46"/>
  <c r="N37" i="46"/>
  <c r="H37" i="46"/>
  <c r="AB38" i="46"/>
  <c r="G38" i="46"/>
  <c r="Y37" i="46"/>
  <c r="AP38" i="46"/>
  <c r="S38" i="46"/>
  <c r="P37" i="46"/>
  <c r="AM38" i="46"/>
  <c r="AG37" i="46"/>
  <c r="AF37" i="46"/>
  <c r="AC37" i="46"/>
  <c r="AA38" i="46"/>
  <c r="F38" i="46"/>
  <c r="U37" i="46"/>
  <c r="AK38" i="46"/>
  <c r="AF38" i="46"/>
  <c r="R32" i="46"/>
  <c r="Y38" i="46"/>
  <c r="AO37" i="46"/>
  <c r="T37" i="46"/>
  <c r="E32" i="46"/>
  <c r="F33" i="46"/>
  <c r="AI38" i="46"/>
  <c r="W38" i="46"/>
  <c r="K38" i="46"/>
  <c r="AJ37" i="46"/>
  <c r="X37" i="46"/>
  <c r="L37" i="46"/>
  <c r="AH38" i="46"/>
  <c r="V38" i="46"/>
  <c r="J38" i="46"/>
  <c r="AI37" i="46"/>
  <c r="W37" i="46"/>
  <c r="K37" i="46"/>
  <c r="L54" i="36" s="1"/>
  <c r="L74" i="36" s="1"/>
  <c r="AG38" i="46"/>
  <c r="U38" i="46"/>
  <c r="I38" i="46"/>
  <c r="AH37" i="46"/>
  <c r="V37" i="46"/>
  <c r="J37" i="46"/>
  <c r="AO38" i="46"/>
  <c r="AC38" i="46"/>
  <c r="Q38" i="46"/>
  <c r="E38" i="46"/>
  <c r="AD37" i="46"/>
  <c r="R37" i="46"/>
  <c r="F37" i="46"/>
  <c r="AL38" i="46"/>
  <c r="AM58" i="36" s="1"/>
  <c r="AM78" i="36" s="1"/>
  <c r="Z38" i="46"/>
  <c r="N38" i="46"/>
  <c r="AM37" i="46"/>
  <c r="AA37" i="46"/>
  <c r="AM54" i="36"/>
  <c r="AM74" i="36" s="1"/>
  <c r="S33" i="46"/>
  <c r="H33" i="46"/>
  <c r="T33" i="46"/>
  <c r="I33" i="46"/>
  <c r="U33" i="46"/>
  <c r="G32" i="46"/>
  <c r="J33" i="46"/>
  <c r="V33" i="46"/>
  <c r="K33" i="46"/>
  <c r="W33" i="46"/>
  <c r="P16" i="27"/>
  <c r="Q16" i="27"/>
  <c r="R16" i="27"/>
  <c r="S16" i="27"/>
  <c r="T16" i="27"/>
  <c r="U16" i="27"/>
  <c r="AB16" i="27"/>
  <c r="AN16" i="27"/>
  <c r="AP16" i="27"/>
  <c r="AQ16" i="27"/>
  <c r="AR16" i="27"/>
  <c r="P17" i="27"/>
  <c r="Q17" i="27"/>
  <c r="R17" i="27"/>
  <c r="S17" i="27"/>
  <c r="T17" i="27"/>
  <c r="AB17" i="27"/>
  <c r="AC17" i="27"/>
  <c r="AR17" i="27"/>
  <c r="P18" i="27"/>
  <c r="Q18" i="27"/>
  <c r="R18" i="27"/>
  <c r="S18" i="27"/>
  <c r="AB18" i="27"/>
  <c r="P12" i="27"/>
  <c r="Q12" i="27"/>
  <c r="R12" i="27"/>
  <c r="AB12" i="27"/>
  <c r="P13" i="27"/>
  <c r="Q13" i="27"/>
  <c r="T13" i="27"/>
  <c r="AB13" i="27"/>
  <c r="AN13" i="27"/>
  <c r="P14" i="27"/>
  <c r="S14" i="27"/>
  <c r="AB14" i="27"/>
  <c r="AO6" i="27"/>
  <c r="AP6" i="27"/>
  <c r="AP13" i="27" s="1"/>
  <c r="AQ6" i="27"/>
  <c r="AQ18" i="27" s="1"/>
  <c r="AR18" i="27"/>
  <c r="AS6" i="27"/>
  <c r="AS17" i="27" s="1"/>
  <c r="AT6" i="27"/>
  <c r="AT16" i="27" s="1"/>
  <c r="J6" i="27"/>
  <c r="J16" i="27" s="1"/>
  <c r="K6" i="27"/>
  <c r="K16" i="27" s="1"/>
  <c r="L6" i="27"/>
  <c r="L16" i="27" s="1"/>
  <c r="M6" i="27"/>
  <c r="M16" i="27" s="1"/>
  <c r="N6" i="27"/>
  <c r="N14" i="27" s="1"/>
  <c r="O6" i="27"/>
  <c r="O12" i="27" s="1"/>
  <c r="P6" i="27"/>
  <c r="Q6" i="27"/>
  <c r="Q14" i="27" s="1"/>
  <c r="R6" i="27"/>
  <c r="R13" i="27" s="1"/>
  <c r="S6" i="27"/>
  <c r="S12" i="27" s="1"/>
  <c r="T6" i="27"/>
  <c r="T18" i="27" s="1"/>
  <c r="U6" i="27"/>
  <c r="U17" i="27" s="1"/>
  <c r="V6" i="27"/>
  <c r="V16" i="27" s="1"/>
  <c r="W6" i="27"/>
  <c r="W16" i="27" s="1"/>
  <c r="X6" i="27"/>
  <c r="X16" i="27" s="1"/>
  <c r="Y6" i="27"/>
  <c r="Y12" i="27" s="1"/>
  <c r="Z6" i="27"/>
  <c r="Z12" i="27" s="1"/>
  <c r="AA6" i="27"/>
  <c r="AA18" i="27" s="1"/>
  <c r="AB6" i="27"/>
  <c r="AC6" i="27"/>
  <c r="AC14" i="27" s="1"/>
  <c r="AD6" i="27"/>
  <c r="AD13" i="27" s="1"/>
  <c r="AE6" i="27"/>
  <c r="AE12" i="27" s="1"/>
  <c r="AF6" i="27"/>
  <c r="AF18" i="27" s="1"/>
  <c r="AG6" i="27"/>
  <c r="AG17" i="27" s="1"/>
  <c r="AH6" i="27"/>
  <c r="AH16" i="27" s="1"/>
  <c r="AI6" i="27"/>
  <c r="AJ6" i="27"/>
  <c r="AK6" i="27"/>
  <c r="AL6" i="27"/>
  <c r="AM6" i="27"/>
  <c r="AN6" i="27"/>
  <c r="AN17" i="27" s="1"/>
  <c r="AM44" i="36"/>
  <c r="AM43" i="36"/>
  <c r="AM50" i="36"/>
  <c r="AM39" i="36"/>
  <c r="AM34" i="36"/>
  <c r="AM25" i="36"/>
  <c r="AM24" i="36"/>
  <c r="AM20" i="36"/>
  <c r="AM19" i="36"/>
  <c r="AE19" i="36" s="1"/>
  <c r="AD12" i="27" l="1"/>
  <c r="AE17" i="27"/>
  <c r="AD17" i="27"/>
  <c r="AE14" i="27"/>
  <c r="AN18" i="27"/>
  <c r="AG16" i="27"/>
  <c r="AD16" i="27"/>
  <c r="AE16" i="27"/>
  <c r="AS14" i="27"/>
  <c r="AF17" i="27"/>
  <c r="AE18" i="27"/>
  <c r="AQ14" i="27"/>
  <c r="AS12" i="27"/>
  <c r="AD18" i="27"/>
  <c r="AP14" i="27"/>
  <c r="AP12" i="27"/>
  <c r="AN14" i="27"/>
  <c r="AN12" i="27"/>
  <c r="AF16" i="27"/>
  <c r="AF13" i="27"/>
  <c r="AQ17" i="27"/>
  <c r="AS16" i="27"/>
  <c r="AP17" i="27"/>
  <c r="AT14" i="27"/>
  <c r="AP18" i="27"/>
  <c r="AC18" i="27"/>
  <c r="AC13" i="27"/>
  <c r="AC12" i="27"/>
  <c r="AC16" i="27"/>
  <c r="AM55" i="36"/>
  <c r="AM75" i="36" s="1"/>
  <c r="AE32" i="36"/>
  <c r="AM53" i="36"/>
  <c r="AM73" i="36" s="1"/>
  <c r="AM60" i="36"/>
  <c r="AM80" i="36" s="1"/>
  <c r="AM59" i="36"/>
  <c r="AM79" i="36" s="1"/>
  <c r="AE48" i="36"/>
  <c r="U48" i="36" s="1"/>
  <c r="AE43" i="36"/>
  <c r="U43" i="36" s="1"/>
  <c r="AM13" i="27"/>
  <c r="M14" i="27"/>
  <c r="AM12" i="27"/>
  <c r="AJ14" i="27"/>
  <c r="M13" i="27"/>
  <c r="O18" i="27"/>
  <c r="N16" i="27"/>
  <c r="AM14" i="27"/>
  <c r="Z14" i="27"/>
  <c r="AA13" i="27"/>
  <c r="Y14" i="27"/>
  <c r="N13" i="27"/>
  <c r="AA12" i="27"/>
  <c r="X14" i="27"/>
  <c r="Y13" i="27"/>
  <c r="AL12" i="27"/>
  <c r="N12" i="27"/>
  <c r="AM18" i="27"/>
  <c r="K14" i="27"/>
  <c r="L13" i="27"/>
  <c r="M12" i="27"/>
  <c r="N18" i="27"/>
  <c r="AM17" i="27"/>
  <c r="AA17" i="27"/>
  <c r="V14" i="27"/>
  <c r="J14" i="27"/>
  <c r="W13" i="27"/>
  <c r="K13" i="27"/>
  <c r="AJ12" i="27"/>
  <c r="X12" i="27"/>
  <c r="L12" i="27"/>
  <c r="AK18" i="27"/>
  <c r="Y18" i="27"/>
  <c r="M18" i="27"/>
  <c r="AL17" i="27"/>
  <c r="Z17" i="27"/>
  <c r="N17" i="27"/>
  <c r="AM16" i="27"/>
  <c r="AA16" i="27"/>
  <c r="O16" i="27"/>
  <c r="AG14" i="27"/>
  <c r="U14" i="27"/>
  <c r="AT13" i="27"/>
  <c r="AH13" i="27"/>
  <c r="V13" i="27"/>
  <c r="J13" i="27"/>
  <c r="AI12" i="27"/>
  <c r="W12" i="27"/>
  <c r="K12" i="27"/>
  <c r="AJ18" i="27"/>
  <c r="X18" i="27"/>
  <c r="L18" i="27"/>
  <c r="AK17" i="27"/>
  <c r="Y17" i="27"/>
  <c r="M17" i="27"/>
  <c r="AL16" i="27"/>
  <c r="Z16" i="27"/>
  <c r="AR14" i="27"/>
  <c r="AF14" i="27"/>
  <c r="T14" i="27"/>
  <c r="AS13" i="27"/>
  <c r="AG13" i="27"/>
  <c r="U13" i="27"/>
  <c r="AT12" i="27"/>
  <c r="AH12" i="27"/>
  <c r="V12" i="27"/>
  <c r="J12" i="27"/>
  <c r="AI18" i="27"/>
  <c r="W18" i="27"/>
  <c r="K18" i="27"/>
  <c r="AJ17" i="27"/>
  <c r="X17" i="27"/>
  <c r="L17" i="27"/>
  <c r="AK16" i="27"/>
  <c r="Y16" i="27"/>
  <c r="O14" i="27"/>
  <c r="AO12" i="27"/>
  <c r="O13" i="27"/>
  <c r="AO18" i="27"/>
  <c r="AL13" i="27"/>
  <c r="AK13" i="27"/>
  <c r="AO16" i="27"/>
  <c r="W14" i="27"/>
  <c r="X13" i="27"/>
  <c r="Z18" i="27"/>
  <c r="O17" i="27"/>
  <c r="AG12" i="27"/>
  <c r="AO13" i="27"/>
  <c r="AA14" i="27"/>
  <c r="AL14" i="27"/>
  <c r="AK14" i="27"/>
  <c r="Z13" i="27"/>
  <c r="AO17" i="27"/>
  <c r="L14" i="27"/>
  <c r="AI14" i="27"/>
  <c r="AJ13" i="27"/>
  <c r="AK12" i="27"/>
  <c r="AL18" i="27"/>
  <c r="AH14" i="27"/>
  <c r="AI13" i="27"/>
  <c r="AR13" i="27"/>
  <c r="U12" i="27"/>
  <c r="AT18" i="27"/>
  <c r="AH18" i="27"/>
  <c r="V18" i="27"/>
  <c r="J18" i="27"/>
  <c r="AI17" i="27"/>
  <c r="W17" i="27"/>
  <c r="K17" i="27"/>
  <c r="AJ16" i="27"/>
  <c r="AD14" i="27"/>
  <c r="R14" i="27"/>
  <c r="AQ13" i="27"/>
  <c r="AE13" i="27"/>
  <c r="S13" i="27"/>
  <c r="AF12" i="27"/>
  <c r="T12" i="27"/>
  <c r="AS18" i="27"/>
  <c r="AG18" i="27"/>
  <c r="U18" i="27"/>
  <c r="AT17" i="27"/>
  <c r="AH17" i="27"/>
  <c r="V17" i="27"/>
  <c r="J17" i="27"/>
  <c r="AI16" i="27"/>
  <c r="AO14" i="27"/>
  <c r="AQ12" i="27"/>
  <c r="AU12" i="27"/>
  <c r="AU14" i="27"/>
  <c r="AU13" i="27"/>
  <c r="X4" i="46"/>
  <c r="Y4" i="46"/>
  <c r="Z4" i="46"/>
  <c r="AA4" i="46"/>
  <c r="AB4" i="46"/>
  <c r="AC4" i="46"/>
  <c r="AD4" i="46"/>
  <c r="AE4" i="46"/>
  <c r="AF4" i="46"/>
  <c r="AG4" i="46"/>
  <c r="AH4" i="46"/>
  <c r="AI4" i="46"/>
  <c r="AJ4" i="46"/>
  <c r="AK4" i="46"/>
  <c r="AL4" i="46"/>
  <c r="AM4" i="46"/>
  <c r="AN4" i="46"/>
  <c r="AO4" i="46"/>
  <c r="AP4" i="46"/>
  <c r="AQ4" i="46"/>
  <c r="AR4" i="46"/>
  <c r="AS4" i="46"/>
  <c r="AT4" i="46"/>
  <c r="AU4" i="46"/>
  <c r="AV4" i="46"/>
  <c r="AW4" i="46"/>
  <c r="AX4" i="46"/>
  <c r="AY4" i="46"/>
  <c r="AZ4" i="46"/>
  <c r="BA4" i="46"/>
  <c r="BB4" i="46"/>
  <c r="BC4" i="46"/>
  <c r="AE20" i="36"/>
  <c r="U33" i="36" l="1"/>
  <c r="U54" i="36" s="1"/>
  <c r="U74" i="36" s="1"/>
  <c r="AE58" i="36"/>
  <c r="AE78" i="36" s="1"/>
  <c r="U37" i="36"/>
  <c r="U58" i="36" s="1"/>
  <c r="U78" i="36" s="1"/>
  <c r="BQ13" i="46"/>
  <c r="AX21" i="41" s="1"/>
  <c r="BP13" i="46"/>
  <c r="AW21" i="41" s="1"/>
  <c r="BO13" i="46"/>
  <c r="AV21" i="41" s="1"/>
  <c r="BN13" i="46"/>
  <c r="AU21" i="41" s="1"/>
  <c r="BM13" i="46"/>
  <c r="AT21" i="41" s="1"/>
  <c r="BL13" i="46"/>
  <c r="AS21" i="41" s="1"/>
  <c r="BK13" i="46"/>
  <c r="AR21" i="41" s="1"/>
  <c r="BJ13" i="46"/>
  <c r="AQ21" i="41" s="1"/>
  <c r="BI13" i="46"/>
  <c r="AP21" i="41" s="1"/>
  <c r="BH13" i="46"/>
  <c r="AO21" i="41" s="1"/>
  <c r="BG13" i="46"/>
  <c r="AN21" i="41" s="1"/>
  <c r="BE13" i="46"/>
  <c r="AL21" i="41" s="1"/>
  <c r="BE7" i="46"/>
  <c r="AL19" i="41" s="1"/>
  <c r="BH6" i="27"/>
  <c r="J20" i="27"/>
  <c r="BZ6" i="27"/>
  <c r="BZ12" i="27" s="1"/>
  <c r="AC28" i="27"/>
  <c r="AP13" i="43"/>
  <c r="AQ13" i="43"/>
  <c r="AR13" i="43"/>
  <c r="AS13" i="43"/>
  <c r="AT13" i="43"/>
  <c r="AU13" i="43"/>
  <c r="AV13" i="43"/>
  <c r="AW13" i="43"/>
  <c r="AX13" i="43"/>
  <c r="AY13" i="43"/>
  <c r="AZ13" i="43"/>
  <c r="BA13" i="43"/>
  <c r="BB13" i="43"/>
  <c r="BC13" i="43"/>
  <c r="BD13" i="43"/>
  <c r="AO13" i="43"/>
  <c r="AE54" i="36" l="1"/>
  <c r="AE74" i="36" s="1"/>
  <c r="J160" i="27"/>
  <c r="J193" i="27" s="1"/>
  <c r="J164" i="27"/>
  <c r="J168" i="27"/>
  <c r="K160" i="27"/>
  <c r="L160" i="27"/>
  <c r="M160" i="27"/>
  <c r="N160" i="27"/>
  <c r="O160" i="27"/>
  <c r="P160" i="27"/>
  <c r="Q160" i="27"/>
  <c r="R160" i="27"/>
  <c r="S160" i="27"/>
  <c r="T160" i="27"/>
  <c r="U160" i="27"/>
  <c r="V160" i="27"/>
  <c r="W160" i="27"/>
  <c r="X160" i="27"/>
  <c r="Y160" i="27"/>
  <c r="Z160" i="27"/>
  <c r="AA160" i="27"/>
  <c r="AB160" i="27"/>
  <c r="AC160" i="27"/>
  <c r="AD160" i="27"/>
  <c r="AE160" i="27"/>
  <c r="AF160" i="27"/>
  <c r="AG160" i="27"/>
  <c r="AH160" i="27"/>
  <c r="AI160" i="27"/>
  <c r="AJ160" i="27"/>
  <c r="AK160" i="27"/>
  <c r="AL160" i="27"/>
  <c r="AM160" i="27"/>
  <c r="AN160" i="27"/>
  <c r="AO160" i="27"/>
  <c r="AP160" i="27"/>
  <c r="AQ160" i="27"/>
  <c r="AR160" i="27"/>
  <c r="AS160" i="27"/>
  <c r="AT160" i="27"/>
  <c r="AU160" i="27"/>
  <c r="AV160" i="27"/>
  <c r="AW160" i="27"/>
  <c r="AX160" i="27"/>
  <c r="AY160" i="27"/>
  <c r="AZ160" i="27"/>
  <c r="BA160" i="27"/>
  <c r="BB160" i="27"/>
  <c r="BC160" i="27"/>
  <c r="BD160" i="27"/>
  <c r="BE160" i="27"/>
  <c r="BF160" i="27"/>
  <c r="BG160" i="27"/>
  <c r="BH160" i="27"/>
  <c r="BI160" i="27"/>
  <c r="BJ160" i="27"/>
  <c r="K164" i="27"/>
  <c r="L164" i="27"/>
  <c r="M164" i="27"/>
  <c r="N164" i="27"/>
  <c r="O164" i="27"/>
  <c r="P164" i="27"/>
  <c r="Q164" i="27"/>
  <c r="R164" i="27"/>
  <c r="S164" i="27"/>
  <c r="T164" i="27"/>
  <c r="U164" i="27"/>
  <c r="V164" i="27"/>
  <c r="W164" i="27"/>
  <c r="X164" i="27"/>
  <c r="Y164" i="27"/>
  <c r="Z164" i="27"/>
  <c r="AA164" i="27"/>
  <c r="AB164" i="27"/>
  <c r="AC164" i="27"/>
  <c r="AD164" i="27"/>
  <c r="AE164" i="27"/>
  <c r="AF164" i="27"/>
  <c r="AG164" i="27"/>
  <c r="AH164" i="27"/>
  <c r="AI164" i="27"/>
  <c r="AJ164" i="27"/>
  <c r="AK164" i="27"/>
  <c r="AL164" i="27"/>
  <c r="AM164" i="27"/>
  <c r="AN164" i="27"/>
  <c r="AO164" i="27"/>
  <c r="AP164" i="27"/>
  <c r="AQ164" i="27"/>
  <c r="AR164" i="27"/>
  <c r="AS164" i="27"/>
  <c r="AT164" i="27"/>
  <c r="AU164" i="27"/>
  <c r="AV164" i="27"/>
  <c r="AW164" i="27"/>
  <c r="AX164" i="27"/>
  <c r="AY164" i="27"/>
  <c r="AZ164" i="27"/>
  <c r="BA164" i="27"/>
  <c r="BB164" i="27"/>
  <c r="BC164" i="27"/>
  <c r="BD164" i="27"/>
  <c r="BE164" i="27"/>
  <c r="BF164" i="27"/>
  <c r="BG164" i="27"/>
  <c r="BH164" i="27"/>
  <c r="BI164" i="27"/>
  <c r="BJ164" i="27"/>
  <c r="K168" i="27"/>
  <c r="L168" i="27"/>
  <c r="M168" i="27"/>
  <c r="N168" i="27"/>
  <c r="O168" i="27"/>
  <c r="P168" i="27"/>
  <c r="Q168" i="27"/>
  <c r="R168" i="27"/>
  <c r="S168" i="27"/>
  <c r="T168" i="27"/>
  <c r="U168" i="27"/>
  <c r="V168" i="27"/>
  <c r="W168" i="27"/>
  <c r="X168" i="27"/>
  <c r="Y168" i="27"/>
  <c r="Z168" i="27"/>
  <c r="AA168" i="27"/>
  <c r="AB168" i="27"/>
  <c r="AC168" i="27"/>
  <c r="AD168" i="27"/>
  <c r="AE168" i="27"/>
  <c r="AF168" i="27"/>
  <c r="AG168" i="27"/>
  <c r="AH168" i="27"/>
  <c r="AI168" i="27"/>
  <c r="AJ168" i="27"/>
  <c r="AK168" i="27"/>
  <c r="AL168" i="27"/>
  <c r="AM168" i="27"/>
  <c r="AN168" i="27"/>
  <c r="AO168" i="27"/>
  <c r="AP168" i="27"/>
  <c r="AQ168" i="27"/>
  <c r="AR168" i="27"/>
  <c r="AS168" i="27"/>
  <c r="AT168" i="27"/>
  <c r="AU168" i="27"/>
  <c r="AV168" i="27"/>
  <c r="AW168" i="27"/>
  <c r="AX168" i="27"/>
  <c r="AY168" i="27"/>
  <c r="AZ168" i="27"/>
  <c r="BA168" i="27"/>
  <c r="BB168" i="27"/>
  <c r="BC168" i="27"/>
  <c r="BD168" i="27"/>
  <c r="BE168" i="27"/>
  <c r="BF168" i="27"/>
  <c r="BG168" i="27"/>
  <c r="BH168" i="27"/>
  <c r="BI168" i="27"/>
  <c r="BJ168" i="27"/>
  <c r="BP7" i="46"/>
  <c r="AW19" i="41" s="1"/>
  <c r="BQ7" i="46"/>
  <c r="AX19" i="41" s="1"/>
  <c r="BH7" i="46"/>
  <c r="AO19" i="41" s="1"/>
  <c r="BI7" i="46"/>
  <c r="AP19" i="41" s="1"/>
  <c r="BJ7" i="46"/>
  <c r="AQ19" i="41" s="1"/>
  <c r="BK7" i="46"/>
  <c r="AR19" i="41" s="1"/>
  <c r="BL7" i="46"/>
  <c r="AS19" i="41" s="1"/>
  <c r="BM7" i="46"/>
  <c r="AT19" i="41" s="1"/>
  <c r="BN7" i="46"/>
  <c r="AU19" i="41" s="1"/>
  <c r="BO7" i="46"/>
  <c r="AV19" i="41" s="1"/>
  <c r="BG7" i="46"/>
  <c r="AN19" i="41" s="1"/>
  <c r="BF7" i="46"/>
  <c r="AM19" i="41" s="1"/>
  <c r="J23" i="27"/>
  <c r="BL33" i="36"/>
  <c r="BL54" i="36" s="1"/>
  <c r="BL74" i="36" s="1"/>
  <c r="AI18" i="41"/>
  <c r="AI32" i="41" s="1"/>
  <c r="AH18" i="41"/>
  <c r="AH32" i="41" s="1"/>
  <c r="AG18" i="41"/>
  <c r="AG32" i="41" s="1"/>
  <c r="AB18" i="41"/>
  <c r="AB32" i="41" s="1"/>
  <c r="X18" i="41"/>
  <c r="X32" i="41" s="1"/>
  <c r="W18" i="41"/>
  <c r="W32" i="41" s="1"/>
  <c r="V18" i="41"/>
  <c r="V32" i="41" s="1"/>
  <c r="U18" i="41"/>
  <c r="U32" i="41" s="1"/>
  <c r="P18" i="41"/>
  <c r="P32" i="41" s="1"/>
  <c r="L18" i="41"/>
  <c r="L32" i="41" s="1"/>
  <c r="K18" i="41"/>
  <c r="K32" i="41" s="1"/>
  <c r="J18" i="41"/>
  <c r="J32" i="41" s="1"/>
  <c r="I18" i="41"/>
  <c r="I32" i="41" s="1"/>
  <c r="E18" i="41"/>
  <c r="E32" i="41" s="1"/>
  <c r="F18" i="41"/>
  <c r="F32" i="41" s="1"/>
  <c r="G18" i="41"/>
  <c r="G32" i="41" s="1"/>
  <c r="H18" i="41"/>
  <c r="H32" i="41" s="1"/>
  <c r="M18" i="41"/>
  <c r="M32" i="41" s="1"/>
  <c r="N18" i="41"/>
  <c r="N32" i="41" s="1"/>
  <c r="O18" i="41"/>
  <c r="O32" i="41" s="1"/>
  <c r="Q18" i="41"/>
  <c r="Q32" i="41" s="1"/>
  <c r="R18" i="41"/>
  <c r="R32" i="41" s="1"/>
  <c r="S18" i="41"/>
  <c r="S32" i="41" s="1"/>
  <c r="T18" i="41"/>
  <c r="T32" i="41" s="1"/>
  <c r="Y18" i="41"/>
  <c r="Y32" i="41" s="1"/>
  <c r="Z18" i="41"/>
  <c r="Z32" i="41" s="1"/>
  <c r="AA18" i="41"/>
  <c r="AA32" i="41" s="1"/>
  <c r="AC18" i="41"/>
  <c r="AC32" i="41" s="1"/>
  <c r="AD18" i="41"/>
  <c r="AD32" i="41" s="1"/>
  <c r="AE18" i="41"/>
  <c r="AE32" i="41" s="1"/>
  <c r="AF18" i="41"/>
  <c r="AF32" i="41" s="1"/>
  <c r="AJ18" i="41"/>
  <c r="AJ32" i="41" s="1"/>
  <c r="AK18" i="41"/>
  <c r="AK32" i="41" s="1"/>
  <c r="K478" i="13"/>
  <c r="L478" i="13"/>
  <c r="M478" i="13"/>
  <c r="N478" i="13"/>
  <c r="O478" i="13"/>
  <c r="P478" i="13"/>
  <c r="Q478" i="13"/>
  <c r="R478" i="13"/>
  <c r="S478" i="13"/>
  <c r="T478" i="13"/>
  <c r="U478" i="13"/>
  <c r="V478" i="13"/>
  <c r="W478" i="13"/>
  <c r="X478" i="13"/>
  <c r="Y478" i="13"/>
  <c r="Z478" i="13"/>
  <c r="AA478" i="13"/>
  <c r="AB478" i="13"/>
  <c r="AC478" i="13"/>
  <c r="AD478" i="13"/>
  <c r="AE478" i="13"/>
  <c r="AF478" i="13"/>
  <c r="AG478" i="13"/>
  <c r="AH478" i="13"/>
  <c r="AI478" i="13"/>
  <c r="AJ478" i="13"/>
  <c r="AK478" i="13"/>
  <c r="AL478" i="13"/>
  <c r="AM478" i="13"/>
  <c r="AN478" i="13"/>
  <c r="AO478" i="13"/>
  <c r="AP478" i="13"/>
  <c r="AQ478" i="13"/>
  <c r="AR478" i="13"/>
  <c r="AS478" i="13"/>
  <c r="AT478" i="13"/>
  <c r="AU478" i="13"/>
  <c r="AV478" i="13"/>
  <c r="AW478" i="13"/>
  <c r="AX478" i="13"/>
  <c r="AY478" i="13"/>
  <c r="AZ478" i="13"/>
  <c r="BA478" i="13"/>
  <c r="BB478" i="13"/>
  <c r="BC478" i="13"/>
  <c r="BD478" i="13"/>
  <c r="BE478" i="13"/>
  <c r="BF478" i="13"/>
  <c r="BG478" i="13"/>
  <c r="BH478" i="13"/>
  <c r="BI478" i="13"/>
  <c r="BJ478" i="13"/>
  <c r="BK478" i="13"/>
  <c r="BL478" i="13"/>
  <c r="BM478" i="13"/>
  <c r="BN478" i="13"/>
  <c r="BO478" i="13"/>
  <c r="BP478" i="13"/>
  <c r="BQ478" i="13"/>
  <c r="BR478" i="13"/>
  <c r="BS478" i="13"/>
  <c r="BT478" i="13"/>
  <c r="BU478" i="13"/>
  <c r="BV478" i="13"/>
  <c r="BW478" i="13"/>
  <c r="BX478" i="13"/>
  <c r="BY478" i="13"/>
  <c r="BZ478" i="13"/>
  <c r="J479" i="13"/>
  <c r="K479" i="13"/>
  <c r="L479" i="13"/>
  <c r="M479" i="13"/>
  <c r="N479" i="13"/>
  <c r="O479" i="13"/>
  <c r="P479" i="13"/>
  <c r="Q479" i="13"/>
  <c r="R479" i="13"/>
  <c r="S479" i="13"/>
  <c r="T479" i="13"/>
  <c r="U479" i="13"/>
  <c r="V479" i="13"/>
  <c r="W479" i="13"/>
  <c r="X479" i="13"/>
  <c r="Y479" i="13"/>
  <c r="Z479" i="13"/>
  <c r="AA479" i="13"/>
  <c r="AB479" i="13"/>
  <c r="AC479" i="13"/>
  <c r="AD479" i="13"/>
  <c r="AE479" i="13"/>
  <c r="AF479" i="13"/>
  <c r="AG479" i="13"/>
  <c r="AH479" i="13"/>
  <c r="AI479" i="13"/>
  <c r="AJ479" i="13"/>
  <c r="AK479" i="13"/>
  <c r="AL479" i="13"/>
  <c r="AM479" i="13"/>
  <c r="AN479" i="13"/>
  <c r="AO479" i="13"/>
  <c r="AP479" i="13"/>
  <c r="AQ479" i="13"/>
  <c r="AR479" i="13"/>
  <c r="AS479" i="13"/>
  <c r="AT479" i="13"/>
  <c r="AU479" i="13"/>
  <c r="AV479" i="13"/>
  <c r="AW479" i="13"/>
  <c r="AX479" i="13"/>
  <c r="AY479" i="13"/>
  <c r="AZ479" i="13"/>
  <c r="BA479" i="13"/>
  <c r="BB479" i="13"/>
  <c r="BC479" i="13"/>
  <c r="BD479" i="13"/>
  <c r="BE479" i="13"/>
  <c r="BF479" i="13"/>
  <c r="BG479" i="13"/>
  <c r="BH479" i="13"/>
  <c r="BI479" i="13"/>
  <c r="BJ479" i="13"/>
  <c r="BK479" i="13"/>
  <c r="BL479" i="13"/>
  <c r="BM479" i="13"/>
  <c r="BN479" i="13"/>
  <c r="BO479" i="13"/>
  <c r="BP479" i="13"/>
  <c r="BQ479" i="13"/>
  <c r="BR479" i="13"/>
  <c r="BS479" i="13"/>
  <c r="BT479" i="13"/>
  <c r="BU479" i="13"/>
  <c r="BV479" i="13"/>
  <c r="BW479" i="13"/>
  <c r="BX479" i="13"/>
  <c r="BY479" i="13"/>
  <c r="BZ479" i="13"/>
  <c r="J480" i="13"/>
  <c r="K480" i="13"/>
  <c r="L480" i="13"/>
  <c r="M480" i="13"/>
  <c r="N480" i="13"/>
  <c r="O480" i="13"/>
  <c r="P480" i="13"/>
  <c r="Q480" i="13"/>
  <c r="R480" i="13"/>
  <c r="S480" i="13"/>
  <c r="T480" i="13"/>
  <c r="U480" i="13"/>
  <c r="V480" i="13"/>
  <c r="W480" i="13"/>
  <c r="X480" i="13"/>
  <c r="Y480" i="13"/>
  <c r="Z480" i="13"/>
  <c r="AA480" i="13"/>
  <c r="AB480" i="13"/>
  <c r="AC480" i="13"/>
  <c r="AD480" i="13"/>
  <c r="AE480" i="13"/>
  <c r="AF480" i="13"/>
  <c r="AG480" i="13"/>
  <c r="AH480" i="13"/>
  <c r="AI480" i="13"/>
  <c r="AJ480" i="13"/>
  <c r="AK480" i="13"/>
  <c r="AL480" i="13"/>
  <c r="AM480" i="13"/>
  <c r="AN480" i="13"/>
  <c r="AO480" i="13"/>
  <c r="AP480" i="13"/>
  <c r="AQ480" i="13"/>
  <c r="AR480" i="13"/>
  <c r="AS480" i="13"/>
  <c r="AT480" i="13"/>
  <c r="AU480" i="13"/>
  <c r="AV480" i="13"/>
  <c r="AW480" i="13"/>
  <c r="AX480" i="13"/>
  <c r="AY480" i="13"/>
  <c r="AZ480" i="13"/>
  <c r="BA480" i="13"/>
  <c r="BB480" i="13"/>
  <c r="BC480" i="13"/>
  <c r="BD480" i="13"/>
  <c r="BE480" i="13"/>
  <c r="BF480" i="13"/>
  <c r="BG480" i="13"/>
  <c r="BH480" i="13"/>
  <c r="BI480" i="13"/>
  <c r="BJ480" i="13"/>
  <c r="BK480" i="13"/>
  <c r="BL480" i="13"/>
  <c r="BM480" i="13"/>
  <c r="BN480" i="13"/>
  <c r="BO480" i="13"/>
  <c r="BP480" i="13"/>
  <c r="BQ480" i="13"/>
  <c r="BR480" i="13"/>
  <c r="BS480" i="13"/>
  <c r="BT480" i="13"/>
  <c r="BU480" i="13"/>
  <c r="BV480" i="13"/>
  <c r="BW480" i="13"/>
  <c r="BX480" i="13"/>
  <c r="BY480" i="13"/>
  <c r="BZ480" i="13"/>
  <c r="J483" i="13"/>
  <c r="K483" i="13"/>
  <c r="L483" i="13"/>
  <c r="M483" i="13"/>
  <c r="N483" i="13"/>
  <c r="O483" i="13"/>
  <c r="P483" i="13"/>
  <c r="Q483" i="13"/>
  <c r="R483" i="13"/>
  <c r="S483" i="13"/>
  <c r="T483" i="13"/>
  <c r="U483" i="13"/>
  <c r="V483" i="13"/>
  <c r="W483" i="13"/>
  <c r="X483" i="13"/>
  <c r="Y483" i="13"/>
  <c r="Z483" i="13"/>
  <c r="AA483" i="13"/>
  <c r="AB483" i="13"/>
  <c r="AC483" i="13"/>
  <c r="AD483" i="13"/>
  <c r="AE483" i="13"/>
  <c r="AF483" i="13"/>
  <c r="AG483" i="13"/>
  <c r="AH483" i="13"/>
  <c r="AI483" i="13"/>
  <c r="AJ483" i="13"/>
  <c r="AK483" i="13"/>
  <c r="AL483" i="13"/>
  <c r="AM483" i="13"/>
  <c r="AN483" i="13"/>
  <c r="AO483" i="13"/>
  <c r="AP483" i="13"/>
  <c r="AQ483" i="13"/>
  <c r="AR483" i="13"/>
  <c r="AS483" i="13"/>
  <c r="AT483" i="13"/>
  <c r="AU483" i="13"/>
  <c r="AV483" i="13"/>
  <c r="AW483" i="13"/>
  <c r="AX483" i="13"/>
  <c r="AY483" i="13"/>
  <c r="AZ483" i="13"/>
  <c r="BA483" i="13"/>
  <c r="BB483" i="13"/>
  <c r="BC483" i="13"/>
  <c r="BD483" i="13"/>
  <c r="BE483" i="13"/>
  <c r="BF483" i="13"/>
  <c r="BG483" i="13"/>
  <c r="BH483" i="13"/>
  <c r="BI483" i="13"/>
  <c r="BJ483" i="13"/>
  <c r="BK483" i="13"/>
  <c r="BL483" i="13"/>
  <c r="BM483" i="13"/>
  <c r="BN483" i="13"/>
  <c r="BO483" i="13"/>
  <c r="BP483" i="13"/>
  <c r="BQ483" i="13"/>
  <c r="BR483" i="13"/>
  <c r="BS483" i="13"/>
  <c r="BT483" i="13"/>
  <c r="BU483" i="13"/>
  <c r="BV483" i="13"/>
  <c r="BW483" i="13"/>
  <c r="BX483" i="13"/>
  <c r="BY483" i="13"/>
  <c r="BZ483" i="13"/>
  <c r="J484" i="13"/>
  <c r="K484" i="13"/>
  <c r="L484" i="13"/>
  <c r="M484" i="13"/>
  <c r="N484" i="13"/>
  <c r="O484" i="13"/>
  <c r="P484" i="13"/>
  <c r="Q484" i="13"/>
  <c r="R484" i="13"/>
  <c r="S484" i="13"/>
  <c r="T484" i="13"/>
  <c r="U484" i="13"/>
  <c r="V484" i="13"/>
  <c r="W484" i="13"/>
  <c r="X484" i="13"/>
  <c r="Y484" i="13"/>
  <c r="Z484" i="13"/>
  <c r="AA484" i="13"/>
  <c r="AB484" i="13"/>
  <c r="AC484" i="13"/>
  <c r="AD484" i="13"/>
  <c r="AE484" i="13"/>
  <c r="AF484" i="13"/>
  <c r="AG484" i="13"/>
  <c r="AH484" i="13"/>
  <c r="AI484" i="13"/>
  <c r="AJ484" i="13"/>
  <c r="AK484" i="13"/>
  <c r="AL484" i="13"/>
  <c r="AM484" i="13"/>
  <c r="AN484" i="13"/>
  <c r="AO484" i="13"/>
  <c r="AP484" i="13"/>
  <c r="AQ484" i="13"/>
  <c r="AR484" i="13"/>
  <c r="AS484" i="13"/>
  <c r="AT484" i="13"/>
  <c r="AU484" i="13"/>
  <c r="AV484" i="13"/>
  <c r="AW484" i="13"/>
  <c r="AX484" i="13"/>
  <c r="AY484" i="13"/>
  <c r="AZ484" i="13"/>
  <c r="BA484" i="13"/>
  <c r="BB484" i="13"/>
  <c r="BC484" i="13"/>
  <c r="BD484" i="13"/>
  <c r="BE484" i="13"/>
  <c r="BF484" i="13"/>
  <c r="BG484" i="13"/>
  <c r="BH484" i="13"/>
  <c r="BI484" i="13"/>
  <c r="BJ484" i="13"/>
  <c r="BK484" i="13"/>
  <c r="BL484" i="13"/>
  <c r="BM484" i="13"/>
  <c r="BN484" i="13"/>
  <c r="BO484" i="13"/>
  <c r="BP484" i="13"/>
  <c r="BQ484" i="13"/>
  <c r="BR484" i="13"/>
  <c r="BS484" i="13"/>
  <c r="BT484" i="13"/>
  <c r="BU484" i="13"/>
  <c r="BV484" i="13"/>
  <c r="BW484" i="13"/>
  <c r="BX484" i="13"/>
  <c r="BY484" i="13"/>
  <c r="BZ484" i="13"/>
  <c r="J485" i="13"/>
  <c r="K485" i="13"/>
  <c r="L485" i="13"/>
  <c r="M485" i="13"/>
  <c r="N485" i="13"/>
  <c r="O485" i="13"/>
  <c r="P485" i="13"/>
  <c r="Q485" i="13"/>
  <c r="R485" i="13"/>
  <c r="S485" i="13"/>
  <c r="T485" i="13"/>
  <c r="U485" i="13"/>
  <c r="V485" i="13"/>
  <c r="W485" i="13"/>
  <c r="X485" i="13"/>
  <c r="Y485" i="13"/>
  <c r="Z485" i="13"/>
  <c r="AA485" i="13"/>
  <c r="AB485" i="13"/>
  <c r="AC485" i="13"/>
  <c r="AD485" i="13"/>
  <c r="AE485" i="13"/>
  <c r="AF485" i="13"/>
  <c r="AG485" i="13"/>
  <c r="AH485" i="13"/>
  <c r="AI485" i="13"/>
  <c r="AJ485" i="13"/>
  <c r="AK485" i="13"/>
  <c r="AL485" i="13"/>
  <c r="AM485" i="13"/>
  <c r="AN485" i="13"/>
  <c r="AO485" i="13"/>
  <c r="AP485" i="13"/>
  <c r="AQ485" i="13"/>
  <c r="AR485" i="13"/>
  <c r="AS485" i="13"/>
  <c r="AT485" i="13"/>
  <c r="AU485" i="13"/>
  <c r="AV485" i="13"/>
  <c r="AW485" i="13"/>
  <c r="AX485" i="13"/>
  <c r="AY485" i="13"/>
  <c r="AZ485" i="13"/>
  <c r="BA485" i="13"/>
  <c r="BB485" i="13"/>
  <c r="BC485" i="13"/>
  <c r="BD485" i="13"/>
  <c r="BE485" i="13"/>
  <c r="BF485" i="13"/>
  <c r="BG485" i="13"/>
  <c r="BH485" i="13"/>
  <c r="BI485" i="13"/>
  <c r="BJ485" i="13"/>
  <c r="BK485" i="13"/>
  <c r="BL485" i="13"/>
  <c r="BM485" i="13"/>
  <c r="BN485" i="13"/>
  <c r="BO485" i="13"/>
  <c r="BP485" i="13"/>
  <c r="BQ485" i="13"/>
  <c r="BR485" i="13"/>
  <c r="BS485" i="13"/>
  <c r="BT485" i="13"/>
  <c r="BU485" i="13"/>
  <c r="BV485" i="13"/>
  <c r="BW485" i="13"/>
  <c r="BX485" i="13"/>
  <c r="BY485" i="13"/>
  <c r="BZ485" i="13"/>
  <c r="J492" i="13"/>
  <c r="K492" i="13"/>
  <c r="L492" i="13"/>
  <c r="M492" i="13"/>
  <c r="N492" i="13"/>
  <c r="O492" i="13"/>
  <c r="P492" i="13"/>
  <c r="Q492" i="13"/>
  <c r="R492" i="13"/>
  <c r="S492" i="13"/>
  <c r="T492" i="13"/>
  <c r="U492" i="13"/>
  <c r="V492" i="13"/>
  <c r="W492" i="13"/>
  <c r="X492" i="13"/>
  <c r="Y492" i="13"/>
  <c r="Z492" i="13"/>
  <c r="AA492" i="13"/>
  <c r="AB492" i="13"/>
  <c r="AC492" i="13"/>
  <c r="AD492" i="13"/>
  <c r="AE492" i="13"/>
  <c r="AF492" i="13"/>
  <c r="AG492" i="13"/>
  <c r="AH492" i="13"/>
  <c r="AI492" i="13"/>
  <c r="AJ492" i="13"/>
  <c r="AK492" i="13"/>
  <c r="AL492" i="13"/>
  <c r="AM492" i="13"/>
  <c r="AN492" i="13"/>
  <c r="AO492" i="13"/>
  <c r="AP492" i="13"/>
  <c r="AQ492" i="13"/>
  <c r="AR492" i="13"/>
  <c r="AS492" i="13"/>
  <c r="AT492" i="13"/>
  <c r="AU492" i="13"/>
  <c r="AV492" i="13"/>
  <c r="AW492" i="13"/>
  <c r="AX492" i="13"/>
  <c r="AY492" i="13"/>
  <c r="AZ492" i="13"/>
  <c r="BA492" i="13"/>
  <c r="BB492" i="13"/>
  <c r="BC492" i="13"/>
  <c r="BD492" i="13"/>
  <c r="BE492" i="13"/>
  <c r="BF492" i="13"/>
  <c r="BG492" i="13"/>
  <c r="BH492" i="13"/>
  <c r="BI492" i="13"/>
  <c r="BJ492" i="13"/>
  <c r="BK492" i="13"/>
  <c r="BL492" i="13"/>
  <c r="BM492" i="13"/>
  <c r="BN492" i="13"/>
  <c r="BO492" i="13"/>
  <c r="BP492" i="13"/>
  <c r="BQ492" i="13"/>
  <c r="BR492" i="13"/>
  <c r="BS492" i="13"/>
  <c r="BT492" i="13"/>
  <c r="BU492" i="13"/>
  <c r="BV492" i="13"/>
  <c r="BW492" i="13"/>
  <c r="BX492" i="13"/>
  <c r="BY492" i="13"/>
  <c r="BZ492" i="13"/>
  <c r="AW43" i="36"/>
  <c r="AW48" i="36"/>
  <c r="AW49" i="36"/>
  <c r="AW50" i="36"/>
  <c r="AW45" i="36"/>
  <c r="AW44" i="36"/>
  <c r="AR50" i="36"/>
  <c r="AR49" i="36"/>
  <c r="AR48" i="36"/>
  <c r="BA50" i="36"/>
  <c r="BA49" i="36"/>
  <c r="BA45" i="36"/>
  <c r="BA44" i="36"/>
  <c r="BA43" i="36"/>
  <c r="AR45" i="36"/>
  <c r="AR44" i="36"/>
  <c r="AR43" i="36"/>
  <c r="BT51" i="21"/>
  <c r="BT56" i="21" s="1"/>
  <c r="BC51" i="21"/>
  <c r="BC56" i="21" s="1"/>
  <c r="BD51" i="21"/>
  <c r="BD56" i="21" s="1"/>
  <c r="BE51" i="21"/>
  <c r="BE56" i="21" s="1"/>
  <c r="BF51" i="21"/>
  <c r="BF56" i="21" s="1"/>
  <c r="BG51" i="21"/>
  <c r="BG56" i="21" s="1"/>
  <c r="BH51" i="21"/>
  <c r="BH56" i="21" s="1"/>
  <c r="BI51" i="21"/>
  <c r="BI56" i="21" s="1"/>
  <c r="BJ51" i="21"/>
  <c r="BJ56" i="21" s="1"/>
  <c r="BK51" i="21"/>
  <c r="BK56" i="21" s="1"/>
  <c r="BL51" i="21"/>
  <c r="BL56" i="21" s="1"/>
  <c r="BM51" i="21"/>
  <c r="BM56" i="21" s="1"/>
  <c r="BN51" i="21"/>
  <c r="BN56" i="21" s="1"/>
  <c r="BO51" i="21"/>
  <c r="BO56" i="21" s="1"/>
  <c r="BP51" i="21"/>
  <c r="BP56" i="21" s="1"/>
  <c r="BQ51" i="21"/>
  <c r="BQ56" i="21" s="1"/>
  <c r="BR51" i="21"/>
  <c r="BR56" i="21" s="1"/>
  <c r="BS51" i="21"/>
  <c r="BS56" i="21" s="1"/>
  <c r="BL32" i="36"/>
  <c r="BL53" i="36" s="1"/>
  <c r="BL73" i="36" s="1"/>
  <c r="F48" i="36"/>
  <c r="F43" i="36"/>
  <c r="F32" i="36"/>
  <c r="F53" i="36" s="1"/>
  <c r="F73" i="36" s="1"/>
  <c r="AD230" i="13"/>
  <c r="AR17" i="41"/>
  <c r="AR29" i="41" s="1"/>
  <c r="AQ16" i="41"/>
  <c r="K190" i="13"/>
  <c r="F14" i="41"/>
  <c r="H14" i="41"/>
  <c r="L14" i="41"/>
  <c r="M14" i="41"/>
  <c r="O14" i="41"/>
  <c r="R14" i="41"/>
  <c r="T14" i="41"/>
  <c r="X14" i="41"/>
  <c r="Y14" i="41"/>
  <c r="AA14" i="41"/>
  <c r="AD14" i="41"/>
  <c r="AF14" i="41"/>
  <c r="AJ14" i="41"/>
  <c r="AK14" i="41"/>
  <c r="H52" i="18"/>
  <c r="I52" i="18"/>
  <c r="J52" i="18"/>
  <c r="K52" i="18"/>
  <c r="L52" i="18"/>
  <c r="M52" i="18"/>
  <c r="N52" i="18"/>
  <c r="O52" i="18"/>
  <c r="P52" i="18"/>
  <c r="Q52" i="18"/>
  <c r="R52" i="18"/>
  <c r="S52" i="18"/>
  <c r="T52" i="18"/>
  <c r="U52" i="18"/>
  <c r="V52" i="18"/>
  <c r="W52" i="18"/>
  <c r="X52" i="18"/>
  <c r="Y52" i="18"/>
  <c r="AC52" i="18"/>
  <c r="AD52" i="18"/>
  <c r="AE52" i="18"/>
  <c r="AF52" i="18"/>
  <c r="AG52" i="18"/>
  <c r="AH52" i="18"/>
  <c r="AI52" i="18"/>
  <c r="AJ52" i="18"/>
  <c r="AK52" i="18"/>
  <c r="AL52" i="18"/>
  <c r="AM52" i="18"/>
  <c r="AN52" i="18"/>
  <c r="AO52" i="18"/>
  <c r="AP52" i="18"/>
  <c r="AQ52" i="18"/>
  <c r="AR52" i="18"/>
  <c r="AS52" i="18"/>
  <c r="AT52" i="18"/>
  <c r="AU52" i="18"/>
  <c r="AV52" i="18"/>
  <c r="AW52" i="18"/>
  <c r="AX52" i="18"/>
  <c r="AY52" i="18"/>
  <c r="BC52" i="18"/>
  <c r="BD52" i="18"/>
  <c r="BE52" i="18"/>
  <c r="BF52" i="18"/>
  <c r="BG52" i="18"/>
  <c r="BH52" i="18"/>
  <c r="BI52" i="18"/>
  <c r="BJ52" i="18"/>
  <c r="BK52" i="18"/>
  <c r="BL52" i="18"/>
  <c r="BM52" i="18"/>
  <c r="BN52" i="18"/>
  <c r="BO52" i="18"/>
  <c r="BP52" i="18"/>
  <c r="BQ52" i="18"/>
  <c r="BR52" i="18"/>
  <c r="BS52" i="18"/>
  <c r="G52" i="18"/>
  <c r="H21" i="18"/>
  <c r="I21" i="18"/>
  <c r="J21" i="18"/>
  <c r="K21" i="18"/>
  <c r="L21" i="18"/>
  <c r="M21" i="18"/>
  <c r="N21" i="18"/>
  <c r="O21" i="18"/>
  <c r="P21" i="18"/>
  <c r="Q21" i="18"/>
  <c r="R21" i="18"/>
  <c r="S21" i="18"/>
  <c r="T21" i="18"/>
  <c r="U21" i="18"/>
  <c r="V21" i="18"/>
  <c r="W21" i="18"/>
  <c r="X21" i="18"/>
  <c r="Y21" i="18"/>
  <c r="AC21" i="18"/>
  <c r="AD21" i="18"/>
  <c r="AE21" i="18"/>
  <c r="AF21" i="18"/>
  <c r="AG21" i="18"/>
  <c r="AH21" i="18"/>
  <c r="AI21" i="18"/>
  <c r="AJ21" i="18"/>
  <c r="AK21" i="18"/>
  <c r="AL21" i="18"/>
  <c r="AM21" i="18"/>
  <c r="AN21" i="18"/>
  <c r="AO21" i="18"/>
  <c r="AP21" i="18"/>
  <c r="AQ21" i="18"/>
  <c r="AR21" i="18"/>
  <c r="AS21" i="18"/>
  <c r="AT21" i="18"/>
  <c r="AU21" i="18"/>
  <c r="AV21" i="18"/>
  <c r="AW21" i="18"/>
  <c r="AX21" i="18"/>
  <c r="AY21" i="18"/>
  <c r="BB21" i="18"/>
  <c r="BC21" i="18"/>
  <c r="BD21" i="18"/>
  <c r="BE21" i="18"/>
  <c r="BF21" i="18"/>
  <c r="BG21" i="18"/>
  <c r="BH21" i="18"/>
  <c r="BI21" i="18"/>
  <c r="BJ21" i="18"/>
  <c r="BK21" i="18"/>
  <c r="BL21" i="18"/>
  <c r="BM21" i="18"/>
  <c r="BN21" i="18"/>
  <c r="BO21" i="18"/>
  <c r="BP21" i="18"/>
  <c r="BQ21" i="18"/>
  <c r="BR21" i="18"/>
  <c r="BS21" i="18"/>
  <c r="G21" i="18"/>
  <c r="L189" i="13"/>
  <c r="K187" i="13"/>
  <c r="BA197" i="13"/>
  <c r="AE125" i="13"/>
  <c r="AG125" i="13"/>
  <c r="AH125" i="13"/>
  <c r="AI125" i="13"/>
  <c r="AJ125" i="13"/>
  <c r="AK125" i="13"/>
  <c r="AL125" i="13"/>
  <c r="AM125" i="13"/>
  <c r="AN125" i="13"/>
  <c r="AO125" i="13"/>
  <c r="AP125" i="13"/>
  <c r="AQ125" i="13"/>
  <c r="AR125" i="13"/>
  <c r="AS125" i="13"/>
  <c r="AT125" i="13"/>
  <c r="AU125" i="13"/>
  <c r="AV125" i="13"/>
  <c r="AW125" i="13"/>
  <c r="AX125" i="13"/>
  <c r="AY125" i="13"/>
  <c r="AZ125" i="13"/>
  <c r="BA125" i="13"/>
  <c r="BB125" i="13"/>
  <c r="BC125" i="13"/>
  <c r="BD125" i="13"/>
  <c r="BE125" i="13"/>
  <c r="BF125" i="13"/>
  <c r="BG125" i="13"/>
  <c r="BH125" i="13"/>
  <c r="BI125" i="13"/>
  <c r="BJ125" i="13"/>
  <c r="AD126" i="13"/>
  <c r="AE126" i="13"/>
  <c r="AF126" i="13"/>
  <c r="AG126" i="13"/>
  <c r="AH126" i="13"/>
  <c r="AI126" i="13"/>
  <c r="AJ126" i="13"/>
  <c r="AK126" i="13"/>
  <c r="AL126" i="13"/>
  <c r="AM126" i="13"/>
  <c r="AN126" i="13"/>
  <c r="AO126" i="13"/>
  <c r="AP126" i="13"/>
  <c r="AQ126" i="13"/>
  <c r="AR126" i="13"/>
  <c r="AS126" i="13"/>
  <c r="AT126" i="13"/>
  <c r="AU126" i="13"/>
  <c r="AV126" i="13"/>
  <c r="AW126" i="13"/>
  <c r="AX126" i="13"/>
  <c r="AY126" i="13"/>
  <c r="AZ126" i="13"/>
  <c r="BA126" i="13"/>
  <c r="BB126" i="13"/>
  <c r="BC126" i="13"/>
  <c r="BD126" i="13"/>
  <c r="BE126" i="13"/>
  <c r="BF126" i="13"/>
  <c r="BG126" i="13"/>
  <c r="BH126" i="13"/>
  <c r="BI126" i="13"/>
  <c r="BJ126" i="13"/>
  <c r="BK126" i="13"/>
  <c r="AD127" i="13"/>
  <c r="AE127" i="13"/>
  <c r="AF127" i="13"/>
  <c r="AG127" i="13"/>
  <c r="AH127" i="13"/>
  <c r="AI127" i="13"/>
  <c r="AJ127" i="13"/>
  <c r="AK127" i="13"/>
  <c r="AL127" i="13"/>
  <c r="AM127" i="13"/>
  <c r="AN127" i="13"/>
  <c r="AO127" i="13"/>
  <c r="AP127" i="13"/>
  <c r="AQ127" i="13"/>
  <c r="AR127" i="13"/>
  <c r="AS127" i="13"/>
  <c r="AT127" i="13"/>
  <c r="AU127" i="13"/>
  <c r="AV127" i="13"/>
  <c r="AW127" i="13"/>
  <c r="AX127" i="13"/>
  <c r="AY127" i="13"/>
  <c r="AZ127" i="13"/>
  <c r="BA127" i="13"/>
  <c r="BB127" i="13"/>
  <c r="BC127" i="13"/>
  <c r="BD127" i="13"/>
  <c r="BE127" i="13"/>
  <c r="BF127" i="13"/>
  <c r="BG127" i="13"/>
  <c r="BH127" i="13"/>
  <c r="BI127" i="13"/>
  <c r="BJ127" i="13"/>
  <c r="BK127" i="13"/>
  <c r="AD128" i="13"/>
  <c r="AE128" i="13"/>
  <c r="AF128" i="13"/>
  <c r="AG128" i="13"/>
  <c r="AH128" i="13"/>
  <c r="AI128" i="13"/>
  <c r="AJ128" i="13"/>
  <c r="AK128" i="13"/>
  <c r="AL128" i="13"/>
  <c r="AM128" i="13"/>
  <c r="AN128" i="13"/>
  <c r="AO128" i="13"/>
  <c r="AP128" i="13"/>
  <c r="AQ128" i="13"/>
  <c r="AR128" i="13"/>
  <c r="AS128" i="13"/>
  <c r="AT128" i="13"/>
  <c r="AU128" i="13"/>
  <c r="AV128" i="13"/>
  <c r="AW128" i="13"/>
  <c r="AX128" i="13"/>
  <c r="AY128" i="13"/>
  <c r="AZ128" i="13"/>
  <c r="BA128" i="13"/>
  <c r="BB128" i="13"/>
  <c r="BC128" i="13"/>
  <c r="BD128" i="13"/>
  <c r="BE128" i="13"/>
  <c r="BF128" i="13"/>
  <c r="BG128" i="13"/>
  <c r="BH128" i="13"/>
  <c r="BI128" i="13"/>
  <c r="BJ128" i="13"/>
  <c r="BK128" i="13"/>
  <c r="AD129" i="13"/>
  <c r="AE129" i="13"/>
  <c r="AF129" i="13"/>
  <c r="AG129" i="13"/>
  <c r="AH129" i="13"/>
  <c r="AI129" i="13"/>
  <c r="AJ129" i="13"/>
  <c r="AK129" i="13"/>
  <c r="AL129" i="13"/>
  <c r="AM129" i="13"/>
  <c r="AN129" i="13"/>
  <c r="AO129" i="13"/>
  <c r="AP129" i="13"/>
  <c r="AQ129" i="13"/>
  <c r="AR129" i="13"/>
  <c r="AS129" i="13"/>
  <c r="AT129" i="13"/>
  <c r="AU129" i="13"/>
  <c r="AV129" i="13"/>
  <c r="AW129" i="13"/>
  <c r="AX129" i="13"/>
  <c r="AY129" i="13"/>
  <c r="AZ129" i="13"/>
  <c r="BA129" i="13"/>
  <c r="BB129" i="13"/>
  <c r="BC129" i="13"/>
  <c r="BD129" i="13"/>
  <c r="BE129" i="13"/>
  <c r="BF129" i="13"/>
  <c r="BG129" i="13"/>
  <c r="BH129" i="13"/>
  <c r="BI129" i="13"/>
  <c r="BJ129" i="13"/>
  <c r="BK129" i="13"/>
  <c r="AD134" i="13"/>
  <c r="AE134" i="13"/>
  <c r="AF134" i="13"/>
  <c r="AG134" i="13"/>
  <c r="AH134" i="13"/>
  <c r="AI134" i="13"/>
  <c r="AJ134" i="13"/>
  <c r="AK134" i="13"/>
  <c r="AL134" i="13"/>
  <c r="AM134" i="13"/>
  <c r="AN134" i="13"/>
  <c r="AO134" i="13"/>
  <c r="AP134" i="13"/>
  <c r="AQ134" i="13"/>
  <c r="AR134" i="13"/>
  <c r="AS134" i="13"/>
  <c r="AT134" i="13"/>
  <c r="AU134" i="13"/>
  <c r="AV134" i="13"/>
  <c r="AW134" i="13"/>
  <c r="AX134" i="13"/>
  <c r="AY134" i="13"/>
  <c r="AZ134" i="13"/>
  <c r="BA134" i="13"/>
  <c r="BB134" i="13"/>
  <c r="BC134" i="13"/>
  <c r="BD134" i="13"/>
  <c r="BE134" i="13"/>
  <c r="BF134" i="13"/>
  <c r="BG134" i="13"/>
  <c r="BH134" i="13"/>
  <c r="BI134" i="13"/>
  <c r="BJ134" i="13"/>
  <c r="BK134" i="13"/>
  <c r="AD135" i="13"/>
  <c r="AE135" i="13"/>
  <c r="AF135" i="13"/>
  <c r="AG135" i="13"/>
  <c r="AH135" i="13"/>
  <c r="AI135" i="13"/>
  <c r="AJ135" i="13"/>
  <c r="AK135" i="13"/>
  <c r="AL135" i="13"/>
  <c r="AM135" i="13"/>
  <c r="AN135" i="13"/>
  <c r="AO135" i="13"/>
  <c r="AP135" i="13"/>
  <c r="AQ135" i="13"/>
  <c r="AR135" i="13"/>
  <c r="AS135" i="13"/>
  <c r="AT135" i="13"/>
  <c r="AU135" i="13"/>
  <c r="AV135" i="13"/>
  <c r="AW135" i="13"/>
  <c r="AX135" i="13"/>
  <c r="AY135" i="13"/>
  <c r="AZ135" i="13"/>
  <c r="BA135" i="13"/>
  <c r="BB135" i="13"/>
  <c r="BC135" i="13"/>
  <c r="BD135" i="13"/>
  <c r="BE135" i="13"/>
  <c r="BF135" i="13"/>
  <c r="BG135" i="13"/>
  <c r="BH135" i="13"/>
  <c r="BI135" i="13"/>
  <c r="BJ135" i="13"/>
  <c r="BK135" i="13"/>
  <c r="AD136" i="13"/>
  <c r="AE136" i="13"/>
  <c r="AF136" i="13"/>
  <c r="AG136" i="13"/>
  <c r="AH136" i="13"/>
  <c r="AI136" i="13"/>
  <c r="AJ136" i="13"/>
  <c r="AK136" i="13"/>
  <c r="AL136" i="13"/>
  <c r="AM136" i="13"/>
  <c r="AN136" i="13"/>
  <c r="AO136" i="13"/>
  <c r="AP136" i="13"/>
  <c r="AQ136" i="13"/>
  <c r="AR136" i="13"/>
  <c r="AS136" i="13"/>
  <c r="AT136" i="13"/>
  <c r="AU136" i="13"/>
  <c r="AV136" i="13"/>
  <c r="AW136" i="13"/>
  <c r="AX136" i="13"/>
  <c r="AY136" i="13"/>
  <c r="AZ136" i="13"/>
  <c r="BA136" i="13"/>
  <c r="BB136" i="13"/>
  <c r="BC136" i="13"/>
  <c r="BD136" i="13"/>
  <c r="BE136" i="13"/>
  <c r="BF136" i="13"/>
  <c r="BG136" i="13"/>
  <c r="BH136" i="13"/>
  <c r="BI136" i="13"/>
  <c r="BJ136" i="13"/>
  <c r="BK136" i="13"/>
  <c r="AD137" i="13"/>
  <c r="AE137" i="13"/>
  <c r="AF137" i="13"/>
  <c r="AG137" i="13"/>
  <c r="AH137" i="13"/>
  <c r="AI137" i="13"/>
  <c r="AJ137" i="13"/>
  <c r="AK137" i="13"/>
  <c r="AL137" i="13"/>
  <c r="AM137" i="13"/>
  <c r="AN137" i="13"/>
  <c r="AO137" i="13"/>
  <c r="AP137" i="13"/>
  <c r="AQ137" i="13"/>
  <c r="AR137" i="13"/>
  <c r="AS137" i="13"/>
  <c r="AT137" i="13"/>
  <c r="AU137" i="13"/>
  <c r="AV137" i="13"/>
  <c r="AW137" i="13"/>
  <c r="AX137" i="13"/>
  <c r="AY137" i="13"/>
  <c r="AZ137" i="13"/>
  <c r="BA137" i="13"/>
  <c r="BB137" i="13"/>
  <c r="BC137" i="13"/>
  <c r="BD137" i="13"/>
  <c r="BE137" i="13"/>
  <c r="BF137" i="13"/>
  <c r="BG137" i="13"/>
  <c r="BH137" i="13"/>
  <c r="BI137" i="13"/>
  <c r="BJ137" i="13"/>
  <c r="BK137" i="13"/>
  <c r="AD138" i="13"/>
  <c r="AE138" i="13"/>
  <c r="AF138" i="13"/>
  <c r="AG138" i="13"/>
  <c r="AH138" i="13"/>
  <c r="AI138" i="13"/>
  <c r="AJ138" i="13"/>
  <c r="AK138" i="13"/>
  <c r="AL138" i="13"/>
  <c r="AM138" i="13"/>
  <c r="AN138" i="13"/>
  <c r="AO138" i="13"/>
  <c r="AP138" i="13"/>
  <c r="AQ138" i="13"/>
  <c r="AR138" i="13"/>
  <c r="AS138" i="13"/>
  <c r="AT138" i="13"/>
  <c r="AU138" i="13"/>
  <c r="AV138" i="13"/>
  <c r="AW138" i="13"/>
  <c r="AX138" i="13"/>
  <c r="AY138" i="13"/>
  <c r="AZ138" i="13"/>
  <c r="BA138" i="13"/>
  <c r="BB138" i="13"/>
  <c r="BC138" i="13"/>
  <c r="BD138" i="13"/>
  <c r="BE138" i="13"/>
  <c r="BF138" i="13"/>
  <c r="BG138" i="13"/>
  <c r="BH138" i="13"/>
  <c r="BI138" i="13"/>
  <c r="BJ138" i="13"/>
  <c r="BK138" i="13"/>
  <c r="AX17" i="39"/>
  <c r="AX17" i="41" s="1"/>
  <c r="AX29" i="41" s="1"/>
  <c r="AW17" i="39"/>
  <c r="AW17" i="41" s="1"/>
  <c r="AW29" i="41" s="1"/>
  <c r="AV17" i="39"/>
  <c r="AV17" i="41" s="1"/>
  <c r="AV29" i="41" s="1"/>
  <c r="AU17" i="39"/>
  <c r="AU17" i="41" s="1"/>
  <c r="AU29" i="41" s="1"/>
  <c r="AT17" i="39"/>
  <c r="AT17" i="41" s="1"/>
  <c r="AT29" i="41" s="1"/>
  <c r="AS17" i="39"/>
  <c r="AS17" i="41" s="1"/>
  <c r="AS29" i="41" s="1"/>
  <c r="AR17" i="39"/>
  <c r="AQ17" i="39"/>
  <c r="AQ17" i="41" s="1"/>
  <c r="AQ29" i="41" s="1"/>
  <c r="AP17" i="39"/>
  <c r="AP17" i="41" s="1"/>
  <c r="AP29" i="41" s="1"/>
  <c r="AO17" i="39"/>
  <c r="AO17" i="41" s="1"/>
  <c r="AO29" i="41" s="1"/>
  <c r="AN17" i="39"/>
  <c r="AN17" i="41" s="1"/>
  <c r="AN29" i="41" s="1"/>
  <c r="AM17" i="39"/>
  <c r="AM17" i="41" s="1"/>
  <c r="AM29" i="41" s="1"/>
  <c r="AL17" i="39"/>
  <c r="AL17" i="41" s="1"/>
  <c r="AL29" i="41" s="1"/>
  <c r="AX13" i="39"/>
  <c r="AX16" i="41" s="1"/>
  <c r="AW13" i="39"/>
  <c r="AW16" i="41" s="1"/>
  <c r="AV13" i="39"/>
  <c r="AV16" i="41" s="1"/>
  <c r="AU13" i="39"/>
  <c r="AU16" i="41" s="1"/>
  <c r="AT13" i="39"/>
  <c r="AT16" i="41" s="1"/>
  <c r="AS13" i="39"/>
  <c r="AS16" i="41" s="1"/>
  <c r="AR13" i="39"/>
  <c r="AR16" i="41" s="1"/>
  <c r="AQ13" i="39"/>
  <c r="AP13" i="39"/>
  <c r="AP16" i="41" s="1"/>
  <c r="AO13" i="39"/>
  <c r="AO16" i="41" s="1"/>
  <c r="AN13" i="39"/>
  <c r="AN16" i="41" s="1"/>
  <c r="AM13" i="39"/>
  <c r="AM16" i="41" s="1"/>
  <c r="AL13" i="39"/>
  <c r="AL16" i="41" s="1"/>
  <c r="AX9" i="39"/>
  <c r="AX15" i="41" s="1"/>
  <c r="AW9" i="39"/>
  <c r="AW15" i="41" s="1"/>
  <c r="AV9" i="39"/>
  <c r="AV15" i="41" s="1"/>
  <c r="AU9" i="39"/>
  <c r="AU15" i="41" s="1"/>
  <c r="AT9" i="39"/>
  <c r="AT15" i="41" s="1"/>
  <c r="AS9" i="39"/>
  <c r="AS15" i="41" s="1"/>
  <c r="AR9" i="39"/>
  <c r="AR15" i="41" s="1"/>
  <c r="AQ9" i="39"/>
  <c r="AQ15" i="41" s="1"/>
  <c r="AP9" i="39"/>
  <c r="AP15" i="41" s="1"/>
  <c r="AO9" i="39"/>
  <c r="AO15" i="41" s="1"/>
  <c r="AN9" i="39"/>
  <c r="AN15" i="41" s="1"/>
  <c r="AM9" i="39"/>
  <c r="AM15" i="41" s="1"/>
  <c r="AL9" i="39"/>
  <c r="AL15" i="41" s="1"/>
  <c r="AK22" i="39"/>
  <c r="AI14" i="41"/>
  <c r="AH14" i="41"/>
  <c r="AG14" i="41"/>
  <c r="AF22" i="39"/>
  <c r="AE14" i="41"/>
  <c r="AC14" i="41"/>
  <c r="AB22" i="39"/>
  <c r="AA22" i="39"/>
  <c r="Z14" i="41"/>
  <c r="X22" i="39"/>
  <c r="W14" i="41"/>
  <c r="V14" i="41"/>
  <c r="U14" i="41"/>
  <c r="S14" i="41"/>
  <c r="Q14" i="41"/>
  <c r="P22" i="39"/>
  <c r="O22" i="39"/>
  <c r="N22" i="39"/>
  <c r="K14" i="41"/>
  <c r="J14" i="41"/>
  <c r="I14" i="41"/>
  <c r="G14" i="41"/>
  <c r="E31" i="41"/>
  <c r="AB14" i="41" l="1"/>
  <c r="AB31" i="41" s="1"/>
  <c r="P14" i="41"/>
  <c r="P31" i="41" s="1"/>
  <c r="N14" i="41"/>
  <c r="N31" i="41" s="1"/>
  <c r="I31" i="41"/>
  <c r="AG31" i="41"/>
  <c r="U31" i="41"/>
  <c r="G31" i="41"/>
  <c r="S31" i="41"/>
  <c r="AE31" i="41"/>
  <c r="BL49" i="36"/>
  <c r="BV50" i="36"/>
  <c r="T31" i="41"/>
  <c r="H31" i="41"/>
  <c r="F31" i="41"/>
  <c r="R31" i="41"/>
  <c r="AD31" i="41"/>
  <c r="BL45" i="36"/>
  <c r="BL48" i="36"/>
  <c r="C32" i="41"/>
  <c r="C40" i="41" s="1"/>
  <c r="BV48" i="36"/>
  <c r="BV44" i="36"/>
  <c r="BV45" i="36"/>
  <c r="BL50" i="36"/>
  <c r="BV49" i="36"/>
  <c r="BL43" i="36"/>
  <c r="BL44" i="36"/>
  <c r="BV43" i="36"/>
  <c r="Z31" i="41"/>
  <c r="Q31" i="41"/>
  <c r="AC31" i="41"/>
  <c r="J31" i="41"/>
  <c r="V31" i="41"/>
  <c r="AH31" i="41"/>
  <c r="K31" i="41"/>
  <c r="W31" i="41"/>
  <c r="AI31" i="41"/>
  <c r="L31" i="41"/>
  <c r="AJ31" i="41"/>
  <c r="M31" i="41"/>
  <c r="Y31" i="41"/>
  <c r="X31" i="41"/>
  <c r="AK31" i="41"/>
  <c r="O31" i="41"/>
  <c r="AA31" i="41"/>
  <c r="AF31" i="41"/>
  <c r="K22" i="39"/>
  <c r="J22" i="39"/>
  <c r="U22" i="39"/>
  <c r="V22" i="39"/>
  <c r="W22" i="39"/>
  <c r="AI22" i="39"/>
  <c r="T22" i="39"/>
  <c r="S22" i="39"/>
  <c r="AH22" i="39"/>
  <c r="Q22" i="39"/>
  <c r="R22" i="39"/>
  <c r="AC22" i="39"/>
  <c r="H22" i="39"/>
  <c r="AD22" i="39"/>
  <c r="F22" i="39"/>
  <c r="G22" i="39"/>
  <c r="I22" i="39"/>
  <c r="AE22" i="39"/>
  <c r="AG22" i="39"/>
  <c r="L22" i="39"/>
  <c r="AJ22" i="39"/>
  <c r="Y22" i="39"/>
  <c r="Z22" i="39"/>
  <c r="M22" i="39"/>
  <c r="C31" i="41" l="1"/>
  <c r="C39" i="41" s="1"/>
  <c r="AM6" i="36"/>
  <c r="AM45" i="36" s="1"/>
  <c r="AV30" i="46" l="1"/>
  <c r="AV29" i="46"/>
  <c r="AV28" i="46"/>
  <c r="AQ30" i="46"/>
  <c r="AQ29" i="46"/>
  <c r="AQ28" i="46"/>
  <c r="AL29" i="46"/>
  <c r="AL28" i="46"/>
  <c r="AZ26" i="46"/>
  <c r="AZ25" i="46"/>
  <c r="AV27" i="46"/>
  <c r="AV26" i="46"/>
  <c r="AV25" i="46"/>
  <c r="AQ27" i="46"/>
  <c r="AQ26" i="46"/>
  <c r="AQ25" i="46"/>
  <c r="AL26" i="46"/>
  <c r="F34" i="36"/>
  <c r="AX15" i="18" l="1"/>
  <c r="AX19" i="18"/>
  <c r="AX18" i="18"/>
  <c r="AS49" i="18"/>
  <c r="AS50" i="18"/>
  <c r="AS46" i="18"/>
  <c r="AS19" i="18"/>
  <c r="AS15" i="18"/>
  <c r="AS18" i="18"/>
  <c r="AX50" i="18"/>
  <c r="AX46" i="18"/>
  <c r="AX49" i="18"/>
  <c r="F55" i="36"/>
  <c r="F75" i="36" s="1"/>
  <c r="E27" i="46" s="1"/>
  <c r="AX16" i="18"/>
  <c r="AX17" i="18"/>
  <c r="AX20" i="18"/>
  <c r="BB5" i="18"/>
  <c r="BB8" i="18"/>
  <c r="BB6" i="18"/>
  <c r="BB7" i="18"/>
  <c r="BB4" i="18"/>
  <c r="AX9" i="18"/>
  <c r="AX10" i="18"/>
  <c r="AX13" i="18"/>
  <c r="AX14" i="18"/>
  <c r="AX11" i="18"/>
  <c r="AX12" i="18"/>
  <c r="BB9" i="18"/>
  <c r="BB12" i="18"/>
  <c r="BB14" i="18"/>
  <c r="BB10" i="18"/>
  <c r="BB13" i="18"/>
  <c r="BB11" i="18"/>
  <c r="AX6" i="18"/>
  <c r="AX4" i="18"/>
  <c r="AX7" i="18"/>
  <c r="AX8" i="18"/>
  <c r="AX5" i="18"/>
  <c r="AS36" i="18"/>
  <c r="AS37" i="18"/>
  <c r="AS35" i="18"/>
  <c r="AS39" i="18"/>
  <c r="AS38" i="18"/>
  <c r="AX48" i="18"/>
  <c r="AX51" i="18"/>
  <c r="AX47" i="18"/>
  <c r="AN11" i="18"/>
  <c r="AN14" i="18"/>
  <c r="AN9" i="18"/>
  <c r="AN10" i="18"/>
  <c r="AN13" i="18"/>
  <c r="AN12" i="18"/>
  <c r="AS43" i="18"/>
  <c r="AS44" i="18"/>
  <c r="AS40" i="18"/>
  <c r="AS45" i="18"/>
  <c r="AS41" i="18"/>
  <c r="AS42" i="18"/>
  <c r="AN41" i="18"/>
  <c r="AN40" i="18"/>
  <c r="AN45" i="18"/>
  <c r="AN43" i="18"/>
  <c r="AN44" i="18"/>
  <c r="AN42" i="18"/>
  <c r="AS4" i="18"/>
  <c r="AS7" i="18"/>
  <c r="AS5" i="18"/>
  <c r="AS8" i="18"/>
  <c r="AS6" i="18"/>
  <c r="AS47" i="18"/>
  <c r="AS51" i="18"/>
  <c r="AS48" i="18"/>
  <c r="AS10" i="18"/>
  <c r="AS13" i="18"/>
  <c r="AS11" i="18"/>
  <c r="AS14" i="18"/>
  <c r="AS12" i="18"/>
  <c r="AS9" i="18"/>
  <c r="AX36" i="18"/>
  <c r="AX39" i="18"/>
  <c r="AX35" i="18"/>
  <c r="AX38" i="18"/>
  <c r="AX37" i="18"/>
  <c r="AN35" i="18"/>
  <c r="AN38" i="18"/>
  <c r="AN37" i="18"/>
  <c r="AN36" i="18"/>
  <c r="AN39" i="18"/>
  <c r="AS16" i="18"/>
  <c r="AS20" i="18"/>
  <c r="AS17" i="18"/>
  <c r="AX45" i="18"/>
  <c r="AX42" i="18"/>
  <c r="AX44" i="18"/>
  <c r="AX41" i="18"/>
  <c r="AX43" i="18"/>
  <c r="AX40" i="18"/>
  <c r="AZ21" i="18"/>
  <c r="U26" i="36"/>
  <c r="T28" i="46"/>
  <c r="G19" i="18" l="1"/>
  <c r="G15" i="18"/>
  <c r="G18" i="18"/>
  <c r="AD28" i="46"/>
  <c r="AS27" i="18"/>
  <c r="AX27" i="18"/>
  <c r="AS26" i="18"/>
  <c r="AX26" i="18"/>
  <c r="V37" i="18"/>
  <c r="V36" i="18"/>
  <c r="V39" i="18"/>
  <c r="V35" i="18"/>
  <c r="V38" i="18"/>
  <c r="U21" i="36"/>
  <c r="AE25" i="36"/>
  <c r="AE44" i="36" l="1"/>
  <c r="U44" i="36" s="1"/>
  <c r="AE49" i="36"/>
  <c r="U49" i="36" s="1"/>
  <c r="AF37" i="18"/>
  <c r="AF36" i="18"/>
  <c r="AF39" i="18"/>
  <c r="AF35" i="18"/>
  <c r="AF38" i="18"/>
  <c r="AD26" i="46"/>
  <c r="BM6" i="27"/>
  <c r="U59" i="36" l="1"/>
  <c r="U79" i="36" s="1"/>
  <c r="AE59" i="36"/>
  <c r="AE79" i="36" s="1"/>
  <c r="AD29" i="46" s="1"/>
  <c r="AF45" i="18" s="1"/>
  <c r="AF10" i="18"/>
  <c r="AF13" i="18"/>
  <c r="AF9" i="18"/>
  <c r="AF12" i="18"/>
  <c r="AF11" i="18"/>
  <c r="AF14" i="18"/>
  <c r="AD299" i="13"/>
  <c r="AD291" i="13"/>
  <c r="AD307" i="13" s="1"/>
  <c r="AD323" i="13" s="1"/>
  <c r="AD295" i="13"/>
  <c r="AD311" i="13" s="1"/>
  <c r="AD327" i="13" s="1"/>
  <c r="AD216" i="13"/>
  <c r="AE195" i="13"/>
  <c r="AF195" i="13"/>
  <c r="AG195" i="13"/>
  <c r="AH195" i="13"/>
  <c r="AI195" i="13"/>
  <c r="AJ195" i="13"/>
  <c r="AK195" i="13"/>
  <c r="AL195" i="13"/>
  <c r="AM195" i="13"/>
  <c r="AN195" i="13"/>
  <c r="AO195" i="13"/>
  <c r="AP195" i="13"/>
  <c r="AQ195" i="13"/>
  <c r="AR195" i="13"/>
  <c r="AS195" i="13"/>
  <c r="AT195" i="13"/>
  <c r="AU195" i="13"/>
  <c r="AV195" i="13"/>
  <c r="AW195" i="13"/>
  <c r="AX195" i="13"/>
  <c r="AY195" i="13"/>
  <c r="AZ195" i="13"/>
  <c r="BA195" i="13"/>
  <c r="BB195" i="13"/>
  <c r="BC195" i="13"/>
  <c r="BD195" i="13"/>
  <c r="BE195" i="13"/>
  <c r="BF195" i="13"/>
  <c r="BG195" i="13"/>
  <c r="BH195" i="13"/>
  <c r="BI195" i="13"/>
  <c r="BJ195" i="13"/>
  <c r="BK195" i="13"/>
  <c r="BL195" i="13"/>
  <c r="BM195" i="13"/>
  <c r="BN195" i="13"/>
  <c r="BO195" i="13"/>
  <c r="BP195" i="13"/>
  <c r="BQ195" i="13"/>
  <c r="BR195" i="13"/>
  <c r="BS195" i="13"/>
  <c r="BT195" i="13"/>
  <c r="BU195" i="13"/>
  <c r="BV195" i="13"/>
  <c r="BW195" i="13"/>
  <c r="BX195" i="13"/>
  <c r="BY195" i="13"/>
  <c r="BZ195" i="13"/>
  <c r="CA195" i="13"/>
  <c r="AE196" i="13"/>
  <c r="AF196" i="13"/>
  <c r="AG196" i="13"/>
  <c r="AH196" i="13"/>
  <c r="AI196" i="13"/>
  <c r="AJ196" i="13"/>
  <c r="AK196" i="13"/>
  <c r="AL196" i="13"/>
  <c r="AM196" i="13"/>
  <c r="AN196" i="13"/>
  <c r="AO196" i="13"/>
  <c r="AP196" i="13"/>
  <c r="AQ196" i="13"/>
  <c r="AR196" i="13"/>
  <c r="AS196" i="13"/>
  <c r="AT196" i="13"/>
  <c r="AU196" i="13"/>
  <c r="AV196" i="13"/>
  <c r="AW196" i="13"/>
  <c r="AX196" i="13"/>
  <c r="AY196" i="13"/>
  <c r="AZ196" i="13"/>
  <c r="BA196" i="13"/>
  <c r="BB196" i="13"/>
  <c r="BC196" i="13"/>
  <c r="BD196" i="13"/>
  <c r="BE196" i="13"/>
  <c r="BF196" i="13"/>
  <c r="BG196" i="13"/>
  <c r="BH196" i="13"/>
  <c r="BI196" i="13"/>
  <c r="BJ196" i="13"/>
  <c r="BK196" i="13"/>
  <c r="BL196" i="13"/>
  <c r="BM196" i="13"/>
  <c r="BN196" i="13"/>
  <c r="BO196" i="13"/>
  <c r="BP196" i="13"/>
  <c r="BQ196" i="13"/>
  <c r="BR196" i="13"/>
  <c r="BS196" i="13"/>
  <c r="BT196" i="13"/>
  <c r="BU196" i="13"/>
  <c r="BV196" i="13"/>
  <c r="BW196" i="13"/>
  <c r="BX196" i="13"/>
  <c r="BY196" i="13"/>
  <c r="BZ196" i="13"/>
  <c r="CA196" i="13"/>
  <c r="AE197" i="13"/>
  <c r="AF197" i="13"/>
  <c r="AG197" i="13"/>
  <c r="AH197" i="13"/>
  <c r="AI197" i="13"/>
  <c r="AJ197" i="13"/>
  <c r="AK197" i="13"/>
  <c r="AL197" i="13"/>
  <c r="AM197" i="13"/>
  <c r="AN197" i="13"/>
  <c r="AO197" i="13"/>
  <c r="AP197" i="13"/>
  <c r="AQ197" i="13"/>
  <c r="AR197" i="13"/>
  <c r="AS197" i="13"/>
  <c r="AT197" i="13"/>
  <c r="AU197" i="13"/>
  <c r="AV197" i="13"/>
  <c r="AW197" i="13"/>
  <c r="AX197" i="13"/>
  <c r="AY197" i="13"/>
  <c r="AZ197" i="13"/>
  <c r="BB197" i="13"/>
  <c r="BC197" i="13"/>
  <c r="BD197" i="13"/>
  <c r="BE197" i="13"/>
  <c r="BF197" i="13"/>
  <c r="BG197" i="13"/>
  <c r="BH197" i="13"/>
  <c r="BI197" i="13"/>
  <c r="BJ197" i="13"/>
  <c r="BK197" i="13"/>
  <c r="BL197" i="13"/>
  <c r="BM197" i="13"/>
  <c r="BN197" i="13"/>
  <c r="BO197" i="13"/>
  <c r="BP197" i="13"/>
  <c r="BQ197" i="13"/>
  <c r="BR197" i="13"/>
  <c r="BS197" i="13"/>
  <c r="BT197" i="13"/>
  <c r="BU197" i="13"/>
  <c r="BV197" i="13"/>
  <c r="BW197" i="13"/>
  <c r="BX197" i="13"/>
  <c r="BY197" i="13"/>
  <c r="BZ197" i="13"/>
  <c r="CA197" i="13"/>
  <c r="AE198" i="13"/>
  <c r="AF198" i="13"/>
  <c r="AG198" i="13"/>
  <c r="AH198" i="13"/>
  <c r="AI198" i="13"/>
  <c r="AJ198" i="13"/>
  <c r="AK198" i="13"/>
  <c r="AL198" i="13"/>
  <c r="AM198" i="13"/>
  <c r="AN198" i="13"/>
  <c r="AO198" i="13"/>
  <c r="AP198" i="13"/>
  <c r="AQ198" i="13"/>
  <c r="AR198" i="13"/>
  <c r="AS198" i="13"/>
  <c r="AT198" i="13"/>
  <c r="AU198" i="13"/>
  <c r="AV198" i="13"/>
  <c r="AW198" i="13"/>
  <c r="AX198" i="13"/>
  <c r="AY198" i="13"/>
  <c r="AZ198" i="13"/>
  <c r="BA198" i="13"/>
  <c r="BB198" i="13"/>
  <c r="BC198" i="13"/>
  <c r="BD198" i="13"/>
  <c r="BE198" i="13"/>
  <c r="BF198" i="13"/>
  <c r="BG198" i="13"/>
  <c r="BH198" i="13"/>
  <c r="BI198" i="13"/>
  <c r="BJ198" i="13"/>
  <c r="BK198" i="13"/>
  <c r="BL198" i="13"/>
  <c r="BM198" i="13"/>
  <c r="BN198" i="13"/>
  <c r="BO198" i="13"/>
  <c r="BP198" i="13"/>
  <c r="BQ198" i="13"/>
  <c r="BR198" i="13"/>
  <c r="BS198" i="13"/>
  <c r="BT198" i="13"/>
  <c r="BU198" i="13"/>
  <c r="BV198" i="13"/>
  <c r="BW198" i="13"/>
  <c r="BX198" i="13"/>
  <c r="BY198" i="13"/>
  <c r="BZ198" i="13"/>
  <c r="CA198" i="13"/>
  <c r="AE199" i="13"/>
  <c r="AF199" i="13"/>
  <c r="AG199" i="13"/>
  <c r="AH199" i="13"/>
  <c r="AI199" i="13"/>
  <c r="AJ199" i="13"/>
  <c r="AK199" i="13"/>
  <c r="AL199" i="13"/>
  <c r="AM199" i="13"/>
  <c r="AN199" i="13"/>
  <c r="AO199" i="13"/>
  <c r="AP199" i="13"/>
  <c r="AQ199" i="13"/>
  <c r="AR199" i="13"/>
  <c r="AS199" i="13"/>
  <c r="AT199" i="13"/>
  <c r="AU199" i="13"/>
  <c r="AV199" i="13"/>
  <c r="AW199" i="13"/>
  <c r="AX199" i="13"/>
  <c r="AY199" i="13"/>
  <c r="AZ199" i="13"/>
  <c r="BA199" i="13"/>
  <c r="BB199" i="13"/>
  <c r="BC199" i="13"/>
  <c r="BD199" i="13"/>
  <c r="BE199" i="13"/>
  <c r="BF199" i="13"/>
  <c r="BG199" i="13"/>
  <c r="BH199" i="13"/>
  <c r="BI199" i="13"/>
  <c r="BJ199" i="13"/>
  <c r="BK199" i="13"/>
  <c r="BL199" i="13"/>
  <c r="BM199" i="13"/>
  <c r="BN199" i="13"/>
  <c r="BO199" i="13"/>
  <c r="BP199" i="13"/>
  <c r="BQ199" i="13"/>
  <c r="BR199" i="13"/>
  <c r="BS199" i="13"/>
  <c r="BT199" i="13"/>
  <c r="BU199" i="13"/>
  <c r="BV199" i="13"/>
  <c r="BW199" i="13"/>
  <c r="BX199" i="13"/>
  <c r="BY199" i="13"/>
  <c r="BZ199" i="13"/>
  <c r="CA199" i="13"/>
  <c r="K199" i="13"/>
  <c r="L199" i="13"/>
  <c r="M199" i="13"/>
  <c r="N199" i="13"/>
  <c r="O199" i="13"/>
  <c r="P199" i="13"/>
  <c r="Q199" i="13"/>
  <c r="R199" i="13"/>
  <c r="S199" i="13"/>
  <c r="T199" i="13"/>
  <c r="U199" i="13"/>
  <c r="V199" i="13"/>
  <c r="W199" i="13"/>
  <c r="X199" i="13"/>
  <c r="Y199" i="13"/>
  <c r="Z199" i="13"/>
  <c r="AA199" i="13"/>
  <c r="AB199" i="13"/>
  <c r="AC199" i="13"/>
  <c r="K216" i="13"/>
  <c r="L216" i="13"/>
  <c r="M216" i="13"/>
  <c r="N216" i="13"/>
  <c r="O216" i="13"/>
  <c r="P216" i="13"/>
  <c r="Q216" i="13"/>
  <c r="R216" i="13"/>
  <c r="S216" i="13"/>
  <c r="T216" i="13"/>
  <c r="U216" i="13"/>
  <c r="V216" i="13"/>
  <c r="W216" i="13"/>
  <c r="X216" i="13"/>
  <c r="Y216" i="13"/>
  <c r="Z216" i="13"/>
  <c r="AA216" i="13"/>
  <c r="AB216" i="13"/>
  <c r="AC216" i="13"/>
  <c r="K195" i="13"/>
  <c r="L195" i="13"/>
  <c r="M195" i="13"/>
  <c r="N195" i="13"/>
  <c r="O195" i="13"/>
  <c r="P195" i="13"/>
  <c r="Q195" i="13"/>
  <c r="R195" i="13"/>
  <c r="S195" i="13"/>
  <c r="T195" i="13"/>
  <c r="U195" i="13"/>
  <c r="V195" i="13"/>
  <c r="W195" i="13"/>
  <c r="X195" i="13"/>
  <c r="Y195" i="13"/>
  <c r="Z195" i="13"/>
  <c r="AA195" i="13"/>
  <c r="AB195" i="13"/>
  <c r="AC195" i="13"/>
  <c r="K196" i="13"/>
  <c r="L196" i="13"/>
  <c r="M196" i="13"/>
  <c r="N196" i="13"/>
  <c r="O196" i="13"/>
  <c r="P196" i="13"/>
  <c r="Q196" i="13"/>
  <c r="R196" i="13"/>
  <c r="S196" i="13"/>
  <c r="T196" i="13"/>
  <c r="U196" i="13"/>
  <c r="V196" i="13"/>
  <c r="W196" i="13"/>
  <c r="X196" i="13"/>
  <c r="Y196" i="13"/>
  <c r="Z196" i="13"/>
  <c r="AA196" i="13"/>
  <c r="AB196" i="13"/>
  <c r="AC196" i="13"/>
  <c r="K197" i="13"/>
  <c r="L197" i="13"/>
  <c r="M197" i="13"/>
  <c r="N197" i="13"/>
  <c r="O197" i="13"/>
  <c r="P197" i="13"/>
  <c r="Q197" i="13"/>
  <c r="R197" i="13"/>
  <c r="S197" i="13"/>
  <c r="T197" i="13"/>
  <c r="U197" i="13"/>
  <c r="V197" i="13"/>
  <c r="W197" i="13"/>
  <c r="X197" i="13"/>
  <c r="Y197" i="13"/>
  <c r="Z197" i="13"/>
  <c r="AA197" i="13"/>
  <c r="AB197" i="13"/>
  <c r="AC197" i="13"/>
  <c r="K198" i="13"/>
  <c r="L198" i="13"/>
  <c r="M198" i="13"/>
  <c r="N198" i="13"/>
  <c r="O198" i="13"/>
  <c r="P198" i="13"/>
  <c r="Q198" i="13"/>
  <c r="R198" i="13"/>
  <c r="S198" i="13"/>
  <c r="T198" i="13"/>
  <c r="U198" i="13"/>
  <c r="V198" i="13"/>
  <c r="W198" i="13"/>
  <c r="X198" i="13"/>
  <c r="Y198" i="13"/>
  <c r="Z198" i="13"/>
  <c r="AA198" i="13"/>
  <c r="AB198" i="13"/>
  <c r="AC198" i="13"/>
  <c r="AD196" i="13"/>
  <c r="AD197" i="13"/>
  <c r="AD198" i="13"/>
  <c r="AD199" i="13"/>
  <c r="AD195" i="13"/>
  <c r="K208" i="13"/>
  <c r="L208" i="13"/>
  <c r="M208" i="13"/>
  <c r="N208" i="13"/>
  <c r="O208" i="13"/>
  <c r="P208" i="13"/>
  <c r="Q208" i="13"/>
  <c r="R208" i="13"/>
  <c r="S208" i="13"/>
  <c r="T208" i="13"/>
  <c r="U208" i="13"/>
  <c r="V208" i="13"/>
  <c r="W208" i="13"/>
  <c r="X208" i="13"/>
  <c r="Y208" i="13"/>
  <c r="Z208" i="13"/>
  <c r="AA208" i="13"/>
  <c r="AB208" i="13"/>
  <c r="AC208" i="13"/>
  <c r="L187" i="13"/>
  <c r="M187" i="13"/>
  <c r="N187" i="13"/>
  <c r="O187" i="13"/>
  <c r="P187" i="13"/>
  <c r="Q187" i="13"/>
  <c r="R187" i="13"/>
  <c r="S187" i="13"/>
  <c r="T187" i="13"/>
  <c r="U187" i="13"/>
  <c r="V187" i="13"/>
  <c r="W187" i="13"/>
  <c r="X187" i="13"/>
  <c r="Y187" i="13"/>
  <c r="Z187" i="13"/>
  <c r="AA187" i="13"/>
  <c r="AB187" i="13"/>
  <c r="AC187" i="13"/>
  <c r="K188" i="13"/>
  <c r="L188" i="13"/>
  <c r="M188" i="13"/>
  <c r="N188" i="13"/>
  <c r="O188" i="13"/>
  <c r="P188" i="13"/>
  <c r="Q188" i="13"/>
  <c r="R188" i="13"/>
  <c r="S188" i="13"/>
  <c r="T188" i="13"/>
  <c r="U188" i="13"/>
  <c r="V188" i="13"/>
  <c r="W188" i="13"/>
  <c r="X188" i="13"/>
  <c r="Y188" i="13"/>
  <c r="Z188" i="13"/>
  <c r="AA188" i="13"/>
  <c r="AB188" i="13"/>
  <c r="AC188" i="13"/>
  <c r="K189" i="13"/>
  <c r="M189" i="13"/>
  <c r="N189" i="13"/>
  <c r="O189" i="13"/>
  <c r="P189" i="13"/>
  <c r="Q189" i="13"/>
  <c r="R189" i="13"/>
  <c r="S189" i="13"/>
  <c r="T189" i="13"/>
  <c r="U189" i="13"/>
  <c r="V189" i="13"/>
  <c r="W189" i="13"/>
  <c r="X189" i="13"/>
  <c r="Y189" i="13"/>
  <c r="Z189" i="13"/>
  <c r="AA189" i="13"/>
  <c r="AB189" i="13"/>
  <c r="AC189" i="13"/>
  <c r="L190" i="13"/>
  <c r="M190" i="13"/>
  <c r="N190" i="13"/>
  <c r="O190" i="13"/>
  <c r="P190" i="13"/>
  <c r="Q190" i="13"/>
  <c r="R190" i="13"/>
  <c r="S190" i="13"/>
  <c r="T190" i="13"/>
  <c r="U190" i="13"/>
  <c r="V190" i="13"/>
  <c r="W190" i="13"/>
  <c r="X190" i="13"/>
  <c r="Y190" i="13"/>
  <c r="Z190" i="13"/>
  <c r="AA190" i="13"/>
  <c r="AB190" i="13"/>
  <c r="AC190" i="13"/>
  <c r="K191" i="13"/>
  <c r="L191" i="13"/>
  <c r="M191" i="13"/>
  <c r="N191" i="13"/>
  <c r="O191" i="13"/>
  <c r="P191" i="13"/>
  <c r="Q191" i="13"/>
  <c r="R191" i="13"/>
  <c r="S191" i="13"/>
  <c r="T191" i="13"/>
  <c r="U191" i="13"/>
  <c r="V191" i="13"/>
  <c r="W191" i="13"/>
  <c r="X191" i="13"/>
  <c r="Y191" i="13"/>
  <c r="Z191" i="13"/>
  <c r="AA191" i="13"/>
  <c r="AB191" i="13"/>
  <c r="AC191" i="13"/>
  <c r="AE187" i="13"/>
  <c r="AF187" i="13"/>
  <c r="AG187" i="13"/>
  <c r="AH187" i="13"/>
  <c r="AI187" i="13"/>
  <c r="AJ187" i="13"/>
  <c r="AK187" i="13"/>
  <c r="AL187" i="13"/>
  <c r="AM187" i="13"/>
  <c r="AN187" i="13"/>
  <c r="AO187" i="13"/>
  <c r="AP187" i="13"/>
  <c r="AQ187" i="13"/>
  <c r="AR187" i="13"/>
  <c r="AS187" i="13"/>
  <c r="AT187" i="13"/>
  <c r="AU187" i="13"/>
  <c r="AV187" i="13"/>
  <c r="AW187" i="13"/>
  <c r="AX187" i="13"/>
  <c r="AY187" i="13"/>
  <c r="AZ187" i="13"/>
  <c r="BA187" i="13"/>
  <c r="BB187" i="13"/>
  <c r="BC187" i="13"/>
  <c r="BD187" i="13"/>
  <c r="BE187" i="13"/>
  <c r="BF187" i="13"/>
  <c r="BG187" i="13"/>
  <c r="BH187" i="13"/>
  <c r="BI187" i="13"/>
  <c r="BJ187" i="13"/>
  <c r="BK187" i="13"/>
  <c r="BL187" i="13"/>
  <c r="BM187" i="13"/>
  <c r="BN187" i="13"/>
  <c r="BO187" i="13"/>
  <c r="BP187" i="13"/>
  <c r="BQ187" i="13"/>
  <c r="BR187" i="13"/>
  <c r="BS187" i="13"/>
  <c r="BT187" i="13"/>
  <c r="BU187" i="13"/>
  <c r="BV187" i="13"/>
  <c r="BW187" i="13"/>
  <c r="BX187" i="13"/>
  <c r="BY187" i="13"/>
  <c r="BZ187" i="13"/>
  <c r="CA187" i="13"/>
  <c r="AE188" i="13"/>
  <c r="AF188" i="13"/>
  <c r="AG188" i="13"/>
  <c r="AH188" i="13"/>
  <c r="AI188" i="13"/>
  <c r="AJ188" i="13"/>
  <c r="AK188" i="13"/>
  <c r="AL188" i="13"/>
  <c r="AM188" i="13"/>
  <c r="AN188" i="13"/>
  <c r="AO188" i="13"/>
  <c r="AP188" i="13"/>
  <c r="AQ188" i="13"/>
  <c r="AR188" i="13"/>
  <c r="AS188" i="13"/>
  <c r="AT188" i="13"/>
  <c r="AU188" i="13"/>
  <c r="AV188" i="13"/>
  <c r="AW188" i="13"/>
  <c r="AX188" i="13"/>
  <c r="AY188" i="13"/>
  <c r="AZ188" i="13"/>
  <c r="BA188" i="13"/>
  <c r="BB188" i="13"/>
  <c r="BC188" i="13"/>
  <c r="BD188" i="13"/>
  <c r="BE188" i="13"/>
  <c r="BF188" i="13"/>
  <c r="BG188" i="13"/>
  <c r="BH188" i="13"/>
  <c r="BI188" i="13"/>
  <c r="BJ188" i="13"/>
  <c r="BK188" i="13"/>
  <c r="BL188" i="13"/>
  <c r="BM188" i="13"/>
  <c r="BN188" i="13"/>
  <c r="BO188" i="13"/>
  <c r="BP188" i="13"/>
  <c r="BQ188" i="13"/>
  <c r="BR188" i="13"/>
  <c r="BS188" i="13"/>
  <c r="BT188" i="13"/>
  <c r="BU188" i="13"/>
  <c r="BV188" i="13"/>
  <c r="BW188" i="13"/>
  <c r="BX188" i="13"/>
  <c r="BY188" i="13"/>
  <c r="BZ188" i="13"/>
  <c r="CA188" i="13"/>
  <c r="AE189" i="13"/>
  <c r="AF189" i="13"/>
  <c r="AG189" i="13"/>
  <c r="AH189" i="13"/>
  <c r="AI189" i="13"/>
  <c r="AJ189" i="13"/>
  <c r="AK189" i="13"/>
  <c r="AL189" i="13"/>
  <c r="AM189" i="13"/>
  <c r="AN189" i="13"/>
  <c r="AO189" i="13"/>
  <c r="AP189" i="13"/>
  <c r="AQ189" i="13"/>
  <c r="AR189" i="13"/>
  <c r="AS189" i="13"/>
  <c r="AT189" i="13"/>
  <c r="AU189" i="13"/>
  <c r="AV189" i="13"/>
  <c r="AW189" i="13"/>
  <c r="AX189" i="13"/>
  <c r="AY189" i="13"/>
  <c r="AZ189" i="13"/>
  <c r="BA189" i="13"/>
  <c r="BB189" i="13"/>
  <c r="BC189" i="13"/>
  <c r="BD189" i="13"/>
  <c r="BE189" i="13"/>
  <c r="BF189" i="13"/>
  <c r="BG189" i="13"/>
  <c r="BH189" i="13"/>
  <c r="BI189" i="13"/>
  <c r="BJ189" i="13"/>
  <c r="BK189" i="13"/>
  <c r="BL189" i="13"/>
  <c r="BM189" i="13"/>
  <c r="BN189" i="13"/>
  <c r="BO189" i="13"/>
  <c r="BP189" i="13"/>
  <c r="BQ189" i="13"/>
  <c r="BR189" i="13"/>
  <c r="BS189" i="13"/>
  <c r="BT189" i="13"/>
  <c r="BU189" i="13"/>
  <c r="BV189" i="13"/>
  <c r="BW189" i="13"/>
  <c r="BX189" i="13"/>
  <c r="BY189" i="13"/>
  <c r="BZ189" i="13"/>
  <c r="CA189" i="13"/>
  <c r="AE190" i="13"/>
  <c r="AF190" i="13"/>
  <c r="AG190" i="13"/>
  <c r="AH190" i="13"/>
  <c r="AI190" i="13"/>
  <c r="AJ190" i="13"/>
  <c r="AK190" i="13"/>
  <c r="AL190" i="13"/>
  <c r="AM190" i="13"/>
  <c r="AN190" i="13"/>
  <c r="AO190" i="13"/>
  <c r="AP190" i="13"/>
  <c r="AQ190" i="13"/>
  <c r="AR190" i="13"/>
  <c r="AS190" i="13"/>
  <c r="AT190" i="13"/>
  <c r="AU190" i="13"/>
  <c r="AV190" i="13"/>
  <c r="AW190" i="13"/>
  <c r="AX190" i="13"/>
  <c r="AY190" i="13"/>
  <c r="AZ190" i="13"/>
  <c r="BA190" i="13"/>
  <c r="BB190" i="13"/>
  <c r="BC190" i="13"/>
  <c r="BD190" i="13"/>
  <c r="BE190" i="13"/>
  <c r="BF190" i="13"/>
  <c r="BG190" i="13"/>
  <c r="BH190" i="13"/>
  <c r="BI190" i="13"/>
  <c r="BJ190" i="13"/>
  <c r="BK190" i="13"/>
  <c r="BL190" i="13"/>
  <c r="BM190" i="13"/>
  <c r="BN190" i="13"/>
  <c r="BO190" i="13"/>
  <c r="BP190" i="13"/>
  <c r="BQ190" i="13"/>
  <c r="BR190" i="13"/>
  <c r="BS190" i="13"/>
  <c r="BT190" i="13"/>
  <c r="BU190" i="13"/>
  <c r="BV190" i="13"/>
  <c r="BW190" i="13"/>
  <c r="BX190" i="13"/>
  <c r="BY190" i="13"/>
  <c r="BZ190" i="13"/>
  <c r="CA190" i="13"/>
  <c r="AE191" i="13"/>
  <c r="AF191" i="13"/>
  <c r="AG191" i="13"/>
  <c r="AH191" i="13"/>
  <c r="AI191" i="13"/>
  <c r="AJ191" i="13"/>
  <c r="AK191" i="13"/>
  <c r="AL191" i="13"/>
  <c r="AM191" i="13"/>
  <c r="AN191" i="13"/>
  <c r="AO191" i="13"/>
  <c r="AP191" i="13"/>
  <c r="AQ191" i="13"/>
  <c r="AR191" i="13"/>
  <c r="AS191" i="13"/>
  <c r="AT191" i="13"/>
  <c r="AU191" i="13"/>
  <c r="AV191" i="13"/>
  <c r="AW191" i="13"/>
  <c r="AX191" i="13"/>
  <c r="AY191" i="13"/>
  <c r="AZ191" i="13"/>
  <c r="BA191" i="13"/>
  <c r="BB191" i="13"/>
  <c r="BC191" i="13"/>
  <c r="BD191" i="13"/>
  <c r="BE191" i="13"/>
  <c r="BF191" i="13"/>
  <c r="BG191" i="13"/>
  <c r="BH191" i="13"/>
  <c r="BI191" i="13"/>
  <c r="BJ191" i="13"/>
  <c r="BK191" i="13"/>
  <c r="BL191" i="13"/>
  <c r="BM191" i="13"/>
  <c r="BN191" i="13"/>
  <c r="BO191" i="13"/>
  <c r="BP191" i="13"/>
  <c r="BQ191" i="13"/>
  <c r="BR191" i="13"/>
  <c r="BS191" i="13"/>
  <c r="BT191" i="13"/>
  <c r="BU191" i="13"/>
  <c r="BV191" i="13"/>
  <c r="BW191" i="13"/>
  <c r="BX191" i="13"/>
  <c r="BY191" i="13"/>
  <c r="BZ191" i="13"/>
  <c r="CA191" i="13"/>
  <c r="AD188" i="13"/>
  <c r="AD189" i="13"/>
  <c r="AD190" i="13"/>
  <c r="AD191" i="13"/>
  <c r="AD187" i="13"/>
  <c r="AZ6" i="27"/>
  <c r="J21" i="27"/>
  <c r="BK130" i="13" l="1"/>
  <c r="AD130" i="13"/>
  <c r="AF41" i="18"/>
  <c r="AF44" i="18"/>
  <c r="AF43" i="18"/>
  <c r="AF40" i="18"/>
  <c r="AF42" i="18"/>
  <c r="AY130" i="13"/>
  <c r="AD139" i="13"/>
  <c r="BE139" i="13"/>
  <c r="AS139" i="13"/>
  <c r="AG139" i="13"/>
  <c r="AM130" i="13"/>
  <c r="BD139" i="13"/>
  <c r="AR139" i="13"/>
  <c r="AK130" i="13"/>
  <c r="AP139" i="13"/>
  <c r="BI139" i="13"/>
  <c r="AX130" i="13"/>
  <c r="AE139" i="13"/>
  <c r="AJ130" i="13"/>
  <c r="AU130" i="13"/>
  <c r="AS130" i="13"/>
  <c r="BD130" i="13"/>
  <c r="AQ130" i="13"/>
  <c r="AW139" i="13"/>
  <c r="BB130" i="13"/>
  <c r="AP130" i="13"/>
  <c r="BH139" i="13"/>
  <c r="AV139" i="13"/>
  <c r="AJ139" i="13"/>
  <c r="BJ130" i="13"/>
  <c r="AW130" i="13"/>
  <c r="BC139" i="13"/>
  <c r="AV130" i="13"/>
  <c r="BG130" i="13"/>
  <c r="AG130" i="13"/>
  <c r="AR130" i="13"/>
  <c r="BJ139" i="13"/>
  <c r="AX139" i="13"/>
  <c r="AE130" i="13"/>
  <c r="BA130" i="13"/>
  <c r="AO130" i="13"/>
  <c r="BG139" i="13"/>
  <c r="AU139" i="13"/>
  <c r="AI139" i="13"/>
  <c r="AL130" i="13"/>
  <c r="BB139" i="13"/>
  <c r="AI130" i="13"/>
  <c r="AF130" i="13"/>
  <c r="AL139" i="13"/>
  <c r="BC130" i="13"/>
  <c r="AK139" i="13"/>
  <c r="AZ130" i="13"/>
  <c r="AN130" i="13"/>
  <c r="BF139" i="13"/>
  <c r="AT139" i="13"/>
  <c r="AH139" i="13"/>
  <c r="AF139" i="13"/>
  <c r="BI130" i="13"/>
  <c r="AQ139" i="13"/>
  <c r="BH130" i="13"/>
  <c r="BA139" i="13"/>
  <c r="AO139" i="13"/>
  <c r="BF130" i="13"/>
  <c r="AT130" i="13"/>
  <c r="AH130" i="13"/>
  <c r="AZ139" i="13"/>
  <c r="AN139" i="13"/>
  <c r="BE130" i="13"/>
  <c r="BK139" i="13"/>
  <c r="AY139" i="13"/>
  <c r="AM139" i="13"/>
  <c r="K200" i="13"/>
  <c r="D54" i="21" s="1"/>
  <c r="K192" i="13" a="1"/>
  <c r="K192" i="13" s="1"/>
  <c r="S200" i="13"/>
  <c r="L54" i="21" s="1"/>
  <c r="L57" i="21" s="1"/>
  <c r="AF200" i="13"/>
  <c r="Y54" i="21" s="1"/>
  <c r="Y57" i="21" s="1"/>
  <c r="BY200" i="13"/>
  <c r="BR54" i="21" s="1"/>
  <c r="BM200" i="13"/>
  <c r="BF54" i="21" s="1"/>
  <c r="BA200" i="13"/>
  <c r="AO200" i="13"/>
  <c r="AH54" i="21" s="1"/>
  <c r="AH57" i="21" s="1"/>
  <c r="AD200" i="13"/>
  <c r="W54" i="21" s="1"/>
  <c r="W57" i="21" s="1"/>
  <c r="U200" i="13"/>
  <c r="N54" i="21" s="1"/>
  <c r="N57" i="21" s="1"/>
  <c r="CA200" i="13"/>
  <c r="BT54" i="21" s="1"/>
  <c r="BO200" i="13"/>
  <c r="BH54" i="21" s="1"/>
  <c r="BC200" i="13"/>
  <c r="AQ200" i="13"/>
  <c r="AJ54" i="21" s="1"/>
  <c r="AJ57" i="21" s="1"/>
  <c r="AE200" i="13"/>
  <c r="X54" i="21" s="1"/>
  <c r="X57" i="21" s="1"/>
  <c r="T200" i="13"/>
  <c r="M54" i="21" s="1"/>
  <c r="M57" i="21" s="1"/>
  <c r="AC200" i="13"/>
  <c r="V54" i="21" s="1"/>
  <c r="V57" i="21" s="1"/>
  <c r="BZ200" i="13"/>
  <c r="BS54" i="21" s="1"/>
  <c r="BN200" i="13"/>
  <c r="BG54" i="21" s="1"/>
  <c r="BB200" i="13"/>
  <c r="AP200" i="13"/>
  <c r="AI54" i="21" s="1"/>
  <c r="AI57" i="21" s="1"/>
  <c r="R200" i="13"/>
  <c r="K54" i="21" s="1"/>
  <c r="K57" i="21" s="1"/>
  <c r="Y200" i="13"/>
  <c r="R54" i="21" s="1"/>
  <c r="R57" i="21" s="1"/>
  <c r="M200" i="13"/>
  <c r="F54" i="21" s="1"/>
  <c r="F57" i="21" s="1"/>
  <c r="AK200" i="13"/>
  <c r="AD54" i="21" s="1"/>
  <c r="AD57" i="21" s="1"/>
  <c r="BX200" i="13"/>
  <c r="BQ54" i="21" s="1"/>
  <c r="BL200" i="13"/>
  <c r="BE54" i="21" s="1"/>
  <c r="AZ200" i="13"/>
  <c r="AN200" i="13"/>
  <c r="AG54" i="21" s="1"/>
  <c r="AG57" i="21" s="1"/>
  <c r="Q200" i="13"/>
  <c r="J54" i="21" s="1"/>
  <c r="J57" i="21" s="1"/>
  <c r="X200" i="13"/>
  <c r="Q54" i="21" s="1"/>
  <c r="Q57" i="21" s="1"/>
  <c r="L200" i="13"/>
  <c r="E54" i="21" s="1"/>
  <c r="E57" i="21" s="1"/>
  <c r="BW200" i="13"/>
  <c r="BP54" i="21" s="1"/>
  <c r="BK200" i="13"/>
  <c r="BD54" i="21" s="1"/>
  <c r="AY200" i="13"/>
  <c r="AM200" i="13"/>
  <c r="AF54" i="21" s="1"/>
  <c r="AF57" i="21" s="1"/>
  <c r="BV200" i="13"/>
  <c r="BO54" i="21" s="1"/>
  <c r="BJ200" i="13"/>
  <c r="BC54" i="21" s="1"/>
  <c r="AX200" i="13"/>
  <c r="AL200" i="13"/>
  <c r="AE54" i="21" s="1"/>
  <c r="AE57" i="21" s="1"/>
  <c r="BU200" i="13"/>
  <c r="BN54" i="21" s="1"/>
  <c r="BI200" i="13"/>
  <c r="AG200" i="13"/>
  <c r="Z54" i="21" s="1"/>
  <c r="Z57" i="21" s="1"/>
  <c r="P200" i="13"/>
  <c r="I54" i="21" s="1"/>
  <c r="I57" i="21" s="1"/>
  <c r="O200" i="13"/>
  <c r="H54" i="21" s="1"/>
  <c r="H57" i="21" s="1"/>
  <c r="AB200" i="13"/>
  <c r="U54" i="21" s="1"/>
  <c r="U57" i="21" s="1"/>
  <c r="W200" i="13"/>
  <c r="P54" i="21" s="1"/>
  <c r="P57" i="21" s="1"/>
  <c r="AA200" i="13"/>
  <c r="T54" i="21" s="1"/>
  <c r="T57" i="21" s="1"/>
  <c r="V200" i="13"/>
  <c r="O54" i="21" s="1"/>
  <c r="O57" i="21" s="1"/>
  <c r="AW200" i="13"/>
  <c r="Z200" i="13"/>
  <c r="S54" i="21" s="1"/>
  <c r="S57" i="21" s="1"/>
  <c r="N200" i="13"/>
  <c r="G54" i="21" s="1"/>
  <c r="G57" i="21" s="1"/>
  <c r="BT200" i="13"/>
  <c r="BM54" i="21" s="1"/>
  <c r="BH200" i="13"/>
  <c r="AV200" i="13"/>
  <c r="AO54" i="21" s="1"/>
  <c r="AO57" i="21" s="1"/>
  <c r="AJ200" i="13"/>
  <c r="AC54" i="21" s="1"/>
  <c r="BS200" i="13"/>
  <c r="BL54" i="21" s="1"/>
  <c r="BG200" i="13"/>
  <c r="AU200" i="13"/>
  <c r="AN54" i="21" s="1"/>
  <c r="AN57" i="21" s="1"/>
  <c r="AI200" i="13"/>
  <c r="AB54" i="21" s="1"/>
  <c r="AB57" i="21" s="1"/>
  <c r="BR200" i="13"/>
  <c r="BK54" i="21" s="1"/>
  <c r="BF200" i="13"/>
  <c r="AT200" i="13"/>
  <c r="AM54" i="21" s="1"/>
  <c r="AM57" i="21" s="1"/>
  <c r="AH200" i="13"/>
  <c r="AA54" i="21" s="1"/>
  <c r="AA57" i="21" s="1"/>
  <c r="BQ200" i="13"/>
  <c r="BJ54" i="21" s="1"/>
  <c r="BE200" i="13"/>
  <c r="AS200" i="13"/>
  <c r="AL54" i="21" s="1"/>
  <c r="AL57" i="21" s="1"/>
  <c r="BP200" i="13"/>
  <c r="BI54" i="21" s="1"/>
  <c r="BD200" i="13"/>
  <c r="AR200" i="13"/>
  <c r="AK54" i="21" s="1"/>
  <c r="K20" i="27"/>
  <c r="L20" i="27"/>
  <c r="M20" i="27"/>
  <c r="N20" i="27"/>
  <c r="O20" i="27"/>
  <c r="P20" i="27"/>
  <c r="Q20" i="27"/>
  <c r="R20" i="27"/>
  <c r="S20" i="27"/>
  <c r="T20" i="27"/>
  <c r="U20" i="27"/>
  <c r="V20" i="27"/>
  <c r="W20" i="27"/>
  <c r="X20" i="27"/>
  <c r="Y20" i="27"/>
  <c r="Z20" i="27"/>
  <c r="AA20" i="27"/>
  <c r="AB20" i="27"/>
  <c r="AC20" i="27"/>
  <c r="AD20" i="27"/>
  <c r="AE20" i="27"/>
  <c r="AF20" i="27"/>
  <c r="AG20" i="27"/>
  <c r="AH20" i="27"/>
  <c r="AI20" i="27"/>
  <c r="AJ20" i="27"/>
  <c r="AK20" i="27"/>
  <c r="AL20" i="27"/>
  <c r="AM20" i="27"/>
  <c r="AN20" i="27"/>
  <c r="AO20" i="27"/>
  <c r="AP20" i="27"/>
  <c r="AQ20" i="27"/>
  <c r="AR20" i="27"/>
  <c r="AS20" i="27"/>
  <c r="AT20" i="27"/>
  <c r="AU20" i="27"/>
  <c r="AV20" i="27"/>
  <c r="AW20" i="27"/>
  <c r="AX20" i="27"/>
  <c r="AY20" i="27"/>
  <c r="AZ20" i="27"/>
  <c r="BA20" i="27"/>
  <c r="BB20" i="27"/>
  <c r="BC20" i="27"/>
  <c r="BD20" i="27"/>
  <c r="BE20" i="27"/>
  <c r="BF20" i="27"/>
  <c r="BG20" i="27"/>
  <c r="BH20" i="27"/>
  <c r="BI20" i="27"/>
  <c r="BM20" i="27"/>
  <c r="BY20" i="27"/>
  <c r="BZ20" i="27"/>
  <c r="K21" i="27"/>
  <c r="L21" i="27"/>
  <c r="M21" i="27"/>
  <c r="N21" i="27"/>
  <c r="O21" i="27"/>
  <c r="P21" i="27"/>
  <c r="Q21" i="27"/>
  <c r="R21" i="27"/>
  <c r="S21" i="27"/>
  <c r="T21" i="27"/>
  <c r="U21" i="27"/>
  <c r="V21" i="27"/>
  <c r="W21" i="27"/>
  <c r="X21" i="27"/>
  <c r="Y21" i="27"/>
  <c r="Z21" i="27"/>
  <c r="AA21" i="27"/>
  <c r="AB21" i="27"/>
  <c r="AC21" i="27"/>
  <c r="AD21" i="27"/>
  <c r="AE21" i="27"/>
  <c r="AF21" i="27"/>
  <c r="AG21" i="27"/>
  <c r="AH21" i="27"/>
  <c r="AI21" i="27"/>
  <c r="AJ21" i="27"/>
  <c r="AK21" i="27"/>
  <c r="AL21" i="27"/>
  <c r="AM21" i="27"/>
  <c r="AN21" i="27"/>
  <c r="AO21" i="27"/>
  <c r="AP21" i="27"/>
  <c r="AQ21" i="27"/>
  <c r="AR21" i="27"/>
  <c r="AS21" i="27"/>
  <c r="AT21" i="27"/>
  <c r="AU21" i="27"/>
  <c r="AV21" i="27"/>
  <c r="AW21" i="27"/>
  <c r="AX21" i="27"/>
  <c r="AY21" i="27"/>
  <c r="AZ21" i="27"/>
  <c r="BA21" i="27"/>
  <c r="BB21" i="27"/>
  <c r="BC21" i="27"/>
  <c r="BD21" i="27"/>
  <c r="BE21" i="27"/>
  <c r="BF21" i="27"/>
  <c r="BG21" i="27"/>
  <c r="BH21" i="27"/>
  <c r="BI21" i="27"/>
  <c r="BM21" i="27"/>
  <c r="BY21" i="27"/>
  <c r="BZ21" i="27"/>
  <c r="K22" i="27"/>
  <c r="L22" i="27"/>
  <c r="M22" i="27"/>
  <c r="N22" i="27"/>
  <c r="O22" i="27"/>
  <c r="P22" i="27"/>
  <c r="Q22" i="27"/>
  <c r="R22" i="27"/>
  <c r="S22" i="27"/>
  <c r="T22" i="27"/>
  <c r="U22" i="27"/>
  <c r="V22" i="27"/>
  <c r="W22" i="27"/>
  <c r="X22" i="27"/>
  <c r="Y22" i="27"/>
  <c r="Z22" i="27"/>
  <c r="AA22" i="27"/>
  <c r="AB22" i="27"/>
  <c r="AC22" i="27"/>
  <c r="AD22" i="27"/>
  <c r="AE22" i="27"/>
  <c r="AF22" i="27"/>
  <c r="AG22" i="27"/>
  <c r="AH22" i="27"/>
  <c r="AI22" i="27"/>
  <c r="AJ22" i="27"/>
  <c r="AK22" i="27"/>
  <c r="AL22" i="27"/>
  <c r="AM22" i="27"/>
  <c r="AN22" i="27"/>
  <c r="AO22" i="27"/>
  <c r="AP22" i="27"/>
  <c r="AQ22" i="27"/>
  <c r="AR22" i="27"/>
  <c r="AS22" i="27"/>
  <c r="AT22" i="27"/>
  <c r="AU22" i="27"/>
  <c r="AV22" i="27"/>
  <c r="AW22" i="27"/>
  <c r="AX22" i="27"/>
  <c r="AY22" i="27"/>
  <c r="AZ22" i="27"/>
  <c r="BA22" i="27"/>
  <c r="BB22" i="27"/>
  <c r="BC22" i="27"/>
  <c r="BD22" i="27"/>
  <c r="BE22" i="27"/>
  <c r="BF22" i="27"/>
  <c r="BG22" i="27"/>
  <c r="BH22" i="27"/>
  <c r="BI22" i="27"/>
  <c r="BM22" i="27"/>
  <c r="BY22" i="27"/>
  <c r="BZ22" i="27"/>
  <c r="K25" i="27"/>
  <c r="L25" i="27"/>
  <c r="M25" i="27"/>
  <c r="N25" i="27"/>
  <c r="O25" i="27"/>
  <c r="P25" i="27"/>
  <c r="Q25" i="27"/>
  <c r="R25" i="27"/>
  <c r="S25" i="27"/>
  <c r="T25" i="27"/>
  <c r="U25" i="27"/>
  <c r="V25" i="27"/>
  <c r="W25" i="27"/>
  <c r="X25" i="27"/>
  <c r="Y25" i="27"/>
  <c r="Z25" i="27"/>
  <c r="AA25" i="27"/>
  <c r="AB25" i="27"/>
  <c r="AC25" i="27"/>
  <c r="AD25" i="27"/>
  <c r="AE25" i="27"/>
  <c r="AF25" i="27"/>
  <c r="AG25" i="27"/>
  <c r="AH25" i="27"/>
  <c r="AI25" i="27"/>
  <c r="AJ25" i="27"/>
  <c r="AK25" i="27"/>
  <c r="AL25" i="27"/>
  <c r="AM25" i="27"/>
  <c r="AN25" i="27"/>
  <c r="AO25" i="27"/>
  <c r="AP25" i="27"/>
  <c r="AQ25" i="27"/>
  <c r="AR25" i="27"/>
  <c r="AS25" i="27"/>
  <c r="AT25" i="27"/>
  <c r="AU25" i="27"/>
  <c r="AV25" i="27"/>
  <c r="AW25" i="27"/>
  <c r="AX25" i="27"/>
  <c r="AY25" i="27"/>
  <c r="AZ25" i="27"/>
  <c r="BA25" i="27"/>
  <c r="BB25" i="27"/>
  <c r="BC25" i="27"/>
  <c r="BD25" i="27"/>
  <c r="BE25" i="27"/>
  <c r="BF25" i="27"/>
  <c r="BG25" i="27"/>
  <c r="BH25" i="27"/>
  <c r="BI25" i="27"/>
  <c r="BM25" i="27"/>
  <c r="BY25" i="27"/>
  <c r="BZ25" i="27"/>
  <c r="K26" i="27"/>
  <c r="L26" i="27"/>
  <c r="M26" i="27"/>
  <c r="N26" i="27"/>
  <c r="O26" i="27"/>
  <c r="P26" i="27"/>
  <c r="Q26" i="27"/>
  <c r="R26" i="27"/>
  <c r="S26" i="27"/>
  <c r="T26" i="27"/>
  <c r="U26" i="27"/>
  <c r="V26" i="27"/>
  <c r="W26" i="27"/>
  <c r="X26" i="27"/>
  <c r="Y26" i="27"/>
  <c r="Z26" i="27"/>
  <c r="AA26" i="27"/>
  <c r="AB26" i="27"/>
  <c r="AC26" i="27"/>
  <c r="AD26" i="27"/>
  <c r="AE26" i="27"/>
  <c r="AF26" i="27"/>
  <c r="AG26" i="27"/>
  <c r="AH26" i="27"/>
  <c r="AI26" i="27"/>
  <c r="AJ26" i="27"/>
  <c r="AK26" i="27"/>
  <c r="AL26" i="27"/>
  <c r="AM26" i="27"/>
  <c r="AN26" i="27"/>
  <c r="AO26" i="27"/>
  <c r="AP26" i="27"/>
  <c r="AQ26" i="27"/>
  <c r="AR26" i="27"/>
  <c r="AS26" i="27"/>
  <c r="AT26" i="27"/>
  <c r="AU26" i="27"/>
  <c r="AV26" i="27"/>
  <c r="AW26" i="27"/>
  <c r="AX26" i="27"/>
  <c r="AY26" i="27"/>
  <c r="AZ26" i="27"/>
  <c r="BA26" i="27"/>
  <c r="BB26" i="27"/>
  <c r="BC26" i="27"/>
  <c r="BD26" i="27"/>
  <c r="BE26" i="27"/>
  <c r="BF26" i="27"/>
  <c r="BG26" i="27"/>
  <c r="BH26" i="27"/>
  <c r="BI26" i="27"/>
  <c r="BM26" i="27"/>
  <c r="BY26" i="27"/>
  <c r="BZ26" i="27"/>
  <c r="K27" i="27"/>
  <c r="L27" i="27"/>
  <c r="M27" i="27"/>
  <c r="N27" i="27"/>
  <c r="O27" i="27"/>
  <c r="P27" i="27"/>
  <c r="Q27" i="27"/>
  <c r="R27" i="27"/>
  <c r="S27" i="27"/>
  <c r="T27" i="27"/>
  <c r="U27" i="27"/>
  <c r="V27" i="27"/>
  <c r="W27" i="27"/>
  <c r="X27" i="27"/>
  <c r="Y27" i="27"/>
  <c r="Z27" i="27"/>
  <c r="AA27" i="27"/>
  <c r="AB27" i="27"/>
  <c r="AC27" i="27"/>
  <c r="AD27" i="27"/>
  <c r="AE27" i="27"/>
  <c r="AF27" i="27"/>
  <c r="AG27" i="27"/>
  <c r="AH27" i="27"/>
  <c r="AI27" i="27"/>
  <c r="AJ27" i="27"/>
  <c r="AK27" i="27"/>
  <c r="AL27" i="27"/>
  <c r="AM27" i="27"/>
  <c r="AN27" i="27"/>
  <c r="AO27" i="27"/>
  <c r="AP27" i="27"/>
  <c r="AQ27" i="27"/>
  <c r="AR27" i="27"/>
  <c r="AS27" i="27"/>
  <c r="AT27" i="27"/>
  <c r="AU27" i="27"/>
  <c r="AV27" i="27"/>
  <c r="AW27" i="27"/>
  <c r="AX27" i="27"/>
  <c r="AY27" i="27"/>
  <c r="AZ27" i="27"/>
  <c r="BA27" i="27"/>
  <c r="BB27" i="27"/>
  <c r="BC27" i="27"/>
  <c r="BD27" i="27"/>
  <c r="BE27" i="27"/>
  <c r="BF27" i="27"/>
  <c r="BG27" i="27"/>
  <c r="BH27" i="27"/>
  <c r="BI27" i="27"/>
  <c r="BM27" i="27"/>
  <c r="BY27" i="27"/>
  <c r="BZ27"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U30" i="27"/>
  <c r="AV30" i="27"/>
  <c r="AW30" i="27"/>
  <c r="AX30" i="27"/>
  <c r="AY30" i="27"/>
  <c r="AZ30" i="27"/>
  <c r="BA30" i="27"/>
  <c r="BB30" i="27"/>
  <c r="BC30" i="27"/>
  <c r="BD30" i="27"/>
  <c r="BE30" i="27"/>
  <c r="BF30" i="27"/>
  <c r="BG30" i="27"/>
  <c r="BH30" i="27"/>
  <c r="BI30" i="27"/>
  <c r="BM30" i="27"/>
  <c r="BY30" i="27"/>
  <c r="BZ30"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U31" i="27"/>
  <c r="AV31" i="27"/>
  <c r="AW31" i="27"/>
  <c r="AX31" i="27"/>
  <c r="AY31" i="27"/>
  <c r="AZ31" i="27"/>
  <c r="BA31" i="27"/>
  <c r="BB31" i="27"/>
  <c r="BC31" i="27"/>
  <c r="BD31" i="27"/>
  <c r="BE31" i="27"/>
  <c r="BF31" i="27"/>
  <c r="BG31" i="27"/>
  <c r="BH31" i="27"/>
  <c r="BI31" i="27"/>
  <c r="BM31" i="27"/>
  <c r="BY31" i="27"/>
  <c r="BZ31"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U32" i="27"/>
  <c r="AV32" i="27"/>
  <c r="AW32" i="27"/>
  <c r="AX32" i="27"/>
  <c r="AY32" i="27"/>
  <c r="AZ32" i="27"/>
  <c r="BA32" i="27"/>
  <c r="BB32" i="27"/>
  <c r="BC32" i="27"/>
  <c r="BD32" i="27"/>
  <c r="BE32" i="27"/>
  <c r="BF32" i="27"/>
  <c r="BG32" i="27"/>
  <c r="BH32" i="27"/>
  <c r="BI32" i="27"/>
  <c r="BM32" i="27"/>
  <c r="BY32" i="27"/>
  <c r="BZ32"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U35" i="27"/>
  <c r="AV35" i="27"/>
  <c r="AW35" i="27"/>
  <c r="AX35" i="27"/>
  <c r="AY35" i="27"/>
  <c r="AZ35" i="27"/>
  <c r="BA35" i="27"/>
  <c r="BB35" i="27"/>
  <c r="BC35" i="27"/>
  <c r="BD35" i="27"/>
  <c r="BE35" i="27"/>
  <c r="BF35" i="27"/>
  <c r="BG35" i="27"/>
  <c r="BH35" i="27"/>
  <c r="BI35" i="27"/>
  <c r="BM35" i="27"/>
  <c r="BY35" i="27"/>
  <c r="BZ35" i="27"/>
  <c r="K36" i="27"/>
  <c r="L36" i="27"/>
  <c r="M36" i="27"/>
  <c r="N36" i="27"/>
  <c r="O36" i="27"/>
  <c r="P36" i="27"/>
  <c r="Q36" i="27"/>
  <c r="R36" i="27"/>
  <c r="S36" i="27"/>
  <c r="T36" i="27"/>
  <c r="U36" i="27"/>
  <c r="V36" i="27"/>
  <c r="W36" i="27"/>
  <c r="X36" i="27"/>
  <c r="Y36" i="27"/>
  <c r="Z36" i="27"/>
  <c r="AA36" i="27"/>
  <c r="AB36" i="27"/>
  <c r="AC36" i="27"/>
  <c r="AD36" i="27"/>
  <c r="AE36" i="27"/>
  <c r="AF36" i="27"/>
  <c r="AG36" i="27"/>
  <c r="AH36" i="27"/>
  <c r="AI36" i="27"/>
  <c r="AJ36" i="27"/>
  <c r="AK36" i="27"/>
  <c r="AL36" i="27"/>
  <c r="AM36" i="27"/>
  <c r="AN36" i="27"/>
  <c r="AO36" i="27"/>
  <c r="AP36" i="27"/>
  <c r="AQ36" i="27"/>
  <c r="AR36" i="27"/>
  <c r="AS36" i="27"/>
  <c r="AT36" i="27"/>
  <c r="AU36" i="27"/>
  <c r="AV36" i="27"/>
  <c r="AW36" i="27"/>
  <c r="AX36" i="27"/>
  <c r="AY36" i="27"/>
  <c r="AZ36" i="27"/>
  <c r="BA36" i="27"/>
  <c r="BB36" i="27"/>
  <c r="BC36" i="27"/>
  <c r="BD36" i="27"/>
  <c r="BE36" i="27"/>
  <c r="BF36" i="27"/>
  <c r="BG36" i="27"/>
  <c r="BH36" i="27"/>
  <c r="BI36" i="27"/>
  <c r="BM36" i="27"/>
  <c r="BY36" i="27"/>
  <c r="BZ36" i="27"/>
  <c r="K37" i="27"/>
  <c r="L37" i="27"/>
  <c r="M37" i="27"/>
  <c r="N37" i="27"/>
  <c r="O37" i="27"/>
  <c r="P37" i="27"/>
  <c r="Q37" i="27"/>
  <c r="R37" i="27"/>
  <c r="S37" i="27"/>
  <c r="T37" i="27"/>
  <c r="U37" i="27"/>
  <c r="V37" i="27"/>
  <c r="W37" i="27"/>
  <c r="X37" i="27"/>
  <c r="Y37" i="27"/>
  <c r="Z37" i="27"/>
  <c r="AA37" i="27"/>
  <c r="AB37" i="27"/>
  <c r="AC37" i="27"/>
  <c r="AD37" i="27"/>
  <c r="AE37" i="27"/>
  <c r="AF37" i="27"/>
  <c r="AG37" i="27"/>
  <c r="AH37" i="27"/>
  <c r="AI37" i="27"/>
  <c r="AJ37" i="27"/>
  <c r="AK37" i="27"/>
  <c r="AL37" i="27"/>
  <c r="AM37" i="27"/>
  <c r="AN37" i="27"/>
  <c r="AO37" i="27"/>
  <c r="AP37" i="27"/>
  <c r="AQ37" i="27"/>
  <c r="AR37" i="27"/>
  <c r="AS37" i="27"/>
  <c r="AT37" i="27"/>
  <c r="AU37" i="27"/>
  <c r="AV37" i="27"/>
  <c r="AW37" i="27"/>
  <c r="AX37" i="27"/>
  <c r="AY37" i="27"/>
  <c r="AZ37" i="27"/>
  <c r="BA37" i="27"/>
  <c r="BB37" i="27"/>
  <c r="BC37" i="27"/>
  <c r="BD37" i="27"/>
  <c r="BE37" i="27"/>
  <c r="BF37" i="27"/>
  <c r="BG37" i="27"/>
  <c r="BH37" i="27"/>
  <c r="BI37" i="27"/>
  <c r="BM37" i="27"/>
  <c r="BY37" i="27"/>
  <c r="BZ37" i="27"/>
  <c r="K40" i="27"/>
  <c r="L40" i="27"/>
  <c r="M40" i="27"/>
  <c r="N40" i="27"/>
  <c r="O40" i="27"/>
  <c r="P40" i="27"/>
  <c r="Q40" i="27"/>
  <c r="R40" i="27"/>
  <c r="S40" i="27"/>
  <c r="T40" i="27"/>
  <c r="U40" i="27"/>
  <c r="V40" i="27"/>
  <c r="W40" i="27"/>
  <c r="X40" i="27"/>
  <c r="Y40" i="27"/>
  <c r="Z40" i="27"/>
  <c r="AA40" i="27"/>
  <c r="AB40" i="27"/>
  <c r="AC40" i="27"/>
  <c r="AD40" i="27"/>
  <c r="AE40" i="27"/>
  <c r="AF40" i="27"/>
  <c r="AG40" i="27"/>
  <c r="AH40" i="27"/>
  <c r="AI40" i="27"/>
  <c r="AJ40" i="27"/>
  <c r="AK40" i="27"/>
  <c r="AL40" i="27"/>
  <c r="AM40" i="27"/>
  <c r="AN40" i="27"/>
  <c r="AO40" i="27"/>
  <c r="AP40" i="27"/>
  <c r="AQ40" i="27"/>
  <c r="AR40" i="27"/>
  <c r="AS40" i="27"/>
  <c r="AT40" i="27"/>
  <c r="AU40" i="27"/>
  <c r="AV40" i="27"/>
  <c r="AW40" i="27"/>
  <c r="AX40" i="27"/>
  <c r="AY40" i="27"/>
  <c r="AZ40" i="27"/>
  <c r="BA40" i="27"/>
  <c r="BB40" i="27"/>
  <c r="BC40" i="27"/>
  <c r="BD40" i="27"/>
  <c r="BE40" i="27"/>
  <c r="BF40" i="27"/>
  <c r="BG40" i="27"/>
  <c r="BH40" i="27"/>
  <c r="BI40" i="27"/>
  <c r="BM40" i="27"/>
  <c r="BY40" i="27"/>
  <c r="BZ40"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U41" i="27"/>
  <c r="AV41" i="27"/>
  <c r="AW41" i="27"/>
  <c r="AX41" i="27"/>
  <c r="AY41" i="27"/>
  <c r="AZ41" i="27"/>
  <c r="BA41" i="27"/>
  <c r="BB41" i="27"/>
  <c r="BC41" i="27"/>
  <c r="BD41" i="27"/>
  <c r="BE41" i="27"/>
  <c r="BF41" i="27"/>
  <c r="BG41" i="27"/>
  <c r="BH41" i="27"/>
  <c r="BI41" i="27"/>
  <c r="BM41" i="27"/>
  <c r="BY41" i="27"/>
  <c r="BZ41"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U42" i="27"/>
  <c r="AV42" i="27"/>
  <c r="AW42" i="27"/>
  <c r="AX42" i="27"/>
  <c r="AY42" i="27"/>
  <c r="AZ42" i="27"/>
  <c r="BA42" i="27"/>
  <c r="BB42" i="27"/>
  <c r="BC42" i="27"/>
  <c r="BD42" i="27"/>
  <c r="BE42" i="27"/>
  <c r="BF42" i="27"/>
  <c r="BG42" i="27"/>
  <c r="BH42" i="27"/>
  <c r="BI42" i="27"/>
  <c r="BM42" i="27"/>
  <c r="BY42" i="27"/>
  <c r="BZ42"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U45" i="27"/>
  <c r="AV45" i="27"/>
  <c r="AW45" i="27"/>
  <c r="AX45" i="27"/>
  <c r="AY45" i="27"/>
  <c r="AZ45" i="27"/>
  <c r="BA45" i="27"/>
  <c r="BB45" i="27"/>
  <c r="BC45" i="27"/>
  <c r="BD45" i="27"/>
  <c r="BE45" i="27"/>
  <c r="BF45" i="27"/>
  <c r="BG45" i="27"/>
  <c r="BH45" i="27"/>
  <c r="BI45" i="27"/>
  <c r="BM45" i="27"/>
  <c r="BY45" i="27"/>
  <c r="BZ45"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U46" i="27"/>
  <c r="AV46" i="27"/>
  <c r="AW46" i="27"/>
  <c r="AX46" i="27"/>
  <c r="AY46" i="27"/>
  <c r="AZ46" i="27"/>
  <c r="BA46" i="27"/>
  <c r="BB46" i="27"/>
  <c r="BC46" i="27"/>
  <c r="BD46" i="27"/>
  <c r="BE46" i="27"/>
  <c r="BF46" i="27"/>
  <c r="BG46" i="27"/>
  <c r="BH46" i="27"/>
  <c r="BI46" i="27"/>
  <c r="BM46" i="27"/>
  <c r="BY46" i="27"/>
  <c r="BZ46"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U47" i="27"/>
  <c r="AV47" i="27"/>
  <c r="AW47" i="27"/>
  <c r="AX47" i="27"/>
  <c r="AY47" i="27"/>
  <c r="AZ47" i="27"/>
  <c r="BA47" i="27"/>
  <c r="BB47" i="27"/>
  <c r="BC47" i="27"/>
  <c r="BD47" i="27"/>
  <c r="BE47" i="27"/>
  <c r="BF47" i="27"/>
  <c r="BG47" i="27"/>
  <c r="BH47" i="27"/>
  <c r="BI47" i="27"/>
  <c r="BM47" i="27"/>
  <c r="BY47" i="27"/>
  <c r="BZ47" i="27"/>
  <c r="J47" i="27"/>
  <c r="J46" i="27"/>
  <c r="J45" i="27"/>
  <c r="J42" i="27"/>
  <c r="J41" i="27"/>
  <c r="J40" i="27"/>
  <c r="J37" i="27"/>
  <c r="J36" i="27"/>
  <c r="J35" i="27"/>
  <c r="J32" i="27"/>
  <c r="J31" i="27"/>
  <c r="J30" i="27"/>
  <c r="J27" i="27"/>
  <c r="J26" i="27"/>
  <c r="J25" i="27"/>
  <c r="J22" i="27"/>
  <c r="O152" i="27" l="1"/>
  <c r="BE97" i="27"/>
  <c r="J151" i="27"/>
  <c r="J98" i="27"/>
  <c r="AX98" i="27"/>
  <c r="M98" i="27"/>
  <c r="AW98" i="27"/>
  <c r="J150" i="27"/>
  <c r="BI98" i="27"/>
  <c r="AE150" i="27"/>
  <c r="AL98" i="27"/>
  <c r="AO99" i="27"/>
  <c r="BM99" i="27"/>
  <c r="AV54" i="21"/>
  <c r="AV57" i="21" s="1"/>
  <c r="AZ54" i="21"/>
  <c r="AZ57" i="21" s="1"/>
  <c r="AR54" i="21"/>
  <c r="AR57" i="21" s="1"/>
  <c r="AW54" i="21"/>
  <c r="AW57" i="21" s="1"/>
  <c r="AU54" i="21"/>
  <c r="AW69" i="36" s="1"/>
  <c r="AW89" i="36" s="1"/>
  <c r="AU43" i="21" s="1"/>
  <c r="AX54" i="21"/>
  <c r="AX57" i="21" s="1"/>
  <c r="BA54" i="21"/>
  <c r="BA57" i="21" s="1"/>
  <c r="AT54" i="21"/>
  <c r="AT57" i="21" s="1"/>
  <c r="BB54" i="21"/>
  <c r="BB57" i="21" s="1"/>
  <c r="AS54" i="21"/>
  <c r="AS57" i="21" s="1"/>
  <c r="AY54" i="21"/>
  <c r="AY57" i="21" s="1"/>
  <c r="AP54" i="21"/>
  <c r="AP57" i="21" s="1"/>
  <c r="AQ54" i="21"/>
  <c r="AQ57" i="21" s="1"/>
  <c r="AK57" i="21"/>
  <c r="AM68" i="36"/>
  <c r="AM88" i="36" s="1"/>
  <c r="AM69" i="36"/>
  <c r="AM89" i="36" s="1"/>
  <c r="AK43" i="21" s="1"/>
  <c r="AC57" i="21"/>
  <c r="AE68" i="36"/>
  <c r="AE88" i="36" s="1"/>
  <c r="AE69" i="36"/>
  <c r="AE89" i="36" s="1"/>
  <c r="AC43" i="21" s="1"/>
  <c r="D57" i="21"/>
  <c r="F68" i="36"/>
  <c r="BE57" i="21"/>
  <c r="BE48" i="21"/>
  <c r="BO57" i="21"/>
  <c r="BO48" i="21"/>
  <c r="BK57" i="21"/>
  <c r="BK48" i="21"/>
  <c r="BC57" i="21"/>
  <c r="BC48" i="21"/>
  <c r="BQ57" i="21"/>
  <c r="BQ48" i="21"/>
  <c r="BT57" i="21"/>
  <c r="BT48" i="21"/>
  <c r="BG57" i="21"/>
  <c r="BG48" i="21"/>
  <c r="BH57" i="21"/>
  <c r="BH48" i="21"/>
  <c r="BD57" i="21"/>
  <c r="BD48" i="21"/>
  <c r="BI57" i="21"/>
  <c r="BI48" i="21"/>
  <c r="BJ57" i="21"/>
  <c r="BJ48" i="21"/>
  <c r="BM57" i="21"/>
  <c r="BM48" i="21"/>
  <c r="BS57" i="21"/>
  <c r="BS48" i="21"/>
  <c r="BF57" i="21"/>
  <c r="BF48" i="21"/>
  <c r="BL57" i="21"/>
  <c r="BL48" i="21"/>
  <c r="BN57" i="21"/>
  <c r="BN48" i="21"/>
  <c r="BR57" i="21"/>
  <c r="BR48" i="21"/>
  <c r="BP57" i="21"/>
  <c r="BP48" i="21"/>
  <c r="W151" i="27"/>
  <c r="J97" i="27"/>
  <c r="J99" i="27"/>
  <c r="AT97" i="27"/>
  <c r="Y98" i="27"/>
  <c r="AH97" i="27"/>
  <c r="U97" i="27"/>
  <c r="BA99" i="27"/>
  <c r="BF97" i="27"/>
  <c r="AD99" i="27"/>
  <c r="AP99" i="27"/>
  <c r="N98" i="27"/>
  <c r="AM152" i="27"/>
  <c r="AU151" i="27"/>
  <c r="R99" i="27"/>
  <c r="Q99" i="27"/>
  <c r="AK98" i="27"/>
  <c r="AC99" i="27"/>
  <c r="AS97" i="27"/>
  <c r="AG97" i="27"/>
  <c r="BC152" i="27"/>
  <c r="AE152" i="27"/>
  <c r="O151" i="27"/>
  <c r="BZ98" i="27"/>
  <c r="BY98" i="27"/>
  <c r="W98" i="27"/>
  <c r="X98" i="27"/>
  <c r="BG99" i="27"/>
  <c r="K99" i="27"/>
  <c r="BF99" i="27"/>
  <c r="Z98" i="27"/>
  <c r="V97" i="27"/>
  <c r="AF152" i="27"/>
  <c r="AC98" i="27"/>
  <c r="AO152" i="27"/>
  <c r="AQ152" i="27"/>
  <c r="BB99" i="27"/>
  <c r="AX97" i="27"/>
  <c r="AW151" i="27"/>
  <c r="AZ99" i="27"/>
  <c r="P99" i="27"/>
  <c r="AJ98" i="27"/>
  <c r="AR97" i="27"/>
  <c r="AF97" i="27"/>
  <c r="AA99" i="27"/>
  <c r="AI98" i="27"/>
  <c r="AQ97" i="27"/>
  <c r="M99" i="27"/>
  <c r="AN97" i="27"/>
  <c r="AL97" i="27"/>
  <c r="AZ152" i="27"/>
  <c r="AB152" i="27"/>
  <c r="BH151" i="27"/>
  <c r="AJ151" i="27"/>
  <c r="X151" i="27"/>
  <c r="AR150" i="27"/>
  <c r="T150" i="27"/>
  <c r="L98" i="27"/>
  <c r="AB99" i="27"/>
  <c r="BG98" i="27"/>
  <c r="AX99" i="27"/>
  <c r="Z99" i="27"/>
  <c r="AT98" i="27"/>
  <c r="AH98" i="27"/>
  <c r="BZ97" i="27"/>
  <c r="BB97" i="27"/>
  <c r="AP97" i="27"/>
  <c r="R97" i="27"/>
  <c r="AW99" i="27"/>
  <c r="Y99" i="27"/>
  <c r="BE98" i="27"/>
  <c r="AG98" i="27"/>
  <c r="BY97" i="27"/>
  <c r="BM97" i="27"/>
  <c r="AO97" i="27"/>
  <c r="AC97" i="27"/>
  <c r="L99" i="27"/>
  <c r="BD98" i="27"/>
  <c r="X99" i="27"/>
  <c r="T98" i="27"/>
  <c r="P97" i="27"/>
  <c r="AN152" i="27"/>
  <c r="P152" i="27"/>
  <c r="AV151" i="27"/>
  <c r="L151" i="27"/>
  <c r="BD150" i="27"/>
  <c r="AF150" i="27"/>
  <c r="AV98" i="27"/>
  <c r="AN99" i="27"/>
  <c r="T97" i="27"/>
  <c r="AM99" i="27"/>
  <c r="K98" i="27"/>
  <c r="BC97" i="27"/>
  <c r="S97" i="27"/>
  <c r="J152" i="27"/>
  <c r="AL99" i="27"/>
  <c r="N99" i="27"/>
  <c r="BF98" i="27"/>
  <c r="V98" i="27"/>
  <c r="AD97" i="27"/>
  <c r="BI99" i="27"/>
  <c r="AK99" i="27"/>
  <c r="AS98" i="27"/>
  <c r="U98" i="27"/>
  <c r="BA97" i="27"/>
  <c r="Q97" i="27"/>
  <c r="AI152" i="27"/>
  <c r="K152" i="27"/>
  <c r="S151" i="27"/>
  <c r="AA150" i="27"/>
  <c r="AU99" i="27"/>
  <c r="BC98" i="27"/>
  <c r="S98" i="27"/>
  <c r="AY97" i="27"/>
  <c r="AM97" i="27"/>
  <c r="AQ98" i="27"/>
  <c r="AT99" i="27"/>
  <c r="AH99" i="27"/>
  <c r="V99" i="27"/>
  <c r="BB98" i="27"/>
  <c r="AP98" i="27"/>
  <c r="AD98" i="27"/>
  <c r="Z97" i="27"/>
  <c r="AS152" i="27"/>
  <c r="BY151" i="27"/>
  <c r="BA151" i="27"/>
  <c r="AC151" i="27"/>
  <c r="AW150" i="27"/>
  <c r="Y150" i="27"/>
  <c r="BE99" i="27"/>
  <c r="AG99" i="27"/>
  <c r="BM98" i="27"/>
  <c r="AO98" i="27"/>
  <c r="BI97" i="27"/>
  <c r="AW97" i="27"/>
  <c r="Y97" i="27"/>
  <c r="BD99" i="27"/>
  <c r="AF99" i="27"/>
  <c r="AZ98" i="27"/>
  <c r="AB98" i="27"/>
  <c r="AV97" i="27"/>
  <c r="L97" i="27"/>
  <c r="BZ152" i="27"/>
  <c r="BB152" i="27"/>
  <c r="AP152" i="27"/>
  <c r="AD152" i="27"/>
  <c r="R152" i="27"/>
  <c r="AX151" i="27"/>
  <c r="AL151" i="27"/>
  <c r="Z151" i="27"/>
  <c r="N151" i="27"/>
  <c r="BF150" i="27"/>
  <c r="AT150" i="27"/>
  <c r="AH150" i="27"/>
  <c r="V150" i="27"/>
  <c r="R98" i="27"/>
  <c r="N97" i="27"/>
  <c r="BE152" i="27"/>
  <c r="BM151" i="27"/>
  <c r="AO151" i="27"/>
  <c r="BI150" i="27"/>
  <c r="AK150" i="27"/>
  <c r="M150" i="27"/>
  <c r="AS99" i="27"/>
  <c r="U99" i="27"/>
  <c r="BA98" i="27"/>
  <c r="Q98" i="27"/>
  <c r="AK97" i="27"/>
  <c r="M97" i="27"/>
  <c r="AR99" i="27"/>
  <c r="T99" i="27"/>
  <c r="AN98" i="27"/>
  <c r="P98" i="27"/>
  <c r="BH97" i="27"/>
  <c r="AJ97" i="27"/>
  <c r="X97" i="27"/>
  <c r="AA151" i="27"/>
  <c r="BC99" i="27"/>
  <c r="AQ99" i="27"/>
  <c r="AE99" i="27"/>
  <c r="S99" i="27"/>
  <c r="AY98" i="27"/>
  <c r="AM98" i="27"/>
  <c r="AA98" i="27"/>
  <c r="O98" i="27"/>
  <c r="BG97" i="27"/>
  <c r="AU97" i="27"/>
  <c r="AI97" i="27"/>
  <c r="W97" i="27"/>
  <c r="K97" i="27"/>
  <c r="BY152" i="27"/>
  <c r="BM152" i="27"/>
  <c r="BA152" i="27"/>
  <c r="AC152" i="27"/>
  <c r="Q152" i="27"/>
  <c r="BI151" i="27"/>
  <c r="AK151" i="27"/>
  <c r="Y151" i="27"/>
  <c r="M151" i="27"/>
  <c r="BE150" i="27"/>
  <c r="AS150" i="27"/>
  <c r="AG150" i="27"/>
  <c r="U150" i="27"/>
  <c r="BY99" i="27"/>
  <c r="U152" i="27"/>
  <c r="AY99" i="27"/>
  <c r="O99" i="27"/>
  <c r="AU98" i="27"/>
  <c r="AE97" i="27"/>
  <c r="BH99" i="27"/>
  <c r="AV99" i="27"/>
  <c r="AJ99" i="27"/>
  <c r="AR98" i="27"/>
  <c r="AF98" i="27"/>
  <c r="AZ97" i="27"/>
  <c r="AB97" i="27"/>
  <c r="AG152" i="27"/>
  <c r="Q151" i="27"/>
  <c r="W99" i="27"/>
  <c r="BD152" i="27"/>
  <c r="P151" i="27"/>
  <c r="AU152" i="27"/>
  <c r="W152" i="27"/>
  <c r="BC151" i="27"/>
  <c r="AE151" i="27"/>
  <c r="AM150" i="27"/>
  <c r="O150" i="27"/>
  <c r="AI99" i="27"/>
  <c r="AE98" i="27"/>
  <c r="AA97" i="27"/>
  <c r="O97" i="27"/>
  <c r="BZ99" i="27"/>
  <c r="AR152" i="27"/>
  <c r="T152" i="27"/>
  <c r="AZ151" i="27"/>
  <c r="AN151" i="27"/>
  <c r="AB151" i="27"/>
  <c r="BH150" i="27"/>
  <c r="AV150" i="27"/>
  <c r="AJ150" i="27"/>
  <c r="X150" i="27"/>
  <c r="L150" i="27"/>
  <c r="BH98" i="27"/>
  <c r="BD97" i="27"/>
  <c r="BG152" i="27"/>
  <c r="AQ151" i="27"/>
  <c r="AY150" i="27"/>
  <c r="S152" i="27"/>
  <c r="AY151" i="27"/>
  <c r="AM151" i="27"/>
  <c r="BG150" i="27"/>
  <c r="AU150" i="27"/>
  <c r="AI150" i="27"/>
  <c r="W150" i="27"/>
  <c r="K150" i="27"/>
  <c r="AY152" i="27"/>
  <c r="AA152" i="27"/>
  <c r="BG151" i="27"/>
  <c r="AI151" i="27"/>
  <c r="K151" i="27"/>
  <c r="BC150" i="27"/>
  <c r="AQ150" i="27"/>
  <c r="S150" i="27"/>
  <c r="AL152" i="27"/>
  <c r="N152" i="27"/>
  <c r="BF151" i="27"/>
  <c r="AH151" i="27"/>
  <c r="BZ150" i="27"/>
  <c r="BB150" i="27"/>
  <c r="R150" i="27"/>
  <c r="BI152" i="27"/>
  <c r="AK152" i="27"/>
  <c r="M152" i="27"/>
  <c r="BE151" i="27"/>
  <c r="AG151" i="27"/>
  <c r="BY150" i="27"/>
  <c r="BA150" i="27"/>
  <c r="Q150" i="27"/>
  <c r="BH152" i="27"/>
  <c r="AJ152" i="27"/>
  <c r="L152" i="27"/>
  <c r="BD151" i="27"/>
  <c r="AF151" i="27"/>
  <c r="AZ150" i="27"/>
  <c r="P150" i="27"/>
  <c r="AT152" i="27"/>
  <c r="V152" i="27"/>
  <c r="AP151" i="27"/>
  <c r="AD151" i="27"/>
  <c r="AX150" i="27"/>
  <c r="N150" i="27"/>
  <c r="AX152" i="27"/>
  <c r="Z152" i="27"/>
  <c r="AT151" i="27"/>
  <c r="V151" i="27"/>
  <c r="AP150" i="27"/>
  <c r="AD150" i="27"/>
  <c r="AW152" i="27"/>
  <c r="Y152" i="27"/>
  <c r="AS151" i="27"/>
  <c r="U151" i="27"/>
  <c r="BM150" i="27"/>
  <c r="AO150" i="27"/>
  <c r="AC150" i="27"/>
  <c r="AV152" i="27"/>
  <c r="X152" i="27"/>
  <c r="AR151" i="27"/>
  <c r="T151" i="27"/>
  <c r="AN150" i="27"/>
  <c r="AB150" i="27"/>
  <c r="BF152" i="27"/>
  <c r="AH152" i="27"/>
  <c r="BZ151" i="27"/>
  <c r="BB151" i="27"/>
  <c r="R151" i="27"/>
  <c r="AL150" i="27"/>
  <c r="Z150" i="27"/>
  <c r="AC42" i="21" l="1"/>
  <c r="AF94" i="18" s="1"/>
  <c r="AK42" i="21"/>
  <c r="AN94" i="18" s="1"/>
  <c r="AU57" i="21"/>
  <c r="AR68" i="36"/>
  <c r="AR88" i="36" s="1"/>
  <c r="AR69" i="36"/>
  <c r="AR89" i="36" s="1"/>
  <c r="AP43" i="21" s="1"/>
  <c r="AS98" i="18" s="1"/>
  <c r="AF98" i="18"/>
  <c r="AF97" i="18"/>
  <c r="AF95" i="18"/>
  <c r="AF96" i="18"/>
  <c r="AF99" i="18"/>
  <c r="AX95" i="18"/>
  <c r="AX97" i="18"/>
  <c r="AX96" i="18"/>
  <c r="AX98" i="18"/>
  <c r="AX99" i="18"/>
  <c r="AN97" i="18"/>
  <c r="AN95" i="18"/>
  <c r="AN98" i="18"/>
  <c r="AN96" i="18"/>
  <c r="AN99" i="18"/>
  <c r="AE184" i="13"/>
  <c r="AF184" i="13"/>
  <c r="AG184" i="13"/>
  <c r="AH184" i="13"/>
  <c r="AI184" i="13"/>
  <c r="AJ184" i="13"/>
  <c r="AK184" i="13"/>
  <c r="AL184" i="13"/>
  <c r="AM184" i="13"/>
  <c r="AN184" i="13"/>
  <c r="AO184" i="13"/>
  <c r="AP184" i="13"/>
  <c r="AQ184" i="13"/>
  <c r="AR184" i="13"/>
  <c r="AS184" i="13"/>
  <c r="AT184" i="13"/>
  <c r="AU184" i="13"/>
  <c r="AV184" i="13"/>
  <c r="AW184" i="13"/>
  <c r="AX184" i="13"/>
  <c r="AY184" i="13"/>
  <c r="AZ184" i="13"/>
  <c r="BA184" i="13"/>
  <c r="BB184" i="13"/>
  <c r="BC184" i="13"/>
  <c r="BD184" i="13"/>
  <c r="BE184" i="13"/>
  <c r="BF184" i="13"/>
  <c r="BG184" i="13"/>
  <c r="BH184" i="13"/>
  <c r="BI184" i="13"/>
  <c r="BJ184" i="13"/>
  <c r="BK184" i="13"/>
  <c r="BL184" i="13"/>
  <c r="BM184" i="13"/>
  <c r="BN184" i="13"/>
  <c r="BO184" i="13"/>
  <c r="BP184" i="13"/>
  <c r="BQ184" i="13"/>
  <c r="BR184" i="13"/>
  <c r="BS184" i="13"/>
  <c r="BT184" i="13"/>
  <c r="BU184" i="13"/>
  <c r="BV184" i="13"/>
  <c r="BW184" i="13"/>
  <c r="BX184" i="13"/>
  <c r="BY184" i="13"/>
  <c r="BZ184" i="13"/>
  <c r="CA184" i="13"/>
  <c r="AD184" i="13"/>
  <c r="AE177" i="13"/>
  <c r="AF177" i="13"/>
  <c r="AG177" i="13"/>
  <c r="AH177" i="13"/>
  <c r="AI177" i="13"/>
  <c r="AJ177" i="13"/>
  <c r="AK177" i="13"/>
  <c r="AL177" i="13"/>
  <c r="AM177" i="13"/>
  <c r="AN177" i="13"/>
  <c r="AO177" i="13"/>
  <c r="AP177" i="13"/>
  <c r="AQ177" i="13"/>
  <c r="AR177" i="13"/>
  <c r="AS177" i="13"/>
  <c r="AT177" i="13"/>
  <c r="AU177" i="13"/>
  <c r="AV177" i="13"/>
  <c r="AW177" i="13"/>
  <c r="AX177" i="13"/>
  <c r="AY177" i="13"/>
  <c r="AZ177" i="13"/>
  <c r="BA177" i="13"/>
  <c r="BB177" i="13"/>
  <c r="BC177" i="13"/>
  <c r="BD177" i="13"/>
  <c r="BE177" i="13"/>
  <c r="BF177" i="13"/>
  <c r="BG177" i="13"/>
  <c r="BH177" i="13"/>
  <c r="BI177" i="13"/>
  <c r="BJ177" i="13"/>
  <c r="BK177" i="13"/>
  <c r="BL177" i="13"/>
  <c r="BM177" i="13"/>
  <c r="BN177" i="13"/>
  <c r="BO177" i="13"/>
  <c r="BP177" i="13"/>
  <c r="BQ177" i="13"/>
  <c r="BR177" i="13"/>
  <c r="BS177" i="13"/>
  <c r="BT177" i="13"/>
  <c r="BU177" i="13"/>
  <c r="BV177" i="13"/>
  <c r="BW177" i="13"/>
  <c r="BX177" i="13"/>
  <c r="BY177" i="13"/>
  <c r="BZ177" i="13"/>
  <c r="CA177" i="13"/>
  <c r="AD177" i="13"/>
  <c r="AE170" i="13"/>
  <c r="AF170" i="13"/>
  <c r="AG170" i="13"/>
  <c r="AH170" i="13"/>
  <c r="AI170" i="13"/>
  <c r="AJ170" i="13"/>
  <c r="AK170" i="13"/>
  <c r="AL170" i="13"/>
  <c r="AM170" i="13"/>
  <c r="AN170" i="13"/>
  <c r="AO170" i="13"/>
  <c r="AP170" i="13"/>
  <c r="AQ170" i="13"/>
  <c r="AR170" i="13"/>
  <c r="AS170" i="13"/>
  <c r="AT170" i="13"/>
  <c r="AU170" i="13"/>
  <c r="AV170" i="13"/>
  <c r="AW170" i="13"/>
  <c r="AX170" i="13"/>
  <c r="AY170" i="13"/>
  <c r="AZ170" i="13"/>
  <c r="BA170" i="13"/>
  <c r="BB170" i="13"/>
  <c r="BC170" i="13"/>
  <c r="BD170" i="13"/>
  <c r="BE170" i="13"/>
  <c r="BF170" i="13"/>
  <c r="BG170" i="13"/>
  <c r="BH170" i="13"/>
  <c r="BI170" i="13"/>
  <c r="BJ170" i="13"/>
  <c r="BK170" i="13"/>
  <c r="BL170" i="13"/>
  <c r="BM170" i="13"/>
  <c r="BN170" i="13"/>
  <c r="BO170" i="13"/>
  <c r="BP170" i="13"/>
  <c r="BQ170" i="13"/>
  <c r="BR170" i="13"/>
  <c r="BS170" i="13"/>
  <c r="BT170" i="13"/>
  <c r="BU170" i="13"/>
  <c r="BV170" i="13"/>
  <c r="BW170" i="13"/>
  <c r="BX170" i="13"/>
  <c r="BY170" i="13"/>
  <c r="BZ170" i="13"/>
  <c r="CA170" i="13"/>
  <c r="AD170" i="13"/>
  <c r="AE162" i="13"/>
  <c r="AE163" i="13" s="1"/>
  <c r="AF162" i="13"/>
  <c r="AF163" i="13" s="1"/>
  <c r="AG162" i="13"/>
  <c r="AG163" i="13" s="1"/>
  <c r="AH162" i="13"/>
  <c r="AH163" i="13" s="1"/>
  <c r="AI162" i="13"/>
  <c r="AI163" i="13" s="1"/>
  <c r="AJ162" i="13"/>
  <c r="AJ163" i="13" s="1"/>
  <c r="AK162" i="13"/>
  <c r="AK163" i="13" s="1"/>
  <c r="AL162" i="13"/>
  <c r="AL163" i="13" s="1"/>
  <c r="AM162" i="13"/>
  <c r="AM163" i="13" s="1"/>
  <c r="AN162" i="13"/>
  <c r="AN163" i="13" s="1"/>
  <c r="AO162" i="13"/>
  <c r="AO163" i="13" s="1"/>
  <c r="AP162" i="13"/>
  <c r="AP163" i="13" s="1"/>
  <c r="AQ162" i="13"/>
  <c r="AQ163" i="13" s="1"/>
  <c r="AR162" i="13"/>
  <c r="AR163" i="13" s="1"/>
  <c r="AS162" i="13"/>
  <c r="AS163" i="13" s="1"/>
  <c r="AT162" i="13"/>
  <c r="AT163" i="13" s="1"/>
  <c r="AU162" i="13"/>
  <c r="AU163" i="13" s="1"/>
  <c r="AV162" i="13"/>
  <c r="AV163" i="13" s="1"/>
  <c r="AW162" i="13"/>
  <c r="AW163" i="13" s="1"/>
  <c r="AX162" i="13"/>
  <c r="AX163" i="13" s="1"/>
  <c r="AY162" i="13"/>
  <c r="AY163" i="13" s="1"/>
  <c r="AZ162" i="13"/>
  <c r="AZ163" i="13" s="1"/>
  <c r="BA162" i="13"/>
  <c r="BA163" i="13" s="1"/>
  <c r="BB162" i="13"/>
  <c r="BB163" i="13" s="1"/>
  <c r="BC162" i="13"/>
  <c r="BC163" i="13" s="1"/>
  <c r="BD162" i="13"/>
  <c r="BD163" i="13" s="1"/>
  <c r="BE162" i="13"/>
  <c r="BE163" i="13" s="1"/>
  <c r="BF162" i="13"/>
  <c r="BF163" i="13" s="1"/>
  <c r="BG162" i="13"/>
  <c r="BG163" i="13" s="1"/>
  <c r="BH162" i="13"/>
  <c r="BH163" i="13" s="1"/>
  <c r="BI162" i="13"/>
  <c r="BI163" i="13" s="1"/>
  <c r="BJ162" i="13"/>
  <c r="BJ163" i="13" s="1"/>
  <c r="BK162" i="13"/>
  <c r="BK163" i="13" s="1"/>
  <c r="BL162" i="13"/>
  <c r="BL163" i="13" s="1"/>
  <c r="BM162" i="13"/>
  <c r="BM163" i="13" s="1"/>
  <c r="BN162" i="13"/>
  <c r="BN163" i="13" s="1"/>
  <c r="BO162" i="13"/>
  <c r="BO163" i="13" s="1"/>
  <c r="BP162" i="13"/>
  <c r="BP163" i="13" s="1"/>
  <c r="BQ162" i="13"/>
  <c r="BQ163" i="13" s="1"/>
  <c r="BR162" i="13"/>
  <c r="BR163" i="13" s="1"/>
  <c r="BS162" i="13"/>
  <c r="BS163" i="13" s="1"/>
  <c r="BT162" i="13"/>
  <c r="BT163" i="13" s="1"/>
  <c r="BU162" i="13"/>
  <c r="BU163" i="13" s="1"/>
  <c r="BV162" i="13"/>
  <c r="BV163" i="13" s="1"/>
  <c r="BW162" i="13"/>
  <c r="BW163" i="13" s="1"/>
  <c r="BX162" i="13"/>
  <c r="BX163" i="13" s="1"/>
  <c r="BY162" i="13"/>
  <c r="BY163" i="13" s="1"/>
  <c r="BZ162" i="13"/>
  <c r="BZ163" i="13" s="1"/>
  <c r="CA162" i="13"/>
  <c r="CA163" i="13" s="1"/>
  <c r="AD162" i="13"/>
  <c r="AD163" i="13" s="1"/>
  <c r="AE155" i="13"/>
  <c r="AF155" i="13"/>
  <c r="AG155" i="13"/>
  <c r="AH155" i="13"/>
  <c r="AI155" i="13"/>
  <c r="AJ155" i="13"/>
  <c r="AK155" i="13"/>
  <c r="AL155" i="13"/>
  <c r="AM155" i="13"/>
  <c r="AN155" i="13"/>
  <c r="AO155" i="13"/>
  <c r="AP155" i="13"/>
  <c r="AQ155" i="13"/>
  <c r="AR155" i="13"/>
  <c r="AS155" i="13"/>
  <c r="AT155" i="13"/>
  <c r="AU155" i="13"/>
  <c r="AV155" i="13"/>
  <c r="AW155" i="13"/>
  <c r="AX155" i="13"/>
  <c r="AY155" i="13"/>
  <c r="AZ155" i="13"/>
  <c r="BA155" i="13"/>
  <c r="BB155" i="13"/>
  <c r="BC155" i="13"/>
  <c r="BD155" i="13"/>
  <c r="BE155" i="13"/>
  <c r="BF155" i="13"/>
  <c r="BG155" i="13"/>
  <c r="BH155" i="13"/>
  <c r="BI155" i="13"/>
  <c r="BJ155" i="13"/>
  <c r="BK155" i="13"/>
  <c r="BL155" i="13"/>
  <c r="BM155" i="13"/>
  <c r="BN155" i="13"/>
  <c r="BO155" i="13"/>
  <c r="BP155" i="13"/>
  <c r="BQ155" i="13"/>
  <c r="BR155" i="13"/>
  <c r="BS155" i="13"/>
  <c r="BT155" i="13"/>
  <c r="BU155" i="13"/>
  <c r="BV155" i="13"/>
  <c r="BW155" i="13"/>
  <c r="BX155" i="13"/>
  <c r="BY155" i="13"/>
  <c r="BZ155" i="13"/>
  <c r="CA155" i="13"/>
  <c r="AD155" i="13"/>
  <c r="AE148" i="13"/>
  <c r="AF148" i="13"/>
  <c r="AG148" i="13"/>
  <c r="AH148" i="13"/>
  <c r="AI148" i="13"/>
  <c r="AJ148" i="13"/>
  <c r="AK148" i="13"/>
  <c r="AL148" i="13"/>
  <c r="AM148" i="13"/>
  <c r="AN148" i="13"/>
  <c r="AO148" i="13"/>
  <c r="AP148" i="13"/>
  <c r="AQ148" i="13"/>
  <c r="AR148" i="13"/>
  <c r="AS148" i="13"/>
  <c r="AT148" i="13"/>
  <c r="AU148" i="13"/>
  <c r="AV148" i="13"/>
  <c r="AW148" i="13"/>
  <c r="AX148" i="13"/>
  <c r="AY148" i="13"/>
  <c r="AZ148" i="13"/>
  <c r="BA148" i="13"/>
  <c r="BB148" i="13"/>
  <c r="BC148" i="13"/>
  <c r="BD148" i="13"/>
  <c r="BE148" i="13"/>
  <c r="BF148" i="13"/>
  <c r="BG148" i="13"/>
  <c r="BH148" i="13"/>
  <c r="BI148" i="13"/>
  <c r="BJ148" i="13"/>
  <c r="BK148" i="13"/>
  <c r="BL148" i="13"/>
  <c r="BM148" i="13"/>
  <c r="BN148" i="13"/>
  <c r="BO148" i="13"/>
  <c r="BP148" i="13"/>
  <c r="BQ148" i="13"/>
  <c r="BR148" i="13"/>
  <c r="BS148" i="13"/>
  <c r="BT148" i="13"/>
  <c r="BU148" i="13"/>
  <c r="BV148" i="13"/>
  <c r="BW148" i="13"/>
  <c r="BX148" i="13"/>
  <c r="BY148" i="13"/>
  <c r="BZ148" i="13"/>
  <c r="CA148" i="13"/>
  <c r="AD148" i="13"/>
  <c r="AD293" i="13"/>
  <c r="AD309" i="13" s="1"/>
  <c r="AE299" i="13"/>
  <c r="AE315" i="13" s="1"/>
  <c r="AF299" i="13"/>
  <c r="AF315" i="13" s="1"/>
  <c r="AG299" i="13"/>
  <c r="AG315" i="13" s="1"/>
  <c r="AH299" i="13"/>
  <c r="AH315" i="13" s="1"/>
  <c r="AI299" i="13"/>
  <c r="AI315" i="13" s="1"/>
  <c r="AJ299" i="13"/>
  <c r="AJ315" i="13" s="1"/>
  <c r="AK299" i="13"/>
  <c r="AK315" i="13" s="1"/>
  <c r="AL299" i="13"/>
  <c r="AL315" i="13" s="1"/>
  <c r="AM299" i="13"/>
  <c r="AM315" i="13" s="1"/>
  <c r="AN299" i="13"/>
  <c r="AN315" i="13" s="1"/>
  <c r="AO299" i="13"/>
  <c r="AO315" i="13" s="1"/>
  <c r="AO331" i="13" s="1"/>
  <c r="AP299" i="13"/>
  <c r="AP315" i="13" s="1"/>
  <c r="AQ299" i="13"/>
  <c r="AQ315" i="13" s="1"/>
  <c r="AR299" i="13"/>
  <c r="AR315" i="13" s="1"/>
  <c r="AS299" i="13"/>
  <c r="AS315" i="13" s="1"/>
  <c r="AT299" i="13"/>
  <c r="AT315" i="13" s="1"/>
  <c r="AU299" i="13"/>
  <c r="AU315" i="13" s="1"/>
  <c r="AV299" i="13"/>
  <c r="AV315" i="13" s="1"/>
  <c r="AW299" i="13"/>
  <c r="AW315" i="13" s="1"/>
  <c r="AX299" i="13"/>
  <c r="AX315" i="13" s="1"/>
  <c r="AY299" i="13"/>
  <c r="AY315" i="13" s="1"/>
  <c r="AZ299" i="13"/>
  <c r="AZ315" i="13" s="1"/>
  <c r="BA299" i="13"/>
  <c r="BA315" i="13" s="1"/>
  <c r="BA331" i="13" s="1"/>
  <c r="BB299" i="13"/>
  <c r="BB315" i="13" s="1"/>
  <c r="BC299" i="13"/>
  <c r="BC315" i="13" s="1"/>
  <c r="BD299" i="13"/>
  <c r="BD315" i="13" s="1"/>
  <c r="BE299" i="13"/>
  <c r="BE315" i="13" s="1"/>
  <c r="BF299" i="13"/>
  <c r="BF315" i="13" s="1"/>
  <c r="BG299" i="13"/>
  <c r="BG315" i="13" s="1"/>
  <c r="BH299" i="13"/>
  <c r="BH315" i="13" s="1"/>
  <c r="BI299" i="13"/>
  <c r="BI315" i="13" s="1"/>
  <c r="BJ299" i="13"/>
  <c r="BJ315" i="13" s="1"/>
  <c r="BK299" i="13"/>
  <c r="BK315" i="13" s="1"/>
  <c r="BL299" i="13"/>
  <c r="BL315" i="13" s="1"/>
  <c r="BM299" i="13"/>
  <c r="BM315" i="13" s="1"/>
  <c r="BN299" i="13"/>
  <c r="BN315" i="13" s="1"/>
  <c r="BN331" i="13" s="1"/>
  <c r="BO299" i="13"/>
  <c r="BO315" i="13" s="1"/>
  <c r="BO331" i="13" s="1"/>
  <c r="BP299" i="13"/>
  <c r="BP315" i="13" s="1"/>
  <c r="BQ299" i="13"/>
  <c r="BQ315" i="13" s="1"/>
  <c r="BR299" i="13"/>
  <c r="BR315" i="13" s="1"/>
  <c r="BS299" i="13"/>
  <c r="BS315" i="13" s="1"/>
  <c r="BT299" i="13"/>
  <c r="BT315" i="13" s="1"/>
  <c r="BU299" i="13"/>
  <c r="BU315" i="13" s="1"/>
  <c r="BV299" i="13"/>
  <c r="BV315" i="13" s="1"/>
  <c r="BW299" i="13"/>
  <c r="BW315" i="13" s="1"/>
  <c r="BX299" i="13"/>
  <c r="BX315" i="13" s="1"/>
  <c r="BY299" i="13"/>
  <c r="BY315" i="13" s="1"/>
  <c r="BZ299" i="13"/>
  <c r="BZ315" i="13" s="1"/>
  <c r="BZ331" i="13" s="1"/>
  <c r="CA299" i="13"/>
  <c r="CA315" i="13" s="1"/>
  <c r="CA331" i="13" s="1"/>
  <c r="AE300" i="13"/>
  <c r="AE316" i="13" s="1"/>
  <c r="AE332" i="13" s="1"/>
  <c r="AF300" i="13"/>
  <c r="AF316" i="13" s="1"/>
  <c r="AF332" i="13" s="1"/>
  <c r="AG300" i="13"/>
  <c r="AG316" i="13" s="1"/>
  <c r="AG332" i="13" s="1"/>
  <c r="AH300" i="13"/>
  <c r="AH316" i="13" s="1"/>
  <c r="AH332" i="13" s="1"/>
  <c r="AI300" i="13"/>
  <c r="AI316" i="13" s="1"/>
  <c r="AI332" i="13" s="1"/>
  <c r="AJ300" i="13"/>
  <c r="AJ316" i="13" s="1"/>
  <c r="AJ332" i="13" s="1"/>
  <c r="AK300" i="13"/>
  <c r="AK316" i="13" s="1"/>
  <c r="AK332" i="13" s="1"/>
  <c r="AL300" i="13"/>
  <c r="AL316" i="13" s="1"/>
  <c r="AL332" i="13" s="1"/>
  <c r="AM300" i="13"/>
  <c r="AM316" i="13" s="1"/>
  <c r="AM332" i="13" s="1"/>
  <c r="AN300" i="13"/>
  <c r="AN316" i="13" s="1"/>
  <c r="AN332" i="13" s="1"/>
  <c r="AO300" i="13"/>
  <c r="AO316" i="13" s="1"/>
  <c r="AO332" i="13" s="1"/>
  <c r="AP300" i="13"/>
  <c r="AP316" i="13" s="1"/>
  <c r="AP332" i="13" s="1"/>
  <c r="AQ300" i="13"/>
  <c r="AQ316" i="13" s="1"/>
  <c r="AQ332" i="13" s="1"/>
  <c r="AR300" i="13"/>
  <c r="AR316" i="13" s="1"/>
  <c r="AR332" i="13" s="1"/>
  <c r="AS300" i="13"/>
  <c r="AS316" i="13" s="1"/>
  <c r="AS332" i="13" s="1"/>
  <c r="AT300" i="13"/>
  <c r="AT316" i="13" s="1"/>
  <c r="AT332" i="13" s="1"/>
  <c r="AU300" i="13"/>
  <c r="AU316" i="13" s="1"/>
  <c r="AU332" i="13" s="1"/>
  <c r="AV300" i="13"/>
  <c r="AV316" i="13" s="1"/>
  <c r="AV332" i="13" s="1"/>
  <c r="AW300" i="13"/>
  <c r="AW316" i="13" s="1"/>
  <c r="AW332" i="13" s="1"/>
  <c r="AX300" i="13"/>
  <c r="AX316" i="13" s="1"/>
  <c r="AX332" i="13" s="1"/>
  <c r="AY300" i="13"/>
  <c r="AY316" i="13" s="1"/>
  <c r="AY332" i="13" s="1"/>
  <c r="AZ300" i="13"/>
  <c r="AZ316" i="13" s="1"/>
  <c r="AZ332" i="13" s="1"/>
  <c r="BA300" i="13"/>
  <c r="BA316" i="13" s="1"/>
  <c r="BA332" i="13" s="1"/>
  <c r="BB300" i="13"/>
  <c r="BB316" i="13" s="1"/>
  <c r="BB332" i="13" s="1"/>
  <c r="BC300" i="13"/>
  <c r="BC316" i="13" s="1"/>
  <c r="BC332" i="13" s="1"/>
  <c r="BD300" i="13"/>
  <c r="BD316" i="13" s="1"/>
  <c r="BD332" i="13" s="1"/>
  <c r="BE300" i="13"/>
  <c r="BE316" i="13" s="1"/>
  <c r="BE332" i="13" s="1"/>
  <c r="BF300" i="13"/>
  <c r="BF316" i="13" s="1"/>
  <c r="BF332" i="13" s="1"/>
  <c r="BG300" i="13"/>
  <c r="BG316" i="13" s="1"/>
  <c r="BG332" i="13" s="1"/>
  <c r="BH300" i="13"/>
  <c r="BH316" i="13" s="1"/>
  <c r="BH332" i="13" s="1"/>
  <c r="BI300" i="13"/>
  <c r="BI316" i="13" s="1"/>
  <c r="BI332" i="13" s="1"/>
  <c r="BJ300" i="13"/>
  <c r="BJ316" i="13" s="1"/>
  <c r="BJ332" i="13" s="1"/>
  <c r="BK300" i="13"/>
  <c r="BK316" i="13" s="1"/>
  <c r="BK332" i="13" s="1"/>
  <c r="BL300" i="13"/>
  <c r="BL316" i="13" s="1"/>
  <c r="BL332" i="13" s="1"/>
  <c r="BM300" i="13"/>
  <c r="BM316" i="13" s="1"/>
  <c r="BM332" i="13" s="1"/>
  <c r="BN300" i="13"/>
  <c r="BN316" i="13" s="1"/>
  <c r="BN332" i="13" s="1"/>
  <c r="BO300" i="13"/>
  <c r="BO316" i="13" s="1"/>
  <c r="BO332" i="13" s="1"/>
  <c r="BP300" i="13"/>
  <c r="BP316" i="13" s="1"/>
  <c r="BP332" i="13" s="1"/>
  <c r="BQ300" i="13"/>
  <c r="BQ316" i="13" s="1"/>
  <c r="BQ332" i="13" s="1"/>
  <c r="BR300" i="13"/>
  <c r="BR316" i="13" s="1"/>
  <c r="BR332" i="13" s="1"/>
  <c r="BS300" i="13"/>
  <c r="BS316" i="13" s="1"/>
  <c r="BS332" i="13" s="1"/>
  <c r="BT300" i="13"/>
  <c r="BT316" i="13" s="1"/>
  <c r="BT332" i="13" s="1"/>
  <c r="BU300" i="13"/>
  <c r="BU316" i="13" s="1"/>
  <c r="BU332" i="13" s="1"/>
  <c r="BV300" i="13"/>
  <c r="BV316" i="13" s="1"/>
  <c r="BV332" i="13" s="1"/>
  <c r="BW300" i="13"/>
  <c r="BW316" i="13" s="1"/>
  <c r="BW332" i="13" s="1"/>
  <c r="BX300" i="13"/>
  <c r="BX316" i="13" s="1"/>
  <c r="BX332" i="13" s="1"/>
  <c r="BY300" i="13"/>
  <c r="BY316" i="13" s="1"/>
  <c r="BY332" i="13" s="1"/>
  <c r="BZ300" i="13"/>
  <c r="BZ316" i="13" s="1"/>
  <c r="BZ332" i="13" s="1"/>
  <c r="CA300" i="13"/>
  <c r="CA316" i="13" s="1"/>
  <c r="CA332" i="13" s="1"/>
  <c r="AE301" i="13"/>
  <c r="AE317" i="13" s="1"/>
  <c r="AE333" i="13" s="1"/>
  <c r="AF301" i="13"/>
  <c r="AF317" i="13" s="1"/>
  <c r="AF333" i="13" s="1"/>
  <c r="AG301" i="13"/>
  <c r="AG317" i="13" s="1"/>
  <c r="AG333" i="13" s="1"/>
  <c r="AH301" i="13"/>
  <c r="AH317" i="13" s="1"/>
  <c r="AH333" i="13" s="1"/>
  <c r="AI301" i="13"/>
  <c r="AI317" i="13" s="1"/>
  <c r="AI333" i="13" s="1"/>
  <c r="AJ301" i="13"/>
  <c r="AJ317" i="13" s="1"/>
  <c r="AJ333" i="13" s="1"/>
  <c r="AK301" i="13"/>
  <c r="AK317" i="13" s="1"/>
  <c r="AK333" i="13" s="1"/>
  <c r="AL301" i="13"/>
  <c r="AL317" i="13" s="1"/>
  <c r="AL333" i="13" s="1"/>
  <c r="AM301" i="13"/>
  <c r="AM317" i="13" s="1"/>
  <c r="AM333" i="13" s="1"/>
  <c r="AN301" i="13"/>
  <c r="AN317" i="13" s="1"/>
  <c r="AN333" i="13" s="1"/>
  <c r="AO301" i="13"/>
  <c r="AO317" i="13" s="1"/>
  <c r="AO333" i="13" s="1"/>
  <c r="AP301" i="13"/>
  <c r="AP317" i="13" s="1"/>
  <c r="AP333" i="13" s="1"/>
  <c r="AQ301" i="13"/>
  <c r="AQ317" i="13" s="1"/>
  <c r="AQ333" i="13" s="1"/>
  <c r="AR301" i="13"/>
  <c r="AR317" i="13" s="1"/>
  <c r="AR333" i="13" s="1"/>
  <c r="AS301" i="13"/>
  <c r="AS317" i="13" s="1"/>
  <c r="AS333" i="13" s="1"/>
  <c r="AT301" i="13"/>
  <c r="AT317" i="13" s="1"/>
  <c r="AT333" i="13" s="1"/>
  <c r="AU301" i="13"/>
  <c r="AU317" i="13" s="1"/>
  <c r="AU333" i="13" s="1"/>
  <c r="AV301" i="13"/>
  <c r="AV317" i="13" s="1"/>
  <c r="AV333" i="13" s="1"/>
  <c r="AW301" i="13"/>
  <c r="AW317" i="13" s="1"/>
  <c r="AW333" i="13" s="1"/>
  <c r="AX301" i="13"/>
  <c r="AX317" i="13" s="1"/>
  <c r="AX333" i="13" s="1"/>
  <c r="AY301" i="13"/>
  <c r="AY317" i="13" s="1"/>
  <c r="AY333" i="13" s="1"/>
  <c r="AZ301" i="13"/>
  <c r="AZ317" i="13" s="1"/>
  <c r="AZ333" i="13" s="1"/>
  <c r="BA301" i="13"/>
  <c r="BA317" i="13" s="1"/>
  <c r="BA333" i="13" s="1"/>
  <c r="BB301" i="13"/>
  <c r="BB317" i="13" s="1"/>
  <c r="BB333" i="13" s="1"/>
  <c r="BC301" i="13"/>
  <c r="BC317" i="13" s="1"/>
  <c r="BC333" i="13" s="1"/>
  <c r="BD301" i="13"/>
  <c r="BD317" i="13" s="1"/>
  <c r="BD333" i="13" s="1"/>
  <c r="BE301" i="13"/>
  <c r="BE317" i="13" s="1"/>
  <c r="BE333" i="13" s="1"/>
  <c r="BF301" i="13"/>
  <c r="BF317" i="13" s="1"/>
  <c r="BF333" i="13" s="1"/>
  <c r="BG301" i="13"/>
  <c r="BG317" i="13" s="1"/>
  <c r="BG333" i="13" s="1"/>
  <c r="BH301" i="13"/>
  <c r="BH317" i="13" s="1"/>
  <c r="BH333" i="13" s="1"/>
  <c r="BI301" i="13"/>
  <c r="BI317" i="13" s="1"/>
  <c r="BI333" i="13" s="1"/>
  <c r="BJ301" i="13"/>
  <c r="BJ317" i="13" s="1"/>
  <c r="BJ333" i="13" s="1"/>
  <c r="BK301" i="13"/>
  <c r="BK317" i="13" s="1"/>
  <c r="BK333" i="13" s="1"/>
  <c r="BL301" i="13"/>
  <c r="BL317" i="13" s="1"/>
  <c r="BL333" i="13" s="1"/>
  <c r="BM301" i="13"/>
  <c r="BM317" i="13" s="1"/>
  <c r="BM333" i="13" s="1"/>
  <c r="BN301" i="13"/>
  <c r="BN317" i="13" s="1"/>
  <c r="BN333" i="13" s="1"/>
  <c r="BO301" i="13"/>
  <c r="BO317" i="13" s="1"/>
  <c r="BO333" i="13" s="1"/>
  <c r="BP301" i="13"/>
  <c r="BP317" i="13" s="1"/>
  <c r="BP333" i="13" s="1"/>
  <c r="BQ301" i="13"/>
  <c r="BQ317" i="13" s="1"/>
  <c r="BQ333" i="13" s="1"/>
  <c r="BR301" i="13"/>
  <c r="BR317" i="13" s="1"/>
  <c r="BR333" i="13" s="1"/>
  <c r="BS301" i="13"/>
  <c r="BS317" i="13" s="1"/>
  <c r="BS333" i="13" s="1"/>
  <c r="BT301" i="13"/>
  <c r="BT317" i="13" s="1"/>
  <c r="BT333" i="13" s="1"/>
  <c r="BU301" i="13"/>
  <c r="BU317" i="13" s="1"/>
  <c r="BU333" i="13" s="1"/>
  <c r="BV301" i="13"/>
  <c r="BV317" i="13" s="1"/>
  <c r="BV333" i="13" s="1"/>
  <c r="BW301" i="13"/>
  <c r="BW317" i="13" s="1"/>
  <c r="BW333" i="13" s="1"/>
  <c r="BX301" i="13"/>
  <c r="BX317" i="13" s="1"/>
  <c r="BX333" i="13" s="1"/>
  <c r="BY301" i="13"/>
  <c r="BY317" i="13" s="1"/>
  <c r="BY333" i="13" s="1"/>
  <c r="BZ301" i="13"/>
  <c r="BZ317" i="13" s="1"/>
  <c r="BZ333" i="13" s="1"/>
  <c r="CA301" i="13"/>
  <c r="CA317" i="13" s="1"/>
  <c r="CA333" i="13" s="1"/>
  <c r="AE302" i="13"/>
  <c r="AE318" i="13" s="1"/>
  <c r="AE334" i="13" s="1"/>
  <c r="AF302" i="13"/>
  <c r="AF318" i="13" s="1"/>
  <c r="AF334" i="13" s="1"/>
  <c r="AG302" i="13"/>
  <c r="AG318" i="13" s="1"/>
  <c r="AG334" i="13" s="1"/>
  <c r="AH302" i="13"/>
  <c r="AH318" i="13" s="1"/>
  <c r="AH334" i="13" s="1"/>
  <c r="AI302" i="13"/>
  <c r="AI318" i="13" s="1"/>
  <c r="AI334" i="13" s="1"/>
  <c r="AJ302" i="13"/>
  <c r="AJ318" i="13" s="1"/>
  <c r="AJ334" i="13" s="1"/>
  <c r="AK302" i="13"/>
  <c r="AK318" i="13" s="1"/>
  <c r="AK334" i="13" s="1"/>
  <c r="AL302" i="13"/>
  <c r="AL318" i="13" s="1"/>
  <c r="AL334" i="13" s="1"/>
  <c r="AM302" i="13"/>
  <c r="AM318" i="13" s="1"/>
  <c r="AM334" i="13" s="1"/>
  <c r="AN302" i="13"/>
  <c r="AN318" i="13" s="1"/>
  <c r="AN334" i="13" s="1"/>
  <c r="AO302" i="13"/>
  <c r="AO318" i="13" s="1"/>
  <c r="AO334" i="13" s="1"/>
  <c r="AP302" i="13"/>
  <c r="AP318" i="13" s="1"/>
  <c r="AP334" i="13" s="1"/>
  <c r="AQ302" i="13"/>
  <c r="AQ318" i="13" s="1"/>
  <c r="AQ334" i="13" s="1"/>
  <c r="AR302" i="13"/>
  <c r="AR318" i="13" s="1"/>
  <c r="AR334" i="13" s="1"/>
  <c r="AS302" i="13"/>
  <c r="AS318" i="13" s="1"/>
  <c r="AS334" i="13" s="1"/>
  <c r="AT302" i="13"/>
  <c r="AT318" i="13" s="1"/>
  <c r="AT334" i="13" s="1"/>
  <c r="AU302" i="13"/>
  <c r="AU318" i="13" s="1"/>
  <c r="AU334" i="13" s="1"/>
  <c r="AV302" i="13"/>
  <c r="AV318" i="13" s="1"/>
  <c r="AV334" i="13" s="1"/>
  <c r="AW302" i="13"/>
  <c r="AW318" i="13" s="1"/>
  <c r="AW334" i="13" s="1"/>
  <c r="AX302" i="13"/>
  <c r="AX318" i="13" s="1"/>
  <c r="AX334" i="13" s="1"/>
  <c r="AY302" i="13"/>
  <c r="AY318" i="13" s="1"/>
  <c r="AY334" i="13" s="1"/>
  <c r="AZ302" i="13"/>
  <c r="AZ318" i="13" s="1"/>
  <c r="AZ334" i="13" s="1"/>
  <c r="BA302" i="13"/>
  <c r="BA318" i="13" s="1"/>
  <c r="BA334" i="13" s="1"/>
  <c r="BB302" i="13"/>
  <c r="BB318" i="13" s="1"/>
  <c r="BB334" i="13" s="1"/>
  <c r="BC302" i="13"/>
  <c r="BC318" i="13" s="1"/>
  <c r="BC334" i="13" s="1"/>
  <c r="BD302" i="13"/>
  <c r="BD318" i="13" s="1"/>
  <c r="BD334" i="13" s="1"/>
  <c r="BE302" i="13"/>
  <c r="BE318" i="13" s="1"/>
  <c r="BE334" i="13" s="1"/>
  <c r="BF302" i="13"/>
  <c r="BF318" i="13" s="1"/>
  <c r="BF334" i="13" s="1"/>
  <c r="BG302" i="13"/>
  <c r="BG318" i="13" s="1"/>
  <c r="BG334" i="13" s="1"/>
  <c r="BH302" i="13"/>
  <c r="BH318" i="13" s="1"/>
  <c r="BH334" i="13" s="1"/>
  <c r="BI302" i="13"/>
  <c r="BI318" i="13" s="1"/>
  <c r="BI334" i="13" s="1"/>
  <c r="BJ302" i="13"/>
  <c r="BJ318" i="13" s="1"/>
  <c r="BJ334" i="13" s="1"/>
  <c r="BK302" i="13"/>
  <c r="BK318" i="13" s="1"/>
  <c r="BK334" i="13" s="1"/>
  <c r="BL302" i="13"/>
  <c r="BL318" i="13" s="1"/>
  <c r="BL334" i="13" s="1"/>
  <c r="BM302" i="13"/>
  <c r="BM318" i="13" s="1"/>
  <c r="BM334" i="13" s="1"/>
  <c r="BN302" i="13"/>
  <c r="BN318" i="13" s="1"/>
  <c r="BN334" i="13" s="1"/>
  <c r="BO302" i="13"/>
  <c r="BO318" i="13" s="1"/>
  <c r="BO334" i="13" s="1"/>
  <c r="BP302" i="13"/>
  <c r="BP318" i="13" s="1"/>
  <c r="BP334" i="13" s="1"/>
  <c r="BQ302" i="13"/>
  <c r="BQ318" i="13" s="1"/>
  <c r="BQ334" i="13" s="1"/>
  <c r="BR302" i="13"/>
  <c r="BR318" i="13" s="1"/>
  <c r="BR334" i="13" s="1"/>
  <c r="BS302" i="13"/>
  <c r="BS318" i="13" s="1"/>
  <c r="BS334" i="13" s="1"/>
  <c r="BT302" i="13"/>
  <c r="BT318" i="13" s="1"/>
  <c r="BT334" i="13" s="1"/>
  <c r="BU302" i="13"/>
  <c r="BU318" i="13" s="1"/>
  <c r="BU334" i="13" s="1"/>
  <c r="BV302" i="13"/>
  <c r="BV318" i="13" s="1"/>
  <c r="BV334" i="13" s="1"/>
  <c r="BW302" i="13"/>
  <c r="BW318" i="13" s="1"/>
  <c r="BW334" i="13" s="1"/>
  <c r="BX302" i="13"/>
  <c r="BX318" i="13" s="1"/>
  <c r="BX334" i="13" s="1"/>
  <c r="BY302" i="13"/>
  <c r="BY318" i="13" s="1"/>
  <c r="BY334" i="13" s="1"/>
  <c r="BZ302" i="13"/>
  <c r="BZ318" i="13" s="1"/>
  <c r="BZ334" i="13" s="1"/>
  <c r="CA302" i="13"/>
  <c r="CA318" i="13" s="1"/>
  <c r="CA334" i="13" s="1"/>
  <c r="AE291" i="13"/>
  <c r="AE307" i="13" s="1"/>
  <c r="AF291" i="13"/>
  <c r="AF307" i="13" s="1"/>
  <c r="AG291" i="13"/>
  <c r="AG307" i="13" s="1"/>
  <c r="AH291" i="13"/>
  <c r="AH307" i="13" s="1"/>
  <c r="AI291" i="13"/>
  <c r="AI307" i="13" s="1"/>
  <c r="AJ291" i="13"/>
  <c r="AJ307" i="13" s="1"/>
  <c r="AK291" i="13"/>
  <c r="AK307" i="13" s="1"/>
  <c r="AL291" i="13"/>
  <c r="AL307" i="13" s="1"/>
  <c r="AM291" i="13"/>
  <c r="AM307" i="13" s="1"/>
  <c r="AN291" i="13"/>
  <c r="AN307" i="13" s="1"/>
  <c r="AO291" i="13"/>
  <c r="AO307" i="13" s="1"/>
  <c r="AP291" i="13"/>
  <c r="AP307" i="13" s="1"/>
  <c r="AQ291" i="13"/>
  <c r="AQ307" i="13" s="1"/>
  <c r="AR291" i="13"/>
  <c r="AR307" i="13" s="1"/>
  <c r="AS291" i="13"/>
  <c r="AS307" i="13" s="1"/>
  <c r="AT291" i="13"/>
  <c r="AT307" i="13" s="1"/>
  <c r="AU291" i="13"/>
  <c r="AU307" i="13" s="1"/>
  <c r="AV291" i="13"/>
  <c r="AV307" i="13" s="1"/>
  <c r="AW291" i="13"/>
  <c r="AW307" i="13" s="1"/>
  <c r="AX291" i="13"/>
  <c r="AX307" i="13" s="1"/>
  <c r="AY291" i="13"/>
  <c r="AY307" i="13" s="1"/>
  <c r="AZ291" i="13"/>
  <c r="AZ307" i="13" s="1"/>
  <c r="BA291" i="13"/>
  <c r="BA307" i="13" s="1"/>
  <c r="BB291" i="13"/>
  <c r="BB307" i="13" s="1"/>
  <c r="BC291" i="13"/>
  <c r="BC307" i="13" s="1"/>
  <c r="BD291" i="13"/>
  <c r="BD307" i="13" s="1"/>
  <c r="BE291" i="13"/>
  <c r="BE307" i="13" s="1"/>
  <c r="BF291" i="13"/>
  <c r="BF307" i="13" s="1"/>
  <c r="BG291" i="13"/>
  <c r="BG307" i="13" s="1"/>
  <c r="BH291" i="13"/>
  <c r="BH307" i="13" s="1"/>
  <c r="BI291" i="13"/>
  <c r="BI307" i="13" s="1"/>
  <c r="BJ291" i="13"/>
  <c r="BJ307" i="13" s="1"/>
  <c r="BK291" i="13"/>
  <c r="BK307" i="13" s="1"/>
  <c r="BL291" i="13"/>
  <c r="BL307" i="13" s="1"/>
  <c r="BM291" i="13"/>
  <c r="BM307" i="13" s="1"/>
  <c r="BN291" i="13"/>
  <c r="BN307" i="13" s="1"/>
  <c r="BO291" i="13"/>
  <c r="BO307" i="13" s="1"/>
  <c r="BP291" i="13"/>
  <c r="BP307" i="13" s="1"/>
  <c r="BQ291" i="13"/>
  <c r="BQ307" i="13" s="1"/>
  <c r="BR291" i="13"/>
  <c r="BR307" i="13" s="1"/>
  <c r="BS291" i="13"/>
  <c r="BS307" i="13" s="1"/>
  <c r="BT291" i="13"/>
  <c r="BT307" i="13" s="1"/>
  <c r="BU291" i="13"/>
  <c r="BU307" i="13" s="1"/>
  <c r="BV291" i="13"/>
  <c r="BV307" i="13" s="1"/>
  <c r="BW291" i="13"/>
  <c r="BW307" i="13" s="1"/>
  <c r="BX291" i="13"/>
  <c r="BX307" i="13" s="1"/>
  <c r="BY291" i="13"/>
  <c r="BY307" i="13" s="1"/>
  <c r="BZ291" i="13"/>
  <c r="BZ307" i="13" s="1"/>
  <c r="CA291" i="13"/>
  <c r="CA307" i="13" s="1"/>
  <c r="AE292" i="13"/>
  <c r="AE308" i="13" s="1"/>
  <c r="AE324" i="13" s="1"/>
  <c r="AF292" i="13"/>
  <c r="AF308" i="13" s="1"/>
  <c r="AF324" i="13" s="1"/>
  <c r="AG292" i="13"/>
  <c r="AG308" i="13" s="1"/>
  <c r="AG324" i="13" s="1"/>
  <c r="AH292" i="13"/>
  <c r="AH308" i="13" s="1"/>
  <c r="AH324" i="13" s="1"/>
  <c r="AI292" i="13"/>
  <c r="AI308" i="13" s="1"/>
  <c r="AI324" i="13" s="1"/>
  <c r="AJ292" i="13"/>
  <c r="AJ308" i="13" s="1"/>
  <c r="AJ324" i="13" s="1"/>
  <c r="AK292" i="13"/>
  <c r="AK308" i="13" s="1"/>
  <c r="AK324" i="13" s="1"/>
  <c r="AL292" i="13"/>
  <c r="AL308" i="13" s="1"/>
  <c r="AL324" i="13" s="1"/>
  <c r="AM292" i="13"/>
  <c r="AM308" i="13" s="1"/>
  <c r="AM324" i="13" s="1"/>
  <c r="AN292" i="13"/>
  <c r="AN308" i="13" s="1"/>
  <c r="AN324" i="13" s="1"/>
  <c r="AO292" i="13"/>
  <c r="AO308" i="13" s="1"/>
  <c r="AO324" i="13" s="1"/>
  <c r="AP292" i="13"/>
  <c r="AP308" i="13" s="1"/>
  <c r="AP324" i="13" s="1"/>
  <c r="AQ292" i="13"/>
  <c r="AQ308" i="13" s="1"/>
  <c r="AQ324" i="13" s="1"/>
  <c r="AR292" i="13"/>
  <c r="AR308" i="13" s="1"/>
  <c r="AR324" i="13" s="1"/>
  <c r="AS292" i="13"/>
  <c r="AS308" i="13" s="1"/>
  <c r="AS324" i="13" s="1"/>
  <c r="AT292" i="13"/>
  <c r="AT308" i="13" s="1"/>
  <c r="AT324" i="13" s="1"/>
  <c r="AU292" i="13"/>
  <c r="AU308" i="13" s="1"/>
  <c r="AU324" i="13" s="1"/>
  <c r="AV292" i="13"/>
  <c r="AV308" i="13" s="1"/>
  <c r="AV324" i="13" s="1"/>
  <c r="AW292" i="13"/>
  <c r="AW308" i="13" s="1"/>
  <c r="AW324" i="13" s="1"/>
  <c r="AX292" i="13"/>
  <c r="AX308" i="13" s="1"/>
  <c r="AX324" i="13" s="1"/>
  <c r="AY292" i="13"/>
  <c r="AY308" i="13" s="1"/>
  <c r="AY324" i="13" s="1"/>
  <c r="AZ292" i="13"/>
  <c r="AZ308" i="13" s="1"/>
  <c r="AZ324" i="13" s="1"/>
  <c r="BA292" i="13"/>
  <c r="BA308" i="13" s="1"/>
  <c r="BA324" i="13" s="1"/>
  <c r="BB292" i="13"/>
  <c r="BB308" i="13" s="1"/>
  <c r="BB324" i="13" s="1"/>
  <c r="BC292" i="13"/>
  <c r="BC308" i="13" s="1"/>
  <c r="BC324" i="13" s="1"/>
  <c r="BD292" i="13"/>
  <c r="BD308" i="13" s="1"/>
  <c r="BD324" i="13" s="1"/>
  <c r="BE292" i="13"/>
  <c r="BE308" i="13" s="1"/>
  <c r="BE324" i="13" s="1"/>
  <c r="BF292" i="13"/>
  <c r="BF308" i="13" s="1"/>
  <c r="BF324" i="13" s="1"/>
  <c r="BG292" i="13"/>
  <c r="BG308" i="13" s="1"/>
  <c r="BG324" i="13" s="1"/>
  <c r="BH292" i="13"/>
  <c r="BH308" i="13" s="1"/>
  <c r="BH324" i="13" s="1"/>
  <c r="BI292" i="13"/>
  <c r="BI308" i="13" s="1"/>
  <c r="BI324" i="13" s="1"/>
  <c r="BJ292" i="13"/>
  <c r="BJ308" i="13" s="1"/>
  <c r="BJ324" i="13" s="1"/>
  <c r="BK292" i="13"/>
  <c r="BK308" i="13" s="1"/>
  <c r="BK324" i="13" s="1"/>
  <c r="BL292" i="13"/>
  <c r="BL308" i="13" s="1"/>
  <c r="BL324" i="13" s="1"/>
  <c r="BM292" i="13"/>
  <c r="BM308" i="13" s="1"/>
  <c r="BM324" i="13" s="1"/>
  <c r="BN292" i="13"/>
  <c r="BN308" i="13" s="1"/>
  <c r="BN324" i="13" s="1"/>
  <c r="BO292" i="13"/>
  <c r="BO308" i="13" s="1"/>
  <c r="BO324" i="13" s="1"/>
  <c r="BP292" i="13"/>
  <c r="BP308" i="13" s="1"/>
  <c r="BP324" i="13" s="1"/>
  <c r="BQ292" i="13"/>
  <c r="BQ308" i="13" s="1"/>
  <c r="BQ324" i="13" s="1"/>
  <c r="BR292" i="13"/>
  <c r="BR308" i="13" s="1"/>
  <c r="BR324" i="13" s="1"/>
  <c r="BS292" i="13"/>
  <c r="BS308" i="13" s="1"/>
  <c r="BS324" i="13" s="1"/>
  <c r="BT292" i="13"/>
  <c r="BT308" i="13" s="1"/>
  <c r="BT324" i="13" s="1"/>
  <c r="BU292" i="13"/>
  <c r="BU308" i="13" s="1"/>
  <c r="BU324" i="13" s="1"/>
  <c r="BV292" i="13"/>
  <c r="BV308" i="13" s="1"/>
  <c r="BV324" i="13" s="1"/>
  <c r="BW292" i="13"/>
  <c r="BW308" i="13" s="1"/>
  <c r="BW324" i="13" s="1"/>
  <c r="BX292" i="13"/>
  <c r="BX308" i="13" s="1"/>
  <c r="BX324" i="13" s="1"/>
  <c r="BY292" i="13"/>
  <c r="BY308" i="13" s="1"/>
  <c r="BY324" i="13" s="1"/>
  <c r="BZ292" i="13"/>
  <c r="BZ308" i="13" s="1"/>
  <c r="BZ324" i="13" s="1"/>
  <c r="CA292" i="13"/>
  <c r="CA308" i="13" s="1"/>
  <c r="CA324" i="13" s="1"/>
  <c r="AE293" i="13"/>
  <c r="AE309" i="13" s="1"/>
  <c r="AE325" i="13" s="1"/>
  <c r="AF293" i="13"/>
  <c r="AF309" i="13" s="1"/>
  <c r="AF325" i="13" s="1"/>
  <c r="AG293" i="13"/>
  <c r="AG309" i="13" s="1"/>
  <c r="AG325" i="13" s="1"/>
  <c r="AH293" i="13"/>
  <c r="AH309" i="13" s="1"/>
  <c r="AH325" i="13" s="1"/>
  <c r="AI293" i="13"/>
  <c r="AI309" i="13" s="1"/>
  <c r="AI325" i="13" s="1"/>
  <c r="AJ293" i="13"/>
  <c r="AJ309" i="13" s="1"/>
  <c r="AJ325" i="13" s="1"/>
  <c r="AK293" i="13"/>
  <c r="AK309" i="13" s="1"/>
  <c r="AK325" i="13" s="1"/>
  <c r="AL293" i="13"/>
  <c r="AL309" i="13" s="1"/>
  <c r="AL325" i="13" s="1"/>
  <c r="AM293" i="13"/>
  <c r="AM309" i="13" s="1"/>
  <c r="AM325" i="13" s="1"/>
  <c r="AN293" i="13"/>
  <c r="AN309" i="13" s="1"/>
  <c r="AN325" i="13" s="1"/>
  <c r="AO293" i="13"/>
  <c r="AO309" i="13" s="1"/>
  <c r="AO325" i="13" s="1"/>
  <c r="AP293" i="13"/>
  <c r="AP309" i="13" s="1"/>
  <c r="AP325" i="13" s="1"/>
  <c r="AQ293" i="13"/>
  <c r="AQ309" i="13" s="1"/>
  <c r="AQ325" i="13" s="1"/>
  <c r="AR293" i="13"/>
  <c r="AR309" i="13" s="1"/>
  <c r="AR325" i="13" s="1"/>
  <c r="AS293" i="13"/>
  <c r="AS309" i="13" s="1"/>
  <c r="AS325" i="13" s="1"/>
  <c r="AT293" i="13"/>
  <c r="AT309" i="13" s="1"/>
  <c r="AT325" i="13" s="1"/>
  <c r="AU293" i="13"/>
  <c r="AU309" i="13" s="1"/>
  <c r="AU325" i="13" s="1"/>
  <c r="AV293" i="13"/>
  <c r="AV309" i="13" s="1"/>
  <c r="AV325" i="13" s="1"/>
  <c r="AW293" i="13"/>
  <c r="AW309" i="13" s="1"/>
  <c r="AW325" i="13" s="1"/>
  <c r="AX293" i="13"/>
  <c r="AX309" i="13" s="1"/>
  <c r="AX325" i="13" s="1"/>
  <c r="AY293" i="13"/>
  <c r="AY309" i="13" s="1"/>
  <c r="AY325" i="13" s="1"/>
  <c r="AZ293" i="13"/>
  <c r="AZ309" i="13" s="1"/>
  <c r="AZ325" i="13" s="1"/>
  <c r="BA293" i="13"/>
  <c r="BA309" i="13" s="1"/>
  <c r="BA325" i="13" s="1"/>
  <c r="BB293" i="13"/>
  <c r="BB309" i="13" s="1"/>
  <c r="BB325" i="13" s="1"/>
  <c r="BC293" i="13"/>
  <c r="BC309" i="13" s="1"/>
  <c r="BC325" i="13" s="1"/>
  <c r="BD293" i="13"/>
  <c r="BD309" i="13" s="1"/>
  <c r="BD325" i="13" s="1"/>
  <c r="BE293" i="13"/>
  <c r="BE309" i="13" s="1"/>
  <c r="BE325" i="13" s="1"/>
  <c r="BF293" i="13"/>
  <c r="BF309" i="13" s="1"/>
  <c r="BF325" i="13" s="1"/>
  <c r="BG293" i="13"/>
  <c r="BG309" i="13" s="1"/>
  <c r="BG325" i="13" s="1"/>
  <c r="BH293" i="13"/>
  <c r="BH309" i="13" s="1"/>
  <c r="BH325" i="13" s="1"/>
  <c r="BI293" i="13"/>
  <c r="BI309" i="13" s="1"/>
  <c r="BI325" i="13" s="1"/>
  <c r="BJ293" i="13"/>
  <c r="BJ309" i="13" s="1"/>
  <c r="BJ325" i="13" s="1"/>
  <c r="BK293" i="13"/>
  <c r="BK309" i="13" s="1"/>
  <c r="BK325" i="13" s="1"/>
  <c r="BL293" i="13"/>
  <c r="BL309" i="13" s="1"/>
  <c r="BL325" i="13" s="1"/>
  <c r="BM293" i="13"/>
  <c r="BM309" i="13" s="1"/>
  <c r="BM325" i="13" s="1"/>
  <c r="BN293" i="13"/>
  <c r="BN309" i="13" s="1"/>
  <c r="BN325" i="13" s="1"/>
  <c r="BO293" i="13"/>
  <c r="BO309" i="13" s="1"/>
  <c r="BO325" i="13" s="1"/>
  <c r="BP293" i="13"/>
  <c r="BP309" i="13" s="1"/>
  <c r="BP325" i="13" s="1"/>
  <c r="BQ293" i="13"/>
  <c r="BQ309" i="13" s="1"/>
  <c r="BQ325" i="13" s="1"/>
  <c r="BR293" i="13"/>
  <c r="BR309" i="13" s="1"/>
  <c r="BR325" i="13" s="1"/>
  <c r="BS293" i="13"/>
  <c r="BS309" i="13" s="1"/>
  <c r="BS325" i="13" s="1"/>
  <c r="BT293" i="13"/>
  <c r="BT309" i="13" s="1"/>
  <c r="BT325" i="13" s="1"/>
  <c r="BU293" i="13"/>
  <c r="BU309" i="13" s="1"/>
  <c r="BU325" i="13" s="1"/>
  <c r="BV293" i="13"/>
  <c r="BV309" i="13" s="1"/>
  <c r="BV325" i="13" s="1"/>
  <c r="BW293" i="13"/>
  <c r="BW309" i="13" s="1"/>
  <c r="BW325" i="13" s="1"/>
  <c r="BX293" i="13"/>
  <c r="BX309" i="13" s="1"/>
  <c r="BX325" i="13" s="1"/>
  <c r="BY293" i="13"/>
  <c r="BY309" i="13" s="1"/>
  <c r="BY325" i="13" s="1"/>
  <c r="BZ293" i="13"/>
  <c r="BZ309" i="13" s="1"/>
  <c r="BZ325" i="13" s="1"/>
  <c r="CA293" i="13"/>
  <c r="CA309" i="13" s="1"/>
  <c r="CA325" i="13" s="1"/>
  <c r="AE294" i="13"/>
  <c r="AE310" i="13" s="1"/>
  <c r="AE326" i="13" s="1"/>
  <c r="AF294" i="13"/>
  <c r="AF310" i="13" s="1"/>
  <c r="AF326" i="13" s="1"/>
  <c r="AG294" i="13"/>
  <c r="AG310" i="13" s="1"/>
  <c r="AG326" i="13" s="1"/>
  <c r="AH294" i="13"/>
  <c r="AH310" i="13" s="1"/>
  <c r="AH326" i="13" s="1"/>
  <c r="AI294" i="13"/>
  <c r="AI310" i="13" s="1"/>
  <c r="AI326" i="13" s="1"/>
  <c r="AJ294" i="13"/>
  <c r="AJ310" i="13" s="1"/>
  <c r="AJ326" i="13" s="1"/>
  <c r="AK294" i="13"/>
  <c r="AK310" i="13" s="1"/>
  <c r="AK326" i="13" s="1"/>
  <c r="AL294" i="13"/>
  <c r="AL310" i="13" s="1"/>
  <c r="AL326" i="13" s="1"/>
  <c r="AM294" i="13"/>
  <c r="AM310" i="13" s="1"/>
  <c r="AM326" i="13" s="1"/>
  <c r="AN294" i="13"/>
  <c r="AN310" i="13" s="1"/>
  <c r="AN326" i="13" s="1"/>
  <c r="AO294" i="13"/>
  <c r="AO310" i="13" s="1"/>
  <c r="AO326" i="13" s="1"/>
  <c r="AP294" i="13"/>
  <c r="AP310" i="13" s="1"/>
  <c r="AP326" i="13" s="1"/>
  <c r="AQ294" i="13"/>
  <c r="AQ310" i="13" s="1"/>
  <c r="AQ326" i="13" s="1"/>
  <c r="AR294" i="13"/>
  <c r="AR310" i="13" s="1"/>
  <c r="AR326" i="13" s="1"/>
  <c r="AS294" i="13"/>
  <c r="AS310" i="13" s="1"/>
  <c r="AS326" i="13" s="1"/>
  <c r="AT294" i="13"/>
  <c r="AT310" i="13" s="1"/>
  <c r="AT326" i="13" s="1"/>
  <c r="AU294" i="13"/>
  <c r="AU310" i="13" s="1"/>
  <c r="AU326" i="13" s="1"/>
  <c r="AV294" i="13"/>
  <c r="AV310" i="13" s="1"/>
  <c r="AV326" i="13" s="1"/>
  <c r="AW294" i="13"/>
  <c r="AW310" i="13" s="1"/>
  <c r="AW326" i="13" s="1"/>
  <c r="AX294" i="13"/>
  <c r="AX310" i="13" s="1"/>
  <c r="AX326" i="13" s="1"/>
  <c r="AY294" i="13"/>
  <c r="AY310" i="13" s="1"/>
  <c r="AY326" i="13" s="1"/>
  <c r="AZ294" i="13"/>
  <c r="AZ310" i="13" s="1"/>
  <c r="AZ326" i="13" s="1"/>
  <c r="BA294" i="13"/>
  <c r="BA310" i="13" s="1"/>
  <c r="BA326" i="13" s="1"/>
  <c r="BB294" i="13"/>
  <c r="BB310" i="13" s="1"/>
  <c r="BB326" i="13" s="1"/>
  <c r="BC294" i="13"/>
  <c r="BC310" i="13" s="1"/>
  <c r="BC326" i="13" s="1"/>
  <c r="BD294" i="13"/>
  <c r="BD310" i="13" s="1"/>
  <c r="BD326" i="13" s="1"/>
  <c r="BE294" i="13"/>
  <c r="BE310" i="13" s="1"/>
  <c r="BE326" i="13" s="1"/>
  <c r="BF294" i="13"/>
  <c r="BF310" i="13" s="1"/>
  <c r="BF326" i="13" s="1"/>
  <c r="BG294" i="13"/>
  <c r="BG310" i="13" s="1"/>
  <c r="BG326" i="13" s="1"/>
  <c r="BH294" i="13"/>
  <c r="BH310" i="13" s="1"/>
  <c r="BH326" i="13" s="1"/>
  <c r="BI294" i="13"/>
  <c r="BI310" i="13" s="1"/>
  <c r="BI326" i="13" s="1"/>
  <c r="BJ294" i="13"/>
  <c r="BJ310" i="13" s="1"/>
  <c r="BJ326" i="13" s="1"/>
  <c r="BK294" i="13"/>
  <c r="BK310" i="13" s="1"/>
  <c r="BK326" i="13" s="1"/>
  <c r="BL294" i="13"/>
  <c r="BL310" i="13" s="1"/>
  <c r="BL326" i="13" s="1"/>
  <c r="BM294" i="13"/>
  <c r="BM310" i="13" s="1"/>
  <c r="BM326" i="13" s="1"/>
  <c r="BN294" i="13"/>
  <c r="BN310" i="13" s="1"/>
  <c r="BN326" i="13" s="1"/>
  <c r="BO294" i="13"/>
  <c r="BO310" i="13" s="1"/>
  <c r="BO326" i="13" s="1"/>
  <c r="BP294" i="13"/>
  <c r="BP310" i="13" s="1"/>
  <c r="BP326" i="13" s="1"/>
  <c r="BQ294" i="13"/>
  <c r="BQ310" i="13" s="1"/>
  <c r="BQ326" i="13" s="1"/>
  <c r="BR294" i="13"/>
  <c r="BR310" i="13" s="1"/>
  <c r="BR326" i="13" s="1"/>
  <c r="BS294" i="13"/>
  <c r="BS310" i="13" s="1"/>
  <c r="BS326" i="13" s="1"/>
  <c r="BT294" i="13"/>
  <c r="BT310" i="13" s="1"/>
  <c r="BT326" i="13" s="1"/>
  <c r="BU294" i="13"/>
  <c r="BU310" i="13" s="1"/>
  <c r="BU326" i="13" s="1"/>
  <c r="BV294" i="13"/>
  <c r="BV310" i="13" s="1"/>
  <c r="BV326" i="13" s="1"/>
  <c r="BW294" i="13"/>
  <c r="BW310" i="13" s="1"/>
  <c r="BW326" i="13" s="1"/>
  <c r="BX294" i="13"/>
  <c r="BX310" i="13" s="1"/>
  <c r="BX326" i="13" s="1"/>
  <c r="BY294" i="13"/>
  <c r="BY310" i="13" s="1"/>
  <c r="BY326" i="13" s="1"/>
  <c r="BZ294" i="13"/>
  <c r="BZ310" i="13" s="1"/>
  <c r="BZ326" i="13" s="1"/>
  <c r="CA294" i="13"/>
  <c r="CA310" i="13" s="1"/>
  <c r="CA326" i="13" s="1"/>
  <c r="AE295" i="13"/>
  <c r="AF295" i="13"/>
  <c r="AG295" i="13"/>
  <c r="AH295" i="13"/>
  <c r="AI295" i="13"/>
  <c r="AJ295" i="13"/>
  <c r="AK295" i="13"/>
  <c r="AL295" i="13"/>
  <c r="AM295" i="13"/>
  <c r="AN295" i="13"/>
  <c r="AO295" i="13"/>
  <c r="AP295" i="13"/>
  <c r="AQ295" i="13"/>
  <c r="AR295" i="13"/>
  <c r="AS295" i="13"/>
  <c r="AT295" i="13"/>
  <c r="AU295" i="13"/>
  <c r="AV295" i="13"/>
  <c r="AW295" i="13"/>
  <c r="AX295" i="13"/>
  <c r="AY295" i="13"/>
  <c r="AZ295" i="13"/>
  <c r="BA295" i="13"/>
  <c r="BB295" i="13"/>
  <c r="BC295" i="13"/>
  <c r="BD295" i="13"/>
  <c r="BE295" i="13"/>
  <c r="BF295" i="13"/>
  <c r="BG295" i="13"/>
  <c r="BH295" i="13"/>
  <c r="BI295" i="13"/>
  <c r="BJ295" i="13"/>
  <c r="BK295" i="13"/>
  <c r="BL295" i="13"/>
  <c r="BM295" i="13"/>
  <c r="BN295" i="13"/>
  <c r="BO295" i="13"/>
  <c r="BP295" i="13"/>
  <c r="BQ295" i="13"/>
  <c r="BR295" i="13"/>
  <c r="BS295" i="13"/>
  <c r="BT295" i="13"/>
  <c r="BU295" i="13"/>
  <c r="BV295" i="13"/>
  <c r="BW295" i="13"/>
  <c r="BX295" i="13"/>
  <c r="BY295" i="13"/>
  <c r="BZ295" i="13"/>
  <c r="CA295" i="13"/>
  <c r="AN227" i="27"/>
  <c r="AN232" i="27" s="1"/>
  <c r="AO227" i="27"/>
  <c r="AP227" i="27"/>
  <c r="AP232" i="27" s="1"/>
  <c r="AQ227" i="27"/>
  <c r="AQ232" i="27" s="1"/>
  <c r="AR227" i="27"/>
  <c r="AR232" i="27" s="1"/>
  <c r="AS227" i="27"/>
  <c r="AS232" i="27" s="1"/>
  <c r="AT227" i="27"/>
  <c r="AT232" i="27" s="1"/>
  <c r="AU227" i="27"/>
  <c r="AU232" i="27" s="1"/>
  <c r="AV227" i="27"/>
  <c r="AW227" i="27"/>
  <c r="AW232" i="27" s="1"/>
  <c r="AX227" i="27"/>
  <c r="AX232" i="27" s="1"/>
  <c r="AY227" i="27"/>
  <c r="AY232" i="27" s="1"/>
  <c r="AZ227" i="27"/>
  <c r="AZ232" i="27" s="1"/>
  <c r="BA227" i="27"/>
  <c r="BB227" i="27"/>
  <c r="BC227" i="27"/>
  <c r="BD227" i="27"/>
  <c r="BE227" i="27"/>
  <c r="BF227" i="27"/>
  <c r="BG227" i="27"/>
  <c r="BH227" i="27"/>
  <c r="BI227" i="27"/>
  <c r="BJ227" i="27"/>
  <c r="BK227" i="27"/>
  <c r="BL227" i="27"/>
  <c r="BM227" i="27"/>
  <c r="BN227" i="27"/>
  <c r="BO227" i="27"/>
  <c r="BP227" i="27"/>
  <c r="BQ227" i="27"/>
  <c r="BR227" i="27"/>
  <c r="BS227" i="27"/>
  <c r="BT227" i="27"/>
  <c r="BU227" i="27"/>
  <c r="BV227" i="27"/>
  <c r="BW227" i="27"/>
  <c r="BX227" i="27"/>
  <c r="BY227" i="27"/>
  <c r="BZ227" i="27"/>
  <c r="AM227" i="27"/>
  <c r="AM232" i="27" s="1"/>
  <c r="AD292" i="13"/>
  <c r="BK25" i="46"/>
  <c r="BZ213" i="27"/>
  <c r="BY213" i="27"/>
  <c r="BY218" i="27" s="1"/>
  <c r="BX213" i="27"/>
  <c r="BX215" i="27" s="1"/>
  <c r="BW213" i="27"/>
  <c r="BW219" i="27" s="1"/>
  <c r="BV213" i="27"/>
  <c r="BV215" i="27" s="1"/>
  <c r="BU213" i="27"/>
  <c r="BU218" i="27" s="1"/>
  <c r="BT213" i="27"/>
  <c r="BT218" i="27" s="1"/>
  <c r="BS213" i="27"/>
  <c r="BS219" i="27" s="1"/>
  <c r="BR213" i="27"/>
  <c r="BR219" i="27" s="1"/>
  <c r="BQ213" i="27"/>
  <c r="BQ218" i="27" s="1"/>
  <c r="BP213" i="27"/>
  <c r="BP218" i="27" s="1"/>
  <c r="BO213" i="27"/>
  <c r="BO219" i="27" s="1"/>
  <c r="BN213" i="27"/>
  <c r="BN215" i="27" s="1"/>
  <c r="BM213" i="27"/>
  <c r="BM218" i="27" s="1"/>
  <c r="BL213" i="27"/>
  <c r="BL215" i="27" s="1"/>
  <c r="BK213" i="27"/>
  <c r="BK219" i="27" s="1"/>
  <c r="BJ213" i="27"/>
  <c r="BJ215" i="27" s="1"/>
  <c r="BI213" i="27"/>
  <c r="BI219" i="27" s="1"/>
  <c r="BH213" i="27"/>
  <c r="BH219" i="27" s="1"/>
  <c r="BG213" i="27"/>
  <c r="BG219" i="27" s="1"/>
  <c r="BF213" i="27"/>
  <c r="BF215" i="27" s="1"/>
  <c r="BE213" i="27"/>
  <c r="BE218" i="27" s="1"/>
  <c r="BD213" i="27"/>
  <c r="BD219" i="27" s="1"/>
  <c r="BC213" i="27"/>
  <c r="BC219" i="27" s="1"/>
  <c r="BB213" i="27"/>
  <c r="BA213" i="27"/>
  <c r="BA218" i="27" s="1"/>
  <c r="AZ213" i="27"/>
  <c r="AY213" i="27"/>
  <c r="AX213" i="27"/>
  <c r="AW213" i="27"/>
  <c r="AV213" i="27"/>
  <c r="AU213" i="27"/>
  <c r="AT213" i="27"/>
  <c r="AS213" i="27"/>
  <c r="AR213" i="27"/>
  <c r="AQ213" i="27"/>
  <c r="AP213" i="27"/>
  <c r="AO213" i="27"/>
  <c r="AN213" i="27"/>
  <c r="AM213" i="27"/>
  <c r="AM218" i="27" s="1"/>
  <c r="AF92" i="18" l="1"/>
  <c r="AF91" i="18"/>
  <c r="AN92" i="18"/>
  <c r="AF93" i="18"/>
  <c r="AN91" i="18"/>
  <c r="AN93" i="18"/>
  <c r="AP42" i="21"/>
  <c r="AS94" i="18" s="1"/>
  <c r="AS95" i="18"/>
  <c r="AS97" i="18"/>
  <c r="AS99" i="18"/>
  <c r="AS96" i="18"/>
  <c r="BM5" i="18"/>
  <c r="BM8" i="18"/>
  <c r="BM6" i="18"/>
  <c r="BM4" i="18"/>
  <c r="BM7" i="18"/>
  <c r="Z52" i="18"/>
  <c r="Z21" i="18"/>
  <c r="AA52" i="18"/>
  <c r="AA21" i="18"/>
  <c r="AB21" i="18"/>
  <c r="AM216" i="27"/>
  <c r="AM219" i="27"/>
  <c r="AO218" i="27"/>
  <c r="AO219" i="27"/>
  <c r="AR215" i="27"/>
  <c r="AR218" i="27"/>
  <c r="AR219" i="27"/>
  <c r="AW218" i="27"/>
  <c r="AW219" i="27"/>
  <c r="AZ215" i="27"/>
  <c r="AZ218" i="27"/>
  <c r="AZ219" i="27"/>
  <c r="AP218" i="27"/>
  <c r="AP219" i="27"/>
  <c r="AX215" i="27"/>
  <c r="AX218" i="27"/>
  <c r="AX219" i="27"/>
  <c r="AS219" i="27"/>
  <c r="AS218" i="27"/>
  <c r="AV219" i="27"/>
  <c r="AV218" i="27"/>
  <c r="AY218" i="27"/>
  <c r="AY219" i="27"/>
  <c r="AN215" i="27"/>
  <c r="AN219" i="27"/>
  <c r="AN218" i="27"/>
  <c r="AQ218" i="27"/>
  <c r="AQ219" i="27"/>
  <c r="AT219" i="27"/>
  <c r="AT218" i="27"/>
  <c r="AU219" i="27"/>
  <c r="AU218" i="27"/>
  <c r="AV229" i="27"/>
  <c r="AV232" i="27"/>
  <c r="AO229" i="27"/>
  <c r="AO232" i="27"/>
  <c r="AU17" i="27"/>
  <c r="AU18" i="27"/>
  <c r="AU16" i="27"/>
  <c r="AD308" i="13"/>
  <c r="AD324" i="13" s="1"/>
  <c r="AV323" i="13"/>
  <c r="BO323" i="13"/>
  <c r="BX323" i="13"/>
  <c r="AZ323" i="13"/>
  <c r="AR331" i="13"/>
  <c r="BG331" i="13"/>
  <c r="BW323" i="13"/>
  <c r="BK323" i="13"/>
  <c r="AY323" i="13"/>
  <c r="AM323" i="13"/>
  <c r="AE331" i="13"/>
  <c r="BF331" i="13"/>
  <c r="BX331" i="13"/>
  <c r="CA323" i="13"/>
  <c r="AQ323" i="13"/>
  <c r="BZ323" i="13"/>
  <c r="AN323" i="13"/>
  <c r="BP331" i="13"/>
  <c r="AF331" i="13"/>
  <c r="BV323" i="13"/>
  <c r="BJ323" i="13"/>
  <c r="AX323" i="13"/>
  <c r="AL323" i="13"/>
  <c r="BC331" i="13"/>
  <c r="AJ323" i="13"/>
  <c r="AE323" i="13"/>
  <c r="BN323" i="13"/>
  <c r="BL323" i="13"/>
  <c r="BD331" i="13"/>
  <c r="BU323" i="13"/>
  <c r="BI323" i="13"/>
  <c r="AW323" i="13"/>
  <c r="AK323" i="13"/>
  <c r="BB331" i="13"/>
  <c r="BL331" i="13"/>
  <c r="BG323" i="13"/>
  <c r="BW331" i="13"/>
  <c r="AM331" i="13"/>
  <c r="BR323" i="13"/>
  <c r="BF323" i="13"/>
  <c r="AT323" i="13"/>
  <c r="AH323" i="13"/>
  <c r="BV331" i="13"/>
  <c r="BJ331" i="13"/>
  <c r="AX331" i="13"/>
  <c r="AL331" i="13"/>
  <c r="BY331" i="13"/>
  <c r="AT331" i="13"/>
  <c r="AZ331" i="13"/>
  <c r="AU323" i="13"/>
  <c r="BK331" i="13"/>
  <c r="BQ323" i="13"/>
  <c r="BE323" i="13"/>
  <c r="AS323" i="13"/>
  <c r="AG323" i="13"/>
  <c r="BU331" i="13"/>
  <c r="BI331" i="13"/>
  <c r="AW331" i="13"/>
  <c r="AK331" i="13"/>
  <c r="BS331" i="13"/>
  <c r="AQ331" i="13"/>
  <c r="BT323" i="13"/>
  <c r="AN331" i="13"/>
  <c r="BS323" i="13"/>
  <c r="AI323" i="13"/>
  <c r="AY331" i="13"/>
  <c r="AU331" i="13"/>
  <c r="BP323" i="13"/>
  <c r="BD323" i="13"/>
  <c r="AR323" i="13"/>
  <c r="AF323" i="13"/>
  <c r="BT331" i="13"/>
  <c r="BH331" i="13"/>
  <c r="AV331" i="13"/>
  <c r="AJ331" i="13"/>
  <c r="BR331" i="13"/>
  <c r="AP331" i="13"/>
  <c r="BH323" i="13"/>
  <c r="BC323" i="13"/>
  <c r="BB323" i="13"/>
  <c r="AP323" i="13"/>
  <c r="AI331" i="13"/>
  <c r="BY323" i="13"/>
  <c r="BM323" i="13"/>
  <c r="BA323" i="13"/>
  <c r="AO323" i="13"/>
  <c r="BQ331" i="13"/>
  <c r="BE331" i="13"/>
  <c r="AS331" i="13"/>
  <c r="AG331" i="13"/>
  <c r="BM331" i="13"/>
  <c r="AH331" i="13"/>
  <c r="BP219" i="27"/>
  <c r="BX216" i="27"/>
  <c r="AQ216" i="27"/>
  <c r="BO216" i="27"/>
  <c r="BP215" i="27"/>
  <c r="AS216" i="27"/>
  <c r="BQ216" i="27"/>
  <c r="AZ216" i="27"/>
  <c r="BE219" i="27"/>
  <c r="BG216" i="27"/>
  <c r="BK218" i="27"/>
  <c r="BI218" i="27"/>
  <c r="BM215" i="27"/>
  <c r="BM219" i="27"/>
  <c r="BD218" i="27"/>
  <c r="BE215" i="27"/>
  <c r="BD215" i="27"/>
  <c r="BJ218" i="27"/>
  <c r="AY216" i="27"/>
  <c r="BL219" i="27"/>
  <c r="BN216" i="27"/>
  <c r="AN216" i="27"/>
  <c r="BW216" i="27"/>
  <c r="AO216" i="27"/>
  <c r="AM215" i="27"/>
  <c r="BX218" i="27"/>
  <c r="BM216" i="27"/>
  <c r="BC215" i="27"/>
  <c r="BW218" i="27"/>
  <c r="BL216" i="27"/>
  <c r="BY215" i="27"/>
  <c r="BA215" i="27"/>
  <c r="BY219" i="27"/>
  <c r="BA219" i="27"/>
  <c r="BV218" i="27"/>
  <c r="BK216" i="27"/>
  <c r="BX219" i="27"/>
  <c r="BQ215" i="27"/>
  <c r="AS215" i="27"/>
  <c r="BE216" i="27"/>
  <c r="BC216" i="27"/>
  <c r="BO215" i="27"/>
  <c r="AQ215" i="27"/>
  <c r="BQ219" i="27"/>
  <c r="BL218" i="27"/>
  <c r="BY216" i="27"/>
  <c r="BA216" i="27"/>
  <c r="AO215" i="27"/>
  <c r="AP216" i="27"/>
  <c r="BF216" i="27"/>
  <c r="BF218" i="27"/>
  <c r="AW215" i="27"/>
  <c r="AW216" i="27"/>
  <c r="BI215" i="27"/>
  <c r="BI216" i="27"/>
  <c r="BU215" i="27"/>
  <c r="BU216" i="27"/>
  <c r="BF219" i="27"/>
  <c r="BB218" i="27"/>
  <c r="BB219" i="27"/>
  <c r="BZ218" i="27"/>
  <c r="BZ219" i="27"/>
  <c r="AP215" i="27"/>
  <c r="BZ216" i="27"/>
  <c r="AT216" i="27"/>
  <c r="BR216" i="27"/>
  <c r="BR218" i="27"/>
  <c r="AU215" i="27"/>
  <c r="BS215" i="27"/>
  <c r="BS218" i="27"/>
  <c r="BB216" i="27"/>
  <c r="BB215" i="27"/>
  <c r="BN218" i="27"/>
  <c r="BN219" i="27"/>
  <c r="BZ215" i="27"/>
  <c r="BG215" i="27"/>
  <c r="BG218" i="27"/>
  <c r="AV215" i="27"/>
  <c r="AV216" i="27"/>
  <c r="BH215" i="27"/>
  <c r="BH216" i="27"/>
  <c r="BT215" i="27"/>
  <c r="BT216" i="27"/>
  <c r="BH218" i="27"/>
  <c r="BR215" i="27"/>
  <c r="BS216" i="27"/>
  <c r="AX216" i="27"/>
  <c r="BJ219" i="27"/>
  <c r="BJ216" i="27"/>
  <c r="BV219" i="27"/>
  <c r="BV216" i="27"/>
  <c r="BU219" i="27"/>
  <c r="AT215" i="27"/>
  <c r="BT219" i="27"/>
  <c r="AU216" i="27"/>
  <c r="BW215" i="27"/>
  <c r="BK215" i="27"/>
  <c r="AY215" i="27"/>
  <c r="BO218" i="27"/>
  <c r="BC218" i="27"/>
  <c r="BP216" i="27"/>
  <c r="BD216" i="27"/>
  <c r="AR216" i="27"/>
  <c r="AS93" i="18" l="1"/>
  <c r="AS91" i="18"/>
  <c r="AS92" i="18"/>
  <c r="BK26" i="46"/>
  <c r="BM11" i="18" l="1"/>
  <c r="BM14" i="18"/>
  <c r="BM9" i="18"/>
  <c r="BM12" i="18"/>
  <c r="BM13" i="18"/>
  <c r="BM10" i="18"/>
  <c r="BV33" i="36"/>
  <c r="BV32" i="36"/>
  <c r="BV38" i="36"/>
  <c r="BV37" i="36"/>
  <c r="BL38" i="36"/>
  <c r="BL37" i="36"/>
  <c r="F33" i="36"/>
  <c r="F54" i="36" s="1"/>
  <c r="F74" i="36" s="1"/>
  <c r="BV53" i="36" l="1"/>
  <c r="BV73" i="36" s="1"/>
  <c r="BU25" i="46" s="1"/>
  <c r="BL58" i="36"/>
  <c r="BL78" i="36" s="1"/>
  <c r="BK28" i="46" s="1"/>
  <c r="BL59" i="36"/>
  <c r="BL79" i="36" s="1"/>
  <c r="BK29" i="46" s="1"/>
  <c r="BV58" i="36"/>
  <c r="BV78" i="36" s="1"/>
  <c r="BU28" i="46" s="1"/>
  <c r="BV59" i="36"/>
  <c r="BV79" i="36" s="1"/>
  <c r="BU29" i="46" s="1"/>
  <c r="BV54" i="36"/>
  <c r="BV74" i="36" s="1"/>
  <c r="BU26" i="46" s="1"/>
  <c r="E26" i="46"/>
  <c r="F93" i="36"/>
  <c r="BE6" i="27"/>
  <c r="AZ52" i="18"/>
  <c r="BA21" i="18"/>
  <c r="BA52" i="18"/>
  <c r="BB52" i="18"/>
  <c r="AM97" i="36"/>
  <c r="L32" i="36"/>
  <c r="AL27" i="46"/>
  <c r="L44" i="36"/>
  <c r="L38" i="36"/>
  <c r="L59" i="36" s="1"/>
  <c r="L79" i="36" s="1"/>
  <c r="AN19" i="18" l="1"/>
  <c r="AN18" i="18"/>
  <c r="AN15" i="18"/>
  <c r="L53" i="36"/>
  <c r="L73" i="36" s="1"/>
  <c r="K25" i="46" s="1"/>
  <c r="BM44" i="18"/>
  <c r="BM45" i="18"/>
  <c r="BM43" i="18"/>
  <c r="BM40" i="18"/>
  <c r="BM42" i="18"/>
  <c r="BM41" i="18"/>
  <c r="BM36" i="18"/>
  <c r="BM35" i="18"/>
  <c r="BM37" i="18"/>
  <c r="BM38" i="18"/>
  <c r="BM39" i="18"/>
  <c r="AN17" i="18"/>
  <c r="AN16" i="18"/>
  <c r="AN20" i="18"/>
  <c r="K29" i="46"/>
  <c r="E25" i="46"/>
  <c r="G4" i="18" s="1"/>
  <c r="BE79" i="36"/>
  <c r="BD29" i="46" s="1"/>
  <c r="AZ29" i="46"/>
  <c r="AZ28" i="46"/>
  <c r="J28" i="27"/>
  <c r="J43" i="27"/>
  <c r="J48" i="27"/>
  <c r="J33" i="27"/>
  <c r="J38" i="27"/>
  <c r="M6" i="18" l="1"/>
  <c r="M4" i="18"/>
  <c r="M7" i="18"/>
  <c r="M8" i="18"/>
  <c r="M5" i="18"/>
  <c r="J100" i="27"/>
  <c r="J101" i="27" s="1"/>
  <c r="BB35" i="18"/>
  <c r="BB38" i="18"/>
  <c r="BB37" i="18"/>
  <c r="BB39" i="18"/>
  <c r="BB36" i="18"/>
  <c r="BB42" i="18"/>
  <c r="BB44" i="18"/>
  <c r="BB41" i="18"/>
  <c r="BB40" i="18"/>
  <c r="BB45" i="18"/>
  <c r="BB43" i="18"/>
  <c r="BF43" i="18"/>
  <c r="BF40" i="18"/>
  <c r="BF45" i="18"/>
  <c r="BF42" i="18"/>
  <c r="BF44" i="18"/>
  <c r="BF41" i="18"/>
  <c r="M41" i="18"/>
  <c r="M40" i="18"/>
  <c r="M44" i="18"/>
  <c r="M43" i="18"/>
  <c r="M42" i="18"/>
  <c r="M45" i="18"/>
  <c r="BD79" i="36"/>
  <c r="BC29" i="46" s="1"/>
  <c r="BC79" i="36"/>
  <c r="BB29" i="46" s="1"/>
  <c r="BJ79" i="36"/>
  <c r="BI29" i="46" s="1"/>
  <c r="BK79" i="36"/>
  <c r="BJ29" i="46" s="1"/>
  <c r="BB79" i="36"/>
  <c r="BA29" i="46" s="1"/>
  <c r="BG79" i="36"/>
  <c r="BF29" i="46" s="1"/>
  <c r="BH79" i="36"/>
  <c r="BG29" i="46" s="1"/>
  <c r="BF79" i="36"/>
  <c r="BE29" i="46" s="1"/>
  <c r="BI79" i="36"/>
  <c r="BH29" i="46" s="1"/>
  <c r="J153" i="27"/>
  <c r="J156" i="27" s="1"/>
  <c r="F38" i="36"/>
  <c r="F59" i="36" s="1"/>
  <c r="F79" i="36" s="1"/>
  <c r="BI42" i="18" l="1"/>
  <c r="BI41" i="18"/>
  <c r="BI40" i="18"/>
  <c r="BI45" i="18"/>
  <c r="BI44" i="18"/>
  <c r="BI43" i="18"/>
  <c r="BC43" i="18"/>
  <c r="BC42" i="18"/>
  <c r="BC44" i="18"/>
  <c r="BC41" i="18"/>
  <c r="BC45" i="18"/>
  <c r="BC40" i="18"/>
  <c r="BL41" i="18"/>
  <c r="BL40" i="18"/>
  <c r="BL45" i="18"/>
  <c r="BL43" i="18"/>
  <c r="BL42" i="18"/>
  <c r="BL44" i="18"/>
  <c r="BE43" i="18"/>
  <c r="BE42" i="18"/>
  <c r="BE44" i="18"/>
  <c r="BE45" i="18"/>
  <c r="BE41" i="18"/>
  <c r="BE40" i="18"/>
  <c r="BK45" i="18"/>
  <c r="BK42" i="18"/>
  <c r="BK44" i="18"/>
  <c r="BK41" i="18"/>
  <c r="BK43" i="18"/>
  <c r="BK40" i="18"/>
  <c r="BH42" i="18"/>
  <c r="BH44" i="18"/>
  <c r="BH40" i="18"/>
  <c r="BH45" i="18"/>
  <c r="BH41" i="18"/>
  <c r="BH43" i="18"/>
  <c r="BD40" i="18"/>
  <c r="BD43" i="18"/>
  <c r="BD42" i="18"/>
  <c r="BD44" i="18"/>
  <c r="BD41" i="18"/>
  <c r="BD45" i="18"/>
  <c r="BJ45" i="18"/>
  <c r="BJ43" i="18"/>
  <c r="BJ44" i="18"/>
  <c r="BJ41" i="18"/>
  <c r="BJ40" i="18"/>
  <c r="BJ42" i="18"/>
  <c r="BG43" i="18"/>
  <c r="BG41" i="18"/>
  <c r="BG45" i="18"/>
  <c r="BG40" i="18"/>
  <c r="BG42" i="18"/>
  <c r="BG44" i="18"/>
  <c r="J79" i="36"/>
  <c r="I29" i="46" s="1"/>
  <c r="E29" i="46"/>
  <c r="G43" i="18" s="1"/>
  <c r="H79" i="36"/>
  <c r="G29" i="46" s="1"/>
  <c r="K79" i="36"/>
  <c r="J29" i="46" s="1"/>
  <c r="L42" i="18" l="1"/>
  <c r="L40" i="18"/>
  <c r="L43" i="18"/>
  <c r="L45" i="18"/>
  <c r="L44" i="18"/>
  <c r="L41" i="18"/>
  <c r="I41" i="18"/>
  <c r="I42" i="18"/>
  <c r="I45" i="18"/>
  <c r="I44" i="18"/>
  <c r="I40" i="18"/>
  <c r="I43" i="18"/>
  <c r="K40" i="18"/>
  <c r="K44" i="18"/>
  <c r="K42" i="18"/>
  <c r="K45" i="18"/>
  <c r="K41" i="18"/>
  <c r="K43" i="18"/>
  <c r="G79" i="36"/>
  <c r="F29" i="46" s="1"/>
  <c r="F97" i="36"/>
  <c r="I79" i="36"/>
  <c r="H29" i="46" s="1"/>
  <c r="AV6" i="27"/>
  <c r="AW6" i="27"/>
  <c r="AX6" i="27"/>
  <c r="AY6" i="27"/>
  <c r="BA6" i="27"/>
  <c r="BB6" i="27"/>
  <c r="BC6" i="27"/>
  <c r="BD6" i="27"/>
  <c r="BF6" i="27"/>
  <c r="BG6" i="27"/>
  <c r="BI6" i="27"/>
  <c r="BJ6" i="27"/>
  <c r="BK6" i="27"/>
  <c r="BL6" i="27"/>
  <c r="BN6" i="27"/>
  <c r="BO6" i="27"/>
  <c r="BP6" i="27"/>
  <c r="BQ6" i="27"/>
  <c r="BR6" i="27"/>
  <c r="BS6" i="27"/>
  <c r="BT6" i="27"/>
  <c r="BU6" i="27"/>
  <c r="BV6" i="27"/>
  <c r="BW6" i="27"/>
  <c r="BX6" i="27"/>
  <c r="BY6" i="27"/>
  <c r="BN20" i="27" l="1"/>
  <c r="BN25" i="27"/>
  <c r="BN30" i="27"/>
  <c r="BN35" i="27"/>
  <c r="BN40" i="27"/>
  <c r="BN45" i="27"/>
  <c r="BN46" i="27"/>
  <c r="BN22" i="27"/>
  <c r="BN27" i="27"/>
  <c r="BN32" i="27"/>
  <c r="BN37" i="27"/>
  <c r="BN42" i="27"/>
  <c r="BN47" i="27"/>
  <c r="BN21" i="27"/>
  <c r="BN26" i="27"/>
  <c r="BN31" i="27"/>
  <c r="BN36" i="27"/>
  <c r="BN41" i="27"/>
  <c r="BQ45" i="27"/>
  <c r="BQ21" i="27"/>
  <c r="BQ26" i="27"/>
  <c r="BQ31" i="27"/>
  <c r="BQ36" i="27"/>
  <c r="BQ41" i="27"/>
  <c r="BQ46" i="27"/>
  <c r="BQ40" i="27"/>
  <c r="BQ20" i="27"/>
  <c r="BQ25" i="27"/>
  <c r="BQ30" i="27"/>
  <c r="BQ35" i="27"/>
  <c r="BQ22" i="27"/>
  <c r="BQ27" i="27"/>
  <c r="BQ32" i="27"/>
  <c r="BQ37" i="27"/>
  <c r="BQ42" i="27"/>
  <c r="BQ47" i="27"/>
  <c r="BP47" i="27"/>
  <c r="BP21" i="27"/>
  <c r="BP26" i="27"/>
  <c r="BP31" i="27"/>
  <c r="BP36" i="27"/>
  <c r="BP41" i="27"/>
  <c r="BP46" i="27"/>
  <c r="BP32" i="27"/>
  <c r="BP20" i="27"/>
  <c r="BP25" i="27"/>
  <c r="BP30" i="27"/>
  <c r="BP35" i="27"/>
  <c r="BP40" i="27"/>
  <c r="BP45" i="27"/>
  <c r="BP37" i="27"/>
  <c r="BP42" i="27"/>
  <c r="BP22" i="27"/>
  <c r="BP27" i="27"/>
  <c r="BO21" i="27"/>
  <c r="BO26" i="27"/>
  <c r="BO31" i="27"/>
  <c r="BO36" i="27"/>
  <c r="BO41" i="27"/>
  <c r="BO46" i="27"/>
  <c r="BO20" i="27"/>
  <c r="BO25" i="27"/>
  <c r="BO30" i="27"/>
  <c r="BO35" i="27"/>
  <c r="BO40" i="27"/>
  <c r="BO45" i="27"/>
  <c r="BO22" i="27"/>
  <c r="BO27" i="27"/>
  <c r="BO32" i="27"/>
  <c r="BO37" i="27"/>
  <c r="BO42" i="27"/>
  <c r="BO47" i="27"/>
  <c r="BL20" i="27"/>
  <c r="BL25" i="27"/>
  <c r="BL30" i="27"/>
  <c r="BL35" i="27"/>
  <c r="BL40" i="27"/>
  <c r="BL45" i="27"/>
  <c r="BL41" i="27"/>
  <c r="BL22" i="27"/>
  <c r="BL27" i="27"/>
  <c r="BL32" i="27"/>
  <c r="BL37" i="27"/>
  <c r="BL42" i="27"/>
  <c r="BL47" i="27"/>
  <c r="BL21" i="27"/>
  <c r="BL26" i="27"/>
  <c r="BL31" i="27"/>
  <c r="BL36" i="27"/>
  <c r="BL46" i="27"/>
  <c r="BX20" i="27"/>
  <c r="BX25" i="27"/>
  <c r="BX30" i="27"/>
  <c r="BX35" i="27"/>
  <c r="BX40" i="27"/>
  <c r="BX45" i="27"/>
  <c r="BX46" i="27"/>
  <c r="BX21" i="27"/>
  <c r="BX22" i="27"/>
  <c r="BX27" i="27"/>
  <c r="BX32" i="27"/>
  <c r="BX37" i="27"/>
  <c r="BX42" i="27"/>
  <c r="BX47" i="27"/>
  <c r="BX31" i="27"/>
  <c r="BX36" i="27"/>
  <c r="BX26" i="27"/>
  <c r="BX41" i="27"/>
  <c r="BW20" i="27"/>
  <c r="BW25" i="27"/>
  <c r="BW30" i="27"/>
  <c r="BW35" i="27"/>
  <c r="BW40" i="27"/>
  <c r="BW45" i="27"/>
  <c r="BW22" i="27"/>
  <c r="BW27" i="27"/>
  <c r="BW32" i="27"/>
  <c r="BW37" i="27"/>
  <c r="BW42" i="27"/>
  <c r="BW47" i="27"/>
  <c r="BW21" i="27"/>
  <c r="BW26" i="27"/>
  <c r="BW31" i="27"/>
  <c r="BW36" i="27"/>
  <c r="BW41" i="27"/>
  <c r="BW46" i="27"/>
  <c r="BT22" i="27"/>
  <c r="BT27" i="27"/>
  <c r="BT32" i="27"/>
  <c r="BT37" i="27"/>
  <c r="BT42" i="27"/>
  <c r="BT47" i="27"/>
  <c r="BT21" i="27"/>
  <c r="BT26" i="27"/>
  <c r="BT31" i="27"/>
  <c r="BT36" i="27"/>
  <c r="BT41" i="27"/>
  <c r="BT46" i="27"/>
  <c r="BT35" i="27"/>
  <c r="BT20" i="27"/>
  <c r="BT25" i="27"/>
  <c r="BT30" i="27"/>
  <c r="BT40" i="27"/>
  <c r="BT45" i="27"/>
  <c r="BK20" i="27"/>
  <c r="BK25" i="27"/>
  <c r="BK30" i="27"/>
  <c r="BK35" i="27"/>
  <c r="BK40" i="27"/>
  <c r="BK45" i="27"/>
  <c r="BK22" i="27"/>
  <c r="BK27" i="27"/>
  <c r="BK32" i="27"/>
  <c r="BK37" i="27"/>
  <c r="BK42" i="27"/>
  <c r="BK47" i="27"/>
  <c r="BK21" i="27"/>
  <c r="BK26" i="27"/>
  <c r="BK31" i="27"/>
  <c r="BK36" i="27"/>
  <c r="BK41" i="27"/>
  <c r="BK46" i="27"/>
  <c r="BJ22" i="27"/>
  <c r="BJ27" i="27"/>
  <c r="BJ32" i="27"/>
  <c r="BJ37" i="27"/>
  <c r="BJ42" i="27"/>
  <c r="BJ47" i="27"/>
  <c r="BJ21" i="27"/>
  <c r="BJ26" i="27"/>
  <c r="BJ31" i="27"/>
  <c r="BJ36" i="27"/>
  <c r="BJ41" i="27"/>
  <c r="BJ46" i="27"/>
  <c r="BJ20" i="27"/>
  <c r="BJ25" i="27"/>
  <c r="BJ30" i="27"/>
  <c r="BJ35" i="27"/>
  <c r="BJ40" i="27"/>
  <c r="BJ45" i="27"/>
  <c r="BV22" i="27"/>
  <c r="BV27" i="27"/>
  <c r="BV32" i="27"/>
  <c r="BV37" i="27"/>
  <c r="BV42" i="27"/>
  <c r="BV47" i="27"/>
  <c r="BV21" i="27"/>
  <c r="BV26" i="27"/>
  <c r="BV31" i="27"/>
  <c r="BV36" i="27"/>
  <c r="BV41" i="27"/>
  <c r="BV46" i="27"/>
  <c r="BV45" i="27"/>
  <c r="BV20" i="27"/>
  <c r="BV25" i="27"/>
  <c r="BV30" i="27"/>
  <c r="BV35" i="27"/>
  <c r="BV40" i="27"/>
  <c r="BU22" i="27"/>
  <c r="BU27" i="27"/>
  <c r="BU32" i="27"/>
  <c r="BU37" i="27"/>
  <c r="BU42" i="27"/>
  <c r="BU47" i="27"/>
  <c r="BU46" i="27"/>
  <c r="BU21" i="27"/>
  <c r="BU26" i="27"/>
  <c r="BU31" i="27"/>
  <c r="BU36" i="27"/>
  <c r="BU41" i="27"/>
  <c r="BU20" i="27"/>
  <c r="BU25" i="27"/>
  <c r="BU30" i="27"/>
  <c r="BU35" i="27"/>
  <c r="BU40" i="27"/>
  <c r="BU45" i="27"/>
  <c r="BS22" i="27"/>
  <c r="BS27" i="27"/>
  <c r="BS32" i="27"/>
  <c r="BS37" i="27"/>
  <c r="BS42" i="27"/>
  <c r="BS47" i="27"/>
  <c r="BS21" i="27"/>
  <c r="BS26" i="27"/>
  <c r="BS31" i="27"/>
  <c r="BS36" i="27"/>
  <c r="BS41" i="27"/>
  <c r="BS46" i="27"/>
  <c r="BS20" i="27"/>
  <c r="BS25" i="27"/>
  <c r="BS30" i="27"/>
  <c r="BS35" i="27"/>
  <c r="BS40" i="27"/>
  <c r="BS45" i="27"/>
  <c r="BR21" i="27"/>
  <c r="BR26" i="27"/>
  <c r="BR31" i="27"/>
  <c r="BR36" i="27"/>
  <c r="BR41" i="27"/>
  <c r="BR46" i="27"/>
  <c r="BR20" i="27"/>
  <c r="BR25" i="27"/>
  <c r="BR30" i="27"/>
  <c r="BR35" i="27"/>
  <c r="BR40" i="27"/>
  <c r="BR45" i="27"/>
  <c r="BR22" i="27"/>
  <c r="BR27" i="27"/>
  <c r="BR32" i="27"/>
  <c r="BR37" i="27"/>
  <c r="BR42" i="27"/>
  <c r="BR47" i="27"/>
  <c r="J40" i="18"/>
  <c r="J43" i="18"/>
  <c r="J42" i="18"/>
  <c r="J45" i="18"/>
  <c r="J41" i="18"/>
  <c r="J44" i="18"/>
  <c r="H40" i="18"/>
  <c r="H43" i="18"/>
  <c r="H44" i="18"/>
  <c r="H42" i="18"/>
  <c r="H45" i="18"/>
  <c r="H41" i="18"/>
  <c r="AH33" i="27"/>
  <c r="AH43" i="27"/>
  <c r="AH48" i="27"/>
  <c r="AH23" i="27"/>
  <c r="AH38" i="27"/>
  <c r="AF33" i="27"/>
  <c r="AF48" i="27"/>
  <c r="AF23" i="27"/>
  <c r="AF28" i="27"/>
  <c r="AF38" i="27"/>
  <c r="AF43" i="27"/>
  <c r="AT28" i="27"/>
  <c r="AT43" i="27"/>
  <c r="AT48" i="27"/>
  <c r="AT23" i="27"/>
  <c r="AT33" i="27"/>
  <c r="AT38" i="27"/>
  <c r="AS28" i="27"/>
  <c r="AS48" i="27"/>
  <c r="AS33" i="27"/>
  <c r="AS23" i="27"/>
  <c r="AS38" i="27"/>
  <c r="AS43" i="27"/>
  <c r="AQ38" i="27"/>
  <c r="AQ23" i="27"/>
  <c r="AQ28" i="27"/>
  <c r="AQ48" i="27"/>
  <c r="AQ43" i="27"/>
  <c r="AD38" i="27"/>
  <c r="AD23" i="27"/>
  <c r="AD28" i="27"/>
  <c r="AD33" i="27"/>
  <c r="AD43" i="27"/>
  <c r="AD48" i="27"/>
  <c r="AN43" i="27"/>
  <c r="AN28" i="27"/>
  <c r="AN33" i="27"/>
  <c r="AN38" i="27"/>
  <c r="AN48" i="27"/>
  <c r="AN23" i="27"/>
  <c r="AB43" i="27"/>
  <c r="AB48" i="27"/>
  <c r="AB28" i="27"/>
  <c r="AB38" i="27"/>
  <c r="AB33" i="27"/>
  <c r="AB23" i="27"/>
  <c r="AI43" i="27"/>
  <c r="AI48" i="27"/>
  <c r="AI28" i="27"/>
  <c r="AI33" i="27"/>
  <c r="AI38" i="27"/>
  <c r="AG28" i="27"/>
  <c r="AG48" i="27"/>
  <c r="AG23" i="27"/>
  <c r="AG33" i="27"/>
  <c r="AG43" i="27"/>
  <c r="AG38" i="27"/>
  <c r="AR38" i="27"/>
  <c r="AR48" i="27"/>
  <c r="AR33" i="27"/>
  <c r="AR23" i="27"/>
  <c r="AR28" i="27"/>
  <c r="AR43" i="27"/>
  <c r="AE33" i="27"/>
  <c r="AE38" i="27"/>
  <c r="AE23" i="27"/>
  <c r="AE28" i="27"/>
  <c r="AE48" i="27"/>
  <c r="AE43" i="27"/>
  <c r="AP38" i="27"/>
  <c r="AP23" i="27"/>
  <c r="AP43" i="27"/>
  <c r="AP28" i="27"/>
  <c r="AP33" i="27"/>
  <c r="AP48" i="27"/>
  <c r="AO23" i="27"/>
  <c r="AO43" i="27"/>
  <c r="AO28" i="27"/>
  <c r="AO33" i="27"/>
  <c r="AO38" i="27"/>
  <c r="AO48" i="27"/>
  <c r="Z33" i="27"/>
  <c r="Z38" i="27"/>
  <c r="Z43" i="27"/>
  <c r="Z23" i="27"/>
  <c r="Z28" i="27"/>
  <c r="AM28" i="27"/>
  <c r="AM33" i="27"/>
  <c r="AM38" i="27"/>
  <c r="AM43" i="27"/>
  <c r="AM48" i="27"/>
  <c r="AM23" i="27"/>
  <c r="Y38" i="27"/>
  <c r="Y43" i="27"/>
  <c r="Y48" i="27"/>
  <c r="Y23" i="27"/>
  <c r="Y28" i="27"/>
  <c r="AL48" i="27"/>
  <c r="AL33" i="27"/>
  <c r="AL23" i="27"/>
  <c r="AL38" i="27"/>
  <c r="AL43" i="27"/>
  <c r="AL28" i="27"/>
  <c r="AK33" i="27"/>
  <c r="AK38" i="27"/>
  <c r="AK48" i="27"/>
  <c r="AK43" i="27"/>
  <c r="AK23" i="27"/>
  <c r="AK28" i="27"/>
  <c r="AJ38" i="27"/>
  <c r="AJ23" i="27"/>
  <c r="AJ43" i="27"/>
  <c r="AJ48" i="27"/>
  <c r="AJ33" i="27"/>
  <c r="AJ28" i="27"/>
  <c r="AA38" i="27"/>
  <c r="AA43" i="27"/>
  <c r="AA48" i="27"/>
  <c r="AA33" i="27"/>
  <c r="AA23" i="27"/>
  <c r="AA28" i="27"/>
  <c r="Y33" i="27"/>
  <c r="Z48" i="27"/>
  <c r="AV16" i="27"/>
  <c r="AV38" i="27" s="1"/>
  <c r="AV12" i="27"/>
  <c r="AV23" i="27" s="1"/>
  <c r="AV13" i="27"/>
  <c r="AV28" i="27" s="1"/>
  <c r="AC33" i="27"/>
  <c r="AC38" i="27"/>
  <c r="AC23" i="27"/>
  <c r="AC43" i="27"/>
  <c r="K38" i="27"/>
  <c r="L38" i="27"/>
  <c r="M38" i="27"/>
  <c r="N38" i="27"/>
  <c r="O38" i="27"/>
  <c r="P38" i="27"/>
  <c r="Q38" i="27"/>
  <c r="R38" i="27"/>
  <c r="S38" i="27"/>
  <c r="T38" i="27"/>
  <c r="U38" i="27"/>
  <c r="V38" i="27"/>
  <c r="W38" i="27"/>
  <c r="X38" i="27"/>
  <c r="AU38" i="27"/>
  <c r="K43" i="27"/>
  <c r="L43" i="27"/>
  <c r="M43" i="27"/>
  <c r="N43" i="27"/>
  <c r="O43" i="27"/>
  <c r="P43" i="27"/>
  <c r="Q43" i="27"/>
  <c r="R43" i="27"/>
  <c r="S43" i="27"/>
  <c r="T43" i="27"/>
  <c r="U43" i="27"/>
  <c r="V43" i="27"/>
  <c r="W43" i="27"/>
  <c r="X43" i="27"/>
  <c r="AU43" i="27"/>
  <c r="K48" i="27"/>
  <c r="L48" i="27"/>
  <c r="M48" i="27"/>
  <c r="N48" i="27"/>
  <c r="O48" i="27"/>
  <c r="P48" i="27"/>
  <c r="Q48" i="27"/>
  <c r="R48" i="27"/>
  <c r="S48" i="27"/>
  <c r="T48" i="27"/>
  <c r="U48" i="27"/>
  <c r="V48" i="27"/>
  <c r="W48" i="27"/>
  <c r="X48" i="27"/>
  <c r="AC48" i="27"/>
  <c r="AU48" i="27"/>
  <c r="K23" i="27"/>
  <c r="L23" i="27"/>
  <c r="M23" i="27"/>
  <c r="N23" i="27"/>
  <c r="O23" i="27"/>
  <c r="P23" i="27"/>
  <c r="Q23" i="27"/>
  <c r="R23" i="27"/>
  <c r="S23" i="27"/>
  <c r="T23" i="27"/>
  <c r="U23" i="27"/>
  <c r="V23" i="27"/>
  <c r="W23" i="27"/>
  <c r="X23" i="27"/>
  <c r="AI23" i="27"/>
  <c r="AU23" i="27"/>
  <c r="K28" i="27"/>
  <c r="L28" i="27"/>
  <c r="M28" i="27"/>
  <c r="N28" i="27"/>
  <c r="O28" i="27"/>
  <c r="P28" i="27"/>
  <c r="Q28" i="27"/>
  <c r="R28" i="27"/>
  <c r="S28" i="27"/>
  <c r="T28" i="27"/>
  <c r="U28" i="27"/>
  <c r="V28" i="27"/>
  <c r="W28" i="27"/>
  <c r="X28" i="27"/>
  <c r="AH28" i="27"/>
  <c r="AU28" i="27"/>
  <c r="K33" i="27"/>
  <c r="L33" i="27"/>
  <c r="M33" i="27"/>
  <c r="N33" i="27"/>
  <c r="O33" i="27"/>
  <c r="P33" i="27"/>
  <c r="Q33" i="27"/>
  <c r="R33" i="27"/>
  <c r="S33" i="27"/>
  <c r="T33" i="27"/>
  <c r="U33" i="27"/>
  <c r="V33" i="27"/>
  <c r="W33" i="27"/>
  <c r="X33" i="27"/>
  <c r="AQ33" i="27"/>
  <c r="AU33" i="27"/>
  <c r="BQ176" i="27"/>
  <c r="AY163" i="27"/>
  <c r="AT179" i="27"/>
  <c r="AU175" i="27"/>
  <c r="AV175" i="27"/>
  <c r="AW175" i="27"/>
  <c r="AU176" i="27"/>
  <c r="AV176" i="27"/>
  <c r="AW176" i="27"/>
  <c r="AU177" i="27"/>
  <c r="AV177" i="27"/>
  <c r="AW177" i="27"/>
  <c r="AO175" i="27"/>
  <c r="J158" i="27"/>
  <c r="J191" i="27" s="1"/>
  <c r="BU176" i="27"/>
  <c r="BQ158" i="27"/>
  <c r="J159" i="27"/>
  <c r="J192" i="27" s="1"/>
  <c r="AW17" i="27"/>
  <c r="AW43" i="27" s="1"/>
  <c r="AX16" i="27"/>
  <c r="AX38" i="27" s="1"/>
  <c r="AY13" i="27"/>
  <c r="AY28" i="27" s="1"/>
  <c r="AZ16" i="27"/>
  <c r="AZ38" i="27" s="1"/>
  <c r="BC12" i="27"/>
  <c r="BC23" i="27" s="1"/>
  <c r="BD12" i="27"/>
  <c r="BD23" i="27" s="1"/>
  <c r="BE16" i="27"/>
  <c r="BE38" i="27" s="1"/>
  <c r="BF16" i="27"/>
  <c r="BF38" i="27" s="1"/>
  <c r="BI13" i="27"/>
  <c r="BI28" i="27" s="1"/>
  <c r="BJ16" i="27"/>
  <c r="BJ38" i="27" s="1"/>
  <c r="BK18" i="27"/>
  <c r="BK48" i="27" s="1"/>
  <c r="BM16" i="27"/>
  <c r="BM38" i="27" s="1"/>
  <c r="BN17" i="27"/>
  <c r="BN43" i="27" s="1"/>
  <c r="BO14" i="27"/>
  <c r="BO33" i="27" s="1"/>
  <c r="BP12" i="27"/>
  <c r="BP23" i="27" s="1"/>
  <c r="BQ16" i="27"/>
  <c r="BQ38" i="27" s="1"/>
  <c r="BR16" i="27"/>
  <c r="BR38" i="27" s="1"/>
  <c r="BS12" i="27"/>
  <c r="BS23" i="27" s="1"/>
  <c r="BU13" i="27"/>
  <c r="BU28" i="27" s="1"/>
  <c r="BV16" i="27"/>
  <c r="BV38" i="27" s="1"/>
  <c r="BW14" i="27"/>
  <c r="BW33" i="27" s="1"/>
  <c r="BX16" i="27"/>
  <c r="BX38" i="27" s="1"/>
  <c r="BY13" i="27"/>
  <c r="BY28" i="27" s="1"/>
  <c r="BZ18" i="27"/>
  <c r="BZ48" i="27" s="1"/>
  <c r="BA39" i="36"/>
  <c r="BA34" i="36"/>
  <c r="BA55" i="36" l="1"/>
  <c r="BA75" i="36" s="1"/>
  <c r="AZ27" i="46" s="1"/>
  <c r="BA60" i="36"/>
  <c r="BA80" i="36" s="1"/>
  <c r="AZ30" i="46" s="1"/>
  <c r="BP150" i="27"/>
  <c r="BR97" i="27"/>
  <c r="BL152" i="27"/>
  <c r="BQ151" i="27"/>
  <c r="BN152" i="27"/>
  <c r="BX151" i="27"/>
  <c r="BS97" i="27"/>
  <c r="BS99" i="27"/>
  <c r="BV99" i="27"/>
  <c r="BJ98" i="27"/>
  <c r="BK98" i="27"/>
  <c r="BK97" i="27"/>
  <c r="BT98" i="27"/>
  <c r="BW98" i="27"/>
  <c r="BQ150" i="27"/>
  <c r="BW97" i="27"/>
  <c r="BJ152" i="27"/>
  <c r="BR152" i="27"/>
  <c r="BW152" i="27"/>
  <c r="BV151" i="27"/>
  <c r="BS151" i="27"/>
  <c r="BT152" i="27"/>
  <c r="BR99" i="27"/>
  <c r="BR98" i="27"/>
  <c r="BS98" i="27"/>
  <c r="BU97" i="27"/>
  <c r="BU99" i="27"/>
  <c r="BV98" i="27"/>
  <c r="BJ97" i="27"/>
  <c r="BJ99" i="27"/>
  <c r="BK99" i="27"/>
  <c r="BT150" i="27"/>
  <c r="BT99" i="27"/>
  <c r="BW99" i="27"/>
  <c r="BX97" i="27"/>
  <c r="BO99" i="27"/>
  <c r="BO98" i="27"/>
  <c r="BQ99" i="27"/>
  <c r="BU150" i="27"/>
  <c r="BX150" i="27"/>
  <c r="BP97" i="27"/>
  <c r="BX152" i="27"/>
  <c r="BJ150" i="27"/>
  <c r="BQ152" i="27"/>
  <c r="BU151" i="27"/>
  <c r="BV150" i="27"/>
  <c r="BL151" i="27"/>
  <c r="BP99" i="27"/>
  <c r="BP151" i="27"/>
  <c r="BN151" i="27"/>
  <c r="BU152" i="27"/>
  <c r="BO152" i="27"/>
  <c r="BQ98" i="27"/>
  <c r="BR150" i="27"/>
  <c r="BS150" i="27"/>
  <c r="BS152" i="27"/>
  <c r="BV152" i="27"/>
  <c r="BJ151" i="27"/>
  <c r="BK151" i="27"/>
  <c r="BK150" i="27"/>
  <c r="BT151" i="27"/>
  <c r="BW151" i="27"/>
  <c r="BW150" i="27"/>
  <c r="BL150" i="27"/>
  <c r="BO150" i="27"/>
  <c r="BN150" i="27"/>
  <c r="BX99" i="27"/>
  <c r="BP152" i="27"/>
  <c r="BQ97" i="27"/>
  <c r="BR151" i="27"/>
  <c r="BO151" i="27"/>
  <c r="BT97" i="27"/>
  <c r="BN99" i="27"/>
  <c r="BU98" i="27"/>
  <c r="BV97" i="27"/>
  <c r="BX98" i="27"/>
  <c r="BL98" i="27"/>
  <c r="BP98" i="27"/>
  <c r="BN98" i="27"/>
  <c r="BK152" i="27"/>
  <c r="BL99" i="27"/>
  <c r="BL97" i="27"/>
  <c r="BO97" i="27"/>
  <c r="BN97" i="27"/>
  <c r="AI100" i="27"/>
  <c r="Y153" i="27"/>
  <c r="BV34" i="36"/>
  <c r="BL34" i="36"/>
  <c r="BL39" i="36"/>
  <c r="BL60" i="36" s="1"/>
  <c r="BL80" i="36" s="1"/>
  <c r="BV39" i="36"/>
  <c r="BV60" i="36" s="1"/>
  <c r="BV80" i="36" s="1"/>
  <c r="Z153" i="27"/>
  <c r="AJ100" i="27"/>
  <c r="AU100" i="27"/>
  <c r="M153" i="27"/>
  <c r="M156" i="27" s="1"/>
  <c r="AT153" i="27"/>
  <c r="AP100" i="27"/>
  <c r="AR153" i="27"/>
  <c r="AO100" i="27"/>
  <c r="AB100" i="27"/>
  <c r="AQ153" i="27"/>
  <c r="AN100" i="27"/>
  <c r="AD153" i="27"/>
  <c r="AM100" i="27"/>
  <c r="AB153" i="27"/>
  <c r="AK153" i="27"/>
  <c r="AT100" i="27"/>
  <c r="AH100" i="27"/>
  <c r="AJ153" i="27"/>
  <c r="AS100" i="27"/>
  <c r="AF100" i="27"/>
  <c r="AI153" i="27"/>
  <c r="AR100" i="27"/>
  <c r="AH153" i="27"/>
  <c r="AQ100" i="27"/>
  <c r="AD100" i="27"/>
  <c r="AS153" i="27"/>
  <c r="AG153" i="27"/>
  <c r="U100" i="27"/>
  <c r="L153" i="27"/>
  <c r="L156" i="27" s="1"/>
  <c r="AC100" i="27"/>
  <c r="AE100" i="27"/>
  <c r="AA100" i="27"/>
  <c r="T100" i="27"/>
  <c r="AU153" i="27"/>
  <c r="W153" i="27"/>
  <c r="V153" i="27"/>
  <c r="AN153" i="27"/>
  <c r="AM153" i="27"/>
  <c r="R100" i="27"/>
  <c r="U153" i="27"/>
  <c r="Q100" i="27"/>
  <c r="P100" i="27"/>
  <c r="AO153" i="27"/>
  <c r="O100" i="27"/>
  <c r="R153" i="27"/>
  <c r="N100" i="27"/>
  <c r="AK100" i="27"/>
  <c r="M100" i="27"/>
  <c r="X100" i="27"/>
  <c r="L100" i="27"/>
  <c r="O153" i="27"/>
  <c r="V100" i="27"/>
  <c r="AE153" i="27"/>
  <c r="AF153" i="27"/>
  <c r="X153" i="27"/>
  <c r="K153" i="27"/>
  <c r="K156" i="27" s="1"/>
  <c r="AC153" i="27"/>
  <c r="AP153" i="27"/>
  <c r="Z100" i="27"/>
  <c r="S100" i="27"/>
  <c r="AG100" i="27"/>
  <c r="T153" i="27"/>
  <c r="AL100" i="27"/>
  <c r="AA153" i="27"/>
  <c r="S153" i="27"/>
  <c r="Q153" i="27"/>
  <c r="AL153" i="27"/>
  <c r="Y100" i="27"/>
  <c r="P153" i="27"/>
  <c r="W100" i="27"/>
  <c r="K100" i="27"/>
  <c r="N153" i="27"/>
  <c r="BG12" i="27"/>
  <c r="BG23" i="27" s="1"/>
  <c r="BO16" i="27"/>
  <c r="BO38" i="27" s="1"/>
  <c r="AW13" i="27"/>
  <c r="AW28" i="27" s="1"/>
  <c r="AW12" i="27"/>
  <c r="AW23" i="27" s="1"/>
  <c r="BP14" i="27"/>
  <c r="BP33" i="27" s="1"/>
  <c r="BO12" i="27"/>
  <c r="BO23" i="27" s="1"/>
  <c r="BY17" i="27"/>
  <c r="BY43" i="27" s="1"/>
  <c r="BP17" i="27"/>
  <c r="BP43" i="27" s="1"/>
  <c r="BA16" i="27"/>
  <c r="BA38" i="27" s="1"/>
  <c r="BZ14" i="27"/>
  <c r="BZ33" i="27" s="1"/>
  <c r="BY18" i="27"/>
  <c r="BY48" i="27" s="1"/>
  <c r="BA18" i="27"/>
  <c r="BA48" i="27" s="1"/>
  <c r="BO17" i="27"/>
  <c r="BO43" i="27" s="1"/>
  <c r="BM17" i="27"/>
  <c r="BM43" i="27" s="1"/>
  <c r="BA17" i="27"/>
  <c r="BA43" i="27" s="1"/>
  <c r="BN16" i="27"/>
  <c r="BN38" i="27" s="1"/>
  <c r="BN12" i="27"/>
  <c r="BN23" i="27" s="1"/>
  <c r="BC16" i="27"/>
  <c r="BC38" i="27" s="1"/>
  <c r="BB12" i="27"/>
  <c r="BB23" i="27" s="1"/>
  <c r="BU17" i="27"/>
  <c r="BU43" i="27" s="1"/>
  <c r="BT17" i="27"/>
  <c r="BT43" i="27" s="1"/>
  <c r="BQ14" i="27"/>
  <c r="BQ33" i="27" s="1"/>
  <c r="BS17" i="27"/>
  <c r="BS43" i="27" s="1"/>
  <c r="BQ17" i="27"/>
  <c r="BQ43" i="27" s="1"/>
  <c r="BE12" i="27"/>
  <c r="BE23" i="27" s="1"/>
  <c r="AX17" i="27"/>
  <c r="AX43" i="27" s="1"/>
  <c r="BL18" i="27"/>
  <c r="BL48" i="27" s="1"/>
  <c r="BE14" i="27"/>
  <c r="BE33" i="27" s="1"/>
  <c r="BD14" i="27"/>
  <c r="BD33" i="27" s="1"/>
  <c r="BC14" i="27"/>
  <c r="BC33" i="27" s="1"/>
  <c r="BO18" i="27"/>
  <c r="BO48" i="27" s="1"/>
  <c r="AX14" i="27"/>
  <c r="AX33" i="27" s="1"/>
  <c r="BI17" i="27"/>
  <c r="BI43" i="27" s="1"/>
  <c r="BV13" i="27"/>
  <c r="BV28" i="27" s="1"/>
  <c r="BD18" i="27"/>
  <c r="BD48" i="27" s="1"/>
  <c r="BG17" i="27"/>
  <c r="BG43" i="27" s="1"/>
  <c r="BO13" i="27"/>
  <c r="BO28" i="27" s="1"/>
  <c r="BC18" i="27"/>
  <c r="BC48" i="27" s="1"/>
  <c r="BE17" i="27"/>
  <c r="BE43" i="27" s="1"/>
  <c r="BD13" i="27"/>
  <c r="BD28" i="27" s="1"/>
  <c r="BC17" i="27"/>
  <c r="BC43" i="27" s="1"/>
  <c r="BC13" i="27"/>
  <c r="BQ12" i="27"/>
  <c r="BV14" i="27"/>
  <c r="BV33" i="27" s="1"/>
  <c r="BP13" i="27"/>
  <c r="BJ12" i="27"/>
  <c r="BJ23" i="27" s="1"/>
  <c r="BB18" i="27"/>
  <c r="BB48" i="27" s="1"/>
  <c r="BZ16" i="27"/>
  <c r="BZ38" i="27" s="1"/>
  <c r="BR14" i="27"/>
  <c r="BR33" i="27" s="1"/>
  <c r="BF12" i="27"/>
  <c r="BF23" i="27" s="1"/>
  <c r="BJ17" i="27"/>
  <c r="BJ43" i="27" s="1"/>
  <c r="BP16" i="27"/>
  <c r="BP38" i="27" s="1"/>
  <c r="BJ13" i="27"/>
  <c r="BJ28" i="27" s="1"/>
  <c r="BZ17" i="27"/>
  <c r="BZ43" i="27" s="1"/>
  <c r="BJ14" i="27"/>
  <c r="BJ33" i="27" s="1"/>
  <c r="AX12" i="27"/>
  <c r="AX23" i="27" s="1"/>
  <c r="BV17" i="27"/>
  <c r="BV43" i="27" s="1"/>
  <c r="BF17" i="27"/>
  <c r="BF43" i="27" s="1"/>
  <c r="BD16" i="27"/>
  <c r="BD38" i="27" s="1"/>
  <c r="BF14" i="27"/>
  <c r="BF33" i="27" s="1"/>
  <c r="AX13" i="27"/>
  <c r="AX28" i="27" s="1"/>
  <c r="BV12" i="27"/>
  <c r="BV23" i="27" s="1"/>
  <c r="BP18" i="27"/>
  <c r="BP48" i="27" s="1"/>
  <c r="BD17" i="27"/>
  <c r="BD43" i="27" s="1"/>
  <c r="BR12" i="27"/>
  <c r="BR23" i="27" s="1"/>
  <c r="BR17" i="27"/>
  <c r="BR43" i="27" s="1"/>
  <c r="BB17" i="27"/>
  <c r="BB43" i="27" s="1"/>
  <c r="BB14" i="27"/>
  <c r="BB33" i="27" s="1"/>
  <c r="BK16" i="27"/>
  <c r="BK38" i="27" s="1"/>
  <c r="BK17" i="27"/>
  <c r="BK43" i="27" s="1"/>
  <c r="AY14" i="27"/>
  <c r="AY33" i="27" s="1"/>
  <c r="AY12" i="27"/>
  <c r="BL12" i="27"/>
  <c r="BL16" i="27"/>
  <c r="BL38" i="27" s="1"/>
  <c r="BL17" i="27"/>
  <c r="BL43" i="27" s="1"/>
  <c r="BX13" i="27"/>
  <c r="BX28" i="27" s="1"/>
  <c r="BT12" i="27"/>
  <c r="BT23" i="27" s="1"/>
  <c r="AZ13" i="27"/>
  <c r="AZ28" i="27" s="1"/>
  <c r="AV18" i="27"/>
  <c r="AV48" i="27" s="1"/>
  <c r="AZ18" i="27"/>
  <c r="AZ48" i="27" s="1"/>
  <c r="BB16" i="27"/>
  <c r="BB38" i="27" s="1"/>
  <c r="AY17" i="27"/>
  <c r="AY43" i="27" s="1"/>
  <c r="BK14" i="27"/>
  <c r="BK33" i="27" s="1"/>
  <c r="AY18" i="27"/>
  <c r="AY48" i="27" s="1"/>
  <c r="BL13" i="27"/>
  <c r="BL28" i="27" s="1"/>
  <c r="BX18" i="27"/>
  <c r="BX48" i="27" s="1"/>
  <c r="AZ12" i="27"/>
  <c r="AZ23" i="27" s="1"/>
  <c r="AZ17" i="27"/>
  <c r="AZ43" i="27" s="1"/>
  <c r="BW17" i="27"/>
  <c r="BW43" i="27" s="1"/>
  <c r="BW12" i="27"/>
  <c r="BW23" i="27" s="1"/>
  <c r="BW13" i="27"/>
  <c r="BW28" i="27" s="1"/>
  <c r="BK13" i="27"/>
  <c r="BK28" i="27" s="1"/>
  <c r="BW18" i="27"/>
  <c r="BW48" i="27" s="1"/>
  <c r="BY16" i="27"/>
  <c r="BY38" i="27" s="1"/>
  <c r="AY16" i="27"/>
  <c r="AY38" i="27" s="1"/>
  <c r="BK12" i="27"/>
  <c r="BH17" i="27"/>
  <c r="BH43" i="27" s="1"/>
  <c r="BZ13" i="27"/>
  <c r="BZ28" i="27" s="1"/>
  <c r="BZ23" i="27"/>
  <c r="BN13" i="27"/>
  <c r="BN28" i="27" s="1"/>
  <c r="BN14" i="27"/>
  <c r="BN33" i="27" s="1"/>
  <c r="BN18" i="27"/>
  <c r="BN48" i="27" s="1"/>
  <c r="BX12" i="27"/>
  <c r="BX17" i="27"/>
  <c r="BX43" i="27" s="1"/>
  <c r="BW16" i="27"/>
  <c r="BW38" i="27" s="1"/>
  <c r="BM13" i="27"/>
  <c r="BM28" i="27" s="1"/>
  <c r="BM18" i="27"/>
  <c r="BM48" i="27" s="1"/>
  <c r="BA13" i="27"/>
  <c r="BA28" i="27" s="1"/>
  <c r="BT13" i="27"/>
  <c r="BT28" i="27" s="1"/>
  <c r="BY14" i="27"/>
  <c r="BY33" i="27" s="1"/>
  <c r="BM14" i="27"/>
  <c r="BM33" i="27" s="1"/>
  <c r="BA14" i="27"/>
  <c r="BA33" i="27" s="1"/>
  <c r="BS13" i="27"/>
  <c r="BS28" i="27" s="1"/>
  <c r="BG13" i="27"/>
  <c r="BG28" i="27" s="1"/>
  <c r="BY12" i="27"/>
  <c r="BM12" i="27"/>
  <c r="BA12" i="27"/>
  <c r="BA23" i="27" s="1"/>
  <c r="BV18" i="27"/>
  <c r="BV48" i="27" s="1"/>
  <c r="BJ18" i="27"/>
  <c r="BJ48" i="27" s="1"/>
  <c r="AX18" i="27"/>
  <c r="AX48" i="27" s="1"/>
  <c r="BH13" i="27"/>
  <c r="BH28" i="27" s="1"/>
  <c r="BX14" i="27"/>
  <c r="BX33" i="27" s="1"/>
  <c r="BL14" i="27"/>
  <c r="BL33" i="27" s="1"/>
  <c r="AZ14" i="27"/>
  <c r="AZ33" i="27" s="1"/>
  <c r="BR13" i="27"/>
  <c r="BR28" i="27" s="1"/>
  <c r="BF13" i="27"/>
  <c r="BF28" i="27" s="1"/>
  <c r="BU18" i="27"/>
  <c r="BU48" i="27" s="1"/>
  <c r="BI18" i="27"/>
  <c r="BI48" i="27" s="1"/>
  <c r="AW18" i="27"/>
  <c r="AW48" i="27" s="1"/>
  <c r="BU16" i="27"/>
  <c r="BU38" i="27" s="1"/>
  <c r="BI16" i="27"/>
  <c r="BI38" i="27" s="1"/>
  <c r="AW16" i="27"/>
  <c r="AW38" i="27" s="1"/>
  <c r="BQ13" i="27"/>
  <c r="BQ28" i="27" s="1"/>
  <c r="BE13" i="27"/>
  <c r="BE28" i="27" s="1"/>
  <c r="BT18" i="27"/>
  <c r="BT48" i="27" s="1"/>
  <c r="BH18" i="27"/>
  <c r="BH48" i="27" s="1"/>
  <c r="BT16" i="27"/>
  <c r="BT38" i="27" s="1"/>
  <c r="BH16" i="27"/>
  <c r="BH38" i="27" s="1"/>
  <c r="BS18" i="27"/>
  <c r="BS48" i="27" s="1"/>
  <c r="BG16" i="27"/>
  <c r="BG38" i="27" s="1"/>
  <c r="BU14" i="27"/>
  <c r="BU33" i="27" s="1"/>
  <c r="BI14" i="27"/>
  <c r="BI33" i="27" s="1"/>
  <c r="AW14" i="27"/>
  <c r="AW33" i="27" s="1"/>
  <c r="BU12" i="27"/>
  <c r="BI12" i="27"/>
  <c r="BI23" i="27" s="1"/>
  <c r="BR18" i="27"/>
  <c r="BR48" i="27" s="1"/>
  <c r="BF18" i="27"/>
  <c r="BF48" i="27" s="1"/>
  <c r="BG18" i="27"/>
  <c r="BG48" i="27" s="1"/>
  <c r="BT14" i="27"/>
  <c r="BT33" i="27" s="1"/>
  <c r="BH14" i="27"/>
  <c r="BH33" i="27" s="1"/>
  <c r="BB13" i="27"/>
  <c r="BB28" i="27" s="1"/>
  <c r="BH12" i="27"/>
  <c r="BH23" i="27" s="1"/>
  <c r="BQ18" i="27"/>
  <c r="BQ48" i="27" s="1"/>
  <c r="BE18" i="27"/>
  <c r="BE48" i="27" s="1"/>
  <c r="BS16" i="27"/>
  <c r="BS38" i="27" s="1"/>
  <c r="BS14" i="27"/>
  <c r="BS33" i="27" s="1"/>
  <c r="BG14" i="27"/>
  <c r="BG33" i="27" s="1"/>
  <c r="AV17" i="27"/>
  <c r="AV43" i="27" s="1"/>
  <c r="AV14" i="27"/>
  <c r="AV33" i="27" s="1"/>
  <c r="AV100" i="27" s="1"/>
  <c r="BB46" i="18" l="1"/>
  <c r="BB49" i="18"/>
  <c r="BB50" i="18"/>
  <c r="BB19" i="18"/>
  <c r="BB18" i="18"/>
  <c r="BB15" i="18"/>
  <c r="BB51" i="18"/>
  <c r="BB47" i="18"/>
  <c r="BB48" i="18"/>
  <c r="BB16" i="18"/>
  <c r="BB17" i="18"/>
  <c r="BB20" i="18"/>
  <c r="BV55" i="36"/>
  <c r="BV75" i="36" s="1"/>
  <c r="BU27" i="46" s="1"/>
  <c r="BL55" i="36"/>
  <c r="BL75" i="36" s="1"/>
  <c r="BK27" i="46" s="1"/>
  <c r="BH100" i="27"/>
  <c r="BU30" i="46"/>
  <c r="BJ80" i="36"/>
  <c r="BI30" i="46" s="1"/>
  <c r="BK30" i="46"/>
  <c r="BR153" i="27"/>
  <c r="AW153" i="27"/>
  <c r="BD100" i="27"/>
  <c r="BM153" i="27"/>
  <c r="BI153" i="27"/>
  <c r="BU153" i="27"/>
  <c r="AV153" i="27"/>
  <c r="BS153" i="27"/>
  <c r="BZ153" i="27"/>
  <c r="BS100" i="27"/>
  <c r="BD153" i="27"/>
  <c r="BJ100" i="27"/>
  <c r="BW153" i="27"/>
  <c r="BX153" i="27"/>
  <c r="BQ153" i="27"/>
  <c r="BJ153" i="27"/>
  <c r="BF153" i="27"/>
  <c r="BV153" i="27"/>
  <c r="AX100" i="27"/>
  <c r="BE153" i="27"/>
  <c r="BH153" i="27"/>
  <c r="BC153" i="27"/>
  <c r="BO100" i="27"/>
  <c r="AX153" i="27"/>
  <c r="AZ153" i="27"/>
  <c r="AY153" i="27"/>
  <c r="BK153" i="27"/>
  <c r="BA153" i="27"/>
  <c r="BG153" i="27"/>
  <c r="BB100" i="27"/>
  <c r="BT153" i="27"/>
  <c r="BR100" i="27"/>
  <c r="BN100" i="27"/>
  <c r="AW100" i="27"/>
  <c r="BZ100" i="27"/>
  <c r="AZ100" i="27"/>
  <c r="BL153" i="27"/>
  <c r="BV100" i="27"/>
  <c r="BF100" i="27"/>
  <c r="BO153" i="27"/>
  <c r="BY153" i="27"/>
  <c r="BA100" i="27"/>
  <c r="BB153" i="27"/>
  <c r="BW100" i="27"/>
  <c r="BT100" i="27"/>
  <c r="BP153" i="27"/>
  <c r="BN153" i="27"/>
  <c r="BI100" i="27"/>
  <c r="BE100" i="27"/>
  <c r="BG100" i="27"/>
  <c r="BL23" i="27"/>
  <c r="BL100" i="27" s="1"/>
  <c r="BK23" i="27"/>
  <c r="BK100" i="27" s="1"/>
  <c r="AY23" i="27"/>
  <c r="AY100" i="27" s="1"/>
  <c r="BM23" i="27"/>
  <c r="BM100" i="27" s="1"/>
  <c r="BY23" i="27"/>
  <c r="BY100" i="27" s="1"/>
  <c r="BX23" i="27"/>
  <c r="BX100" i="27" s="1"/>
  <c r="BQ23" i="27"/>
  <c r="BQ100" i="27" s="1"/>
  <c r="BC28" i="27"/>
  <c r="BC100" i="27" s="1"/>
  <c r="BU23" i="27"/>
  <c r="BU100" i="27" s="1"/>
  <c r="BP28" i="27"/>
  <c r="BP100" i="27" s="1"/>
  <c r="BA26" i="36"/>
  <c r="AW26" i="36"/>
  <c r="AR26" i="36"/>
  <c r="AW68" i="36"/>
  <c r="AW70" i="36"/>
  <c r="BM50" i="18" l="1"/>
  <c r="BM46" i="18"/>
  <c r="BM49" i="18"/>
  <c r="BK46" i="18"/>
  <c r="BK50" i="18"/>
  <c r="BK49" i="18"/>
  <c r="BM18" i="18"/>
  <c r="BM19" i="18"/>
  <c r="BM15" i="18"/>
  <c r="BB26" i="18"/>
  <c r="BB27" i="18"/>
  <c r="BM20" i="18"/>
  <c r="BM17" i="18"/>
  <c r="BM16" i="18"/>
  <c r="AM26" i="36"/>
  <c r="AM21" i="36"/>
  <c r="AR70" i="36"/>
  <c r="AR90" i="36" s="1"/>
  <c r="AW88" i="36"/>
  <c r="AW90" i="36"/>
  <c r="AU44" i="21" s="1"/>
  <c r="BM48" i="18"/>
  <c r="BM47" i="18"/>
  <c r="BM51" i="18"/>
  <c r="BK48" i="18"/>
  <c r="BK47" i="18"/>
  <c r="BK51" i="18"/>
  <c r="BC80" i="36"/>
  <c r="BB30" i="46" s="1"/>
  <c r="BE80" i="36"/>
  <c r="BD30" i="46" s="1"/>
  <c r="BB80" i="36"/>
  <c r="BA30" i="46" s="1"/>
  <c r="BG80" i="36"/>
  <c r="BF30" i="46" s="1"/>
  <c r="BI80" i="36"/>
  <c r="BH30" i="46" s="1"/>
  <c r="BD80" i="36"/>
  <c r="BC30" i="46" s="1"/>
  <c r="BH80" i="36"/>
  <c r="BG30" i="46" s="1"/>
  <c r="BF80" i="36"/>
  <c r="BE30" i="46" s="1"/>
  <c r="BK80" i="36"/>
  <c r="BJ30" i="46" s="1"/>
  <c r="AM93" i="36"/>
  <c r="BL50" i="18" l="1"/>
  <c r="BL46" i="18"/>
  <c r="BL49" i="18"/>
  <c r="BE49" i="18"/>
  <c r="BE50" i="18"/>
  <c r="BE46" i="18"/>
  <c r="BH49" i="18"/>
  <c r="BH50" i="18"/>
  <c r="BH46" i="18"/>
  <c r="BG49" i="18"/>
  <c r="BG50" i="18"/>
  <c r="BG46" i="18"/>
  <c r="BI50" i="18"/>
  <c r="BI49" i="18"/>
  <c r="BI46" i="18"/>
  <c r="BJ50" i="18"/>
  <c r="BJ49" i="18"/>
  <c r="BJ46" i="18"/>
  <c r="BC46" i="18"/>
  <c r="BC49" i="18"/>
  <c r="BC50" i="18"/>
  <c r="BF49" i="18"/>
  <c r="BF50" i="18"/>
  <c r="BF46" i="18"/>
  <c r="BD49" i="18"/>
  <c r="BD50" i="18"/>
  <c r="BD46" i="18"/>
  <c r="BM27" i="18"/>
  <c r="AU42" i="21"/>
  <c r="AX91" i="18" s="1"/>
  <c r="BB140" i="13"/>
  <c r="BB141" i="13" s="1"/>
  <c r="AP44" i="21"/>
  <c r="AS104" i="18" s="1"/>
  <c r="AW140" i="13"/>
  <c r="AW141" i="13" s="1"/>
  <c r="BM26" i="18"/>
  <c r="BM57" i="18"/>
  <c r="BM58" i="18"/>
  <c r="AE21" i="36"/>
  <c r="AM70" i="36"/>
  <c r="AM90" i="36" s="1"/>
  <c r="AE26" i="36"/>
  <c r="AX104" i="18"/>
  <c r="AX102" i="18"/>
  <c r="AX103" i="18"/>
  <c r="AX101" i="18"/>
  <c r="AX100" i="18"/>
  <c r="BL48" i="18"/>
  <c r="BL47" i="18"/>
  <c r="BL51" i="18"/>
  <c r="BJ48" i="18"/>
  <c r="BJ51" i="18"/>
  <c r="BJ47" i="18"/>
  <c r="BI47" i="18"/>
  <c r="BI51" i="18"/>
  <c r="BI48" i="18"/>
  <c r="BG48" i="18"/>
  <c r="BG51" i="18"/>
  <c r="BG47" i="18"/>
  <c r="BE47" i="18"/>
  <c r="BE51" i="18"/>
  <c r="BE48" i="18"/>
  <c r="BD47" i="18"/>
  <c r="BD48" i="18"/>
  <c r="BD51" i="18"/>
  <c r="BH48" i="18"/>
  <c r="BH47" i="18"/>
  <c r="BH51" i="18"/>
  <c r="BC47" i="18"/>
  <c r="BC48" i="18"/>
  <c r="BC51" i="18"/>
  <c r="BF48" i="18"/>
  <c r="BF51" i="18"/>
  <c r="BF47" i="18"/>
  <c r="AM94" i="36"/>
  <c r="AE34" i="36" l="1"/>
  <c r="AE55" i="36" s="1"/>
  <c r="U34" i="36"/>
  <c r="U55" i="36" s="1"/>
  <c r="U75" i="36" s="1"/>
  <c r="AE39" i="36"/>
  <c r="AE45" i="36"/>
  <c r="U45" i="36" s="1"/>
  <c r="AX94" i="18"/>
  <c r="AX114" i="18" s="1"/>
  <c r="AS100" i="18"/>
  <c r="AX93" i="18"/>
  <c r="AS103" i="18"/>
  <c r="AX92" i="18"/>
  <c r="AS101" i="18"/>
  <c r="AS114" i="18" s="1"/>
  <c r="AS102" i="18"/>
  <c r="AK44" i="21"/>
  <c r="AN104" i="18" s="1"/>
  <c r="AR140" i="13"/>
  <c r="AR141" i="13" s="1"/>
  <c r="AE50" i="36"/>
  <c r="U50" i="36" s="1"/>
  <c r="AL30" i="46"/>
  <c r="T26" i="46"/>
  <c r="AK74" i="36"/>
  <c r="AJ26" i="46" s="1"/>
  <c r="AL74" i="36"/>
  <c r="AK26" i="46" s="1"/>
  <c r="AJ74" i="36"/>
  <c r="AI26" i="46" s="1"/>
  <c r="AF74" i="36"/>
  <c r="AE26" i="46" s="1"/>
  <c r="AI74" i="36"/>
  <c r="AH26" i="46" s="1"/>
  <c r="AG74" i="36"/>
  <c r="AF26" i="46" s="1"/>
  <c r="AH74" i="36"/>
  <c r="AG26" i="46" s="1"/>
  <c r="AN50" i="18" l="1"/>
  <c r="AN46" i="18"/>
  <c r="AN49" i="18"/>
  <c r="AE75" i="36"/>
  <c r="AD27" i="46" s="1"/>
  <c r="AF16" i="18" s="1"/>
  <c r="AG75" i="36"/>
  <c r="AF27" i="46" s="1"/>
  <c r="AS115" i="18"/>
  <c r="AX115" i="18"/>
  <c r="AE60" i="36"/>
  <c r="AE80" i="36" s="1"/>
  <c r="AD30" i="46" s="1"/>
  <c r="U39" i="36"/>
  <c r="U60" i="36" s="1"/>
  <c r="U80" i="36" s="1"/>
  <c r="AN103" i="18"/>
  <c r="AN101" i="18"/>
  <c r="AN114" i="18" s="1"/>
  <c r="AN100" i="18"/>
  <c r="AN102" i="18"/>
  <c r="AE70" i="36"/>
  <c r="AE90" i="36" s="1"/>
  <c r="AN47" i="18"/>
  <c r="AN51" i="18"/>
  <c r="AN48" i="18"/>
  <c r="V10" i="18"/>
  <c r="V11" i="18"/>
  <c r="V14" i="18"/>
  <c r="V9" i="18"/>
  <c r="V12" i="18"/>
  <c r="V13" i="18"/>
  <c r="AJ9" i="18"/>
  <c r="AJ12" i="18"/>
  <c r="AJ11" i="18"/>
  <c r="AJ14" i="18"/>
  <c r="AJ13" i="18"/>
  <c r="AJ10" i="18"/>
  <c r="AG10" i="18"/>
  <c r="AG13" i="18"/>
  <c r="AG11" i="18"/>
  <c r="AG14" i="18"/>
  <c r="AG9" i="18"/>
  <c r="AG12" i="18"/>
  <c r="AK9" i="18"/>
  <c r="AK12" i="18"/>
  <c r="AK10" i="18"/>
  <c r="AK13" i="18"/>
  <c r="AK11" i="18"/>
  <c r="AK14" i="18"/>
  <c r="AM11" i="18"/>
  <c r="AM14" i="18"/>
  <c r="AM9" i="18"/>
  <c r="AM12" i="18"/>
  <c r="AM10" i="18"/>
  <c r="AM13" i="18"/>
  <c r="AL9" i="18"/>
  <c r="AL10" i="18"/>
  <c r="AL13" i="18"/>
  <c r="AL12" i="18"/>
  <c r="AL11" i="18"/>
  <c r="AL14" i="18"/>
  <c r="AH17" i="18"/>
  <c r="AH16" i="18"/>
  <c r="AH20" i="18"/>
  <c r="AI9" i="18"/>
  <c r="AI12" i="18"/>
  <c r="AI10" i="18"/>
  <c r="AI13" i="18"/>
  <c r="AI11" i="18"/>
  <c r="AI14" i="18"/>
  <c r="AH10" i="18"/>
  <c r="AH11" i="18"/>
  <c r="AH14" i="18"/>
  <c r="AH12" i="18"/>
  <c r="AH13" i="18"/>
  <c r="AH9" i="18"/>
  <c r="AK93" i="36"/>
  <c r="AI93" i="36"/>
  <c r="AH93" i="36"/>
  <c r="AG93" i="36"/>
  <c r="AF93" i="36"/>
  <c r="AJ93" i="36"/>
  <c r="AL93" i="36"/>
  <c r="T27" i="46"/>
  <c r="AK75" i="36"/>
  <c r="AJ27" i="46" s="1"/>
  <c r="AF75" i="36"/>
  <c r="AE27" i="46" s="1"/>
  <c r="AJ75" i="36"/>
  <c r="AI27" i="46" s="1"/>
  <c r="AH75" i="36"/>
  <c r="AG27" i="46" s="1"/>
  <c r="AI75" i="36"/>
  <c r="AH27" i="46" s="1"/>
  <c r="AL75" i="36"/>
  <c r="AK27" i="46" s="1"/>
  <c r="AG94" i="36" l="1"/>
  <c r="AF17" i="18"/>
  <c r="AF20" i="18"/>
  <c r="AK15" i="18"/>
  <c r="AK18" i="18"/>
  <c r="AK19" i="18"/>
  <c r="AF49" i="18"/>
  <c r="AF46" i="18"/>
  <c r="AF50" i="18"/>
  <c r="AG15" i="18"/>
  <c r="AG19" i="18"/>
  <c r="AG18" i="18"/>
  <c r="AL18" i="18"/>
  <c r="AL15" i="18"/>
  <c r="AL19" i="18"/>
  <c r="V15" i="18"/>
  <c r="V18" i="18"/>
  <c r="V19" i="18"/>
  <c r="AH15" i="18"/>
  <c r="AH19" i="18"/>
  <c r="AH18" i="18"/>
  <c r="AF18" i="18"/>
  <c r="AF19" i="18"/>
  <c r="AF15" i="18"/>
  <c r="AM19" i="18"/>
  <c r="AM18" i="18"/>
  <c r="AM15" i="18"/>
  <c r="AJ15" i="18"/>
  <c r="AJ19" i="18"/>
  <c r="AJ18" i="18"/>
  <c r="AI15" i="18"/>
  <c r="AI18" i="18"/>
  <c r="AI19" i="18"/>
  <c r="AN115" i="18"/>
  <c r="AC44" i="21"/>
  <c r="AF102" i="18" s="1"/>
  <c r="AJ140" i="13"/>
  <c r="AJ141" i="13" s="1"/>
  <c r="AF47" i="18"/>
  <c r="AF48" i="18"/>
  <c r="AF51" i="18"/>
  <c r="AI16" i="18"/>
  <c r="AI17" i="18"/>
  <c r="AI20" i="18"/>
  <c r="AM16" i="18"/>
  <c r="AM17" i="18"/>
  <c r="AM20" i="18"/>
  <c r="AL16" i="18"/>
  <c r="AL20" i="18"/>
  <c r="AL17" i="18"/>
  <c r="AJ17" i="18"/>
  <c r="AJ16" i="18"/>
  <c r="AJ20" i="18"/>
  <c r="AK20" i="18"/>
  <c r="AK16" i="18"/>
  <c r="AK17" i="18"/>
  <c r="AG16" i="18"/>
  <c r="AG20" i="18"/>
  <c r="AG17" i="18"/>
  <c r="V17" i="18"/>
  <c r="V16" i="18"/>
  <c r="V20" i="18"/>
  <c r="AH94" i="36"/>
  <c r="AJ94" i="36"/>
  <c r="AF94" i="36"/>
  <c r="AK94" i="36"/>
  <c r="AL94" i="36"/>
  <c r="AI94" i="36"/>
  <c r="V80" i="36"/>
  <c r="U30" i="46" s="1"/>
  <c r="T30" i="46"/>
  <c r="M79" i="36"/>
  <c r="L29" i="46" s="1"/>
  <c r="T29" i="46"/>
  <c r="O179" i="27"/>
  <c r="P179" i="27"/>
  <c r="Q179" i="27"/>
  <c r="R179" i="27"/>
  <c r="S179" i="27"/>
  <c r="T179" i="27"/>
  <c r="U179" i="27"/>
  <c r="V179" i="27"/>
  <c r="W179" i="27"/>
  <c r="X179" i="27"/>
  <c r="Y179" i="27"/>
  <c r="Z179" i="27"/>
  <c r="AA179" i="27"/>
  <c r="AB179" i="27"/>
  <c r="AC179" i="27"/>
  <c r="AD179" i="27"/>
  <c r="AE179" i="27"/>
  <c r="AF179" i="27"/>
  <c r="AG179" i="27"/>
  <c r="AH179" i="27"/>
  <c r="AI179" i="27"/>
  <c r="AJ179" i="27"/>
  <c r="AK179" i="27"/>
  <c r="AL179" i="27"/>
  <c r="AM179" i="27"/>
  <c r="AN179" i="27"/>
  <c r="AO179" i="27"/>
  <c r="AP179" i="27"/>
  <c r="AQ179" i="27"/>
  <c r="AR179" i="27"/>
  <c r="AS179" i="27"/>
  <c r="AU179" i="27"/>
  <c r="AV179" i="27"/>
  <c r="AW179" i="27"/>
  <c r="AX179" i="27"/>
  <c r="AY179" i="27"/>
  <c r="AZ179" i="27"/>
  <c r="BA179" i="27"/>
  <c r="BB179" i="27"/>
  <c r="BC179" i="27"/>
  <c r="BD179" i="27"/>
  <c r="BE179" i="27"/>
  <c r="BF179" i="27"/>
  <c r="BG179" i="27"/>
  <c r="BH179" i="27"/>
  <c r="BI179" i="27"/>
  <c r="BJ179" i="27"/>
  <c r="BK179" i="27"/>
  <c r="BL179" i="27"/>
  <c r="BM179" i="27"/>
  <c r="BN179" i="27"/>
  <c r="BO179" i="27"/>
  <c r="BP179" i="27"/>
  <c r="BQ179" i="27"/>
  <c r="BR179" i="27"/>
  <c r="BS179" i="27"/>
  <c r="BT179" i="27"/>
  <c r="BU179" i="27"/>
  <c r="BV179" i="27"/>
  <c r="BW179" i="27"/>
  <c r="BX179" i="27"/>
  <c r="BY179" i="27"/>
  <c r="BZ179" i="27"/>
  <c r="N179" i="27"/>
  <c r="K158" i="27"/>
  <c r="K191" i="27" s="1"/>
  <c r="L158" i="27"/>
  <c r="L191" i="27" s="1"/>
  <c r="M158" i="27"/>
  <c r="K159" i="27"/>
  <c r="L159" i="27"/>
  <c r="L192" i="27" s="1"/>
  <c r="M159" i="27"/>
  <c r="K193" i="27"/>
  <c r="L193" i="27"/>
  <c r="M193" i="27"/>
  <c r="J162" i="27"/>
  <c r="J195" i="27" s="1"/>
  <c r="K162" i="27"/>
  <c r="K195" i="27" s="1"/>
  <c r="L162" i="27"/>
  <c r="L195" i="27" s="1"/>
  <c r="M162" i="27"/>
  <c r="M195" i="27" s="1"/>
  <c r="J163" i="27"/>
  <c r="J196" i="27" s="1"/>
  <c r="K163" i="27"/>
  <c r="K196" i="27" s="1"/>
  <c r="L163" i="27"/>
  <c r="L196" i="27" s="1"/>
  <c r="M163" i="27"/>
  <c r="M196" i="27" s="1"/>
  <c r="J197" i="27"/>
  <c r="K197" i="27"/>
  <c r="L197" i="27"/>
  <c r="M197" i="27"/>
  <c r="J166" i="27"/>
  <c r="J199" i="27" s="1"/>
  <c r="K166" i="27"/>
  <c r="K199" i="27" s="1"/>
  <c r="L166" i="27"/>
  <c r="L199" i="27" s="1"/>
  <c r="M166" i="27"/>
  <c r="M199" i="27" s="1"/>
  <c r="J167" i="27"/>
  <c r="J200" i="27" s="1"/>
  <c r="K167" i="27"/>
  <c r="K200" i="27" s="1"/>
  <c r="L167" i="27"/>
  <c r="L200" i="27" s="1"/>
  <c r="M167" i="27"/>
  <c r="M200" i="27" s="1"/>
  <c r="J201" i="27"/>
  <c r="K201" i="27"/>
  <c r="L201" i="27"/>
  <c r="M201" i="27"/>
  <c r="J170" i="27"/>
  <c r="K170" i="27"/>
  <c r="K203" i="27" s="1"/>
  <c r="L170" i="27"/>
  <c r="L203" i="27" s="1"/>
  <c r="M170" i="27"/>
  <c r="M203" i="27" s="1"/>
  <c r="J171" i="27"/>
  <c r="J204" i="27" s="1"/>
  <c r="K171" i="27"/>
  <c r="K204" i="27" s="1"/>
  <c r="L171" i="27"/>
  <c r="L204" i="27" s="1"/>
  <c r="M171" i="27"/>
  <c r="M204" i="27" s="1"/>
  <c r="J172" i="27"/>
  <c r="J205" i="27" s="1"/>
  <c r="K172" i="27"/>
  <c r="K205" i="27" s="1"/>
  <c r="L172" i="27"/>
  <c r="L205" i="27" s="1"/>
  <c r="M172" i="27"/>
  <c r="M205" i="27" s="1"/>
  <c r="N159" i="27"/>
  <c r="V49" i="18" l="1"/>
  <c r="V50" i="18"/>
  <c r="V46" i="18"/>
  <c r="W49" i="18"/>
  <c r="W50" i="18"/>
  <c r="W46" i="18"/>
  <c r="AF103" i="18"/>
  <c r="AF100" i="18"/>
  <c r="AF101" i="18"/>
  <c r="AF104" i="18"/>
  <c r="AF115" i="18"/>
  <c r="V41" i="18"/>
  <c r="V45" i="18"/>
  <c r="V40" i="18"/>
  <c r="V42" i="18"/>
  <c r="V44" i="18"/>
  <c r="V43" i="18"/>
  <c r="N45" i="18"/>
  <c r="N41" i="18"/>
  <c r="N44" i="18"/>
  <c r="N43" i="18"/>
  <c r="N42" i="18"/>
  <c r="N40" i="18"/>
  <c r="W48" i="18"/>
  <c r="W51" i="18"/>
  <c r="W47" i="18"/>
  <c r="V48" i="18"/>
  <c r="V51" i="18"/>
  <c r="V47" i="18"/>
  <c r="Q79" i="36"/>
  <c r="P29" i="46" s="1"/>
  <c r="T79" i="36"/>
  <c r="S29" i="46" s="1"/>
  <c r="S79" i="36"/>
  <c r="R29" i="46" s="1"/>
  <c r="V79" i="36"/>
  <c r="U29" i="46" s="1"/>
  <c r="X79" i="36"/>
  <c r="W29" i="46" s="1"/>
  <c r="W79" i="36"/>
  <c r="V29" i="46" s="1"/>
  <c r="W80" i="36"/>
  <c r="V30" i="46" s="1"/>
  <c r="X80" i="36"/>
  <c r="W30" i="46" s="1"/>
  <c r="R79" i="36"/>
  <c r="Q29" i="46" s="1"/>
  <c r="P79" i="36"/>
  <c r="O29" i="46" s="1"/>
  <c r="O79" i="36"/>
  <c r="N29" i="46" s="1"/>
  <c r="N79" i="36"/>
  <c r="M29" i="46" s="1"/>
  <c r="J203" i="27"/>
  <c r="M192" i="27"/>
  <c r="K192" i="27"/>
  <c r="M191" i="27"/>
  <c r="F44" i="36"/>
  <c r="F49" i="36"/>
  <c r="F69" i="36" s="1"/>
  <c r="F88" i="36"/>
  <c r="F45" i="36"/>
  <c r="F50" i="36"/>
  <c r="F70" i="36" s="1"/>
  <c r="L34" i="36"/>
  <c r="K26" i="46"/>
  <c r="L39" i="36"/>
  <c r="L60" i="36" s="1"/>
  <c r="L80" i="36" s="1"/>
  <c r="L37" i="36"/>
  <c r="L50" i="36"/>
  <c r="L43" i="36"/>
  <c r="L49" i="36"/>
  <c r="L48" i="36"/>
  <c r="L45" i="36"/>
  <c r="X49" i="18" l="1"/>
  <c r="X50" i="18"/>
  <c r="X46" i="18"/>
  <c r="Y50" i="18"/>
  <c r="Y49" i="18"/>
  <c r="Y46" i="18"/>
  <c r="L70" i="36"/>
  <c r="L90" i="36" s="1"/>
  <c r="J44" i="21" s="1"/>
  <c r="L68" i="36"/>
  <c r="L88" i="36" s="1"/>
  <c r="J42" i="21" s="1"/>
  <c r="L69" i="36"/>
  <c r="L89" i="36" s="1"/>
  <c r="J43" i="21" s="1"/>
  <c r="U69" i="36"/>
  <c r="U89" i="36" s="1"/>
  <c r="S43" i="21" s="1"/>
  <c r="L58" i="36"/>
  <c r="L78" i="36" s="1"/>
  <c r="K28" i="46" s="1"/>
  <c r="L55" i="36"/>
  <c r="L75" i="36" s="1"/>
  <c r="K27" i="46" s="1"/>
  <c r="AF114" i="18"/>
  <c r="F89" i="36"/>
  <c r="D43" i="21" s="1"/>
  <c r="F90" i="36"/>
  <c r="D44" i="21" s="1"/>
  <c r="M9" i="18"/>
  <c r="M12" i="18"/>
  <c r="M10" i="18"/>
  <c r="M13" i="18"/>
  <c r="M11" i="18"/>
  <c r="M14" i="18"/>
  <c r="O42" i="18"/>
  <c r="O45" i="18"/>
  <c r="O41" i="18"/>
  <c r="O44" i="18"/>
  <c r="O43" i="18"/>
  <c r="O40" i="18"/>
  <c r="P41" i="18"/>
  <c r="P44" i="18"/>
  <c r="P40" i="18"/>
  <c r="P43" i="18"/>
  <c r="P42" i="18"/>
  <c r="P45" i="18"/>
  <c r="X47" i="18"/>
  <c r="X48" i="18"/>
  <c r="X51" i="18"/>
  <c r="S44" i="18"/>
  <c r="S43" i="18"/>
  <c r="S40" i="18"/>
  <c r="S42" i="18"/>
  <c r="S45" i="18"/>
  <c r="S41" i="18"/>
  <c r="Y47" i="18"/>
  <c r="Y48" i="18"/>
  <c r="Y51" i="18"/>
  <c r="Q43" i="18"/>
  <c r="Q42" i="18"/>
  <c r="Q41" i="18"/>
  <c r="Q45" i="18"/>
  <c r="Q40" i="18"/>
  <c r="Q44" i="18"/>
  <c r="X42" i="18"/>
  <c r="X40" i="18"/>
  <c r="X44" i="18"/>
  <c r="X41" i="18"/>
  <c r="X45" i="18"/>
  <c r="X43" i="18"/>
  <c r="Y40" i="18"/>
  <c r="Y43" i="18"/>
  <c r="Y42" i="18"/>
  <c r="Y44" i="18"/>
  <c r="Y41" i="18"/>
  <c r="Y45" i="18"/>
  <c r="W43" i="18"/>
  <c r="W42" i="18"/>
  <c r="W41" i="18"/>
  <c r="W45" i="18"/>
  <c r="W44" i="18"/>
  <c r="W40" i="18"/>
  <c r="T40" i="18"/>
  <c r="T43" i="18"/>
  <c r="T44" i="18"/>
  <c r="T41" i="18"/>
  <c r="T45" i="18"/>
  <c r="T42" i="18"/>
  <c r="U44" i="18"/>
  <c r="U42" i="18"/>
  <c r="U40" i="18"/>
  <c r="U45" i="18"/>
  <c r="U41" i="18"/>
  <c r="U43" i="18"/>
  <c r="R44" i="18"/>
  <c r="R43" i="18"/>
  <c r="R42" i="18"/>
  <c r="R40" i="18"/>
  <c r="R45" i="18"/>
  <c r="R41" i="18"/>
  <c r="D42" i="21"/>
  <c r="N80" i="36"/>
  <c r="M30" i="46" s="1"/>
  <c r="K30" i="46"/>
  <c r="F60" i="36"/>
  <c r="F80" i="36" s="1"/>
  <c r="F37" i="36"/>
  <c r="F58" i="36" s="1"/>
  <c r="F78" i="36" s="1"/>
  <c r="M50" i="18" l="1"/>
  <c r="M49" i="18"/>
  <c r="M46" i="18"/>
  <c r="M15" i="18"/>
  <c r="M19" i="18"/>
  <c r="M18" i="18"/>
  <c r="O46" i="18"/>
  <c r="O50" i="18"/>
  <c r="O49" i="18"/>
  <c r="M17" i="18"/>
  <c r="M16" i="18"/>
  <c r="M26" i="18" s="1"/>
  <c r="M20" i="18"/>
  <c r="V98" i="18"/>
  <c r="V96" i="18"/>
  <c r="V97" i="18"/>
  <c r="V99" i="18"/>
  <c r="V95" i="18"/>
  <c r="M35" i="18"/>
  <c r="M36" i="18"/>
  <c r="M37" i="18"/>
  <c r="M39" i="18"/>
  <c r="M38" i="18"/>
  <c r="O80" i="36"/>
  <c r="N30" i="46" s="1"/>
  <c r="M104" i="18"/>
  <c r="M100" i="18"/>
  <c r="M102" i="18"/>
  <c r="M101" i="18"/>
  <c r="M103" i="18"/>
  <c r="M99" i="18"/>
  <c r="M95" i="18"/>
  <c r="M97" i="18"/>
  <c r="M96" i="18"/>
  <c r="M98" i="18"/>
  <c r="M94" i="18"/>
  <c r="M92" i="18"/>
  <c r="M93" i="18"/>
  <c r="M91" i="18"/>
  <c r="E28" i="46"/>
  <c r="M48" i="18"/>
  <c r="M47" i="18"/>
  <c r="M51" i="18"/>
  <c r="O48" i="18"/>
  <c r="O47" i="18"/>
  <c r="O51" i="18"/>
  <c r="M80" i="36"/>
  <c r="L30" i="46" s="1"/>
  <c r="P80" i="36"/>
  <c r="O30" i="46" s="1"/>
  <c r="S80" i="36"/>
  <c r="R30" i="46" s="1"/>
  <c r="R80" i="36"/>
  <c r="Q30" i="46" s="1"/>
  <c r="T80" i="36"/>
  <c r="S30" i="46" s="1"/>
  <c r="Q80" i="36"/>
  <c r="P30" i="46" s="1"/>
  <c r="I80" i="36"/>
  <c r="H30" i="46" s="1"/>
  <c r="E30" i="46"/>
  <c r="F92" i="36"/>
  <c r="M101" i="27"/>
  <c r="L101" i="27"/>
  <c r="K101" i="27"/>
  <c r="N50" i="18" l="1"/>
  <c r="N49" i="18"/>
  <c r="N46" i="18"/>
  <c r="J49" i="18"/>
  <c r="J46" i="18"/>
  <c r="J50" i="18"/>
  <c r="S46" i="18"/>
  <c r="S50" i="18"/>
  <c r="S49" i="18"/>
  <c r="T49" i="18"/>
  <c r="T50" i="18"/>
  <c r="T46" i="18"/>
  <c r="P51" i="18"/>
  <c r="P46" i="18"/>
  <c r="P50" i="18"/>
  <c r="P49" i="18"/>
  <c r="Q50" i="18"/>
  <c r="Q46" i="18"/>
  <c r="Q49" i="18"/>
  <c r="G49" i="18"/>
  <c r="G46" i="18"/>
  <c r="G50" i="18"/>
  <c r="R46" i="18"/>
  <c r="R50" i="18"/>
  <c r="R49" i="18"/>
  <c r="U49" i="18"/>
  <c r="U50" i="18"/>
  <c r="U46" i="18"/>
  <c r="M27" i="18"/>
  <c r="P47" i="18"/>
  <c r="P48" i="18"/>
  <c r="M115" i="18"/>
  <c r="M114" i="18"/>
  <c r="Q48" i="18"/>
  <c r="Q51" i="18"/>
  <c r="Q47" i="18"/>
  <c r="T47" i="18"/>
  <c r="T51" i="18"/>
  <c r="T48" i="18"/>
  <c r="N48" i="18"/>
  <c r="N51" i="18"/>
  <c r="N47" i="18"/>
  <c r="S47" i="18"/>
  <c r="S51" i="18"/>
  <c r="S48" i="18"/>
  <c r="J48" i="18"/>
  <c r="J47" i="18"/>
  <c r="J51" i="18"/>
  <c r="R47" i="18"/>
  <c r="R51" i="18"/>
  <c r="R48" i="18"/>
  <c r="U47" i="18"/>
  <c r="U51" i="18"/>
  <c r="U48" i="18"/>
  <c r="H80" i="36"/>
  <c r="G30" i="46" s="1"/>
  <c r="K80" i="36"/>
  <c r="J30" i="46" s="1"/>
  <c r="G80" i="36"/>
  <c r="F30" i="46" s="1"/>
  <c r="J80" i="36"/>
  <c r="I30" i="46" s="1"/>
  <c r="BA97" i="36"/>
  <c r="AR96" i="36"/>
  <c r="BA94" i="36"/>
  <c r="AR93" i="36"/>
  <c r="BA92" i="36"/>
  <c r="AR92" i="36"/>
  <c r="O185" i="27"/>
  <c r="P185" i="27"/>
  <c r="Q185" i="27"/>
  <c r="R185" i="27"/>
  <c r="S185" i="27"/>
  <c r="T185" i="27"/>
  <c r="U185" i="27"/>
  <c r="V185" i="27"/>
  <c r="W185" i="27"/>
  <c r="X185" i="27"/>
  <c r="Y185" i="27"/>
  <c r="Z185" i="27"/>
  <c r="AA185" i="27"/>
  <c r="AB185" i="27"/>
  <c r="AC185" i="27"/>
  <c r="AD185" i="27"/>
  <c r="AE185" i="27"/>
  <c r="AF185" i="27"/>
  <c r="AG185" i="27"/>
  <c r="AH185" i="27"/>
  <c r="AI185" i="27"/>
  <c r="AJ185" i="27"/>
  <c r="AK185" i="27"/>
  <c r="AL185" i="27"/>
  <c r="AM185" i="27"/>
  <c r="AM201" i="27" s="1"/>
  <c r="AN185" i="27"/>
  <c r="AO185" i="27"/>
  <c r="AP185" i="27"/>
  <c r="AQ185" i="27"/>
  <c r="AR185" i="27"/>
  <c r="AS185" i="27"/>
  <c r="AT185" i="27"/>
  <c r="AU185" i="27"/>
  <c r="AV185" i="27"/>
  <c r="AW185" i="27"/>
  <c r="AX185" i="27"/>
  <c r="AY185" i="27"/>
  <c r="AZ185" i="27"/>
  <c r="BA185" i="27"/>
  <c r="BB185" i="27"/>
  <c r="BC185" i="27"/>
  <c r="BD185" i="27"/>
  <c r="BE185" i="27"/>
  <c r="BF185" i="27"/>
  <c r="BG185" i="27"/>
  <c r="BH185" i="27"/>
  <c r="BI185" i="27"/>
  <c r="BJ185" i="27"/>
  <c r="O181" i="27"/>
  <c r="P181" i="27"/>
  <c r="Q181" i="27"/>
  <c r="R181" i="27"/>
  <c r="S181" i="27"/>
  <c r="T181" i="27"/>
  <c r="U181" i="27"/>
  <c r="V181" i="27"/>
  <c r="W181" i="27"/>
  <c r="X181" i="27"/>
  <c r="Y181" i="27"/>
  <c r="Z181" i="27"/>
  <c r="AA181" i="27"/>
  <c r="AB181" i="27"/>
  <c r="AC181" i="27"/>
  <c r="AD181" i="27"/>
  <c r="AE181" i="27"/>
  <c r="AF181" i="27"/>
  <c r="AG181" i="27"/>
  <c r="AH181" i="27"/>
  <c r="AI181" i="27"/>
  <c r="AJ181" i="27"/>
  <c r="AK181" i="27"/>
  <c r="AL181" i="27"/>
  <c r="AM181" i="27"/>
  <c r="AN181" i="27"/>
  <c r="AO181" i="27"/>
  <c r="AP181" i="27"/>
  <c r="AQ181" i="27"/>
  <c r="AR181" i="27"/>
  <c r="AS181" i="27"/>
  <c r="AT181" i="27"/>
  <c r="AU181" i="27"/>
  <c r="AV181" i="27"/>
  <c r="AW181" i="27"/>
  <c r="AX181" i="27"/>
  <c r="AY181" i="27"/>
  <c r="AZ181" i="27"/>
  <c r="BA181" i="27"/>
  <c r="BB181" i="27"/>
  <c r="BC181" i="27"/>
  <c r="BD181" i="27"/>
  <c r="BE181" i="27"/>
  <c r="BF181" i="27"/>
  <c r="BG181" i="27"/>
  <c r="BH181" i="27"/>
  <c r="BI181" i="27"/>
  <c r="BJ181" i="27"/>
  <c r="O177" i="27"/>
  <c r="P177" i="27"/>
  <c r="Q177" i="27"/>
  <c r="R177" i="27"/>
  <c r="S177" i="27"/>
  <c r="T177" i="27"/>
  <c r="U177" i="27"/>
  <c r="V177" i="27"/>
  <c r="W177" i="27"/>
  <c r="X177" i="27"/>
  <c r="Y177" i="27"/>
  <c r="Z177" i="27"/>
  <c r="AA177" i="27"/>
  <c r="AB177" i="27"/>
  <c r="AC177" i="27"/>
  <c r="AD177" i="27"/>
  <c r="AE177" i="27"/>
  <c r="AF177" i="27"/>
  <c r="AG177" i="27"/>
  <c r="AH177" i="27"/>
  <c r="AI177" i="27"/>
  <c r="AJ177" i="27"/>
  <c r="AK177" i="27"/>
  <c r="AL177" i="27"/>
  <c r="AM177" i="27"/>
  <c r="AM193" i="27" s="1"/>
  <c r="AN177" i="27"/>
  <c r="AO177" i="27"/>
  <c r="AP177" i="27"/>
  <c r="AQ177" i="27"/>
  <c r="AR177" i="27"/>
  <c r="AS177" i="27"/>
  <c r="AT177" i="27"/>
  <c r="AX177" i="27"/>
  <c r="AY177" i="27"/>
  <c r="AZ177" i="27"/>
  <c r="BA177" i="27"/>
  <c r="BB177" i="27"/>
  <c r="BC177" i="27"/>
  <c r="BD177" i="27"/>
  <c r="BE177" i="27"/>
  <c r="BF177" i="27"/>
  <c r="BG177" i="27"/>
  <c r="BH177" i="27"/>
  <c r="BI177" i="27"/>
  <c r="BJ177" i="27"/>
  <c r="N175" i="27"/>
  <c r="O175" i="27"/>
  <c r="P175" i="27"/>
  <c r="Q175" i="27"/>
  <c r="R175" i="27"/>
  <c r="S175" i="27"/>
  <c r="T175" i="27"/>
  <c r="U175" i="27"/>
  <c r="V175" i="27"/>
  <c r="W175" i="27"/>
  <c r="X175" i="27"/>
  <c r="Y175" i="27"/>
  <c r="Z175" i="27"/>
  <c r="AA175" i="27"/>
  <c r="AB175" i="27"/>
  <c r="AC175" i="27"/>
  <c r="AD175" i="27"/>
  <c r="AE175" i="27"/>
  <c r="AF175" i="27"/>
  <c r="AG175" i="27"/>
  <c r="AH175" i="27"/>
  <c r="AI175" i="27"/>
  <c r="AJ175" i="27"/>
  <c r="AK175" i="27"/>
  <c r="AL175" i="27"/>
  <c r="AM175" i="27"/>
  <c r="AN175" i="27"/>
  <c r="AP175" i="27"/>
  <c r="AQ175" i="27"/>
  <c r="AR175" i="27"/>
  <c r="AS175" i="27"/>
  <c r="AT175" i="27"/>
  <c r="AX175" i="27"/>
  <c r="AY175" i="27"/>
  <c r="AZ175" i="27"/>
  <c r="BA175" i="27"/>
  <c r="BB175" i="27"/>
  <c r="BC175" i="27"/>
  <c r="BD175" i="27"/>
  <c r="BE175" i="27"/>
  <c r="BF175" i="27"/>
  <c r="BG175" i="27"/>
  <c r="BH175" i="27"/>
  <c r="BI175" i="27"/>
  <c r="BJ175" i="27"/>
  <c r="BK175" i="27"/>
  <c r="BL175" i="27"/>
  <c r="BM175" i="27"/>
  <c r="BN175" i="27"/>
  <c r="BO175" i="27"/>
  <c r="BP175" i="27"/>
  <c r="BQ175" i="27"/>
  <c r="BR175" i="27"/>
  <c r="BS175" i="27"/>
  <c r="BT175" i="27"/>
  <c r="BU175" i="27"/>
  <c r="BV175" i="27"/>
  <c r="BW175" i="27"/>
  <c r="BX175" i="27"/>
  <c r="BY175" i="27"/>
  <c r="BZ175" i="27"/>
  <c r="O176" i="27"/>
  <c r="P176" i="27"/>
  <c r="Q176" i="27"/>
  <c r="R176" i="27"/>
  <c r="S176" i="27"/>
  <c r="T176" i="27"/>
  <c r="U176" i="27"/>
  <c r="V176" i="27"/>
  <c r="W176" i="27"/>
  <c r="X176" i="27"/>
  <c r="Y176" i="27"/>
  <c r="Z176" i="27"/>
  <c r="AA176" i="27"/>
  <c r="AB176" i="27"/>
  <c r="AC176" i="27"/>
  <c r="AD176" i="27"/>
  <c r="AE176" i="27"/>
  <c r="AF176" i="27"/>
  <c r="AG176" i="27"/>
  <c r="AH176" i="27"/>
  <c r="AI176" i="27"/>
  <c r="AJ176" i="27"/>
  <c r="AK176" i="27"/>
  <c r="AL176" i="27"/>
  <c r="AM176" i="27"/>
  <c r="AN176" i="27"/>
  <c r="AO176" i="27"/>
  <c r="AP176" i="27"/>
  <c r="AQ176" i="27"/>
  <c r="AR176" i="27"/>
  <c r="AS176" i="27"/>
  <c r="AT176" i="27"/>
  <c r="AX176" i="27"/>
  <c r="AY176" i="27"/>
  <c r="AZ176" i="27"/>
  <c r="BA176" i="27"/>
  <c r="BB176" i="27"/>
  <c r="BC176" i="27"/>
  <c r="BD176" i="27"/>
  <c r="BE176" i="27"/>
  <c r="BF176" i="27"/>
  <c r="BG176" i="27"/>
  <c r="BH176" i="27"/>
  <c r="BI176" i="27"/>
  <c r="BJ176" i="27"/>
  <c r="BK176" i="27"/>
  <c r="BL176" i="27"/>
  <c r="BM176" i="27"/>
  <c r="BN176" i="27"/>
  <c r="BO176" i="27"/>
  <c r="BP176" i="27"/>
  <c r="BR176" i="27"/>
  <c r="BS176" i="27"/>
  <c r="BT176" i="27"/>
  <c r="BV176" i="27"/>
  <c r="BW176" i="27"/>
  <c r="BX176" i="27"/>
  <c r="BY176" i="27"/>
  <c r="BZ176" i="27"/>
  <c r="O180" i="27"/>
  <c r="P180" i="27"/>
  <c r="Q180" i="27"/>
  <c r="R180" i="27"/>
  <c r="S180" i="27"/>
  <c r="T180" i="27"/>
  <c r="U180" i="27"/>
  <c r="V180" i="27"/>
  <c r="W180" i="27"/>
  <c r="X180" i="27"/>
  <c r="Y180" i="27"/>
  <c r="Z180" i="27"/>
  <c r="AA180" i="27"/>
  <c r="AB180" i="27"/>
  <c r="AC180" i="27"/>
  <c r="AD180" i="27"/>
  <c r="AE180" i="27"/>
  <c r="AF180" i="27"/>
  <c r="AG180" i="27"/>
  <c r="AH180" i="27"/>
  <c r="AI180" i="27"/>
  <c r="AJ180" i="27"/>
  <c r="AK180" i="27"/>
  <c r="AL180" i="27"/>
  <c r="AM180" i="27"/>
  <c r="AN180" i="27"/>
  <c r="AO180" i="27"/>
  <c r="AP180" i="27"/>
  <c r="AQ180" i="27"/>
  <c r="AR180" i="27"/>
  <c r="AS180" i="27"/>
  <c r="AT180" i="27"/>
  <c r="AU180" i="27"/>
  <c r="AV180" i="27"/>
  <c r="AW180" i="27"/>
  <c r="AX180" i="27"/>
  <c r="AY180" i="27"/>
  <c r="AY196" i="27" s="1"/>
  <c r="AZ180" i="27"/>
  <c r="BA180" i="27"/>
  <c r="BB180" i="27"/>
  <c r="BC180" i="27"/>
  <c r="BD180" i="27"/>
  <c r="BE180" i="27"/>
  <c r="BF180" i="27"/>
  <c r="BG180" i="27"/>
  <c r="BH180" i="27"/>
  <c r="BI180" i="27"/>
  <c r="BJ180" i="27"/>
  <c r="BK180" i="27"/>
  <c r="BL180" i="27"/>
  <c r="BM180" i="27"/>
  <c r="BN180" i="27"/>
  <c r="BO180" i="27"/>
  <c r="BP180" i="27"/>
  <c r="BQ180" i="27"/>
  <c r="BR180" i="27"/>
  <c r="BS180" i="27"/>
  <c r="BT180" i="27"/>
  <c r="BU180" i="27"/>
  <c r="BV180" i="27"/>
  <c r="BW180" i="27"/>
  <c r="BX180" i="27"/>
  <c r="BY180" i="27"/>
  <c r="BZ180" i="27"/>
  <c r="O183" i="27"/>
  <c r="P183" i="27"/>
  <c r="Q183" i="27"/>
  <c r="R183" i="27"/>
  <c r="S183" i="27"/>
  <c r="T183" i="27"/>
  <c r="U183" i="27"/>
  <c r="V183" i="27"/>
  <c r="W183" i="27"/>
  <c r="X183" i="27"/>
  <c r="Y183" i="27"/>
  <c r="Z183" i="27"/>
  <c r="AA183" i="27"/>
  <c r="AB183" i="27"/>
  <c r="AC183" i="27"/>
  <c r="AD183" i="27"/>
  <c r="AE183" i="27"/>
  <c r="AF183" i="27"/>
  <c r="AG183" i="27"/>
  <c r="AH183" i="27"/>
  <c r="AI183" i="27"/>
  <c r="AJ183" i="27"/>
  <c r="AK183" i="27"/>
  <c r="AL183" i="27"/>
  <c r="AM183" i="27"/>
  <c r="AN183" i="27"/>
  <c r="AO183" i="27"/>
  <c r="AP183" i="27"/>
  <c r="AQ183" i="27"/>
  <c r="AR183" i="27"/>
  <c r="AS183" i="27"/>
  <c r="AT183" i="27"/>
  <c r="AU183" i="27"/>
  <c r="AV183" i="27"/>
  <c r="AW183" i="27"/>
  <c r="AX183" i="27"/>
  <c r="AY183" i="27"/>
  <c r="AZ183" i="27"/>
  <c r="BA183" i="27"/>
  <c r="BB183" i="27"/>
  <c r="BC183" i="27"/>
  <c r="BD183" i="27"/>
  <c r="BE183" i="27"/>
  <c r="BF183" i="27"/>
  <c r="BG183" i="27"/>
  <c r="BH183" i="27"/>
  <c r="BI183" i="27"/>
  <c r="BJ183" i="27"/>
  <c r="BK183" i="27"/>
  <c r="BL183" i="27"/>
  <c r="BM183" i="27"/>
  <c r="BN183" i="27"/>
  <c r="BO183" i="27"/>
  <c r="BP183" i="27"/>
  <c r="BQ183" i="27"/>
  <c r="BR183" i="27"/>
  <c r="BS183" i="27"/>
  <c r="BT183" i="27"/>
  <c r="BU183" i="27"/>
  <c r="BV183" i="27"/>
  <c r="BW183" i="27"/>
  <c r="BX183" i="27"/>
  <c r="BY183" i="27"/>
  <c r="BZ183" i="27"/>
  <c r="O184" i="27"/>
  <c r="P184" i="27"/>
  <c r="Q184" i="27"/>
  <c r="R184" i="27"/>
  <c r="S184" i="27"/>
  <c r="T184" i="27"/>
  <c r="U184" i="27"/>
  <c r="V184" i="27"/>
  <c r="W184" i="27"/>
  <c r="X184" i="27"/>
  <c r="Y184" i="27"/>
  <c r="Z184" i="27"/>
  <c r="AA184" i="27"/>
  <c r="AB184" i="27"/>
  <c r="AC184" i="27"/>
  <c r="AD184" i="27"/>
  <c r="AE184" i="27"/>
  <c r="AF184" i="27"/>
  <c r="AG184" i="27"/>
  <c r="AH184" i="27"/>
  <c r="AI184" i="27"/>
  <c r="AJ184" i="27"/>
  <c r="AK184" i="27"/>
  <c r="AL184" i="27"/>
  <c r="AM184" i="27"/>
  <c r="AN184" i="27"/>
  <c r="AO184" i="27"/>
  <c r="AP184" i="27"/>
  <c r="AQ184" i="27"/>
  <c r="AR184" i="27"/>
  <c r="AS184" i="27"/>
  <c r="AT184" i="27"/>
  <c r="AU184" i="27"/>
  <c r="AV184" i="27"/>
  <c r="AW184" i="27"/>
  <c r="AX184" i="27"/>
  <c r="AY184" i="27"/>
  <c r="AZ184" i="27"/>
  <c r="BA184" i="27"/>
  <c r="BB184" i="27"/>
  <c r="BC184" i="27"/>
  <c r="BD184" i="27"/>
  <c r="BE184" i="27"/>
  <c r="BF184" i="27"/>
  <c r="BG184" i="27"/>
  <c r="BH184" i="27"/>
  <c r="BI184" i="27"/>
  <c r="BJ184" i="27"/>
  <c r="BK184" i="27"/>
  <c r="BL184" i="27"/>
  <c r="BM184" i="27"/>
  <c r="BN184" i="27"/>
  <c r="BO184" i="27"/>
  <c r="BP184" i="27"/>
  <c r="BQ184" i="27"/>
  <c r="BR184" i="27"/>
  <c r="BS184" i="27"/>
  <c r="BT184" i="27"/>
  <c r="BU184" i="27"/>
  <c r="BV184" i="27"/>
  <c r="BW184" i="27"/>
  <c r="BX184" i="27"/>
  <c r="BY184" i="27"/>
  <c r="BZ184" i="27"/>
  <c r="O187" i="27"/>
  <c r="P187" i="27"/>
  <c r="Q187" i="27"/>
  <c r="R187" i="27"/>
  <c r="S187" i="27"/>
  <c r="T187" i="27"/>
  <c r="U187" i="27"/>
  <c r="V187" i="27"/>
  <c r="W187" i="27"/>
  <c r="X187" i="27"/>
  <c r="Y187" i="27"/>
  <c r="Z187" i="27"/>
  <c r="AA187" i="27"/>
  <c r="AB187" i="27"/>
  <c r="AC187" i="27"/>
  <c r="AD187" i="27"/>
  <c r="AE187" i="27"/>
  <c r="AF187" i="27"/>
  <c r="AG187" i="27"/>
  <c r="AH187" i="27"/>
  <c r="AI187" i="27"/>
  <c r="AJ187" i="27"/>
  <c r="AK187" i="27"/>
  <c r="AL187" i="27"/>
  <c r="AM187" i="27"/>
  <c r="AN187" i="27"/>
  <c r="AO187" i="27"/>
  <c r="AP187" i="27"/>
  <c r="AQ187" i="27"/>
  <c r="AR187" i="27"/>
  <c r="AS187" i="27"/>
  <c r="AT187" i="27"/>
  <c r="AU187" i="27"/>
  <c r="AV187" i="27"/>
  <c r="AW187" i="27"/>
  <c r="AX187" i="27"/>
  <c r="AY187" i="27"/>
  <c r="AZ187" i="27"/>
  <c r="BA187" i="27"/>
  <c r="BB187" i="27"/>
  <c r="BC187" i="27"/>
  <c r="BD187" i="27"/>
  <c r="BE187" i="27"/>
  <c r="BF187" i="27"/>
  <c r="BG187" i="27"/>
  <c r="BH187" i="27"/>
  <c r="BI187" i="27"/>
  <c r="BJ187" i="27"/>
  <c r="BK187" i="27"/>
  <c r="BL187" i="27"/>
  <c r="BM187" i="27"/>
  <c r="BN187" i="27"/>
  <c r="BO187" i="27"/>
  <c r="BP187" i="27"/>
  <c r="BQ187" i="27"/>
  <c r="BR187" i="27"/>
  <c r="BS187" i="27"/>
  <c r="BT187" i="27"/>
  <c r="BU187" i="27"/>
  <c r="BV187" i="27"/>
  <c r="BW187" i="27"/>
  <c r="BX187" i="27"/>
  <c r="BY187" i="27"/>
  <c r="BZ187" i="27"/>
  <c r="O188" i="27"/>
  <c r="P188" i="27"/>
  <c r="Q188" i="27"/>
  <c r="R188" i="27"/>
  <c r="S188" i="27"/>
  <c r="T188" i="27"/>
  <c r="U188" i="27"/>
  <c r="V188" i="27"/>
  <c r="W188" i="27"/>
  <c r="X188" i="27"/>
  <c r="Y188" i="27"/>
  <c r="Z188" i="27"/>
  <c r="AA188" i="27"/>
  <c r="AB188" i="27"/>
  <c r="AC188" i="27"/>
  <c r="AD188" i="27"/>
  <c r="AE188" i="27"/>
  <c r="AF188" i="27"/>
  <c r="AG188" i="27"/>
  <c r="AH188" i="27"/>
  <c r="AI188" i="27"/>
  <c r="AJ188" i="27"/>
  <c r="AK188" i="27"/>
  <c r="AL188" i="27"/>
  <c r="AM188" i="27"/>
  <c r="AN188" i="27"/>
  <c r="AO188" i="27"/>
  <c r="AP188" i="27"/>
  <c r="AQ188" i="27"/>
  <c r="AR188" i="27"/>
  <c r="AS188" i="27"/>
  <c r="AT188" i="27"/>
  <c r="AU188" i="27"/>
  <c r="AV188" i="27"/>
  <c r="AW188" i="27"/>
  <c r="AX188" i="27"/>
  <c r="AY188" i="27"/>
  <c r="AZ188" i="27"/>
  <c r="BA188" i="27"/>
  <c r="BB188" i="27"/>
  <c r="BC188" i="27"/>
  <c r="BD188" i="27"/>
  <c r="BE188" i="27"/>
  <c r="BF188" i="27"/>
  <c r="BG188" i="27"/>
  <c r="BH188" i="27"/>
  <c r="BI188" i="27"/>
  <c r="BJ188" i="27"/>
  <c r="BK188" i="27"/>
  <c r="BL188" i="27"/>
  <c r="BM188" i="27"/>
  <c r="BN188" i="27"/>
  <c r="BO188" i="27"/>
  <c r="BP188" i="27"/>
  <c r="BQ188" i="27"/>
  <c r="BR188" i="27"/>
  <c r="BS188" i="27"/>
  <c r="BT188" i="27"/>
  <c r="BU188" i="27"/>
  <c r="BV188" i="27"/>
  <c r="BW188" i="27"/>
  <c r="BX188" i="27"/>
  <c r="BY188" i="27"/>
  <c r="BZ188" i="27"/>
  <c r="O189" i="27"/>
  <c r="P189" i="27"/>
  <c r="Q189" i="27"/>
  <c r="R189" i="27"/>
  <c r="S189" i="27"/>
  <c r="T189" i="27"/>
  <c r="U189" i="27"/>
  <c r="V189" i="27"/>
  <c r="W189" i="27"/>
  <c r="X189" i="27"/>
  <c r="Y189" i="27"/>
  <c r="Z189" i="27"/>
  <c r="AA189" i="27"/>
  <c r="AB189" i="27"/>
  <c r="AC189" i="27"/>
  <c r="AD189" i="27"/>
  <c r="AE189" i="27"/>
  <c r="AF189" i="27"/>
  <c r="AG189" i="27"/>
  <c r="AH189" i="27"/>
  <c r="AI189" i="27"/>
  <c r="AJ189" i="27"/>
  <c r="AK189" i="27"/>
  <c r="AL189" i="27"/>
  <c r="AM189" i="27"/>
  <c r="AN189" i="27"/>
  <c r="AO189" i="27"/>
  <c r="AP189" i="27"/>
  <c r="AQ189" i="27"/>
  <c r="AR189" i="27"/>
  <c r="AS189" i="27"/>
  <c r="AT189" i="27"/>
  <c r="AU189" i="27"/>
  <c r="AV189" i="27"/>
  <c r="AW189" i="27"/>
  <c r="AX189" i="27"/>
  <c r="AY189" i="27"/>
  <c r="AZ189" i="27"/>
  <c r="BA189" i="27"/>
  <c r="BB189" i="27"/>
  <c r="BC189" i="27"/>
  <c r="BD189" i="27"/>
  <c r="BE189" i="27"/>
  <c r="BF189" i="27"/>
  <c r="BG189" i="27"/>
  <c r="BH189" i="27"/>
  <c r="BI189" i="27"/>
  <c r="BJ189" i="27"/>
  <c r="BK189" i="27"/>
  <c r="BL189" i="27"/>
  <c r="BM189" i="27"/>
  <c r="BN189" i="27"/>
  <c r="BO189" i="27"/>
  <c r="BP189" i="27"/>
  <c r="BQ189" i="27"/>
  <c r="BR189" i="27"/>
  <c r="BS189" i="27"/>
  <c r="BT189" i="27"/>
  <c r="BU189" i="27"/>
  <c r="BV189" i="27"/>
  <c r="BW189" i="27"/>
  <c r="BX189" i="27"/>
  <c r="BY189" i="27"/>
  <c r="BZ189" i="27"/>
  <c r="N187" i="27"/>
  <c r="O158" i="27"/>
  <c r="P158" i="27"/>
  <c r="P191" i="27" s="1"/>
  <c r="Q158" i="27"/>
  <c r="Q191" i="27" s="1"/>
  <c r="R158" i="27"/>
  <c r="S158" i="27"/>
  <c r="S191" i="27" s="1"/>
  <c r="T158" i="27"/>
  <c r="T191" i="27" s="1"/>
  <c r="U158" i="27"/>
  <c r="U191" i="27" s="1"/>
  <c r="V158" i="27"/>
  <c r="W158" i="27"/>
  <c r="X158" i="27"/>
  <c r="X191" i="27" s="1"/>
  <c r="Y158" i="27"/>
  <c r="Y191" i="27" s="1"/>
  <c r="Z158" i="27"/>
  <c r="AA158" i="27"/>
  <c r="AB158" i="27"/>
  <c r="AB191" i="27" s="1"/>
  <c r="AC158" i="27"/>
  <c r="AD158" i="27"/>
  <c r="AE158" i="27"/>
  <c r="AF158" i="27"/>
  <c r="AG158" i="27"/>
  <c r="AG191" i="27" s="1"/>
  <c r="AH158" i="27"/>
  <c r="AI158" i="27"/>
  <c r="AJ158" i="27"/>
  <c r="AJ191" i="27" s="1"/>
  <c r="AK158" i="27"/>
  <c r="AK191" i="27" s="1"/>
  <c r="AL158" i="27"/>
  <c r="AM158" i="27"/>
  <c r="AN158" i="27"/>
  <c r="AN191" i="27" s="1"/>
  <c r="AO158" i="27"/>
  <c r="AO191" i="27" s="1"/>
  <c r="AP158" i="27"/>
  <c r="AQ158" i="27"/>
  <c r="AR158" i="27"/>
  <c r="AS158" i="27"/>
  <c r="AT158" i="27"/>
  <c r="AU158" i="27"/>
  <c r="AV158" i="27"/>
  <c r="AV191" i="27" s="1"/>
  <c r="AW158" i="27"/>
  <c r="AW191" i="27" s="1"/>
  <c r="AX158" i="27"/>
  <c r="AY158" i="27"/>
  <c r="AZ158" i="27"/>
  <c r="BA158" i="27"/>
  <c r="BB158" i="27"/>
  <c r="BC158" i="27"/>
  <c r="BD158" i="27"/>
  <c r="BE158" i="27"/>
  <c r="BF158" i="27"/>
  <c r="BG158" i="27"/>
  <c r="BH158" i="27"/>
  <c r="BI158" i="27"/>
  <c r="BJ158" i="27"/>
  <c r="BK158" i="27"/>
  <c r="BL158" i="27"/>
  <c r="BM158" i="27"/>
  <c r="BN158" i="27"/>
  <c r="BO158" i="27"/>
  <c r="BP158" i="27"/>
  <c r="BR158" i="27"/>
  <c r="BS158" i="27"/>
  <c r="BT158" i="27"/>
  <c r="BU158" i="27"/>
  <c r="BV158" i="27"/>
  <c r="BW158" i="27"/>
  <c r="BX158" i="27"/>
  <c r="BY158" i="27"/>
  <c r="BZ158" i="27"/>
  <c r="O159" i="27"/>
  <c r="P159" i="27"/>
  <c r="Q159" i="27"/>
  <c r="R159" i="27"/>
  <c r="S159" i="27"/>
  <c r="T159" i="27"/>
  <c r="U159" i="27"/>
  <c r="V159" i="27"/>
  <c r="W159" i="27"/>
  <c r="X159" i="27"/>
  <c r="Y159" i="27"/>
  <c r="Z159" i="27"/>
  <c r="AA159" i="27"/>
  <c r="AB159" i="27"/>
  <c r="AC159" i="27"/>
  <c r="AD159" i="27"/>
  <c r="AE159" i="27"/>
  <c r="AF159" i="27"/>
  <c r="AG159" i="27"/>
  <c r="AH159" i="27"/>
  <c r="AI159" i="27"/>
  <c r="AJ159" i="27"/>
  <c r="AK159" i="27"/>
  <c r="AL159" i="27"/>
  <c r="AM159" i="27"/>
  <c r="AN159" i="27"/>
  <c r="AO159" i="27"/>
  <c r="AP159" i="27"/>
  <c r="AQ159" i="27"/>
  <c r="AR159" i="27"/>
  <c r="AS159" i="27"/>
  <c r="AT159" i="27"/>
  <c r="AU159" i="27"/>
  <c r="AU192" i="27" s="1"/>
  <c r="AV159" i="27"/>
  <c r="AV192" i="27" s="1"/>
  <c r="AW159" i="27"/>
  <c r="AW192" i="27" s="1"/>
  <c r="AX159" i="27"/>
  <c r="AY159" i="27"/>
  <c r="AZ159" i="27"/>
  <c r="BA159" i="27"/>
  <c r="BB159" i="27"/>
  <c r="BC159" i="27"/>
  <c r="BD159" i="27"/>
  <c r="BE159" i="27"/>
  <c r="BF159" i="27"/>
  <c r="BG159" i="27"/>
  <c r="BH159" i="27"/>
  <c r="BI159" i="27"/>
  <c r="BJ159" i="27"/>
  <c r="BK159" i="27"/>
  <c r="BL159" i="27"/>
  <c r="BM159" i="27"/>
  <c r="BN159" i="27"/>
  <c r="BO159" i="27"/>
  <c r="BP159" i="27"/>
  <c r="BQ159" i="27"/>
  <c r="BQ192" i="27" s="1"/>
  <c r="BR159" i="27"/>
  <c r="BS159" i="27"/>
  <c r="BT159" i="27"/>
  <c r="BU159" i="27"/>
  <c r="BU192" i="27" s="1"/>
  <c r="BV159" i="27"/>
  <c r="BW159" i="27"/>
  <c r="BX159" i="27"/>
  <c r="BY159" i="27"/>
  <c r="BZ159" i="27"/>
  <c r="AU193" i="27"/>
  <c r="AW193" i="27"/>
  <c r="O162" i="27"/>
  <c r="O195" i="27" s="1"/>
  <c r="P162" i="27"/>
  <c r="P195" i="27" s="1"/>
  <c r="Q162" i="27"/>
  <c r="Q195" i="27" s="1"/>
  <c r="R162" i="27"/>
  <c r="R195" i="27" s="1"/>
  <c r="S162" i="27"/>
  <c r="S195" i="27" s="1"/>
  <c r="T162" i="27"/>
  <c r="T195" i="27" s="1"/>
  <c r="U162" i="27"/>
  <c r="U195" i="27" s="1"/>
  <c r="V162" i="27"/>
  <c r="V195" i="27" s="1"/>
  <c r="W162" i="27"/>
  <c r="W195" i="27" s="1"/>
  <c r="X162" i="27"/>
  <c r="X195" i="27" s="1"/>
  <c r="Y162" i="27"/>
  <c r="Y195" i="27" s="1"/>
  <c r="Z162" i="27"/>
  <c r="Z195" i="27" s="1"/>
  <c r="AA162" i="27"/>
  <c r="AA195" i="27" s="1"/>
  <c r="AB162" i="27"/>
  <c r="AB195" i="27" s="1"/>
  <c r="AC162" i="27"/>
  <c r="AC195" i="27" s="1"/>
  <c r="AD162" i="27"/>
  <c r="AD195" i="27" s="1"/>
  <c r="AE162" i="27"/>
  <c r="AE195" i="27" s="1"/>
  <c r="AF162" i="27"/>
  <c r="AF195" i="27" s="1"/>
  <c r="AG162" i="27"/>
  <c r="AG195" i="27" s="1"/>
  <c r="AH162" i="27"/>
  <c r="AH195" i="27" s="1"/>
  <c r="AI162" i="27"/>
  <c r="AI195" i="27" s="1"/>
  <c r="AJ162" i="27"/>
  <c r="AJ195" i="27" s="1"/>
  <c r="AK162" i="27"/>
  <c r="AK195" i="27" s="1"/>
  <c r="AL162" i="27"/>
  <c r="AL195" i="27" s="1"/>
  <c r="AM162" i="27"/>
  <c r="AM195" i="27" s="1"/>
  <c r="AN162" i="27"/>
  <c r="AN195" i="27" s="1"/>
  <c r="AO162" i="27"/>
  <c r="AO195" i="27" s="1"/>
  <c r="AP162" i="27"/>
  <c r="AP195" i="27" s="1"/>
  <c r="AQ162" i="27"/>
  <c r="AQ195" i="27" s="1"/>
  <c r="AR162" i="27"/>
  <c r="AR195" i="27" s="1"/>
  <c r="AS162" i="27"/>
  <c r="AS195" i="27" s="1"/>
  <c r="AT162" i="27"/>
  <c r="AT195" i="27" s="1"/>
  <c r="AU162" i="27"/>
  <c r="AU195" i="27" s="1"/>
  <c r="AV162" i="27"/>
  <c r="AV195" i="27" s="1"/>
  <c r="AW162" i="27"/>
  <c r="AW195" i="27" s="1"/>
  <c r="AX162" i="27"/>
  <c r="AX195" i="27" s="1"/>
  <c r="AY162" i="27"/>
  <c r="AY195" i="27" s="1"/>
  <c r="AZ162" i="27"/>
  <c r="AZ195" i="27" s="1"/>
  <c r="BA162" i="27"/>
  <c r="BA195" i="27" s="1"/>
  <c r="BB162" i="27"/>
  <c r="BB195" i="27" s="1"/>
  <c r="BC162" i="27"/>
  <c r="BC195" i="27" s="1"/>
  <c r="BD162" i="27"/>
  <c r="BD195" i="27" s="1"/>
  <c r="BE162" i="27"/>
  <c r="BE195" i="27" s="1"/>
  <c r="BF162" i="27"/>
  <c r="BF195" i="27" s="1"/>
  <c r="BG162" i="27"/>
  <c r="BG195" i="27" s="1"/>
  <c r="BH162" i="27"/>
  <c r="BH195" i="27" s="1"/>
  <c r="BI162" i="27"/>
  <c r="BI195" i="27" s="1"/>
  <c r="BJ162" i="27"/>
  <c r="BJ195" i="27" s="1"/>
  <c r="BK162" i="27"/>
  <c r="BK195" i="27" s="1"/>
  <c r="BL162" i="27"/>
  <c r="BL195" i="27" s="1"/>
  <c r="BM162" i="27"/>
  <c r="BM195" i="27" s="1"/>
  <c r="BN162" i="27"/>
  <c r="BN195" i="27" s="1"/>
  <c r="BO162" i="27"/>
  <c r="BO195" i="27" s="1"/>
  <c r="BP162" i="27"/>
  <c r="BP195" i="27" s="1"/>
  <c r="BQ162" i="27"/>
  <c r="BQ195" i="27" s="1"/>
  <c r="BR162" i="27"/>
  <c r="BR195" i="27" s="1"/>
  <c r="BS162" i="27"/>
  <c r="BS195" i="27" s="1"/>
  <c r="BT162" i="27"/>
  <c r="BT195" i="27" s="1"/>
  <c r="BU162" i="27"/>
  <c r="BU195" i="27" s="1"/>
  <c r="BV162" i="27"/>
  <c r="BV195" i="27" s="1"/>
  <c r="BW162" i="27"/>
  <c r="BW195" i="27" s="1"/>
  <c r="BX162" i="27"/>
  <c r="BX195" i="27" s="1"/>
  <c r="BY162" i="27"/>
  <c r="BY195" i="27" s="1"/>
  <c r="BZ162" i="27"/>
  <c r="BZ195" i="27" s="1"/>
  <c r="O163" i="27"/>
  <c r="P163" i="27"/>
  <c r="Q163" i="27"/>
  <c r="R163" i="27"/>
  <c r="S163" i="27"/>
  <c r="T163" i="27"/>
  <c r="U163" i="27"/>
  <c r="V163" i="27"/>
  <c r="W163" i="27"/>
  <c r="X163" i="27"/>
  <c r="Y163" i="27"/>
  <c r="Z163" i="27"/>
  <c r="AA163" i="27"/>
  <c r="AB163" i="27"/>
  <c r="AC163" i="27"/>
  <c r="AD163" i="27"/>
  <c r="AE163" i="27"/>
  <c r="AF163" i="27"/>
  <c r="AG163" i="27"/>
  <c r="AH163" i="27"/>
  <c r="AI163" i="27"/>
  <c r="AJ163" i="27"/>
  <c r="AK163" i="27"/>
  <c r="AL163" i="27"/>
  <c r="AM163" i="27"/>
  <c r="AN163" i="27"/>
  <c r="AO163" i="27"/>
  <c r="AP163" i="27"/>
  <c r="AQ163" i="27"/>
  <c r="AR163" i="27"/>
  <c r="AS163" i="27"/>
  <c r="AT163" i="27"/>
  <c r="AU163" i="27"/>
  <c r="AV163" i="27"/>
  <c r="AW163" i="27"/>
  <c r="AX163" i="27"/>
  <c r="AZ163" i="27"/>
  <c r="BA163" i="27"/>
  <c r="BB163" i="27"/>
  <c r="BC163" i="27"/>
  <c r="BD163" i="27"/>
  <c r="BE163" i="27"/>
  <c r="BF163" i="27"/>
  <c r="BG163" i="27"/>
  <c r="BH163" i="27"/>
  <c r="BI163" i="27"/>
  <c r="BJ163" i="27"/>
  <c r="BK163" i="27"/>
  <c r="BL163" i="27"/>
  <c r="BM163" i="27"/>
  <c r="BN163" i="27"/>
  <c r="BO163" i="27"/>
  <c r="BP163" i="27"/>
  <c r="BQ163" i="27"/>
  <c r="BR163" i="27"/>
  <c r="BS163" i="27"/>
  <c r="BT163" i="27"/>
  <c r="BU163" i="27"/>
  <c r="BV163" i="27"/>
  <c r="BW163" i="27"/>
  <c r="BX163" i="27"/>
  <c r="BY163" i="27"/>
  <c r="BZ163" i="27"/>
  <c r="O166" i="27"/>
  <c r="P166" i="27"/>
  <c r="Q166" i="27"/>
  <c r="R166" i="27"/>
  <c r="S166" i="27"/>
  <c r="T166" i="27"/>
  <c r="U166" i="27"/>
  <c r="V166" i="27"/>
  <c r="W166" i="27"/>
  <c r="X166" i="27"/>
  <c r="Y166" i="27"/>
  <c r="Z166" i="27"/>
  <c r="AA166" i="27"/>
  <c r="AB166" i="27"/>
  <c r="AC166" i="27"/>
  <c r="AD166" i="27"/>
  <c r="AE166" i="27"/>
  <c r="AF166" i="27"/>
  <c r="AG166" i="27"/>
  <c r="AH166" i="27"/>
  <c r="AI166" i="27"/>
  <c r="AJ166" i="27"/>
  <c r="AK166" i="27"/>
  <c r="AL166" i="27"/>
  <c r="AM166" i="27"/>
  <c r="AN166" i="27"/>
  <c r="AO166" i="27"/>
  <c r="AP166" i="27"/>
  <c r="AQ166" i="27"/>
  <c r="AR166" i="27"/>
  <c r="AS166" i="27"/>
  <c r="AT166" i="27"/>
  <c r="AU166" i="27"/>
  <c r="AV166" i="27"/>
  <c r="AW166" i="27"/>
  <c r="AX166" i="27"/>
  <c r="AY166" i="27"/>
  <c r="AZ166" i="27"/>
  <c r="BA166" i="27"/>
  <c r="BB166" i="27"/>
  <c r="BC166" i="27"/>
  <c r="BD166" i="27"/>
  <c r="BE166" i="27"/>
  <c r="BF166" i="27"/>
  <c r="BG166" i="27"/>
  <c r="BH166" i="27"/>
  <c r="BI166" i="27"/>
  <c r="BJ166" i="27"/>
  <c r="BK166" i="27"/>
  <c r="BL166" i="27"/>
  <c r="BM166" i="27"/>
  <c r="BN166" i="27"/>
  <c r="BO166" i="27"/>
  <c r="BP166" i="27"/>
  <c r="BQ166" i="27"/>
  <c r="BR166" i="27"/>
  <c r="BS166" i="27"/>
  <c r="BT166" i="27"/>
  <c r="BU166" i="27"/>
  <c r="BV166" i="27"/>
  <c r="BW166" i="27"/>
  <c r="BX166" i="27"/>
  <c r="BY166" i="27"/>
  <c r="BZ166" i="27"/>
  <c r="O167" i="27"/>
  <c r="P167" i="27"/>
  <c r="Q167" i="27"/>
  <c r="R167" i="27"/>
  <c r="S167" i="27"/>
  <c r="T167" i="27"/>
  <c r="U167" i="27"/>
  <c r="V167" i="27"/>
  <c r="W167" i="27"/>
  <c r="X167" i="27"/>
  <c r="Y167" i="27"/>
  <c r="Z167" i="27"/>
  <c r="AA167" i="27"/>
  <c r="AB167" i="27"/>
  <c r="AC167" i="27"/>
  <c r="AD167" i="27"/>
  <c r="AE167" i="27"/>
  <c r="AF167" i="27"/>
  <c r="AG167" i="27"/>
  <c r="AH167" i="27"/>
  <c r="AI167" i="27"/>
  <c r="AJ167" i="27"/>
  <c r="AK167" i="27"/>
  <c r="AL167" i="27"/>
  <c r="AM167" i="27"/>
  <c r="AN167" i="27"/>
  <c r="AO167" i="27"/>
  <c r="AP167" i="27"/>
  <c r="AQ167" i="27"/>
  <c r="AR167" i="27"/>
  <c r="AS167" i="27"/>
  <c r="AT167" i="27"/>
  <c r="AU167" i="27"/>
  <c r="AV167" i="27"/>
  <c r="AW167" i="27"/>
  <c r="AX167" i="27"/>
  <c r="AY167" i="27"/>
  <c r="AZ167" i="27"/>
  <c r="BA167" i="27"/>
  <c r="BB167" i="27"/>
  <c r="BC167" i="27"/>
  <c r="BD167" i="27"/>
  <c r="BE167" i="27"/>
  <c r="BF167" i="27"/>
  <c r="BG167" i="27"/>
  <c r="BH167" i="27"/>
  <c r="BI167" i="27"/>
  <c r="BJ167" i="27"/>
  <c r="BK167" i="27"/>
  <c r="BL167" i="27"/>
  <c r="BM167" i="27"/>
  <c r="BN167" i="27"/>
  <c r="BO167" i="27"/>
  <c r="BP167" i="27"/>
  <c r="BQ167" i="27"/>
  <c r="BR167" i="27"/>
  <c r="BS167" i="27"/>
  <c r="BT167" i="27"/>
  <c r="BU167" i="27"/>
  <c r="BV167" i="27"/>
  <c r="BW167" i="27"/>
  <c r="BX167" i="27"/>
  <c r="BY167" i="27"/>
  <c r="BZ167" i="27"/>
  <c r="BT201" i="27"/>
  <c r="O170" i="27"/>
  <c r="P170" i="27"/>
  <c r="Q170" i="27"/>
  <c r="R170" i="27"/>
  <c r="S170" i="27"/>
  <c r="T170" i="27"/>
  <c r="U170" i="27"/>
  <c r="V170" i="27"/>
  <c r="W170" i="27"/>
  <c r="X170" i="27"/>
  <c r="Y170" i="27"/>
  <c r="Z170" i="27"/>
  <c r="AA170" i="27"/>
  <c r="AB170" i="27"/>
  <c r="AC170" i="27"/>
  <c r="AD170" i="27"/>
  <c r="AE170" i="27"/>
  <c r="AF170" i="27"/>
  <c r="AG170" i="27"/>
  <c r="AH170" i="27"/>
  <c r="AI170" i="27"/>
  <c r="AJ170" i="27"/>
  <c r="AK170" i="27"/>
  <c r="AL170" i="27"/>
  <c r="AM170" i="27"/>
  <c r="AN170" i="27"/>
  <c r="AO170" i="27"/>
  <c r="AP170" i="27"/>
  <c r="AQ170" i="27"/>
  <c r="AR170" i="27"/>
  <c r="AS170" i="27"/>
  <c r="AT170" i="27"/>
  <c r="AU170" i="27"/>
  <c r="AV170" i="27"/>
  <c r="AW170" i="27"/>
  <c r="AX170" i="27"/>
  <c r="AY170" i="27"/>
  <c r="AZ170" i="27"/>
  <c r="BA170" i="27"/>
  <c r="BB170" i="27"/>
  <c r="BC170" i="27"/>
  <c r="BD170" i="27"/>
  <c r="BE170" i="27"/>
  <c r="BF170" i="27"/>
  <c r="BG170" i="27"/>
  <c r="BH170" i="27"/>
  <c r="BI170" i="27"/>
  <c r="BJ170" i="27"/>
  <c r="BK170" i="27"/>
  <c r="BL170" i="27"/>
  <c r="BM170" i="27"/>
  <c r="BN170" i="27"/>
  <c r="BO170" i="27"/>
  <c r="BP170" i="27"/>
  <c r="BQ170" i="27"/>
  <c r="BR170" i="27"/>
  <c r="BS170" i="27"/>
  <c r="BT170" i="27"/>
  <c r="BU170" i="27"/>
  <c r="BV170" i="27"/>
  <c r="BW170" i="27"/>
  <c r="BX170" i="27"/>
  <c r="BY170" i="27"/>
  <c r="BZ170" i="27"/>
  <c r="O171" i="27"/>
  <c r="P171" i="27"/>
  <c r="Q171" i="27"/>
  <c r="R171" i="27"/>
  <c r="S171" i="27"/>
  <c r="T171" i="27"/>
  <c r="U171" i="27"/>
  <c r="V171" i="27"/>
  <c r="W171" i="27"/>
  <c r="X171" i="27"/>
  <c r="Y171" i="27"/>
  <c r="Z171" i="27"/>
  <c r="AA171" i="27"/>
  <c r="AB171" i="27"/>
  <c r="AC171" i="27"/>
  <c r="AD171" i="27"/>
  <c r="AE171" i="27"/>
  <c r="AF171" i="27"/>
  <c r="AG171" i="27"/>
  <c r="AH171" i="27"/>
  <c r="AI171" i="27"/>
  <c r="AJ171" i="27"/>
  <c r="AK171" i="27"/>
  <c r="AL171" i="27"/>
  <c r="AM171" i="27"/>
  <c r="AN171" i="27"/>
  <c r="AO171" i="27"/>
  <c r="AP171" i="27"/>
  <c r="AQ171" i="27"/>
  <c r="AR171" i="27"/>
  <c r="AS171" i="27"/>
  <c r="AT171" i="27"/>
  <c r="AU171" i="27"/>
  <c r="AV171" i="27"/>
  <c r="AW171" i="27"/>
  <c r="AX171" i="27"/>
  <c r="AY171" i="27"/>
  <c r="AZ171" i="27"/>
  <c r="BA171" i="27"/>
  <c r="BB171" i="27"/>
  <c r="BC171" i="27"/>
  <c r="BD171" i="27"/>
  <c r="BE171" i="27"/>
  <c r="BF171" i="27"/>
  <c r="BG171" i="27"/>
  <c r="BH171" i="27"/>
  <c r="BI171" i="27"/>
  <c r="BJ171" i="27"/>
  <c r="BK171" i="27"/>
  <c r="BL171" i="27"/>
  <c r="BM171" i="27"/>
  <c r="BN171" i="27"/>
  <c r="BO171" i="27"/>
  <c r="BP171" i="27"/>
  <c r="BQ171" i="27"/>
  <c r="BR171" i="27"/>
  <c r="BS171" i="27"/>
  <c r="BT171" i="27"/>
  <c r="BU171" i="27"/>
  <c r="BV171" i="27"/>
  <c r="BW171" i="27"/>
  <c r="BX171" i="27"/>
  <c r="BY171" i="27"/>
  <c r="BZ171" i="27"/>
  <c r="O172" i="27"/>
  <c r="P172" i="27"/>
  <c r="Q172" i="27"/>
  <c r="R172" i="27"/>
  <c r="S172" i="27"/>
  <c r="T172" i="27"/>
  <c r="U172" i="27"/>
  <c r="V172" i="27"/>
  <c r="W172" i="27"/>
  <c r="X172" i="27"/>
  <c r="Y172" i="27"/>
  <c r="Z172" i="27"/>
  <c r="AA172" i="27"/>
  <c r="AB172" i="27"/>
  <c r="AC172" i="27"/>
  <c r="AD172" i="27"/>
  <c r="AE172" i="27"/>
  <c r="AF172" i="27"/>
  <c r="AG172" i="27"/>
  <c r="AH172" i="27"/>
  <c r="AI172" i="27"/>
  <c r="AJ172" i="27"/>
  <c r="AK172" i="27"/>
  <c r="AL172" i="27"/>
  <c r="AM172" i="27"/>
  <c r="AN172" i="27"/>
  <c r="AO172" i="27"/>
  <c r="AP172" i="27"/>
  <c r="AQ172" i="27"/>
  <c r="AR172" i="27"/>
  <c r="AS172" i="27"/>
  <c r="AT172" i="27"/>
  <c r="AU172" i="27"/>
  <c r="AV172" i="27"/>
  <c r="AW172" i="27"/>
  <c r="AX172" i="27"/>
  <c r="AY172" i="27"/>
  <c r="AZ172" i="27"/>
  <c r="BA172" i="27"/>
  <c r="BB172" i="27"/>
  <c r="BC172" i="27"/>
  <c r="BD172" i="27"/>
  <c r="BE172" i="27"/>
  <c r="BF172" i="27"/>
  <c r="BG172" i="27"/>
  <c r="BH172" i="27"/>
  <c r="BI172" i="27"/>
  <c r="BJ172" i="27"/>
  <c r="BK172" i="27"/>
  <c r="BL172" i="27"/>
  <c r="BM172" i="27"/>
  <c r="BN172" i="27"/>
  <c r="BO172" i="27"/>
  <c r="BP172" i="27"/>
  <c r="BQ172" i="27"/>
  <c r="BR172" i="27"/>
  <c r="BS172" i="27"/>
  <c r="BT172" i="27"/>
  <c r="BU172" i="27"/>
  <c r="BV172" i="27"/>
  <c r="BW172" i="27"/>
  <c r="BX172" i="27"/>
  <c r="BY172" i="27"/>
  <c r="BZ172" i="27"/>
  <c r="N162" i="27"/>
  <c r="N195" i="27" s="1"/>
  <c r="N158" i="27"/>
  <c r="N189" i="27"/>
  <c r="N188" i="27"/>
  <c r="N185" i="27"/>
  <c r="N184" i="27"/>
  <c r="N183" i="27"/>
  <c r="N181" i="27"/>
  <c r="N180" i="27"/>
  <c r="N177" i="27"/>
  <c r="N176" i="27"/>
  <c r="N192" i="27" s="1"/>
  <c r="N172" i="27"/>
  <c r="N171" i="27"/>
  <c r="N170" i="27"/>
  <c r="N167" i="27"/>
  <c r="N166" i="27"/>
  <c r="N163" i="27"/>
  <c r="AC191" i="27" l="1"/>
  <c r="L49" i="18"/>
  <c r="L50" i="18"/>
  <c r="L46" i="18"/>
  <c r="K49" i="18"/>
  <c r="K46" i="18"/>
  <c r="K50" i="18"/>
  <c r="I49" i="18"/>
  <c r="I46" i="18"/>
  <c r="I50" i="18"/>
  <c r="H49" i="18"/>
  <c r="H50" i="18"/>
  <c r="H46" i="18"/>
  <c r="AF191" i="27"/>
  <c r="BB73" i="36"/>
  <c r="BA25" i="46" s="1"/>
  <c r="BE73" i="36"/>
  <c r="BC73" i="36"/>
  <c r="BB25" i="46" s="1"/>
  <c r="BD73" i="36"/>
  <c r="BC25" i="46" s="1"/>
  <c r="BE74" i="36"/>
  <c r="BD26" i="46" s="1"/>
  <c r="BB74" i="36"/>
  <c r="BA26" i="46" s="1"/>
  <c r="BC74" i="36"/>
  <c r="BB26" i="46" s="1"/>
  <c r="BD74" i="36"/>
  <c r="BC26" i="46" s="1"/>
  <c r="AB193" i="27"/>
  <c r="P193" i="27"/>
  <c r="AH191" i="27"/>
  <c r="V191" i="27"/>
  <c r="AC193" i="27"/>
  <c r="AT192" i="27"/>
  <c r="AH192" i="27"/>
  <c r="V192" i="27"/>
  <c r="L47" i="18"/>
  <c r="L48" i="18"/>
  <c r="L51" i="18"/>
  <c r="I47" i="18"/>
  <c r="I51" i="18"/>
  <c r="I48" i="18"/>
  <c r="H47" i="18"/>
  <c r="H51" i="18"/>
  <c r="H48" i="18"/>
  <c r="K48" i="18"/>
  <c r="K51" i="18"/>
  <c r="K47" i="18"/>
  <c r="Q193" i="27"/>
  <c r="AO193" i="27"/>
  <c r="AN193" i="27"/>
  <c r="BH191" i="27"/>
  <c r="AR192" i="27"/>
  <c r="AF192" i="27"/>
  <c r="T192" i="27"/>
  <c r="BT191" i="27"/>
  <c r="AS191" i="27"/>
  <c r="BI191" i="27"/>
  <c r="AS192" i="27"/>
  <c r="AG192" i="27"/>
  <c r="U192" i="27"/>
  <c r="AT191" i="27"/>
  <c r="AK201" i="27"/>
  <c r="AH196" i="27"/>
  <c r="AG196" i="27"/>
  <c r="BU205" i="27"/>
  <c r="Y201" i="27"/>
  <c r="W201" i="27"/>
  <c r="AT196" i="27"/>
  <c r="AS196" i="27"/>
  <c r="U196" i="27"/>
  <c r="BI205" i="27"/>
  <c r="AW205" i="27"/>
  <c r="AK205" i="27"/>
  <c r="Y205" i="27"/>
  <c r="BY204" i="27"/>
  <c r="BM204" i="27"/>
  <c r="BA204" i="27"/>
  <c r="AO204" i="27"/>
  <c r="AC204" i="27"/>
  <c r="Q204" i="27"/>
  <c r="BQ203" i="27"/>
  <c r="BE203" i="27"/>
  <c r="AS203" i="27"/>
  <c r="AG203" i="27"/>
  <c r="U203" i="27"/>
  <c r="BI200" i="27"/>
  <c r="AW200" i="27"/>
  <c r="AK200" i="27"/>
  <c r="Y200" i="27"/>
  <c r="BA199" i="27"/>
  <c r="AO199" i="27"/>
  <c r="AC199" i="27"/>
  <c r="Q199" i="27"/>
  <c r="BQ196" i="27"/>
  <c r="BB193" i="27"/>
  <c r="AI201" i="27"/>
  <c r="V196" i="27"/>
  <c r="BE196" i="27"/>
  <c r="AA193" i="27"/>
  <c r="O193" i="27"/>
  <c r="BH201" i="27"/>
  <c r="AV201" i="27"/>
  <c r="BC197" i="27"/>
  <c r="AQ197" i="27"/>
  <c r="AE197" i="27"/>
  <c r="S197" i="27"/>
  <c r="BG196" i="27"/>
  <c r="BV205" i="27"/>
  <c r="BJ205" i="27"/>
  <c r="AX205" i="27"/>
  <c r="AL205" i="27"/>
  <c r="Z205" i="27"/>
  <c r="BZ204" i="27"/>
  <c r="BN204" i="27"/>
  <c r="BB204" i="27"/>
  <c r="AP204" i="27"/>
  <c r="AD204" i="27"/>
  <c r="R204" i="27"/>
  <c r="BR203" i="27"/>
  <c r="BF203" i="27"/>
  <c r="AT203" i="27"/>
  <c r="AH203" i="27"/>
  <c r="V203" i="27"/>
  <c r="BG201" i="27"/>
  <c r="AU201" i="27"/>
  <c r="BJ200" i="27"/>
  <c r="AX200" i="27"/>
  <c r="AL200" i="27"/>
  <c r="Z200" i="27"/>
  <c r="BB199" i="27"/>
  <c r="AP199" i="27"/>
  <c r="AD199" i="27"/>
  <c r="R199" i="27"/>
  <c r="BF196" i="27"/>
  <c r="AS193" i="27"/>
  <c r="AG193" i="27"/>
  <c r="U193" i="27"/>
  <c r="N191" i="27"/>
  <c r="BA96" i="36"/>
  <c r="BH73" i="36"/>
  <c r="BG25" i="46" s="1"/>
  <c r="BI73" i="36"/>
  <c r="BH25" i="46" s="1"/>
  <c r="BD25" i="46"/>
  <c r="BF73" i="36"/>
  <c r="BE25" i="46" s="1"/>
  <c r="BJ73" i="36"/>
  <c r="BI25" i="46" s="1"/>
  <c r="BK73" i="36"/>
  <c r="BJ25" i="46" s="1"/>
  <c r="BG73" i="36"/>
  <c r="BF25" i="46" s="1"/>
  <c r="BL93" i="36"/>
  <c r="BG74" i="36"/>
  <c r="BF26" i="46" s="1"/>
  <c r="BJ74" i="36"/>
  <c r="BI26" i="46" s="1"/>
  <c r="BK74" i="36"/>
  <c r="BJ26" i="46" s="1"/>
  <c r="BH74" i="36"/>
  <c r="BG26" i="46" s="1"/>
  <c r="BF74" i="36"/>
  <c r="BE26" i="46" s="1"/>
  <c r="BI74" i="36"/>
  <c r="BH26" i="46" s="1"/>
  <c r="BZ193" i="27"/>
  <c r="BS201" i="27"/>
  <c r="BV200" i="27"/>
  <c r="BU200" i="27"/>
  <c r="BY199" i="27"/>
  <c r="BR196" i="27"/>
  <c r="BU191" i="27"/>
  <c r="BN199" i="27"/>
  <c r="BM199" i="27"/>
  <c r="BO197" i="27"/>
  <c r="BN193" i="27"/>
  <c r="AR98" i="36"/>
  <c r="AR97" i="36"/>
  <c r="AP193" i="27"/>
  <c r="AD193" i="27"/>
  <c r="R193" i="27"/>
  <c r="BW196" i="27"/>
  <c r="AL192" i="27"/>
  <c r="Z192" i="27"/>
  <c r="BZ191" i="27"/>
  <c r="AT193" i="27"/>
  <c r="AH193" i="27"/>
  <c r="V193" i="27"/>
  <c r="AW104" i="36"/>
  <c r="AR104" i="36"/>
  <c r="BV201" i="27"/>
  <c r="BJ201" i="27"/>
  <c r="AX201" i="27"/>
  <c r="BY200" i="27"/>
  <c r="BM200" i="27"/>
  <c r="BA200" i="27"/>
  <c r="AO200" i="27"/>
  <c r="AC200" i="27"/>
  <c r="Q200" i="27"/>
  <c r="BQ199" i="27"/>
  <c r="BE199" i="27"/>
  <c r="AS199" i="27"/>
  <c r="AG199" i="27"/>
  <c r="U199" i="27"/>
  <c r="BU197" i="27"/>
  <c r="BI197" i="27"/>
  <c r="AW197" i="27"/>
  <c r="AK197" i="27"/>
  <c r="Y197" i="27"/>
  <c r="BY196" i="27"/>
  <c r="BM196" i="27"/>
  <c r="BA196" i="27"/>
  <c r="AN196" i="27"/>
  <c r="AB196" i="27"/>
  <c r="P196" i="27"/>
  <c r="AN192" i="27"/>
  <c r="AB192" i="27"/>
  <c r="P192" i="27"/>
  <c r="BI201" i="27"/>
  <c r="AW201" i="27"/>
  <c r="AJ201" i="27"/>
  <c r="X201" i="27"/>
  <c r="BX200" i="27"/>
  <c r="BL200" i="27"/>
  <c r="AZ200" i="27"/>
  <c r="AN200" i="27"/>
  <c r="AB200" i="27"/>
  <c r="BX196" i="27"/>
  <c r="AZ196" i="27"/>
  <c r="AM196" i="27"/>
  <c r="AA196" i="27"/>
  <c r="O196" i="27"/>
  <c r="AI193" i="27"/>
  <c r="W193" i="27"/>
  <c r="AM192" i="27"/>
  <c r="AA192" i="27"/>
  <c r="O192" i="27"/>
  <c r="P200" i="27"/>
  <c r="BP199" i="27"/>
  <c r="BD199" i="27"/>
  <c r="AR199" i="27"/>
  <c r="AF199" i="27"/>
  <c r="T199" i="27"/>
  <c r="BT197" i="27"/>
  <c r="BH197" i="27"/>
  <c r="AV197" i="27"/>
  <c r="AJ197" i="27"/>
  <c r="X197" i="27"/>
  <c r="BS193" i="27"/>
  <c r="BG193" i="27"/>
  <c r="AY200" i="27"/>
  <c r="AM200" i="27"/>
  <c r="AA200" i="27"/>
  <c r="O200" i="27"/>
  <c r="BC199" i="27"/>
  <c r="AQ199" i="27"/>
  <c r="AE199" i="27"/>
  <c r="S199" i="27"/>
  <c r="BS197" i="27"/>
  <c r="BG197" i="27"/>
  <c r="AU197" i="27"/>
  <c r="AI197" i="27"/>
  <c r="W197" i="27"/>
  <c r="AX196" i="27"/>
  <c r="AL196" i="27"/>
  <c r="Z196" i="27"/>
  <c r="BR193" i="27"/>
  <c r="BF193" i="27"/>
  <c r="AX192" i="27"/>
  <c r="BM191" i="27"/>
  <c r="BA191" i="27"/>
  <c r="BR197" i="27"/>
  <c r="BF197" i="27"/>
  <c r="AT197" i="27"/>
  <c r="AH197" i="27"/>
  <c r="V197" i="27"/>
  <c r="BV196" i="27"/>
  <c r="BJ196" i="27"/>
  <c r="AW196" i="27"/>
  <c r="AK196" i="27"/>
  <c r="Y196" i="27"/>
  <c r="BQ193" i="27"/>
  <c r="BE193" i="27"/>
  <c r="BI192" i="27"/>
  <c r="AK192" i="27"/>
  <c r="Y192" i="27"/>
  <c r="BY191" i="27"/>
  <c r="AZ191" i="27"/>
  <c r="BE197" i="27"/>
  <c r="AS197" i="27"/>
  <c r="AG197" i="27"/>
  <c r="U197" i="27"/>
  <c r="BU196" i="27"/>
  <c r="BI196" i="27"/>
  <c r="AV196" i="27"/>
  <c r="AJ196" i="27"/>
  <c r="X196" i="27"/>
  <c r="BD193" i="27"/>
  <c r="AR193" i="27"/>
  <c r="AF193" i="27"/>
  <c r="T193" i="27"/>
  <c r="AJ192" i="27"/>
  <c r="X192" i="27"/>
  <c r="BX191" i="27"/>
  <c r="BP197" i="27"/>
  <c r="BD197" i="27"/>
  <c r="AR197" i="27"/>
  <c r="AF197" i="27"/>
  <c r="T197" i="27"/>
  <c r="BT196" i="27"/>
  <c r="BH196" i="27"/>
  <c r="AU196" i="27"/>
  <c r="AI196" i="27"/>
  <c r="W196" i="27"/>
  <c r="BO193" i="27"/>
  <c r="BC193" i="27"/>
  <c r="AQ193" i="27"/>
  <c r="AE193" i="27"/>
  <c r="S193" i="27"/>
  <c r="AI192" i="27"/>
  <c r="W192" i="27"/>
  <c r="BW191" i="27"/>
  <c r="BU201" i="27"/>
  <c r="BW192" i="27"/>
  <c r="BW200" i="27"/>
  <c r="BO199" i="27"/>
  <c r="BQ197" i="27"/>
  <c r="BP193" i="27"/>
  <c r="BS196" i="27"/>
  <c r="BV191" i="27"/>
  <c r="BK196" i="27"/>
  <c r="BK200" i="27"/>
  <c r="BZ199" i="27"/>
  <c r="BL196" i="27"/>
  <c r="BL191" i="27"/>
  <c r="N193" i="27"/>
  <c r="BT193" i="27"/>
  <c r="AV193" i="27"/>
  <c r="AJ193" i="27"/>
  <c r="BX192" i="27"/>
  <c r="BO191" i="27"/>
  <c r="AQ191" i="27"/>
  <c r="AE191" i="27"/>
  <c r="N196" i="27"/>
  <c r="BN191" i="27"/>
  <c r="AP191" i="27"/>
  <c r="R191" i="27"/>
  <c r="N197" i="27"/>
  <c r="BT205" i="27"/>
  <c r="AV205" i="27"/>
  <c r="X205" i="27"/>
  <c r="BL204" i="27"/>
  <c r="AN204" i="27"/>
  <c r="P204" i="27"/>
  <c r="BD203" i="27"/>
  <c r="AR203" i="27"/>
  <c r="T203" i="27"/>
  <c r="BV192" i="27"/>
  <c r="BQ191" i="27"/>
  <c r="BS205" i="27"/>
  <c r="AU205" i="27"/>
  <c r="AI205" i="27"/>
  <c r="BW204" i="27"/>
  <c r="AY204" i="27"/>
  <c r="AA204" i="27"/>
  <c r="BO203" i="27"/>
  <c r="AQ203" i="27"/>
  <c r="AE203" i="27"/>
  <c r="V201" i="27"/>
  <c r="N200" i="27"/>
  <c r="BF205" i="27"/>
  <c r="AH205" i="27"/>
  <c r="V205" i="27"/>
  <c r="BJ204" i="27"/>
  <c r="AL204" i="27"/>
  <c r="BZ203" i="27"/>
  <c r="BN203" i="27"/>
  <c r="AP203" i="27"/>
  <c r="R203" i="27"/>
  <c r="BF201" i="27"/>
  <c r="AG201" i="27"/>
  <c r="BH192" i="27"/>
  <c r="AY191" i="27"/>
  <c r="AA191" i="27"/>
  <c r="BE205" i="27"/>
  <c r="AS205" i="27"/>
  <c r="U205" i="27"/>
  <c r="BI204" i="27"/>
  <c r="AK204" i="27"/>
  <c r="BY203" i="27"/>
  <c r="BM203" i="27"/>
  <c r="AO203" i="27"/>
  <c r="Q203" i="27"/>
  <c r="BE201" i="27"/>
  <c r="AS201" i="27"/>
  <c r="T201" i="27"/>
  <c r="BH200" i="27"/>
  <c r="AJ200" i="27"/>
  <c r="BX199" i="27"/>
  <c r="AZ199" i="27"/>
  <c r="AB199" i="27"/>
  <c r="BS192" i="27"/>
  <c r="BJ191" i="27"/>
  <c r="Z191" i="27"/>
  <c r="N203" i="27"/>
  <c r="BP205" i="27"/>
  <c r="AR205" i="27"/>
  <c r="T205" i="27"/>
  <c r="BH204" i="27"/>
  <c r="AJ204" i="27"/>
  <c r="BX203" i="27"/>
  <c r="AZ203" i="27"/>
  <c r="AB203" i="27"/>
  <c r="BP201" i="27"/>
  <c r="AR201" i="27"/>
  <c r="S201" i="27"/>
  <c r="BG200" i="27"/>
  <c r="AI200" i="27"/>
  <c r="BW199" i="27"/>
  <c r="AY199" i="27"/>
  <c r="AA199" i="27"/>
  <c r="BF192" i="27"/>
  <c r="N204" i="27"/>
  <c r="BO205" i="27"/>
  <c r="AQ205" i="27"/>
  <c r="S205" i="27"/>
  <c r="BS204" i="27"/>
  <c r="AU204" i="27"/>
  <c r="W204" i="27"/>
  <c r="BK203" i="27"/>
  <c r="AM203" i="27"/>
  <c r="O203" i="27"/>
  <c r="BC201" i="27"/>
  <c r="AD201" i="27"/>
  <c r="BR200" i="27"/>
  <c r="AT200" i="27"/>
  <c r="V200" i="27"/>
  <c r="BJ199" i="27"/>
  <c r="AL199" i="27"/>
  <c r="BZ197" i="27"/>
  <c r="BB197" i="27"/>
  <c r="AP197" i="27"/>
  <c r="R197" i="27"/>
  <c r="BM193" i="27"/>
  <c r="BE192" i="27"/>
  <c r="N205" i="27"/>
  <c r="BN205" i="27"/>
  <c r="BB205" i="27"/>
  <c r="AD205" i="27"/>
  <c r="BR204" i="27"/>
  <c r="AT204" i="27"/>
  <c r="AH204" i="27"/>
  <c r="BV203" i="27"/>
  <c r="AX203" i="27"/>
  <c r="Z203" i="27"/>
  <c r="BN201" i="27"/>
  <c r="AP201" i="27"/>
  <c r="Q201" i="27"/>
  <c r="BE200" i="27"/>
  <c r="AG200" i="27"/>
  <c r="BU199" i="27"/>
  <c r="AW199" i="27"/>
  <c r="Y199" i="27"/>
  <c r="BM197" i="27"/>
  <c r="AO197" i="27"/>
  <c r="Q197" i="27"/>
  <c r="AF196" i="27"/>
  <c r="BX193" i="27"/>
  <c r="AZ193" i="27"/>
  <c r="BP192" i="27"/>
  <c r="BD192" i="27"/>
  <c r="BG191" i="27"/>
  <c r="AI191" i="27"/>
  <c r="BY205" i="27"/>
  <c r="BA205" i="27"/>
  <c r="AC205" i="27"/>
  <c r="BQ204" i="27"/>
  <c r="AS204" i="27"/>
  <c r="U204" i="27"/>
  <c r="BI203" i="27"/>
  <c r="AK203" i="27"/>
  <c r="BY201" i="27"/>
  <c r="BA201" i="27"/>
  <c r="AB201" i="27"/>
  <c r="BP200" i="27"/>
  <c r="AR200" i="27"/>
  <c r="T200" i="27"/>
  <c r="BH199" i="27"/>
  <c r="AV199" i="27"/>
  <c r="X199" i="27"/>
  <c r="BL197" i="27"/>
  <c r="AN197" i="27"/>
  <c r="AB197" i="27"/>
  <c r="BP196" i="27"/>
  <c r="AQ196" i="27"/>
  <c r="AE196" i="27"/>
  <c r="BW193" i="27"/>
  <c r="AY193" i="27"/>
  <c r="BC192" i="27"/>
  <c r="AQ192" i="27"/>
  <c r="S192" i="27"/>
  <c r="BF191" i="27"/>
  <c r="BL205" i="27"/>
  <c r="AB205" i="27"/>
  <c r="BP204" i="27"/>
  <c r="AF204" i="27"/>
  <c r="BT203" i="27"/>
  <c r="AV203" i="27"/>
  <c r="X203" i="27"/>
  <c r="BL201" i="27"/>
  <c r="AN201" i="27"/>
  <c r="O201" i="27"/>
  <c r="AQ200" i="27"/>
  <c r="S200" i="27"/>
  <c r="BG199" i="27"/>
  <c r="AI199" i="27"/>
  <c r="BW197" i="27"/>
  <c r="AY197" i="27"/>
  <c r="O197" i="27"/>
  <c r="BC196" i="27"/>
  <c r="AD196" i="27"/>
  <c r="BV193" i="27"/>
  <c r="BJ193" i="27"/>
  <c r="AX193" i="27"/>
  <c r="AL193" i="27"/>
  <c r="Z193" i="27"/>
  <c r="BZ192" i="27"/>
  <c r="BN192" i="27"/>
  <c r="BB192" i="27"/>
  <c r="AD192" i="27"/>
  <c r="R192" i="27"/>
  <c r="BR191" i="27"/>
  <c r="BE191" i="27"/>
  <c r="BH193" i="27"/>
  <c r="X193" i="27"/>
  <c r="BL192" i="27"/>
  <c r="AZ192" i="27"/>
  <c r="BC191" i="27"/>
  <c r="BK192" i="27"/>
  <c r="AY192" i="27"/>
  <c r="BB191" i="27"/>
  <c r="AD191" i="27"/>
  <c r="BH205" i="27"/>
  <c r="AJ205" i="27"/>
  <c r="BX204" i="27"/>
  <c r="AZ204" i="27"/>
  <c r="AB204" i="27"/>
  <c r="BP203" i="27"/>
  <c r="AF203" i="27"/>
  <c r="BJ192" i="27"/>
  <c r="N199" i="27"/>
  <c r="BG205" i="27"/>
  <c r="W205" i="27"/>
  <c r="BK204" i="27"/>
  <c r="AM204" i="27"/>
  <c r="O204" i="27"/>
  <c r="BC203" i="27"/>
  <c r="S203" i="27"/>
  <c r="AH201" i="27"/>
  <c r="BR205" i="27"/>
  <c r="AT205" i="27"/>
  <c r="BV204" i="27"/>
  <c r="AX204" i="27"/>
  <c r="Z204" i="27"/>
  <c r="BB203" i="27"/>
  <c r="AD203" i="27"/>
  <c r="BR201" i="27"/>
  <c r="AT201" i="27"/>
  <c r="U201" i="27"/>
  <c r="BT192" i="27"/>
  <c r="BK191" i="27"/>
  <c r="AM191" i="27"/>
  <c r="O191" i="27"/>
  <c r="N201" i="27"/>
  <c r="BQ205" i="27"/>
  <c r="AG205" i="27"/>
  <c r="BU204" i="27"/>
  <c r="AW204" i="27"/>
  <c r="Y204" i="27"/>
  <c r="BA203" i="27"/>
  <c r="AC203" i="27"/>
  <c r="BQ201" i="27"/>
  <c r="AF201" i="27"/>
  <c r="BT200" i="27"/>
  <c r="AV200" i="27"/>
  <c r="X200" i="27"/>
  <c r="BL199" i="27"/>
  <c r="AN199" i="27"/>
  <c r="P199" i="27"/>
  <c r="BG192" i="27"/>
  <c r="AX191" i="27"/>
  <c r="AL191" i="27"/>
  <c r="BD205" i="27"/>
  <c r="AF205" i="27"/>
  <c r="BT204" i="27"/>
  <c r="AV204" i="27"/>
  <c r="X204" i="27"/>
  <c r="BL203" i="27"/>
  <c r="AN203" i="27"/>
  <c r="P203" i="27"/>
  <c r="BD201" i="27"/>
  <c r="AE201" i="27"/>
  <c r="BS200" i="27"/>
  <c r="AU200" i="27"/>
  <c r="W200" i="27"/>
  <c r="BK199" i="27"/>
  <c r="AM199" i="27"/>
  <c r="O199" i="27"/>
  <c r="BR192" i="27"/>
  <c r="BC205" i="27"/>
  <c r="AE205" i="27"/>
  <c r="BG204" i="27"/>
  <c r="AI204" i="27"/>
  <c r="BW203" i="27"/>
  <c r="AY203" i="27"/>
  <c r="AA203" i="27"/>
  <c r="BO201" i="27"/>
  <c r="AQ201" i="27"/>
  <c r="R201" i="27"/>
  <c r="BF200" i="27"/>
  <c r="AH200" i="27"/>
  <c r="BV199" i="27"/>
  <c r="AX199" i="27"/>
  <c r="Z199" i="27"/>
  <c r="BN197" i="27"/>
  <c r="AD197" i="27"/>
  <c r="BY193" i="27"/>
  <c r="BA193" i="27"/>
  <c r="BZ205" i="27"/>
  <c r="AP205" i="27"/>
  <c r="R205" i="27"/>
  <c r="BF204" i="27"/>
  <c r="V204" i="27"/>
  <c r="BJ203" i="27"/>
  <c r="AL203" i="27"/>
  <c r="BZ201" i="27"/>
  <c r="BB201" i="27"/>
  <c r="AC201" i="27"/>
  <c r="BQ200" i="27"/>
  <c r="AS200" i="27"/>
  <c r="U200" i="27"/>
  <c r="BI199" i="27"/>
  <c r="AK199" i="27"/>
  <c r="BY197" i="27"/>
  <c r="BA197" i="27"/>
  <c r="AC197" i="27"/>
  <c r="AR196" i="27"/>
  <c r="T196" i="27"/>
  <c r="BL193" i="27"/>
  <c r="AU191" i="27"/>
  <c r="W191" i="27"/>
  <c r="BM205" i="27"/>
  <c r="AO205" i="27"/>
  <c r="Q205" i="27"/>
  <c r="BE204" i="27"/>
  <c r="AG204" i="27"/>
  <c r="BU203" i="27"/>
  <c r="AW203" i="27"/>
  <c r="Y203" i="27"/>
  <c r="BM201" i="27"/>
  <c r="AO201" i="27"/>
  <c r="P201" i="27"/>
  <c r="BD200" i="27"/>
  <c r="AF200" i="27"/>
  <c r="BT199" i="27"/>
  <c r="AJ199" i="27"/>
  <c r="BX197" i="27"/>
  <c r="AZ197" i="27"/>
  <c r="P197" i="27"/>
  <c r="BD196" i="27"/>
  <c r="S196" i="27"/>
  <c r="BK193" i="27"/>
  <c r="BO192" i="27"/>
  <c r="AE192" i="27"/>
  <c r="BS191" i="27"/>
  <c r="BX205" i="27"/>
  <c r="AZ205" i="27"/>
  <c r="AN205" i="27"/>
  <c r="P205" i="27"/>
  <c r="BD204" i="27"/>
  <c r="AR204" i="27"/>
  <c r="T204" i="27"/>
  <c r="BH203" i="27"/>
  <c r="AJ203" i="27"/>
  <c r="BX201" i="27"/>
  <c r="AZ201" i="27"/>
  <c r="AA201" i="27"/>
  <c r="BO200" i="27"/>
  <c r="BC200" i="27"/>
  <c r="AE200" i="27"/>
  <c r="BS199" i="27"/>
  <c r="AU199" i="27"/>
  <c r="W199" i="27"/>
  <c r="BK197" i="27"/>
  <c r="AM197" i="27"/>
  <c r="AA197" i="27"/>
  <c r="BO196" i="27"/>
  <c r="AP196" i="27"/>
  <c r="R196" i="27"/>
  <c r="AP192" i="27"/>
  <c r="BW205" i="27"/>
  <c r="BK205" i="27"/>
  <c r="AY205" i="27"/>
  <c r="AM205" i="27"/>
  <c r="AA205" i="27"/>
  <c r="O205" i="27"/>
  <c r="BO204" i="27"/>
  <c r="BC204" i="27"/>
  <c r="AQ204" i="27"/>
  <c r="AE204" i="27"/>
  <c r="S204" i="27"/>
  <c r="BS203" i="27"/>
  <c r="BG203" i="27"/>
  <c r="AU203" i="27"/>
  <c r="AI203" i="27"/>
  <c r="W203" i="27"/>
  <c r="BW201" i="27"/>
  <c r="BK201" i="27"/>
  <c r="AY201" i="27"/>
  <c r="AL201" i="27"/>
  <c r="Z201" i="27"/>
  <c r="BZ200" i="27"/>
  <c r="BN200" i="27"/>
  <c r="BB200" i="27"/>
  <c r="AP200" i="27"/>
  <c r="AD200" i="27"/>
  <c r="R200" i="27"/>
  <c r="BR199" i="27"/>
  <c r="BF199" i="27"/>
  <c r="AT199" i="27"/>
  <c r="AH199" i="27"/>
  <c r="V199" i="27"/>
  <c r="BV197" i="27"/>
  <c r="BJ197" i="27"/>
  <c r="AX197" i="27"/>
  <c r="AL197" i="27"/>
  <c r="Z197" i="27"/>
  <c r="BZ196" i="27"/>
  <c r="BN196" i="27"/>
  <c r="BB196" i="27"/>
  <c r="AO196" i="27"/>
  <c r="AC196" i="27"/>
  <c r="Q196" i="27"/>
  <c r="BU193" i="27"/>
  <c r="BI193" i="27"/>
  <c r="AK193" i="27"/>
  <c r="Y193" i="27"/>
  <c r="BY192" i="27"/>
  <c r="BM192" i="27"/>
  <c r="BA192" i="27"/>
  <c r="AO192" i="27"/>
  <c r="AC192" i="27"/>
  <c r="Q192" i="27"/>
  <c r="BP191" i="27"/>
  <c r="BD191" i="27"/>
  <c r="AR191" i="27"/>
  <c r="AO74" i="36"/>
  <c r="AN26" i="46" s="1"/>
  <c r="AP74" i="36"/>
  <c r="AO26" i="46" s="1"/>
  <c r="AN74" i="36"/>
  <c r="AM26" i="46" s="1"/>
  <c r="AQ74" i="36"/>
  <c r="AP26" i="46" s="1"/>
  <c r="AQ75" i="36"/>
  <c r="AP27" i="46" s="1"/>
  <c r="AN75" i="36"/>
  <c r="AM27" i="46" s="1"/>
  <c r="AP75" i="36"/>
  <c r="AO27" i="46" s="1"/>
  <c r="AO75" i="36"/>
  <c r="AN27" i="46" s="1"/>
  <c r="AZ78" i="36"/>
  <c r="AY28" i="46" s="1"/>
  <c r="AX73" i="36"/>
  <c r="AW25" i="46" s="1"/>
  <c r="AX75" i="36"/>
  <c r="AW27" i="46" s="1"/>
  <c r="AZ75" i="36"/>
  <c r="AY27" i="46" s="1"/>
  <c r="AV75" i="36"/>
  <c r="AU27" i="46" s="1"/>
  <c r="AZ80" i="36"/>
  <c r="AY30" i="46" s="1"/>
  <c r="AV89" i="36"/>
  <c r="AT43" i="21" s="1"/>
  <c r="AX74" i="36"/>
  <c r="AW26" i="46" s="1"/>
  <c r="AT78" i="36"/>
  <c r="AS28" i="46" s="1"/>
  <c r="AQ89" i="36"/>
  <c r="AO43" i="21" s="1"/>
  <c r="AS88" i="36"/>
  <c r="BH98" i="36"/>
  <c r="AT88" i="36"/>
  <c r="AS89" i="36"/>
  <c r="AQ43" i="21" s="1"/>
  <c r="AY75" i="36"/>
  <c r="AX27" i="46" s="1"/>
  <c r="BL98" i="36"/>
  <c r="BK98" i="36"/>
  <c r="BJ98" i="36"/>
  <c r="BI98" i="36"/>
  <c r="BI97" i="36"/>
  <c r="BA93" i="36"/>
  <c r="BJ97" i="36"/>
  <c r="AT80" i="36"/>
  <c r="AS30" i="46" s="1"/>
  <c r="AU80" i="36"/>
  <c r="AT30" i="46" s="1"/>
  <c r="AV80" i="36"/>
  <c r="AU30" i="46" s="1"/>
  <c r="AX80" i="36"/>
  <c r="AW30" i="46" s="1"/>
  <c r="AU88" i="36"/>
  <c r="BV94" i="36"/>
  <c r="AX78" i="36"/>
  <c r="AW28" i="46" s="1"/>
  <c r="AS78" i="36"/>
  <c r="AR28" i="46" s="1"/>
  <c r="AY80" i="36"/>
  <c r="AX30" i="46" s="1"/>
  <c r="AV88" i="36"/>
  <c r="BV96" i="36"/>
  <c r="AV73" i="36"/>
  <c r="AU25" i="46" s="1"/>
  <c r="AU78" i="36"/>
  <c r="AT28" i="46" s="1"/>
  <c r="BF97" i="36"/>
  <c r="BF98" i="36"/>
  <c r="AV78" i="36"/>
  <c r="AU28" i="46" s="1"/>
  <c r="BG97" i="36"/>
  <c r="BG98" i="36"/>
  <c r="BE97" i="36"/>
  <c r="BE98" i="36"/>
  <c r="AY78" i="36"/>
  <c r="AX28" i="46" s="1"/>
  <c r="BH97" i="36"/>
  <c r="AV74" i="36"/>
  <c r="AU26" i="46" s="1"/>
  <c r="AU74" i="36"/>
  <c r="AT26" i="46" s="1"/>
  <c r="AT74" i="36"/>
  <c r="AS26" i="46" s="1"/>
  <c r="AZ79" i="36"/>
  <c r="AY29" i="46" s="1"/>
  <c r="AY79" i="36"/>
  <c r="AX29" i="46" s="1"/>
  <c r="AX79" i="36"/>
  <c r="AW29" i="46" s="1"/>
  <c r="AV79" i="36"/>
  <c r="AU29" i="46" s="1"/>
  <c r="AT79" i="36"/>
  <c r="AS29" i="46" s="1"/>
  <c r="AU79" i="36"/>
  <c r="AT29" i="46" s="1"/>
  <c r="AS79" i="36"/>
  <c r="AR29" i="46" s="1"/>
  <c r="AS74" i="36"/>
  <c r="AR26" i="46" s="1"/>
  <c r="BL92" i="36"/>
  <c r="AV90" i="36"/>
  <c r="AT44" i="21" s="1"/>
  <c r="AW104" i="18" s="1"/>
  <c r="AU90" i="36"/>
  <c r="AS44" i="21" s="1"/>
  <c r="AV104" i="18" s="1"/>
  <c r="AS90" i="36"/>
  <c r="AQ44" i="21" s="1"/>
  <c r="AT104" i="18" s="1"/>
  <c r="AT90" i="36"/>
  <c r="AR44" i="21" s="1"/>
  <c r="AU104" i="18" s="1"/>
  <c r="BN80" i="36"/>
  <c r="BM30" i="46" s="1"/>
  <c r="AQ90" i="36"/>
  <c r="AO44" i="21" s="1"/>
  <c r="AR104" i="18" s="1"/>
  <c r="AP90" i="36"/>
  <c r="AN44" i="21" s="1"/>
  <c r="AQ104" i="18" s="1"/>
  <c r="AN90" i="36"/>
  <c r="AL44" i="21" s="1"/>
  <c r="AO104" i="18" s="1"/>
  <c r="AO90" i="36"/>
  <c r="AM44" i="21" s="1"/>
  <c r="AP104" i="18" s="1"/>
  <c r="AZ73" i="36"/>
  <c r="AY25" i="46" s="1"/>
  <c r="AY73" i="36"/>
  <c r="AX25" i="46" s="1"/>
  <c r="AU75" i="36"/>
  <c r="AT27" i="46" s="1"/>
  <c r="AT75" i="36"/>
  <c r="AS27" i="46" s="1"/>
  <c r="AS75" i="36"/>
  <c r="AR27" i="46" s="1"/>
  <c r="AS73" i="36"/>
  <c r="AR25" i="46" s="1"/>
  <c r="AY74" i="36"/>
  <c r="AX26" i="46" s="1"/>
  <c r="BB97" i="36"/>
  <c r="BL97" i="36"/>
  <c r="BK97" i="36"/>
  <c r="AU89" i="36"/>
  <c r="AS43" i="21" s="1"/>
  <c r="AT89" i="36"/>
  <c r="AR43" i="21" s="1"/>
  <c r="AT73" i="36"/>
  <c r="AS25" i="46" s="1"/>
  <c r="AZ74" i="36"/>
  <c r="AY26" i="46" s="1"/>
  <c r="BC97" i="36"/>
  <c r="BV92" i="36"/>
  <c r="BJ78" i="36"/>
  <c r="BI28" i="46" s="1"/>
  <c r="BO74" i="36"/>
  <c r="BN26" i="46" s="1"/>
  <c r="BU79" i="36"/>
  <c r="BT29" i="46" s="1"/>
  <c r="AU73" i="36"/>
  <c r="AT25" i="46" s="1"/>
  <c r="BD97" i="36"/>
  <c r="AS80" i="36"/>
  <c r="AR30" i="46" s="1"/>
  <c r="BD98" i="36"/>
  <c r="BC98" i="36"/>
  <c r="BA98" i="36"/>
  <c r="BB98" i="36"/>
  <c r="AZ46" i="18" l="1"/>
  <c r="AZ50" i="18"/>
  <c r="AZ49" i="18"/>
  <c r="AR18" i="18"/>
  <c r="AR15" i="18"/>
  <c r="AR19" i="18"/>
  <c r="AW15" i="18"/>
  <c r="AW19" i="18"/>
  <c r="AW18" i="18"/>
  <c r="AW50" i="18"/>
  <c r="AW46" i="18"/>
  <c r="AW49" i="18"/>
  <c r="AU49" i="18"/>
  <c r="AU50" i="18"/>
  <c r="AU46" i="18"/>
  <c r="AO18" i="18"/>
  <c r="AO19" i="18"/>
  <c r="AO15" i="18"/>
  <c r="AT49" i="18"/>
  <c r="AT50" i="18"/>
  <c r="AT46" i="18"/>
  <c r="AZ19" i="18"/>
  <c r="AZ15" i="18"/>
  <c r="AZ18" i="18"/>
  <c r="AY46" i="18"/>
  <c r="AY50" i="18"/>
  <c r="AY49" i="18"/>
  <c r="BA18" i="18"/>
  <c r="BA19" i="18"/>
  <c r="BA15" i="18"/>
  <c r="AP18" i="18"/>
  <c r="AP19" i="18"/>
  <c r="AP15" i="18"/>
  <c r="AV15" i="18"/>
  <c r="AV19" i="18"/>
  <c r="AV18" i="18"/>
  <c r="BA46" i="18"/>
  <c r="BA50" i="18"/>
  <c r="BA49" i="18"/>
  <c r="BO46" i="18"/>
  <c r="BO50" i="18"/>
  <c r="BO49" i="18"/>
  <c r="AY19" i="18"/>
  <c r="AY18" i="18"/>
  <c r="AY15" i="18"/>
  <c r="AV49" i="18"/>
  <c r="AV46" i="18"/>
  <c r="AV50" i="18"/>
  <c r="AT15" i="18"/>
  <c r="AT19" i="18"/>
  <c r="AT18" i="18"/>
  <c r="AU15" i="18"/>
  <c r="AU19" i="18"/>
  <c r="AU18" i="18"/>
  <c r="AQ18" i="18"/>
  <c r="AQ15" i="18"/>
  <c r="AQ19" i="18"/>
  <c r="AS42" i="21"/>
  <c r="AV91" i="18" s="1"/>
  <c r="AZ140" i="13"/>
  <c r="AZ141" i="13" s="1"/>
  <c r="AR42" i="21"/>
  <c r="AU91" i="18" s="1"/>
  <c r="AY140" i="13"/>
  <c r="AY141" i="13" s="1"/>
  <c r="AQ42" i="21"/>
  <c r="AT93" i="18" s="1"/>
  <c r="AX140" i="13"/>
  <c r="AX141" i="13" s="1"/>
  <c r="AT42" i="21"/>
  <c r="AW94" i="18" s="1"/>
  <c r="BA140" i="13"/>
  <c r="BA141" i="13" s="1"/>
  <c r="BB75" i="36"/>
  <c r="BA27" i="46" s="1"/>
  <c r="BC75" i="36"/>
  <c r="BB27" i="46" s="1"/>
  <c r="BD75" i="36"/>
  <c r="BC27" i="46" s="1"/>
  <c r="BE75" i="36"/>
  <c r="BD27" i="46" s="1"/>
  <c r="BD10" i="18"/>
  <c r="BD13" i="18"/>
  <c r="BD9" i="18"/>
  <c r="BD12" i="18"/>
  <c r="BD14" i="18"/>
  <c r="BD11" i="18"/>
  <c r="BF4" i="18"/>
  <c r="BF7" i="18"/>
  <c r="BF5" i="18"/>
  <c r="BF8" i="18"/>
  <c r="BF6" i="18"/>
  <c r="AT10" i="18"/>
  <c r="AT11" i="18"/>
  <c r="AT14" i="18"/>
  <c r="AT9" i="18"/>
  <c r="AT13" i="18"/>
  <c r="AT12" i="18"/>
  <c r="BI9" i="18"/>
  <c r="BI12" i="18"/>
  <c r="BI10" i="18"/>
  <c r="BI13" i="18"/>
  <c r="BI14" i="18"/>
  <c r="BI11" i="18"/>
  <c r="BJ6" i="18"/>
  <c r="BJ4" i="18"/>
  <c r="BJ7" i="18"/>
  <c r="BJ8" i="18"/>
  <c r="BJ5" i="18"/>
  <c r="BP10" i="18"/>
  <c r="BP13" i="18"/>
  <c r="BP9" i="18"/>
  <c r="BP12" i="18"/>
  <c r="BP11" i="18"/>
  <c r="BP14" i="18"/>
  <c r="AT43" i="18"/>
  <c r="AT41" i="18"/>
  <c r="AT45" i="18"/>
  <c r="AT44" i="18"/>
  <c r="AT40" i="18"/>
  <c r="AT42" i="18"/>
  <c r="AZ48" i="18"/>
  <c r="AZ47" i="18"/>
  <c r="AZ51" i="18"/>
  <c r="BL11" i="18"/>
  <c r="BL14" i="18"/>
  <c r="BL9" i="18"/>
  <c r="BL10" i="18"/>
  <c r="BL13" i="18"/>
  <c r="BL12" i="18"/>
  <c r="BI6" i="18"/>
  <c r="BI4" i="18"/>
  <c r="BI7" i="18"/>
  <c r="BI8" i="18"/>
  <c r="BI5" i="18"/>
  <c r="AY5" i="18"/>
  <c r="AY8" i="18"/>
  <c r="AY6" i="18"/>
  <c r="AY4" i="18"/>
  <c r="AY7" i="18"/>
  <c r="AV6" i="18"/>
  <c r="AV4" i="18"/>
  <c r="AV7" i="18"/>
  <c r="AV5" i="18"/>
  <c r="AV8" i="18"/>
  <c r="BA38" i="18"/>
  <c r="BA35" i="18"/>
  <c r="BA39" i="18"/>
  <c r="BA36" i="18"/>
  <c r="BA37" i="18"/>
  <c r="AZ35" i="18"/>
  <c r="AZ38" i="18"/>
  <c r="AZ37" i="18"/>
  <c r="AZ36" i="18"/>
  <c r="AZ39" i="18"/>
  <c r="BK36" i="18"/>
  <c r="BK37" i="18"/>
  <c r="BK39" i="18"/>
  <c r="BK38" i="18"/>
  <c r="BK35" i="18"/>
  <c r="AV42" i="18"/>
  <c r="AV44" i="18"/>
  <c r="AV41" i="18"/>
  <c r="AV40" i="18"/>
  <c r="AV45" i="18"/>
  <c r="AV43" i="18"/>
  <c r="AT37" i="18"/>
  <c r="AT36" i="18"/>
  <c r="AT35" i="18"/>
  <c r="AT38" i="18"/>
  <c r="AT39" i="18"/>
  <c r="AP20" i="18"/>
  <c r="AP16" i="18"/>
  <c r="AP17" i="18"/>
  <c r="BK11" i="18"/>
  <c r="BK14" i="18"/>
  <c r="BK9" i="18"/>
  <c r="BK12" i="18"/>
  <c r="BK10" i="18"/>
  <c r="BK13" i="18"/>
  <c r="AW6" i="18"/>
  <c r="AW4" i="18"/>
  <c r="AW7" i="18"/>
  <c r="AW8" i="18"/>
  <c r="AW5" i="18"/>
  <c r="AU42" i="18"/>
  <c r="AU40" i="18"/>
  <c r="AU45" i="18"/>
  <c r="AU41" i="18"/>
  <c r="AU44" i="18"/>
  <c r="AU43" i="18"/>
  <c r="AY36" i="18"/>
  <c r="AY39" i="18"/>
  <c r="AY38" i="18"/>
  <c r="AY37" i="18"/>
  <c r="AY35" i="18"/>
  <c r="AU37" i="18"/>
  <c r="AU35" i="18"/>
  <c r="AU36" i="18"/>
  <c r="AU38" i="18"/>
  <c r="AU39" i="18"/>
  <c r="AQ20" i="18"/>
  <c r="AQ16" i="18"/>
  <c r="AQ17" i="18"/>
  <c r="BC10" i="18"/>
  <c r="BC13" i="18"/>
  <c r="BC11" i="18"/>
  <c r="BC14" i="18"/>
  <c r="BC9" i="18"/>
  <c r="BC12" i="18"/>
  <c r="AZ11" i="18"/>
  <c r="AZ14" i="18"/>
  <c r="AZ9" i="18"/>
  <c r="AZ10" i="18"/>
  <c r="AZ13" i="18"/>
  <c r="AZ12" i="18"/>
  <c r="AT4" i="18"/>
  <c r="AT7" i="18"/>
  <c r="AT5" i="18"/>
  <c r="AT8" i="18"/>
  <c r="AT6" i="18"/>
  <c r="BO47" i="18"/>
  <c r="BO51" i="18"/>
  <c r="BO48" i="18"/>
  <c r="AW43" i="18"/>
  <c r="AW41" i="18"/>
  <c r="AW40" i="18"/>
  <c r="AW42" i="18"/>
  <c r="AW45" i="18"/>
  <c r="AW44" i="18"/>
  <c r="AY11" i="18"/>
  <c r="AY14" i="18"/>
  <c r="AY9" i="18"/>
  <c r="AY12" i="18"/>
  <c r="AY10" i="18"/>
  <c r="AY13" i="18"/>
  <c r="AO16" i="18"/>
  <c r="AO17" i="18"/>
  <c r="AO20" i="18"/>
  <c r="BH9" i="18"/>
  <c r="BH12" i="18"/>
  <c r="BH11" i="18"/>
  <c r="BH14" i="18"/>
  <c r="BH10" i="18"/>
  <c r="BH13" i="18"/>
  <c r="BE4" i="18"/>
  <c r="BE7" i="18"/>
  <c r="BE5" i="18"/>
  <c r="BE8" i="18"/>
  <c r="BE6" i="18"/>
  <c r="AW9" i="18"/>
  <c r="AW12" i="18"/>
  <c r="AW10" i="18"/>
  <c r="AW13" i="18"/>
  <c r="AW11" i="18"/>
  <c r="AW14" i="18"/>
  <c r="AY40" i="18"/>
  <c r="AY45" i="18"/>
  <c r="AY43" i="18"/>
  <c r="AY42" i="18"/>
  <c r="AY44" i="18"/>
  <c r="AY41" i="18"/>
  <c r="AR16" i="18"/>
  <c r="AR17" i="18"/>
  <c r="AR20" i="18"/>
  <c r="BC4" i="18"/>
  <c r="BC7" i="18"/>
  <c r="BC5" i="18"/>
  <c r="BC8" i="18"/>
  <c r="BC6" i="18"/>
  <c r="BF10" i="18"/>
  <c r="BF11" i="18"/>
  <c r="BF14" i="18"/>
  <c r="BF9" i="18"/>
  <c r="BF12" i="18"/>
  <c r="BF13" i="18"/>
  <c r="AZ41" i="18"/>
  <c r="AZ40" i="18"/>
  <c r="AZ45" i="18"/>
  <c r="AZ43" i="18"/>
  <c r="AZ42" i="18"/>
  <c r="AZ44" i="18"/>
  <c r="AW35" i="18"/>
  <c r="AW39" i="18"/>
  <c r="AW38" i="18"/>
  <c r="AW36" i="18"/>
  <c r="AW37" i="18"/>
  <c r="AY48" i="18"/>
  <c r="AY47" i="18"/>
  <c r="AY51" i="18"/>
  <c r="AZ16" i="18"/>
  <c r="AZ20" i="18"/>
  <c r="AZ17" i="18"/>
  <c r="BA48" i="18"/>
  <c r="BA51" i="18"/>
  <c r="BA47" i="18"/>
  <c r="AR10" i="18"/>
  <c r="AR13" i="18"/>
  <c r="AR9" i="18"/>
  <c r="AR12" i="18"/>
  <c r="AR14" i="18"/>
  <c r="AR11" i="18"/>
  <c r="BD4" i="18"/>
  <c r="BD7" i="18"/>
  <c r="BD5" i="18"/>
  <c r="BD8" i="18"/>
  <c r="BD6" i="18"/>
  <c r="AT17" i="18"/>
  <c r="AT16" i="18"/>
  <c r="AT20" i="18"/>
  <c r="AV17" i="18"/>
  <c r="AV16" i="18"/>
  <c r="AV20" i="18"/>
  <c r="BA41" i="18"/>
  <c r="BA40" i="18"/>
  <c r="BA45" i="18"/>
  <c r="BA43" i="18"/>
  <c r="BA42" i="18"/>
  <c r="BA44" i="18"/>
  <c r="AW51" i="18"/>
  <c r="AW47" i="18"/>
  <c r="AW48" i="18"/>
  <c r="AW17" i="18"/>
  <c r="AW20" i="18"/>
  <c r="AW16" i="18"/>
  <c r="AO11" i="18"/>
  <c r="AO14" i="18"/>
  <c r="AO9" i="18"/>
  <c r="AO12" i="18"/>
  <c r="AO10" i="18"/>
  <c r="AO13" i="18"/>
  <c r="BJ9" i="18"/>
  <c r="BJ10" i="18"/>
  <c r="BJ13" i="18"/>
  <c r="BJ11" i="18"/>
  <c r="BJ12" i="18"/>
  <c r="BJ14" i="18"/>
  <c r="BH6" i="18"/>
  <c r="BH4" i="18"/>
  <c r="BH7" i="18"/>
  <c r="BH5" i="18"/>
  <c r="BH8" i="18"/>
  <c r="BA11" i="18"/>
  <c r="BA14" i="18"/>
  <c r="BA9" i="18"/>
  <c r="BA12" i="18"/>
  <c r="BA10" i="18"/>
  <c r="BA13" i="18"/>
  <c r="AU16" i="18"/>
  <c r="AU17" i="18"/>
  <c r="AU20" i="18"/>
  <c r="AZ5" i="18"/>
  <c r="AZ8" i="18"/>
  <c r="AZ6" i="18"/>
  <c r="AZ4" i="18"/>
  <c r="AZ7" i="18"/>
  <c r="AU9" i="18"/>
  <c r="AU12" i="18"/>
  <c r="AU10" i="18"/>
  <c r="AU13" i="18"/>
  <c r="AU11" i="18"/>
  <c r="AU14" i="18"/>
  <c r="AV47" i="18"/>
  <c r="AV48" i="18"/>
  <c r="AV51" i="18"/>
  <c r="BA16" i="18"/>
  <c r="BA20" i="18"/>
  <c r="BA17" i="18"/>
  <c r="AQ10" i="18"/>
  <c r="AQ13" i="18"/>
  <c r="AQ11" i="18"/>
  <c r="AQ14" i="18"/>
  <c r="AQ9" i="18"/>
  <c r="AQ12" i="18"/>
  <c r="BE10" i="18"/>
  <c r="BE13" i="18"/>
  <c r="BE11" i="18"/>
  <c r="BE14" i="18"/>
  <c r="BE9" i="18"/>
  <c r="BE12" i="18"/>
  <c r="BL5" i="18"/>
  <c r="BL8" i="18"/>
  <c r="BL6" i="18"/>
  <c r="BL4" i="18"/>
  <c r="BL7" i="18"/>
  <c r="BG6" i="18"/>
  <c r="BG4" i="18"/>
  <c r="BG7" i="18"/>
  <c r="BG5" i="18"/>
  <c r="BG8" i="18"/>
  <c r="AU6" i="18"/>
  <c r="AU4" i="18"/>
  <c r="AU7" i="18"/>
  <c r="AU5" i="18"/>
  <c r="AU8" i="18"/>
  <c r="AT48" i="18"/>
  <c r="AT51" i="18"/>
  <c r="AT47" i="18"/>
  <c r="BA5" i="18"/>
  <c r="BA8" i="18"/>
  <c r="BA6" i="18"/>
  <c r="BA7" i="18"/>
  <c r="BA4" i="18"/>
  <c r="AV9" i="18"/>
  <c r="AV12" i="18"/>
  <c r="AV11" i="18"/>
  <c r="AV14" i="18"/>
  <c r="AV10" i="18"/>
  <c r="AV13" i="18"/>
  <c r="AV36" i="18"/>
  <c r="AV39" i="18"/>
  <c r="AV35" i="18"/>
  <c r="AV38" i="18"/>
  <c r="AV37" i="18"/>
  <c r="AU48" i="18"/>
  <c r="AU51" i="18"/>
  <c r="AU47" i="18"/>
  <c r="AY16" i="18"/>
  <c r="AY20" i="18"/>
  <c r="AY17" i="18"/>
  <c r="AP9" i="18"/>
  <c r="AP12" i="18"/>
  <c r="AP13" i="18"/>
  <c r="AP10" i="18"/>
  <c r="AP14" i="18"/>
  <c r="AP11" i="18"/>
  <c r="BG9" i="18"/>
  <c r="BG12" i="18"/>
  <c r="BG10" i="18"/>
  <c r="BG13" i="18"/>
  <c r="BG11" i="18"/>
  <c r="BG14" i="18"/>
  <c r="BK5" i="18"/>
  <c r="BK8" i="18"/>
  <c r="BK6" i="18"/>
  <c r="BK4" i="18"/>
  <c r="BK7" i="18"/>
  <c r="BI92" i="36"/>
  <c r="AT103" i="18"/>
  <c r="AT101" i="18"/>
  <c r="AT102" i="18"/>
  <c r="AT100" i="18"/>
  <c r="AV101" i="18"/>
  <c r="AV103" i="18"/>
  <c r="AV102" i="18"/>
  <c r="AV100" i="18"/>
  <c r="AU103" i="18"/>
  <c r="AU101" i="18"/>
  <c r="AU102" i="18"/>
  <c r="AU100" i="18"/>
  <c r="AW103" i="18"/>
  <c r="AW101" i="18"/>
  <c r="AW100" i="18"/>
  <c r="AW102" i="18"/>
  <c r="AT95" i="18"/>
  <c r="AT98" i="18"/>
  <c r="AT99" i="18"/>
  <c r="AT96" i="18"/>
  <c r="AT97" i="18"/>
  <c r="AV97" i="18"/>
  <c r="AV95" i="18"/>
  <c r="AV98" i="18"/>
  <c r="AV96" i="18"/>
  <c r="AV99" i="18"/>
  <c r="AW97" i="18"/>
  <c r="AW95" i="18"/>
  <c r="AW98" i="18"/>
  <c r="AW99" i="18"/>
  <c r="AW96" i="18"/>
  <c r="AU95" i="18"/>
  <c r="AU98" i="18"/>
  <c r="AU96" i="18"/>
  <c r="AU99" i="18"/>
  <c r="AU97" i="18"/>
  <c r="AP100" i="18"/>
  <c r="AP103" i="18"/>
  <c r="AP102" i="18"/>
  <c r="AP101" i="18"/>
  <c r="AO103" i="18"/>
  <c r="AO102" i="18"/>
  <c r="AO100" i="18"/>
  <c r="AO101" i="18"/>
  <c r="AQ101" i="18"/>
  <c r="AQ100" i="18"/>
  <c r="AQ103" i="18"/>
  <c r="AQ102" i="18"/>
  <c r="AR101" i="18"/>
  <c r="AR100" i="18"/>
  <c r="AR103" i="18"/>
  <c r="AR102" i="18"/>
  <c r="AR96" i="18"/>
  <c r="AR99" i="18"/>
  <c r="AR95" i="18"/>
  <c r="AR98" i="18"/>
  <c r="AR97" i="18"/>
  <c r="BC93" i="36"/>
  <c r="BH92" i="36"/>
  <c r="BE92" i="36"/>
  <c r="BD93" i="36"/>
  <c r="BG92" i="36"/>
  <c r="BB93" i="36"/>
  <c r="BG93" i="36"/>
  <c r="BD92" i="36"/>
  <c r="BB92" i="36"/>
  <c r="BC92" i="36"/>
  <c r="BI93" i="36"/>
  <c r="BU97" i="36"/>
  <c r="BK92" i="36"/>
  <c r="BO93" i="36"/>
  <c r="BF93" i="36"/>
  <c r="BJ92" i="36"/>
  <c r="BN98" i="36"/>
  <c r="BE93" i="36"/>
  <c r="BF92" i="36"/>
  <c r="BK93" i="36"/>
  <c r="BJ93" i="36"/>
  <c r="BH93" i="36"/>
  <c r="BE78" i="36"/>
  <c r="BD28" i="46" s="1"/>
  <c r="BD78" i="36"/>
  <c r="BC28" i="46" s="1"/>
  <c r="BB78" i="36"/>
  <c r="BA28" i="46" s="1"/>
  <c r="BC78" i="36"/>
  <c r="BB28" i="46" s="1"/>
  <c r="BI78" i="36"/>
  <c r="BH28" i="46" s="1"/>
  <c r="BH78" i="36"/>
  <c r="BG28" i="46" s="1"/>
  <c r="BF78" i="36"/>
  <c r="BE28" i="46" s="1"/>
  <c r="BF75" i="36"/>
  <c r="BE27" i="46" s="1"/>
  <c r="BK75" i="36"/>
  <c r="BJ27" i="46" s="1"/>
  <c r="BG75" i="36"/>
  <c r="BF27" i="46" s="1"/>
  <c r="BH75" i="36"/>
  <c r="BG27" i="46" s="1"/>
  <c r="BI75" i="36"/>
  <c r="BH27" i="46" s="1"/>
  <c r="BJ75" i="36"/>
  <c r="BI27" i="46" s="1"/>
  <c r="BK78" i="36"/>
  <c r="BJ28" i="46" s="1"/>
  <c r="BG78" i="36"/>
  <c r="BF28" i="46" s="1"/>
  <c r="AW92" i="36"/>
  <c r="AY94" i="36"/>
  <c r="AX93" i="36"/>
  <c r="AZ93" i="36"/>
  <c r="AW93" i="36"/>
  <c r="AY92" i="36"/>
  <c r="AZ92" i="36"/>
  <c r="AZ94" i="36"/>
  <c r="AY93" i="36"/>
  <c r="AX94" i="36"/>
  <c r="AX92" i="36"/>
  <c r="AW94" i="36"/>
  <c r="AZ98" i="36"/>
  <c r="AX98" i="36"/>
  <c r="AW96" i="36"/>
  <c r="AZ97" i="36"/>
  <c r="AW98" i="36"/>
  <c r="AY98" i="36"/>
  <c r="AX96" i="36"/>
  <c r="AY96" i="36"/>
  <c r="AW97" i="36"/>
  <c r="AX97" i="36"/>
  <c r="AY97" i="36"/>
  <c r="AZ96" i="36"/>
  <c r="AU97" i="36"/>
  <c r="AU96" i="36"/>
  <c r="AV97" i="36"/>
  <c r="AV98" i="36"/>
  <c r="AV96" i="36"/>
  <c r="AS97" i="36"/>
  <c r="AS98" i="36"/>
  <c r="AU98" i="36"/>
  <c r="AT97" i="36"/>
  <c r="AS96" i="36"/>
  <c r="AT98" i="36"/>
  <c r="AT96" i="36"/>
  <c r="AR94" i="36"/>
  <c r="AU93" i="36"/>
  <c r="AT94" i="36"/>
  <c r="AT92" i="36"/>
  <c r="AV92" i="36"/>
  <c r="AV94" i="36"/>
  <c r="AV93" i="36"/>
  <c r="AS93" i="36"/>
  <c r="AT93" i="36"/>
  <c r="AS94" i="36"/>
  <c r="AU94" i="36"/>
  <c r="AU92" i="36"/>
  <c r="AS92" i="36"/>
  <c r="AP93" i="36"/>
  <c r="AO93" i="36"/>
  <c r="AO94" i="36"/>
  <c r="AP94" i="36"/>
  <c r="AN94" i="36"/>
  <c r="AQ94" i="36"/>
  <c r="AQ93" i="36"/>
  <c r="AN93" i="36"/>
  <c r="AW106" i="36"/>
  <c r="AW105" i="36"/>
  <c r="AU104" i="36"/>
  <c r="AS104" i="36"/>
  <c r="AU105" i="36"/>
  <c r="AT106" i="36"/>
  <c r="AT104" i="36"/>
  <c r="AU106" i="36"/>
  <c r="AV106" i="36"/>
  <c r="AV104" i="36"/>
  <c r="AR105" i="36"/>
  <c r="AS106" i="36"/>
  <c r="AR106" i="36"/>
  <c r="AT105" i="36"/>
  <c r="AS105" i="36"/>
  <c r="AV105" i="36"/>
  <c r="AO106" i="36"/>
  <c r="AP106" i="36"/>
  <c r="AQ105" i="36"/>
  <c r="AM106" i="36"/>
  <c r="AQ106" i="36"/>
  <c r="AN106" i="36"/>
  <c r="U97" i="36"/>
  <c r="AN89" i="36"/>
  <c r="AL43" i="21" s="1"/>
  <c r="AO89" i="36"/>
  <c r="AM43" i="21" s="1"/>
  <c r="BM156" i="27"/>
  <c r="BL101" i="27"/>
  <c r="AW156" i="27"/>
  <c r="F104" i="36"/>
  <c r="BR73" i="36"/>
  <c r="BQ25" i="46" s="1"/>
  <c r="BS74" i="36"/>
  <c r="BR26" i="46" s="1"/>
  <c r="BT74" i="36"/>
  <c r="BS26" i="46" s="1"/>
  <c r="BP74" i="36"/>
  <c r="BO26" i="46" s="1"/>
  <c r="BU74" i="36"/>
  <c r="BT26" i="46" s="1"/>
  <c r="AP89" i="36"/>
  <c r="AN43" i="21" s="1"/>
  <c r="BR80" i="36"/>
  <c r="BQ30" i="46" s="1"/>
  <c r="BN79" i="36"/>
  <c r="BM29" i="46" s="1"/>
  <c r="BP80" i="36"/>
  <c r="BO30" i="46" s="1"/>
  <c r="BJ96" i="36"/>
  <c r="BM74" i="36"/>
  <c r="BL26" i="46" s="1"/>
  <c r="BV93" i="36"/>
  <c r="BQ74" i="36"/>
  <c r="BP26" i="46" s="1"/>
  <c r="BN74" i="36"/>
  <c r="BM26" i="46" s="1"/>
  <c r="AQ88" i="36"/>
  <c r="AO88" i="36"/>
  <c r="AN88" i="36"/>
  <c r="AP88" i="36"/>
  <c r="BU78" i="36"/>
  <c r="BT28" i="46" s="1"/>
  <c r="BL96" i="36"/>
  <c r="BO78" i="36"/>
  <c r="BN28" i="46" s="1"/>
  <c r="BT78" i="36"/>
  <c r="BS28" i="46" s="1"/>
  <c r="BN78" i="36"/>
  <c r="BM28" i="46" s="1"/>
  <c r="BM78" i="36"/>
  <c r="BL28" i="46" s="1"/>
  <c r="BS78" i="36"/>
  <c r="BR28" i="46" s="1"/>
  <c r="BQ78" i="36"/>
  <c r="BP28" i="46" s="1"/>
  <c r="BR78" i="36"/>
  <c r="BQ28" i="46" s="1"/>
  <c r="BP78" i="36"/>
  <c r="BO28" i="46" s="1"/>
  <c r="J89" i="36"/>
  <c r="H43" i="21" s="1"/>
  <c r="BT73" i="36"/>
  <c r="BS25" i="46" s="1"/>
  <c r="BO73" i="36"/>
  <c r="BN25" i="46" s="1"/>
  <c r="BV98" i="36"/>
  <c r="BU80" i="36"/>
  <c r="BT30" i="46" s="1"/>
  <c r="BT80" i="36"/>
  <c r="BS30" i="46" s="1"/>
  <c r="BM80" i="36"/>
  <c r="BL30" i="46" s="1"/>
  <c r="BS80" i="36"/>
  <c r="BR30" i="46" s="1"/>
  <c r="BU73" i="36"/>
  <c r="BT25" i="46" s="1"/>
  <c r="BQ79" i="36"/>
  <c r="BP29" i="46" s="1"/>
  <c r="BR79" i="36"/>
  <c r="BQ29" i="46" s="1"/>
  <c r="BP79" i="36"/>
  <c r="BO29" i="46" s="1"/>
  <c r="BV97" i="36"/>
  <c r="BO79" i="36"/>
  <c r="BN29" i="46" s="1"/>
  <c r="BQ73" i="36"/>
  <c r="BP25" i="46" s="1"/>
  <c r="BM79" i="36"/>
  <c r="BL29" i="46" s="1"/>
  <c r="BM73" i="36"/>
  <c r="BL25" i="46" s="1"/>
  <c r="F105" i="36"/>
  <c r="BS73" i="36"/>
  <c r="BR25" i="46" s="1"/>
  <c r="BN73" i="36"/>
  <c r="BM25" i="46" s="1"/>
  <c r="BP73" i="36"/>
  <c r="BO25" i="46" s="1"/>
  <c r="BO80" i="36"/>
  <c r="BN30" i="46" s="1"/>
  <c r="BT79" i="36"/>
  <c r="BS29" i="46" s="1"/>
  <c r="BR74" i="36"/>
  <c r="BQ26" i="46" s="1"/>
  <c r="BQ80" i="36"/>
  <c r="BP30" i="46" s="1"/>
  <c r="BS79" i="36"/>
  <c r="BR29" i="46" s="1"/>
  <c r="BS75" i="36"/>
  <c r="BR27" i="46" s="1"/>
  <c r="BR75" i="36"/>
  <c r="BQ27" i="46" s="1"/>
  <c r="BU75" i="36"/>
  <c r="BT27" i="46" s="1"/>
  <c r="BL94" i="36"/>
  <c r="BT75" i="36"/>
  <c r="BS27" i="46" s="1"/>
  <c r="BQ75" i="36"/>
  <c r="BP27" i="46" s="1"/>
  <c r="BN75" i="36"/>
  <c r="BM27" i="46" s="1"/>
  <c r="BP75" i="36"/>
  <c r="BO27" i="46" s="1"/>
  <c r="BO75" i="36"/>
  <c r="BN27" i="46" s="1"/>
  <c r="BM75" i="36"/>
  <c r="BL27" i="46" s="1"/>
  <c r="Y101" i="27"/>
  <c r="AT92" i="18" l="1"/>
  <c r="AT115" i="18" s="1"/>
  <c r="AT94" i="18"/>
  <c r="AT91" i="18"/>
  <c r="AT114" i="18" s="1"/>
  <c r="BR15" i="18"/>
  <c r="BR19" i="18"/>
  <c r="BR18" i="18"/>
  <c r="BN46" i="18"/>
  <c r="BN50" i="18"/>
  <c r="BN49" i="18"/>
  <c r="BQ19" i="18"/>
  <c r="BQ15" i="18"/>
  <c r="BQ18" i="18"/>
  <c r="BP49" i="18"/>
  <c r="BP50" i="18"/>
  <c r="BP46" i="18"/>
  <c r="BD18" i="18"/>
  <c r="BD19" i="18"/>
  <c r="BD15" i="18"/>
  <c r="BS15" i="18"/>
  <c r="BS18" i="18"/>
  <c r="BS19" i="18"/>
  <c r="BJ18" i="18"/>
  <c r="BJ19" i="18"/>
  <c r="BJ15" i="18"/>
  <c r="BR49" i="18"/>
  <c r="BR46" i="18"/>
  <c r="BR50" i="18"/>
  <c r="BH15" i="18"/>
  <c r="BH18" i="18"/>
  <c r="BH19" i="18"/>
  <c r="BF15" i="18"/>
  <c r="BF18" i="18"/>
  <c r="BF19" i="18"/>
  <c r="BE18" i="18"/>
  <c r="BE15" i="18"/>
  <c r="BE19" i="18"/>
  <c r="AU93" i="18"/>
  <c r="BK19" i="18"/>
  <c r="BK15" i="18"/>
  <c r="BK18" i="18"/>
  <c r="BS49" i="18"/>
  <c r="BS46" i="18"/>
  <c r="BS50" i="18"/>
  <c r="BI15" i="18"/>
  <c r="BI19" i="18"/>
  <c r="BI18" i="18"/>
  <c r="BN18" i="18"/>
  <c r="BN19" i="18"/>
  <c r="BN15" i="18"/>
  <c r="BL19" i="18"/>
  <c r="BL15" i="18"/>
  <c r="BL18" i="18"/>
  <c r="BO18" i="18"/>
  <c r="BO15" i="18"/>
  <c r="BO19" i="18"/>
  <c r="BQ49" i="18"/>
  <c r="BQ50" i="18"/>
  <c r="BQ46" i="18"/>
  <c r="BC18" i="18"/>
  <c r="BC19" i="18"/>
  <c r="BC15" i="18"/>
  <c r="BP18" i="18"/>
  <c r="BP19" i="18"/>
  <c r="BP15" i="18"/>
  <c r="BG15" i="18"/>
  <c r="BG18" i="18"/>
  <c r="BG19" i="18"/>
  <c r="AV93" i="18"/>
  <c r="AV92" i="18"/>
  <c r="AU92" i="18"/>
  <c r="AW93" i="18"/>
  <c r="AW92" i="18"/>
  <c r="AV94" i="18"/>
  <c r="AV114" i="18" s="1"/>
  <c r="AU94" i="18"/>
  <c r="AU114" i="18" s="1"/>
  <c r="AW91" i="18"/>
  <c r="AW114" i="18" s="1"/>
  <c r="AN42" i="21"/>
  <c r="AQ93" i="18" s="1"/>
  <c r="AU140" i="13"/>
  <c r="AU141" i="13" s="1"/>
  <c r="AL42" i="21"/>
  <c r="AO91" i="18" s="1"/>
  <c r="AS140" i="13"/>
  <c r="AS141" i="13" s="1"/>
  <c r="AM42" i="21"/>
  <c r="AP93" i="18" s="1"/>
  <c r="AT140" i="13"/>
  <c r="AT141" i="13" s="1"/>
  <c r="AO42" i="21"/>
  <c r="AR92" i="18" s="1"/>
  <c r="AV140" i="13"/>
  <c r="AV141" i="13" s="1"/>
  <c r="BK58" i="18"/>
  <c r="BK57" i="18"/>
  <c r="AU26" i="18"/>
  <c r="AZ26" i="18"/>
  <c r="AV26" i="18"/>
  <c r="BA27" i="18"/>
  <c r="AW26" i="18"/>
  <c r="AY27" i="18"/>
  <c r="AT27" i="18"/>
  <c r="AW27" i="18"/>
  <c r="AZ27" i="18"/>
  <c r="AT26" i="18"/>
  <c r="AY26" i="18"/>
  <c r="BA26" i="18"/>
  <c r="AU27" i="18"/>
  <c r="AV27" i="18"/>
  <c r="U68" i="36"/>
  <c r="U88" i="36" s="1"/>
  <c r="U70" i="36"/>
  <c r="U90" i="36" s="1"/>
  <c r="BR37" i="18"/>
  <c r="BR36" i="18"/>
  <c r="BR38" i="18"/>
  <c r="BR35" i="18"/>
  <c r="BR39" i="18"/>
  <c r="BI20" i="18"/>
  <c r="BI16" i="18"/>
  <c r="BI17" i="18"/>
  <c r="BQ10" i="18"/>
  <c r="BQ13" i="18"/>
  <c r="BQ11" i="18"/>
  <c r="BQ9" i="18"/>
  <c r="BQ14" i="18"/>
  <c r="BQ12" i="18"/>
  <c r="BR48" i="18"/>
  <c r="BR51" i="18"/>
  <c r="BR47" i="18"/>
  <c r="BN35" i="18"/>
  <c r="BN38" i="18"/>
  <c r="BN36" i="18"/>
  <c r="BN39" i="18"/>
  <c r="BN37" i="18"/>
  <c r="BL16" i="18"/>
  <c r="BL17" i="18"/>
  <c r="BL20" i="18"/>
  <c r="BN20" i="18"/>
  <c r="BN16" i="18"/>
  <c r="BN17" i="18"/>
  <c r="BS9" i="18"/>
  <c r="BS12" i="18"/>
  <c r="BS10" i="18"/>
  <c r="BS13" i="18"/>
  <c r="BS11" i="18"/>
  <c r="BS14" i="18"/>
  <c r="BO35" i="18"/>
  <c r="BO38" i="18"/>
  <c r="BO36" i="18"/>
  <c r="BO37" i="18"/>
  <c r="BO39" i="18"/>
  <c r="BG16" i="18"/>
  <c r="BG17" i="18"/>
  <c r="BG20" i="18"/>
  <c r="BN47" i="18"/>
  <c r="BN48" i="18"/>
  <c r="BN51" i="18"/>
  <c r="BO42" i="18"/>
  <c r="BO41" i="18"/>
  <c r="BO44" i="18"/>
  <c r="BO40" i="18"/>
  <c r="BO43" i="18"/>
  <c r="BO45" i="18"/>
  <c r="BP16" i="18"/>
  <c r="BP20" i="18"/>
  <c r="BP17" i="18"/>
  <c r="BN5" i="18"/>
  <c r="BN8" i="18"/>
  <c r="BN6" i="18"/>
  <c r="BN4" i="18"/>
  <c r="BN7" i="18"/>
  <c r="BF17" i="18"/>
  <c r="BF20" i="18"/>
  <c r="BF16" i="18"/>
  <c r="BQ47" i="18"/>
  <c r="BQ51" i="18"/>
  <c r="BQ48" i="18"/>
  <c r="BS48" i="18"/>
  <c r="BS47" i="18"/>
  <c r="BS51" i="18"/>
  <c r="BH36" i="18"/>
  <c r="BH39" i="18"/>
  <c r="BH35" i="18"/>
  <c r="BH38" i="18"/>
  <c r="BH37" i="18"/>
  <c r="BE17" i="18"/>
  <c r="BE20" i="18"/>
  <c r="BE16" i="18"/>
  <c r="BQ4" i="18"/>
  <c r="BQ7" i="18"/>
  <c r="BQ5" i="18"/>
  <c r="BQ8" i="18"/>
  <c r="BQ6" i="18"/>
  <c r="BS6" i="18"/>
  <c r="BS4" i="18"/>
  <c r="BS7" i="18"/>
  <c r="BS5" i="18"/>
  <c r="BS8" i="18"/>
  <c r="BG37" i="18"/>
  <c r="BG35" i="18"/>
  <c r="BG39" i="18"/>
  <c r="BG38" i="18"/>
  <c r="BG36" i="18"/>
  <c r="BO10" i="18"/>
  <c r="BO13" i="18"/>
  <c r="BO11" i="18"/>
  <c r="BO14" i="18"/>
  <c r="BO9" i="18"/>
  <c r="BO12" i="18"/>
  <c r="BN41" i="18"/>
  <c r="BN44" i="18"/>
  <c r="BN40" i="18"/>
  <c r="BN43" i="18"/>
  <c r="BN45" i="18"/>
  <c r="BN42" i="18"/>
  <c r="BR10" i="18"/>
  <c r="BR11" i="18"/>
  <c r="BR14" i="18"/>
  <c r="BR12" i="18"/>
  <c r="BR9" i="18"/>
  <c r="BR13" i="18"/>
  <c r="BR17" i="18"/>
  <c r="BR16" i="18"/>
  <c r="BR20" i="18"/>
  <c r="BR4" i="18"/>
  <c r="BR7" i="18"/>
  <c r="BR5" i="18"/>
  <c r="BR8" i="18"/>
  <c r="BR6" i="18"/>
  <c r="BP4" i="18"/>
  <c r="BP7" i="18"/>
  <c r="BP5" i="18"/>
  <c r="BP8" i="18"/>
  <c r="BP6" i="18"/>
  <c r="BL35" i="18"/>
  <c r="BL38" i="18"/>
  <c r="BL37" i="18"/>
  <c r="BL36" i="18"/>
  <c r="BL39" i="18"/>
  <c r="BI35" i="18"/>
  <c r="BI36" i="18"/>
  <c r="BI37" i="18"/>
  <c r="BI39" i="18"/>
  <c r="BI38" i="18"/>
  <c r="BP47" i="18"/>
  <c r="BP48" i="18"/>
  <c r="BP51" i="18"/>
  <c r="BO4" i="18"/>
  <c r="BO7" i="18"/>
  <c r="BO5" i="18"/>
  <c r="BO8" i="18"/>
  <c r="BO6" i="18"/>
  <c r="BN9" i="18"/>
  <c r="BN12" i="18"/>
  <c r="BN11" i="18"/>
  <c r="BN10" i="18"/>
  <c r="BN13" i="18"/>
  <c r="BN14" i="18"/>
  <c r="BK16" i="18"/>
  <c r="BK17" i="18"/>
  <c r="BK20" i="18"/>
  <c r="BJ36" i="18"/>
  <c r="BJ39" i="18"/>
  <c r="BJ35" i="18"/>
  <c r="BJ37" i="18"/>
  <c r="BJ38" i="18"/>
  <c r="BH17" i="18"/>
  <c r="BH16" i="18"/>
  <c r="BH20" i="18"/>
  <c r="BP37" i="18"/>
  <c r="BP36" i="18"/>
  <c r="BP39" i="18"/>
  <c r="BP35" i="18"/>
  <c r="BP38" i="18"/>
  <c r="BC17" i="18"/>
  <c r="BC20" i="18"/>
  <c r="BC16" i="18"/>
  <c r="BJ16" i="18"/>
  <c r="BJ17" i="18"/>
  <c r="BJ20" i="18"/>
  <c r="BR43" i="18"/>
  <c r="BR42" i="18"/>
  <c r="BR45" i="18"/>
  <c r="BR40" i="18"/>
  <c r="BR41" i="18"/>
  <c r="BR44" i="18"/>
  <c r="BF37" i="18"/>
  <c r="BF36" i="18"/>
  <c r="BF39" i="18"/>
  <c r="BF35" i="18"/>
  <c r="BF38" i="18"/>
  <c r="BQ16" i="18"/>
  <c r="BQ17" i="18"/>
  <c r="BQ20" i="18"/>
  <c r="BO20" i="18"/>
  <c r="BO17" i="18"/>
  <c r="BO16" i="18"/>
  <c r="BP40" i="18"/>
  <c r="BP43" i="18"/>
  <c r="BP42" i="18"/>
  <c r="BP41" i="18"/>
  <c r="BP44" i="18"/>
  <c r="BP45" i="18"/>
  <c r="BD37" i="18"/>
  <c r="BD36" i="18"/>
  <c r="BD39" i="18"/>
  <c r="BD38" i="18"/>
  <c r="BD35" i="18"/>
  <c r="BQ43" i="18"/>
  <c r="BQ42" i="18"/>
  <c r="BQ41" i="18"/>
  <c r="BQ44" i="18"/>
  <c r="BQ40" i="18"/>
  <c r="BQ45" i="18"/>
  <c r="BQ36" i="18"/>
  <c r="BQ38" i="18"/>
  <c r="BQ35" i="18"/>
  <c r="BQ37" i="18"/>
  <c r="BQ39" i="18"/>
  <c r="BC35" i="18"/>
  <c r="BC38" i="18"/>
  <c r="BC36" i="18"/>
  <c r="BC37" i="18"/>
  <c r="BC39" i="18"/>
  <c r="BS16" i="18"/>
  <c r="BS17" i="18"/>
  <c r="BS20" i="18"/>
  <c r="BS43" i="18"/>
  <c r="BS40" i="18"/>
  <c r="BS45" i="18"/>
  <c r="BS42" i="18"/>
  <c r="BS44" i="18"/>
  <c r="BS41" i="18"/>
  <c r="BS37" i="18"/>
  <c r="BS35" i="18"/>
  <c r="BS38" i="18"/>
  <c r="BS36" i="18"/>
  <c r="BS39" i="18"/>
  <c r="BD16" i="18"/>
  <c r="BD17" i="18"/>
  <c r="BD20" i="18"/>
  <c r="BE36" i="18"/>
  <c r="BE35" i="18"/>
  <c r="BE37" i="18"/>
  <c r="BE38" i="18"/>
  <c r="BE39" i="18"/>
  <c r="K97" i="18"/>
  <c r="K96" i="18"/>
  <c r="K98" i="18"/>
  <c r="K99" i="18"/>
  <c r="K95" i="18"/>
  <c r="AO95" i="18"/>
  <c r="AO98" i="18"/>
  <c r="AO99" i="18"/>
  <c r="AO97" i="18"/>
  <c r="AO96" i="18"/>
  <c r="AQ95" i="18"/>
  <c r="AQ98" i="18"/>
  <c r="AQ97" i="18"/>
  <c r="AQ96" i="18"/>
  <c r="AQ99" i="18"/>
  <c r="AP95" i="18"/>
  <c r="AP98" i="18"/>
  <c r="AP97" i="18"/>
  <c r="AP96" i="18"/>
  <c r="AP99" i="18"/>
  <c r="AS57" i="18"/>
  <c r="AS58" i="18"/>
  <c r="BE94" i="36"/>
  <c r="BD94" i="36"/>
  <c r="BP92" i="36"/>
  <c r="BJ94" i="36"/>
  <c r="BT93" i="36"/>
  <c r="BR94" i="36"/>
  <c r="BN94" i="36"/>
  <c r="BO98" i="36"/>
  <c r="BQ97" i="36"/>
  <c r="BN93" i="36"/>
  <c r="BK96" i="36"/>
  <c r="BH96" i="36"/>
  <c r="BM94" i="36"/>
  <c r="BQ98" i="36"/>
  <c r="BE96" i="36"/>
  <c r="BN96" i="36"/>
  <c r="BP98" i="36"/>
  <c r="BU93" i="36"/>
  <c r="BS93" i="36"/>
  <c r="BU94" i="36"/>
  <c r="BH94" i="36"/>
  <c r="BS96" i="36"/>
  <c r="BT92" i="36"/>
  <c r="BT96" i="36"/>
  <c r="BU92" i="36"/>
  <c r="BU96" i="36"/>
  <c r="BQ93" i="36"/>
  <c r="BQ94" i="36"/>
  <c r="BS98" i="36"/>
  <c r="BR98" i="36"/>
  <c r="BB94" i="36"/>
  <c r="BI96" i="36"/>
  <c r="BT94" i="36"/>
  <c r="BN92" i="36"/>
  <c r="BM92" i="36"/>
  <c r="BM98" i="36"/>
  <c r="BM93" i="36"/>
  <c r="BI94" i="36"/>
  <c r="BC96" i="36"/>
  <c r="BS92" i="36"/>
  <c r="BT98" i="36"/>
  <c r="BP96" i="36"/>
  <c r="BR92" i="36"/>
  <c r="BC94" i="36"/>
  <c r="BB96" i="36"/>
  <c r="BU98" i="36"/>
  <c r="BR96" i="36"/>
  <c r="BM97" i="36"/>
  <c r="BQ96" i="36"/>
  <c r="BG94" i="36"/>
  <c r="BD96" i="36"/>
  <c r="BS94" i="36"/>
  <c r="BQ92" i="36"/>
  <c r="BO92" i="36"/>
  <c r="BK94" i="36"/>
  <c r="BS97" i="36"/>
  <c r="BO97" i="36"/>
  <c r="BM96" i="36"/>
  <c r="BF94" i="36"/>
  <c r="BO94" i="36"/>
  <c r="BR93" i="36"/>
  <c r="BP97" i="36"/>
  <c r="BG96" i="36"/>
  <c r="BP94" i="36"/>
  <c r="BT97" i="36"/>
  <c r="BR97" i="36"/>
  <c r="BO96" i="36"/>
  <c r="BN97" i="36"/>
  <c r="BP93" i="36"/>
  <c r="BF96" i="36"/>
  <c r="H90" i="36"/>
  <c r="F44" i="21" s="1"/>
  <c r="G90" i="36"/>
  <c r="E44" i="21" s="1"/>
  <c r="I90" i="36"/>
  <c r="G44" i="21" s="1"/>
  <c r="J90" i="36"/>
  <c r="K90" i="36"/>
  <c r="I44" i="21" s="1"/>
  <c r="L104" i="18" s="1"/>
  <c r="J88" i="36"/>
  <c r="K88" i="36"/>
  <c r="I42" i="21" s="1"/>
  <c r="H88" i="36"/>
  <c r="G88" i="36"/>
  <c r="E42" i="21" s="1"/>
  <c r="I88" i="36"/>
  <c r="G42" i="21" s="1"/>
  <c r="K89" i="36"/>
  <c r="J105" i="36"/>
  <c r="S89" i="36"/>
  <c r="Q43" i="21" s="1"/>
  <c r="T89" i="36"/>
  <c r="R43" i="21" s="1"/>
  <c r="M89" i="36"/>
  <c r="K43" i="21" s="1"/>
  <c r="N89" i="36"/>
  <c r="L43" i="21" s="1"/>
  <c r="O89" i="36"/>
  <c r="R89" i="36"/>
  <c r="P89" i="36"/>
  <c r="Q89" i="36"/>
  <c r="I89" i="36"/>
  <c r="G43" i="21" s="1"/>
  <c r="V75" i="36"/>
  <c r="U27" i="46" s="1"/>
  <c r="W75" i="36"/>
  <c r="V27" i="46" s="1"/>
  <c r="X75" i="36"/>
  <c r="W27" i="46" s="1"/>
  <c r="H89" i="36"/>
  <c r="G89" i="36"/>
  <c r="F106" i="36"/>
  <c r="AP105" i="36"/>
  <c r="AP104" i="36"/>
  <c r="AO105" i="36"/>
  <c r="AM104" i="36"/>
  <c r="AQ104" i="36"/>
  <c r="AN105" i="36"/>
  <c r="AN104" i="36"/>
  <c r="AO104" i="36"/>
  <c r="AM105" i="36"/>
  <c r="AV101" i="27"/>
  <c r="AU101" i="27"/>
  <c r="BK156" i="27"/>
  <c r="BX156" i="27"/>
  <c r="BF156" i="27"/>
  <c r="BI156" i="27"/>
  <c r="BZ156" i="27"/>
  <c r="BC156" i="27"/>
  <c r="BO156" i="27"/>
  <c r="BO101" i="27"/>
  <c r="BE156" i="27"/>
  <c r="BF101" i="27"/>
  <c r="BD156" i="27"/>
  <c r="BP156" i="27"/>
  <c r="BV156" i="27"/>
  <c r="BJ156" i="27"/>
  <c r="BN156" i="27"/>
  <c r="BY156" i="27"/>
  <c r="BB156" i="27"/>
  <c r="AY156" i="27"/>
  <c r="AZ156" i="27"/>
  <c r="AX156" i="27"/>
  <c r="AV156" i="27"/>
  <c r="BH156" i="27"/>
  <c r="BG156" i="27"/>
  <c r="AU156" i="27"/>
  <c r="Y156" i="27"/>
  <c r="X156" i="27"/>
  <c r="AX101" i="27"/>
  <c r="BJ101" i="27"/>
  <c r="X101" i="27"/>
  <c r="BV101" i="27"/>
  <c r="BW156" i="27"/>
  <c r="BM101" i="27"/>
  <c r="BU101" i="27"/>
  <c r="BX101" i="27"/>
  <c r="BQ101" i="27"/>
  <c r="BZ101" i="27"/>
  <c r="BY101" i="27"/>
  <c r="BP101" i="27"/>
  <c r="BL156" i="27"/>
  <c r="BS156" i="27"/>
  <c r="BT156" i="27"/>
  <c r="BR156" i="27"/>
  <c r="BI101" i="27"/>
  <c r="BU156" i="27"/>
  <c r="BG101" i="27"/>
  <c r="BA156" i="27"/>
  <c r="BT101" i="27"/>
  <c r="BS101" i="27"/>
  <c r="BW101" i="27"/>
  <c r="BK101" i="27"/>
  <c r="BQ156" i="27"/>
  <c r="BR101" i="27"/>
  <c r="BN101" i="27"/>
  <c r="BB101" i="27"/>
  <c r="BA101" i="27"/>
  <c r="U98" i="36"/>
  <c r="L106" i="36"/>
  <c r="L104" i="36"/>
  <c r="I74" i="36"/>
  <c r="H26" i="46" s="1"/>
  <c r="L105" i="36"/>
  <c r="U96" i="36"/>
  <c r="U94" i="36"/>
  <c r="BE101" i="27"/>
  <c r="BH101" i="27"/>
  <c r="AZ101" i="27"/>
  <c r="BC101" i="27"/>
  <c r="AY101" i="27"/>
  <c r="AW101" i="27"/>
  <c r="BD101" i="27"/>
  <c r="AR93" i="18" l="1"/>
  <c r="AW115" i="18"/>
  <c r="AR91" i="18"/>
  <c r="AR94" i="18"/>
  <c r="Y15" i="18"/>
  <c r="Y19" i="18"/>
  <c r="Y18" i="18"/>
  <c r="X15" i="18"/>
  <c r="X18" i="18"/>
  <c r="X19" i="18"/>
  <c r="AU115" i="18"/>
  <c r="W15" i="18"/>
  <c r="W18" i="18"/>
  <c r="W19" i="18"/>
  <c r="AO92" i="18"/>
  <c r="AO93" i="18"/>
  <c r="AO94" i="18"/>
  <c r="AO114" i="18" s="1"/>
  <c r="AV115" i="18"/>
  <c r="AP94" i="18"/>
  <c r="AP91" i="18"/>
  <c r="AP92" i="18"/>
  <c r="AP115" i="18" s="1"/>
  <c r="AQ94" i="18"/>
  <c r="AQ91" i="18"/>
  <c r="BJ26" i="18"/>
  <c r="AQ92" i="18"/>
  <c r="AQ115" i="18" s="1"/>
  <c r="BI26" i="18"/>
  <c r="BJ27" i="18"/>
  <c r="BK27" i="18"/>
  <c r="BP26" i="18"/>
  <c r="BP27" i="18"/>
  <c r="BI58" i="18"/>
  <c r="BI27" i="18"/>
  <c r="BJ58" i="18"/>
  <c r="BH26" i="18"/>
  <c r="BL27" i="18"/>
  <c r="BK26" i="18"/>
  <c r="BH27" i="18"/>
  <c r="BG27" i="18"/>
  <c r="BH57" i="18"/>
  <c r="BG26" i="18"/>
  <c r="BL26" i="18"/>
  <c r="BG58" i="18"/>
  <c r="BS27" i="18"/>
  <c r="BS58" i="18"/>
  <c r="BO27" i="18"/>
  <c r="BQ58" i="18"/>
  <c r="BI57" i="18"/>
  <c r="BS26" i="18"/>
  <c r="BS57" i="18"/>
  <c r="BO26" i="18"/>
  <c r="BR27" i="18"/>
  <c r="BN26" i="18"/>
  <c r="BQ57" i="18"/>
  <c r="BL58" i="18"/>
  <c r="BR26" i="18"/>
  <c r="BL57" i="18"/>
  <c r="BH58" i="18"/>
  <c r="BN27" i="18"/>
  <c r="BP57" i="18"/>
  <c r="BJ57" i="18"/>
  <c r="BQ26" i="18"/>
  <c r="BN58" i="18"/>
  <c r="BR58" i="18"/>
  <c r="BQ27" i="18"/>
  <c r="BR57" i="18"/>
  <c r="BG57" i="18"/>
  <c r="BO58" i="18"/>
  <c r="BP58" i="18"/>
  <c r="BN57" i="18"/>
  <c r="BO57" i="18"/>
  <c r="M90" i="36"/>
  <c r="M106" i="36" s="1"/>
  <c r="BF26" i="18"/>
  <c r="T88" i="36"/>
  <c r="R42" i="21" s="1"/>
  <c r="BD26" i="18"/>
  <c r="BD27" i="18"/>
  <c r="BC26" i="18"/>
  <c r="BF27" i="18"/>
  <c r="BE27" i="18"/>
  <c r="BE26" i="18"/>
  <c r="BC27" i="18"/>
  <c r="AR115" i="18"/>
  <c r="H106" i="36"/>
  <c r="Y20" i="18"/>
  <c r="Y17" i="18"/>
  <c r="Y16" i="18"/>
  <c r="X17" i="18"/>
  <c r="X16" i="18"/>
  <c r="X20" i="18"/>
  <c r="W16" i="18"/>
  <c r="W17" i="18"/>
  <c r="W20" i="18"/>
  <c r="J10" i="18"/>
  <c r="J11" i="18"/>
  <c r="J14" i="18"/>
  <c r="J13" i="18"/>
  <c r="J12" i="18"/>
  <c r="J9" i="18"/>
  <c r="I106" i="36"/>
  <c r="G104" i="36"/>
  <c r="K106" i="36"/>
  <c r="G106" i="36"/>
  <c r="M105" i="36"/>
  <c r="O97" i="18"/>
  <c r="O95" i="18"/>
  <c r="O98" i="18"/>
  <c r="O96" i="18"/>
  <c r="O99" i="18"/>
  <c r="N95" i="18"/>
  <c r="N98" i="18"/>
  <c r="N96" i="18"/>
  <c r="N99" i="18"/>
  <c r="N97" i="18"/>
  <c r="U96" i="18"/>
  <c r="U99" i="18"/>
  <c r="U97" i="18"/>
  <c r="U95" i="18"/>
  <c r="U98" i="18"/>
  <c r="T96" i="18"/>
  <c r="T99" i="18"/>
  <c r="T97" i="18"/>
  <c r="T95" i="18"/>
  <c r="T98" i="18"/>
  <c r="L103" i="18"/>
  <c r="L101" i="18"/>
  <c r="L102" i="18"/>
  <c r="L100" i="18"/>
  <c r="I105" i="36"/>
  <c r="L93" i="18"/>
  <c r="L91" i="18"/>
  <c r="L94" i="18"/>
  <c r="L92" i="18"/>
  <c r="K104" i="36"/>
  <c r="N105" i="36"/>
  <c r="T105" i="36"/>
  <c r="AW58" i="18"/>
  <c r="AX57" i="18"/>
  <c r="BB58" i="18"/>
  <c r="AU58" i="18"/>
  <c r="AY58" i="18"/>
  <c r="AU57" i="18"/>
  <c r="AT57" i="18"/>
  <c r="BA57" i="18"/>
  <c r="AW57" i="18"/>
  <c r="AZ58" i="18"/>
  <c r="AT58" i="18"/>
  <c r="BB57" i="18"/>
  <c r="AV57" i="18"/>
  <c r="AZ57" i="18"/>
  <c r="AV58" i="18"/>
  <c r="AY57" i="18"/>
  <c r="BA58" i="18"/>
  <c r="AX58" i="18"/>
  <c r="K105" i="36"/>
  <c r="I43" i="21"/>
  <c r="U104" i="36"/>
  <c r="S42" i="21"/>
  <c r="G105" i="36"/>
  <c r="E43" i="21"/>
  <c r="H104" i="36"/>
  <c r="F42" i="21"/>
  <c r="H105" i="36"/>
  <c r="F43" i="21"/>
  <c r="Q105" i="36"/>
  <c r="O43" i="21"/>
  <c r="J104" i="36"/>
  <c r="H42" i="21"/>
  <c r="I104" i="36"/>
  <c r="P105" i="36"/>
  <c r="N43" i="21"/>
  <c r="R105" i="36"/>
  <c r="P43" i="21"/>
  <c r="O105" i="36"/>
  <c r="M43" i="21"/>
  <c r="U106" i="36"/>
  <c r="S44" i="21"/>
  <c r="V104" i="18" s="1"/>
  <c r="J106" i="36"/>
  <c r="H44" i="21"/>
  <c r="K104" i="18" s="1"/>
  <c r="S105" i="36"/>
  <c r="P88" i="36"/>
  <c r="N88" i="36"/>
  <c r="P90" i="36"/>
  <c r="O88" i="36"/>
  <c r="M88" i="36"/>
  <c r="R88" i="36"/>
  <c r="Q88" i="36"/>
  <c r="S88" i="36"/>
  <c r="T90" i="36"/>
  <c r="O90" i="36"/>
  <c r="Q90" i="36"/>
  <c r="S90" i="36"/>
  <c r="R90" i="36"/>
  <c r="N90" i="36"/>
  <c r="S75" i="36"/>
  <c r="R27" i="46" s="1"/>
  <c r="T75" i="36"/>
  <c r="S27" i="46" s="1"/>
  <c r="M75" i="36"/>
  <c r="L27" i="46" s="1"/>
  <c r="N75" i="36"/>
  <c r="M27" i="46" s="1"/>
  <c r="O75" i="36"/>
  <c r="N27" i="46" s="1"/>
  <c r="R75" i="36"/>
  <c r="Q27" i="46" s="1"/>
  <c r="P75" i="36"/>
  <c r="O27" i="46" s="1"/>
  <c r="Q75" i="36"/>
  <c r="P27" i="46" s="1"/>
  <c r="U93" i="36"/>
  <c r="V74" i="36"/>
  <c r="U26" i="46" s="1"/>
  <c r="W74" i="36"/>
  <c r="V26" i="46" s="1"/>
  <c r="X74" i="36"/>
  <c r="W26" i="46" s="1"/>
  <c r="G75" i="36"/>
  <c r="F27" i="46" s="1"/>
  <c r="H75" i="36"/>
  <c r="G27" i="46" s="1"/>
  <c r="I75" i="36"/>
  <c r="H27" i="46" s="1"/>
  <c r="J75" i="36"/>
  <c r="I27" i="46" s="1"/>
  <c r="K75" i="36"/>
  <c r="J27" i="46" s="1"/>
  <c r="U105" i="36"/>
  <c r="F96" i="36"/>
  <c r="H78" i="36"/>
  <c r="G28" i="46" s="1"/>
  <c r="G78" i="36"/>
  <c r="F28" i="46" s="1"/>
  <c r="I78" i="36"/>
  <c r="H28" i="46" s="1"/>
  <c r="J78" i="36"/>
  <c r="I28" i="46" s="1"/>
  <c r="K78" i="36"/>
  <c r="J28" i="46" s="1"/>
  <c r="K74" i="36"/>
  <c r="J26" i="46" s="1"/>
  <c r="J74" i="36"/>
  <c r="I26" i="46" s="1"/>
  <c r="M74" i="36"/>
  <c r="L26" i="46" s="1"/>
  <c r="N74" i="36"/>
  <c r="M26" i="46" s="1"/>
  <c r="O74" i="36"/>
  <c r="N26" i="46" s="1"/>
  <c r="P74" i="36"/>
  <c r="O26" i="46" s="1"/>
  <c r="Q74" i="36"/>
  <c r="P26" i="46" s="1"/>
  <c r="R74" i="36"/>
  <c r="Q26" i="46" s="1"/>
  <c r="S74" i="36"/>
  <c r="R26" i="46" s="1"/>
  <c r="T74" i="36"/>
  <c r="S26" i="46" s="1"/>
  <c r="H74" i="36"/>
  <c r="G26" i="46" s="1"/>
  <c r="M78" i="36"/>
  <c r="L28" i="46" s="1"/>
  <c r="N78" i="36"/>
  <c r="M28" i="46" s="1"/>
  <c r="O78" i="36"/>
  <c r="N28" i="46" s="1"/>
  <c r="Q78" i="36"/>
  <c r="P28" i="46" s="1"/>
  <c r="R78" i="36"/>
  <c r="Q28" i="46" s="1"/>
  <c r="T78" i="36"/>
  <c r="S28" i="46" s="1"/>
  <c r="S78" i="36"/>
  <c r="R28" i="46" s="1"/>
  <c r="P78" i="36"/>
  <c r="O28" i="46" s="1"/>
  <c r="G73" i="36"/>
  <c r="F25" i="46" s="1"/>
  <c r="I73" i="36"/>
  <c r="H25" i="46" s="1"/>
  <c r="H73" i="36"/>
  <c r="G25" i="46" s="1"/>
  <c r="J73" i="36"/>
  <c r="I25" i="46" s="1"/>
  <c r="K73" i="36"/>
  <c r="J25" i="46" s="1"/>
  <c r="G74" i="36"/>
  <c r="F26" i="46" s="1"/>
  <c r="F94" i="36"/>
  <c r="BE58" i="18"/>
  <c r="BD58" i="18"/>
  <c r="G9" i="18"/>
  <c r="G39" i="18"/>
  <c r="G16" i="18"/>
  <c r="BC57" i="18"/>
  <c r="BF57" i="18"/>
  <c r="G5" i="18"/>
  <c r="G6" i="18"/>
  <c r="G7" i="18"/>
  <c r="G8" i="18"/>
  <c r="BS229" i="27"/>
  <c r="AX230" i="27"/>
  <c r="BE229" i="27"/>
  <c r="BT230" i="27"/>
  <c r="BN233" i="27"/>
  <c r="BG233" i="27"/>
  <c r="BU232" i="27"/>
  <c r="AV233" i="27"/>
  <c r="BM229" i="27"/>
  <c r="BM230" i="27"/>
  <c r="BM233" i="27"/>
  <c r="BM232" i="27"/>
  <c r="BC233" i="27"/>
  <c r="BC229" i="27"/>
  <c r="BC230" i="27"/>
  <c r="BC232" i="27"/>
  <c r="BK229" i="27"/>
  <c r="BK232" i="27"/>
  <c r="BK230" i="27"/>
  <c r="BK233" i="27"/>
  <c r="BH230" i="27"/>
  <c r="BH233" i="27"/>
  <c r="BH232" i="27"/>
  <c r="BH229" i="27"/>
  <c r="BJ230" i="27"/>
  <c r="BJ232" i="27"/>
  <c r="BJ229" i="27"/>
  <c r="BJ233" i="27"/>
  <c r="AX233" i="27"/>
  <c r="AU233" i="27"/>
  <c r="AU229" i="27"/>
  <c r="AU230" i="27"/>
  <c r="AZ229" i="27"/>
  <c r="AZ230" i="27"/>
  <c r="AZ233" i="27"/>
  <c r="BV230" i="27"/>
  <c r="BV232" i="27"/>
  <c r="BV233" i="27"/>
  <c r="BV229" i="27"/>
  <c r="BW229" i="27"/>
  <c r="BW232" i="27"/>
  <c r="BW233" i="27"/>
  <c r="BW230" i="27"/>
  <c r="BS232" i="27"/>
  <c r="BS233" i="27"/>
  <c r="BS230" i="27"/>
  <c r="BX229" i="27"/>
  <c r="BX230" i="27"/>
  <c r="BX232" i="27"/>
  <c r="BX233" i="27"/>
  <c r="BD233" i="27"/>
  <c r="BD229" i="27"/>
  <c r="BD232" i="27"/>
  <c r="BD230" i="27"/>
  <c r="AW230" i="27"/>
  <c r="AW233" i="27"/>
  <c r="AW229" i="27"/>
  <c r="BL229" i="27"/>
  <c r="BL230" i="27"/>
  <c r="BL232" i="27"/>
  <c r="BL233" i="27"/>
  <c r="BZ233" i="27"/>
  <c r="BZ230" i="27"/>
  <c r="BZ232" i="27"/>
  <c r="BZ229" i="27"/>
  <c r="O156" i="27"/>
  <c r="I98" i="36"/>
  <c r="K97" i="36"/>
  <c r="K98" i="36"/>
  <c r="F98" i="36"/>
  <c r="O101" i="27"/>
  <c r="S156" i="27"/>
  <c r="P156" i="27"/>
  <c r="Q156" i="27"/>
  <c r="T156" i="27"/>
  <c r="V156" i="27"/>
  <c r="U156" i="27"/>
  <c r="R156" i="27"/>
  <c r="W156" i="27"/>
  <c r="J98" i="36"/>
  <c r="H98" i="36"/>
  <c r="G98" i="36"/>
  <c r="W101" i="27"/>
  <c r="G97" i="36"/>
  <c r="H97" i="36"/>
  <c r="I97" i="36"/>
  <c r="J97" i="36"/>
  <c r="L93" i="36"/>
  <c r="L94" i="36"/>
  <c r="T98" i="36"/>
  <c r="S98" i="36"/>
  <c r="L98" i="36"/>
  <c r="R98" i="36"/>
  <c r="P98" i="36"/>
  <c r="Q98" i="36"/>
  <c r="O98" i="36"/>
  <c r="N98" i="36"/>
  <c r="M98" i="36"/>
  <c r="I93" i="36"/>
  <c r="L97" i="36"/>
  <c r="L92" i="36"/>
  <c r="L96" i="36"/>
  <c r="S101" i="27"/>
  <c r="V101" i="27"/>
  <c r="Q101" i="27"/>
  <c r="U101" i="27"/>
  <c r="R101" i="27"/>
  <c r="P101" i="27"/>
  <c r="T101" i="27"/>
  <c r="AR114" i="18" l="1"/>
  <c r="AO115" i="18"/>
  <c r="H18" i="18"/>
  <c r="H15" i="18"/>
  <c r="H19" i="18"/>
  <c r="R18" i="18"/>
  <c r="R19" i="18"/>
  <c r="R15" i="18"/>
  <c r="S18" i="18"/>
  <c r="S19" i="18"/>
  <c r="S15" i="18"/>
  <c r="T18" i="18"/>
  <c r="T19" i="18"/>
  <c r="T15" i="18"/>
  <c r="L15" i="18"/>
  <c r="L19" i="18"/>
  <c r="L18" i="18"/>
  <c r="P19" i="18"/>
  <c r="P18" i="18"/>
  <c r="P15" i="18"/>
  <c r="K15" i="18"/>
  <c r="K19" i="18"/>
  <c r="K18" i="18"/>
  <c r="O19" i="18"/>
  <c r="O18" i="18"/>
  <c r="O15" i="18"/>
  <c r="Q18" i="18"/>
  <c r="Q19" i="18"/>
  <c r="Q15" i="18"/>
  <c r="J15" i="18"/>
  <c r="J18" i="18"/>
  <c r="J19" i="18"/>
  <c r="N15" i="18"/>
  <c r="N19" i="18"/>
  <c r="N18" i="18"/>
  <c r="I15" i="18"/>
  <c r="I18" i="18"/>
  <c r="I19" i="18"/>
  <c r="U18" i="18"/>
  <c r="U19" i="18"/>
  <c r="U15" i="18"/>
  <c r="AP114" i="18"/>
  <c r="AQ114" i="18"/>
  <c r="K44" i="21"/>
  <c r="N104" i="18" s="1"/>
  <c r="T104" i="36"/>
  <c r="G94" i="36"/>
  <c r="Q96" i="36"/>
  <c r="N94" i="36"/>
  <c r="O96" i="36"/>
  <c r="N96" i="36"/>
  <c r="I92" i="36"/>
  <c r="I94" i="36"/>
  <c r="H93" i="36"/>
  <c r="R96" i="36"/>
  <c r="J92" i="36"/>
  <c r="K93" i="36"/>
  <c r="J94" i="36"/>
  <c r="K92" i="36"/>
  <c r="U36" i="18"/>
  <c r="U35" i="18"/>
  <c r="U37" i="18"/>
  <c r="U38" i="18"/>
  <c r="U39" i="18"/>
  <c r="P17" i="18"/>
  <c r="P16" i="18"/>
  <c r="P20" i="18"/>
  <c r="S35" i="18"/>
  <c r="S38" i="18"/>
  <c r="S36" i="18"/>
  <c r="S37" i="18"/>
  <c r="S39" i="18"/>
  <c r="O11" i="18"/>
  <c r="O14" i="18"/>
  <c r="O9" i="18"/>
  <c r="O12" i="18"/>
  <c r="O10" i="18"/>
  <c r="O13" i="18"/>
  <c r="K16" i="18"/>
  <c r="K17" i="18"/>
  <c r="K20" i="18"/>
  <c r="O16" i="18"/>
  <c r="O17" i="18"/>
  <c r="O20" i="18"/>
  <c r="L17" i="18"/>
  <c r="L20" i="18"/>
  <c r="L16" i="18"/>
  <c r="N16" i="18"/>
  <c r="N20" i="18"/>
  <c r="N17" i="18"/>
  <c r="R35" i="18"/>
  <c r="R38" i="18"/>
  <c r="R37" i="18"/>
  <c r="R39" i="18"/>
  <c r="R36" i="18"/>
  <c r="N9" i="18"/>
  <c r="N10" i="18"/>
  <c r="N13" i="18"/>
  <c r="N14" i="18"/>
  <c r="N11" i="18"/>
  <c r="N12" i="18"/>
  <c r="J17" i="18"/>
  <c r="J16" i="18"/>
  <c r="J20" i="18"/>
  <c r="P35" i="18"/>
  <c r="P38" i="18"/>
  <c r="P37" i="18"/>
  <c r="P39" i="18"/>
  <c r="P36" i="18"/>
  <c r="K9" i="18"/>
  <c r="K12" i="18"/>
  <c r="K10" i="18"/>
  <c r="K13" i="18"/>
  <c r="K11" i="18"/>
  <c r="K14" i="18"/>
  <c r="I16" i="18"/>
  <c r="I17" i="18"/>
  <c r="I20" i="18"/>
  <c r="U16" i="18"/>
  <c r="U17" i="18"/>
  <c r="U20" i="18"/>
  <c r="H16" i="18"/>
  <c r="H17" i="18"/>
  <c r="H20" i="18"/>
  <c r="L6" i="18"/>
  <c r="L4" i="18"/>
  <c r="L7" i="18"/>
  <c r="L5" i="18"/>
  <c r="L8" i="18"/>
  <c r="N36" i="18"/>
  <c r="N39" i="18"/>
  <c r="N35" i="18"/>
  <c r="N38" i="18"/>
  <c r="N37" i="18"/>
  <c r="L36" i="18"/>
  <c r="L39" i="18"/>
  <c r="L35" i="18"/>
  <c r="L38" i="18"/>
  <c r="L37" i="18"/>
  <c r="Y9" i="18"/>
  <c r="Y12" i="18"/>
  <c r="Y10" i="18"/>
  <c r="Y13" i="18"/>
  <c r="Y11" i="18"/>
  <c r="Y14" i="18"/>
  <c r="H10" i="18"/>
  <c r="H13" i="18"/>
  <c r="H9" i="18"/>
  <c r="H12" i="18"/>
  <c r="H11" i="18"/>
  <c r="H14" i="18"/>
  <c r="T16" i="18"/>
  <c r="T17" i="18"/>
  <c r="T20" i="18"/>
  <c r="K6" i="18"/>
  <c r="K4" i="18"/>
  <c r="K7" i="18"/>
  <c r="K5" i="18"/>
  <c r="K8" i="18"/>
  <c r="I10" i="18"/>
  <c r="I13" i="18"/>
  <c r="I11" i="18"/>
  <c r="I14" i="18"/>
  <c r="I12" i="18"/>
  <c r="I9" i="18"/>
  <c r="K37" i="18"/>
  <c r="K35" i="18"/>
  <c r="K36" i="18"/>
  <c r="K38" i="18"/>
  <c r="K39" i="18"/>
  <c r="X9" i="18"/>
  <c r="X12" i="18"/>
  <c r="X11" i="18"/>
  <c r="X14" i="18"/>
  <c r="X10" i="18"/>
  <c r="X13" i="18"/>
  <c r="Q11" i="18"/>
  <c r="Q14" i="18"/>
  <c r="Q9" i="18"/>
  <c r="Q12" i="18"/>
  <c r="Q13" i="18"/>
  <c r="Q10" i="18"/>
  <c r="I4" i="18"/>
  <c r="I7" i="18"/>
  <c r="I5" i="18"/>
  <c r="I8" i="18"/>
  <c r="I6" i="18"/>
  <c r="U10" i="18"/>
  <c r="U13" i="18"/>
  <c r="U11" i="18"/>
  <c r="U14" i="18"/>
  <c r="U9" i="18"/>
  <c r="U12" i="18"/>
  <c r="J37" i="18"/>
  <c r="J36" i="18"/>
  <c r="J35" i="18"/>
  <c r="J38" i="18"/>
  <c r="J39" i="18"/>
  <c r="W9" i="18"/>
  <c r="W12" i="18"/>
  <c r="W10" i="18"/>
  <c r="W13" i="18"/>
  <c r="W11" i="18"/>
  <c r="W14" i="18"/>
  <c r="J4" i="18"/>
  <c r="J7" i="18"/>
  <c r="J5" i="18"/>
  <c r="J8" i="18"/>
  <c r="J6" i="18"/>
  <c r="T10" i="18"/>
  <c r="T13" i="18"/>
  <c r="T9" i="18"/>
  <c r="T12" i="18"/>
  <c r="T14" i="18"/>
  <c r="T11" i="18"/>
  <c r="H37" i="18"/>
  <c r="H36" i="18"/>
  <c r="H39" i="18"/>
  <c r="H38" i="18"/>
  <c r="H35" i="18"/>
  <c r="T37" i="18"/>
  <c r="T36" i="18"/>
  <c r="T39" i="18"/>
  <c r="T38" i="18"/>
  <c r="T35" i="18"/>
  <c r="P11" i="18"/>
  <c r="P14" i="18"/>
  <c r="P9" i="18"/>
  <c r="P10" i="18"/>
  <c r="P13" i="18"/>
  <c r="P12" i="18"/>
  <c r="O36" i="18"/>
  <c r="O39" i="18"/>
  <c r="O37" i="18"/>
  <c r="O38" i="18"/>
  <c r="O35" i="18"/>
  <c r="H4" i="18"/>
  <c r="H7" i="18"/>
  <c r="H5" i="18"/>
  <c r="H8" i="18"/>
  <c r="H6" i="18"/>
  <c r="S10" i="18"/>
  <c r="S13" i="18"/>
  <c r="S11" i="18"/>
  <c r="S14" i="18"/>
  <c r="S9" i="18"/>
  <c r="S12" i="18"/>
  <c r="I36" i="18"/>
  <c r="I35" i="18"/>
  <c r="I39" i="18"/>
  <c r="I38" i="18"/>
  <c r="I37" i="18"/>
  <c r="R16" i="18"/>
  <c r="R20" i="18"/>
  <c r="R17" i="18"/>
  <c r="S16" i="18"/>
  <c r="S17" i="18"/>
  <c r="S20" i="18"/>
  <c r="L9" i="18"/>
  <c r="L12" i="18"/>
  <c r="L11" i="18"/>
  <c r="L14" i="18"/>
  <c r="L13" i="18"/>
  <c r="L10" i="18"/>
  <c r="Q37" i="18"/>
  <c r="Q38" i="18"/>
  <c r="Q35" i="18"/>
  <c r="Q36" i="18"/>
  <c r="Q39" i="18"/>
  <c r="R11" i="18"/>
  <c r="R9" i="18"/>
  <c r="R12" i="18"/>
  <c r="R14" i="18"/>
  <c r="R13" i="18"/>
  <c r="R10" i="18"/>
  <c r="Q17" i="18"/>
  <c r="Q20" i="18"/>
  <c r="Q16" i="18"/>
  <c r="V100" i="18"/>
  <c r="V103" i="18"/>
  <c r="V101" i="18"/>
  <c r="V102" i="18"/>
  <c r="V91" i="18"/>
  <c r="V93" i="18"/>
  <c r="V92" i="18"/>
  <c r="V94" i="18"/>
  <c r="P97" i="18"/>
  <c r="P95" i="18"/>
  <c r="P98" i="18"/>
  <c r="P96" i="18"/>
  <c r="P99" i="18"/>
  <c r="S96" i="18"/>
  <c r="S99" i="18"/>
  <c r="S97" i="18"/>
  <c r="S95" i="18"/>
  <c r="S98" i="18"/>
  <c r="Q97" i="18"/>
  <c r="Q95" i="18"/>
  <c r="Q98" i="18"/>
  <c r="Q96" i="18"/>
  <c r="Q99" i="18"/>
  <c r="R97" i="18"/>
  <c r="R95" i="18"/>
  <c r="R98" i="18"/>
  <c r="R96" i="18"/>
  <c r="R99" i="18"/>
  <c r="U93" i="18"/>
  <c r="U91" i="18"/>
  <c r="U94" i="18"/>
  <c r="U92" i="18"/>
  <c r="K103" i="18"/>
  <c r="K101" i="18"/>
  <c r="K100" i="18"/>
  <c r="K102" i="18"/>
  <c r="L97" i="18"/>
  <c r="L95" i="18"/>
  <c r="L98" i="18"/>
  <c r="L96" i="18"/>
  <c r="L99" i="18"/>
  <c r="K94" i="18"/>
  <c r="K92" i="18"/>
  <c r="K91" i="18"/>
  <c r="K93" i="18"/>
  <c r="G96" i="36"/>
  <c r="K96" i="36"/>
  <c r="J96" i="36"/>
  <c r="I96" i="36"/>
  <c r="BD57" i="18"/>
  <c r="T93" i="36"/>
  <c r="M94" i="36"/>
  <c r="BF58" i="18"/>
  <c r="BE57" i="18"/>
  <c r="BC58" i="18"/>
  <c r="G92" i="36"/>
  <c r="M96" i="36"/>
  <c r="T94" i="36"/>
  <c r="H94" i="36"/>
  <c r="J93" i="36"/>
  <c r="P106" i="36"/>
  <c r="N44" i="21"/>
  <c r="Q104" i="18" s="1"/>
  <c r="R106" i="36"/>
  <c r="P44" i="21"/>
  <c r="S104" i="18" s="1"/>
  <c r="S104" i="36"/>
  <c r="Q42" i="21"/>
  <c r="S106" i="36"/>
  <c r="Q44" i="21"/>
  <c r="T104" i="18" s="1"/>
  <c r="Q106" i="36"/>
  <c r="O44" i="21"/>
  <c r="R104" i="18" s="1"/>
  <c r="N106" i="36"/>
  <c r="L44" i="21"/>
  <c r="O104" i="18" s="1"/>
  <c r="O106" i="36"/>
  <c r="M44" i="21"/>
  <c r="P104" i="18" s="1"/>
  <c r="Q104" i="36"/>
  <c r="O42" i="21"/>
  <c r="N104" i="36"/>
  <c r="L42" i="21"/>
  <c r="R104" i="36"/>
  <c r="P42" i="21"/>
  <c r="P104" i="36"/>
  <c r="N42" i="21"/>
  <c r="M104" i="36"/>
  <c r="K42" i="21"/>
  <c r="T106" i="36"/>
  <c r="R44" i="21"/>
  <c r="U104" i="18" s="1"/>
  <c r="O104" i="36"/>
  <c r="M42" i="21"/>
  <c r="S96" i="36"/>
  <c r="T96" i="36"/>
  <c r="R93" i="36"/>
  <c r="Q94" i="36"/>
  <c r="Q93" i="36"/>
  <c r="P94" i="36"/>
  <c r="P93" i="36"/>
  <c r="O93" i="36"/>
  <c r="O94" i="36"/>
  <c r="N93" i="36"/>
  <c r="M93" i="36"/>
  <c r="G93" i="36"/>
  <c r="R94" i="36"/>
  <c r="H96" i="36"/>
  <c r="P96" i="36"/>
  <c r="S94" i="36"/>
  <c r="K94" i="36"/>
  <c r="H92" i="36"/>
  <c r="S93" i="36"/>
  <c r="G20" i="18"/>
  <c r="G13" i="18"/>
  <c r="G12" i="18"/>
  <c r="G11" i="18"/>
  <c r="G14" i="18"/>
  <c r="G36" i="18"/>
  <c r="G17" i="18"/>
  <c r="G10" i="18"/>
  <c r="G35" i="18"/>
  <c r="G51" i="18"/>
  <c r="G38" i="18"/>
  <c r="G37" i="18"/>
  <c r="BG229" i="27"/>
  <c r="AX229" i="27"/>
  <c r="BN229" i="27"/>
  <c r="BT233" i="27"/>
  <c r="BU233" i="27"/>
  <c r="BE233" i="27"/>
  <c r="BN232" i="27"/>
  <c r="BT232" i="27"/>
  <c r="BE230" i="27"/>
  <c r="BN230" i="27"/>
  <c r="BT229" i="27"/>
  <c r="BE232" i="27"/>
  <c r="BU229" i="27"/>
  <c r="AV230" i="27"/>
  <c r="BG230" i="27"/>
  <c r="BU230" i="27"/>
  <c r="BG232" i="27"/>
  <c r="AY229" i="27"/>
  <c r="AY233" i="27"/>
  <c r="AY230" i="27"/>
  <c r="BY229" i="27"/>
  <c r="BY230" i="27"/>
  <c r="BY233" i="27"/>
  <c r="BY232" i="27"/>
  <c r="BB233" i="27"/>
  <c r="BB230" i="27"/>
  <c r="BB232" i="27"/>
  <c r="BB229" i="27"/>
  <c r="BP233" i="27"/>
  <c r="BP229" i="27"/>
  <c r="BP232" i="27"/>
  <c r="BP230" i="27"/>
  <c r="BQ232" i="27"/>
  <c r="BQ229" i="27"/>
  <c r="BQ233" i="27"/>
  <c r="BQ230" i="27"/>
  <c r="BO233" i="27"/>
  <c r="BO229" i="27"/>
  <c r="BO230" i="27"/>
  <c r="BO232" i="27"/>
  <c r="BF232" i="27"/>
  <c r="BF233" i="27"/>
  <c r="BF229" i="27"/>
  <c r="BF230" i="27"/>
  <c r="BA229" i="27"/>
  <c r="BA230" i="27"/>
  <c r="BA232" i="27"/>
  <c r="BA233" i="27"/>
  <c r="BR232" i="27"/>
  <c r="BR233" i="27"/>
  <c r="BR229" i="27"/>
  <c r="BR230" i="27"/>
  <c r="BI230" i="27"/>
  <c r="BI232" i="27"/>
  <c r="BI229" i="27"/>
  <c r="BI233" i="27"/>
  <c r="G44" i="18"/>
  <c r="G42" i="18"/>
  <c r="G41" i="18"/>
  <c r="G40" i="18"/>
  <c r="G45" i="18"/>
  <c r="N100" i="18" l="1"/>
  <c r="N101" i="18"/>
  <c r="N103" i="18"/>
  <c r="N102" i="18"/>
  <c r="G26" i="18"/>
  <c r="G27" i="18"/>
  <c r="J27" i="18"/>
  <c r="I26" i="18"/>
  <c r="L26" i="18"/>
  <c r="H26" i="18"/>
  <c r="I27" i="18"/>
  <c r="L27" i="18"/>
  <c r="K27" i="18"/>
  <c r="J26" i="18"/>
  <c r="K26" i="18"/>
  <c r="H27" i="18"/>
  <c r="L115" i="18"/>
  <c r="L114" i="18"/>
  <c r="V114" i="18"/>
  <c r="V115" i="18"/>
  <c r="K114" i="18"/>
  <c r="K115" i="18"/>
  <c r="P91" i="18"/>
  <c r="P94" i="18"/>
  <c r="P92" i="18"/>
  <c r="P93" i="18"/>
  <c r="O91" i="18"/>
  <c r="O94" i="18"/>
  <c r="O92" i="18"/>
  <c r="O93" i="18"/>
  <c r="T103" i="18"/>
  <c r="T100" i="18"/>
  <c r="T101" i="18"/>
  <c r="T102" i="18"/>
  <c r="S103" i="18"/>
  <c r="S100" i="18"/>
  <c r="S101" i="18"/>
  <c r="S102" i="18"/>
  <c r="U103" i="18"/>
  <c r="U100" i="18"/>
  <c r="U101" i="18"/>
  <c r="U114" i="18" s="1"/>
  <c r="U102" i="18"/>
  <c r="R91" i="18"/>
  <c r="R94" i="18"/>
  <c r="R92" i="18"/>
  <c r="R93" i="18"/>
  <c r="N92" i="18"/>
  <c r="N93" i="18"/>
  <c r="N91" i="18"/>
  <c r="N94" i="18"/>
  <c r="P100" i="18"/>
  <c r="P101" i="18"/>
  <c r="P102" i="18"/>
  <c r="P103" i="18"/>
  <c r="Q100" i="18"/>
  <c r="Q101" i="18"/>
  <c r="Q102" i="18"/>
  <c r="Q103" i="18"/>
  <c r="Q91" i="18"/>
  <c r="Q94" i="18"/>
  <c r="Q92" i="18"/>
  <c r="Q93" i="18"/>
  <c r="O100" i="18"/>
  <c r="O101" i="18"/>
  <c r="O102" i="18"/>
  <c r="O103" i="18"/>
  <c r="S93" i="18"/>
  <c r="S91" i="18"/>
  <c r="S94" i="18"/>
  <c r="S92" i="18"/>
  <c r="R100" i="18"/>
  <c r="R101" i="18"/>
  <c r="R102" i="18"/>
  <c r="R103" i="18"/>
  <c r="T93" i="18"/>
  <c r="T91" i="18"/>
  <c r="T94" i="18"/>
  <c r="T92" i="18"/>
  <c r="V57" i="18"/>
  <c r="V58" i="18"/>
  <c r="G48" i="18"/>
  <c r="G58" i="18" s="1"/>
  <c r="G47" i="18"/>
  <c r="U115" i="18" l="1"/>
  <c r="T115" i="18"/>
  <c r="Q115" i="18"/>
  <c r="N114" i="18"/>
  <c r="Q114" i="18"/>
  <c r="N115" i="18"/>
  <c r="T114" i="18"/>
  <c r="O114" i="18"/>
  <c r="P115" i="18"/>
  <c r="O115" i="18"/>
  <c r="P114" i="18"/>
  <c r="S115" i="18"/>
  <c r="R115" i="18"/>
  <c r="S114" i="18"/>
  <c r="R114" i="18"/>
  <c r="K57" i="18"/>
  <c r="M57" i="18"/>
  <c r="L57" i="18"/>
  <c r="G57" i="18"/>
  <c r="M58" i="18"/>
  <c r="H57" i="18"/>
  <c r="H58" i="18"/>
  <c r="I58" i="18"/>
  <c r="K58" i="18"/>
  <c r="J58" i="18"/>
  <c r="I57" i="18"/>
  <c r="J57" i="18"/>
  <c r="L58" i="18"/>
  <c r="N156" i="27" l="1"/>
  <c r="D51" i="21"/>
  <c r="L192" i="13" a="1"/>
  <c r="L192" i="13" s="1"/>
  <c r="E51" i="21" s="1"/>
  <c r="M192" i="13" a="1"/>
  <c r="M192" i="13" s="1"/>
  <c r="F51" i="21" s="1"/>
  <c r="N192" i="13" a="1"/>
  <c r="N192" i="13" s="1"/>
  <c r="G51" i="21" s="1"/>
  <c r="O192" i="13" a="1"/>
  <c r="O192" i="13" s="1"/>
  <c r="H51" i="21" s="1"/>
  <c r="P192" i="13" a="1"/>
  <c r="P192" i="13" s="1"/>
  <c r="I51" i="21" s="1"/>
  <c r="Q192" i="13" a="1"/>
  <c r="Q192" i="13" s="1"/>
  <c r="J51" i="21" s="1"/>
  <c r="R192" i="13" a="1"/>
  <c r="R192" i="13" s="1"/>
  <c r="K51" i="21" s="1"/>
  <c r="S192" i="13" a="1"/>
  <c r="S192" i="13" s="1"/>
  <c r="L51" i="21" s="1"/>
  <c r="T192" i="13" a="1"/>
  <c r="T192" i="13" s="1"/>
  <c r="M51" i="21" s="1"/>
  <c r="U192" i="13" a="1"/>
  <c r="U192" i="13" s="1"/>
  <c r="N51" i="21" s="1"/>
  <c r="V192" i="13" a="1"/>
  <c r="V192" i="13" s="1"/>
  <c r="O51" i="21" s="1"/>
  <c r="W192" i="13" a="1"/>
  <c r="W192" i="13" s="1"/>
  <c r="P51" i="21" s="1"/>
  <c r="X192" i="13" a="1"/>
  <c r="X192" i="13" s="1"/>
  <c r="Q51" i="21" s="1"/>
  <c r="Y192" i="13" a="1"/>
  <c r="Y192" i="13" s="1"/>
  <c r="R51" i="21" s="1"/>
  <c r="Z192" i="13" a="1"/>
  <c r="Z192" i="13" s="1"/>
  <c r="S51" i="21" s="1"/>
  <c r="AA192" i="13" a="1"/>
  <c r="AA192" i="13" s="1"/>
  <c r="T51" i="21" s="1"/>
  <c r="AB192" i="13" a="1"/>
  <c r="AB192" i="13" s="1"/>
  <c r="U51" i="21" s="1"/>
  <c r="AC192" i="13" a="1"/>
  <c r="AC192" i="13" s="1"/>
  <c r="V51" i="21" s="1"/>
  <c r="AE216" i="13"/>
  <c r="AF216" i="13"/>
  <c r="AG216" i="13"/>
  <c r="AH216" i="13"/>
  <c r="AI216" i="13"/>
  <c r="AJ216" i="13"/>
  <c r="AK216" i="13"/>
  <c r="AL216" i="13"/>
  <c r="AM216" i="13"/>
  <c r="AN216" i="13"/>
  <c r="AO216" i="13"/>
  <c r="AP216" i="13"/>
  <c r="AQ216" i="13"/>
  <c r="AR216" i="13"/>
  <c r="AS216" i="13"/>
  <c r="AT216" i="13"/>
  <c r="AU216" i="13"/>
  <c r="AV216" i="13"/>
  <c r="AW216" i="13"/>
  <c r="AX216" i="13"/>
  <c r="AY216" i="13"/>
  <c r="AZ216" i="13"/>
  <c r="BA216" i="13"/>
  <c r="BB216" i="13"/>
  <c r="BC216" i="13"/>
  <c r="BD216" i="13"/>
  <c r="BE216" i="13"/>
  <c r="BF216" i="13"/>
  <c r="BG216" i="13"/>
  <c r="BH216" i="13"/>
  <c r="BI216" i="13"/>
  <c r="BJ216" i="13"/>
  <c r="BK216" i="13"/>
  <c r="BL216" i="13"/>
  <c r="BM216" i="13"/>
  <c r="BN216" i="13"/>
  <c r="BO216" i="13"/>
  <c r="BP216" i="13"/>
  <c r="BQ216" i="13"/>
  <c r="BR216" i="13"/>
  <c r="BS216" i="13"/>
  <c r="BT216" i="13"/>
  <c r="BU216" i="13"/>
  <c r="BV216" i="13"/>
  <c r="BW216" i="13"/>
  <c r="BX216" i="13"/>
  <c r="BY216" i="13"/>
  <c r="BZ216" i="13"/>
  <c r="CA216" i="13"/>
  <c r="AE208" i="13"/>
  <c r="AF208" i="13"/>
  <c r="AG208" i="13"/>
  <c r="AH208" i="13"/>
  <c r="AI208" i="13"/>
  <c r="AJ208" i="13"/>
  <c r="AK208" i="13"/>
  <c r="AL208" i="13"/>
  <c r="AM208" i="13"/>
  <c r="AN208" i="13"/>
  <c r="AO208" i="13"/>
  <c r="AP208" i="13"/>
  <c r="AQ208" i="13"/>
  <c r="AR208" i="13"/>
  <c r="AS208" i="13"/>
  <c r="AT208" i="13"/>
  <c r="AU208" i="13"/>
  <c r="AV208" i="13"/>
  <c r="AW208" i="13"/>
  <c r="AX208" i="13"/>
  <c r="AY208" i="13"/>
  <c r="AZ208" i="13"/>
  <c r="BA208" i="13"/>
  <c r="BB208" i="13"/>
  <c r="BC208" i="13"/>
  <c r="BD208" i="13"/>
  <c r="BE208" i="13"/>
  <c r="BF208" i="13"/>
  <c r="BG208" i="13"/>
  <c r="BH208" i="13"/>
  <c r="BI208" i="13"/>
  <c r="BJ208" i="13"/>
  <c r="BK208" i="13"/>
  <c r="BL208" i="13"/>
  <c r="BM208" i="13"/>
  <c r="BN208" i="13"/>
  <c r="BO208" i="13"/>
  <c r="BP208" i="13"/>
  <c r="BQ208" i="13"/>
  <c r="BR208" i="13"/>
  <c r="BS208" i="13"/>
  <c r="BT208" i="13"/>
  <c r="BU208" i="13"/>
  <c r="BV208" i="13"/>
  <c r="BW208" i="13"/>
  <c r="BX208" i="13"/>
  <c r="BY208" i="13"/>
  <c r="BZ208" i="13"/>
  <c r="CA208" i="13"/>
  <c r="AD208" i="13"/>
  <c r="AD219" i="13"/>
  <c r="AD233" i="13" s="1"/>
  <c r="AF230" i="13"/>
  <c r="AF245" i="13" s="1"/>
  <c r="AD226" i="13"/>
  <c r="AD241" i="13" s="1"/>
  <c r="AE226" i="13"/>
  <c r="AE241" i="13" s="1"/>
  <c r="AF226" i="13"/>
  <c r="AF241" i="13" s="1"/>
  <c r="AG226" i="13"/>
  <c r="AG241" i="13" s="1"/>
  <c r="AH226" i="13"/>
  <c r="AH241" i="13" s="1"/>
  <c r="AI226" i="13"/>
  <c r="AI241" i="13" s="1"/>
  <c r="AJ226" i="13"/>
  <c r="AJ241" i="13" s="1"/>
  <c r="AK226" i="13"/>
  <c r="AK241" i="13" s="1"/>
  <c r="AL226" i="13"/>
  <c r="AL241" i="13" s="1"/>
  <c r="AM226" i="13"/>
  <c r="AM241" i="13" s="1"/>
  <c r="AN226" i="13"/>
  <c r="AN241" i="13" s="1"/>
  <c r="AO226" i="13"/>
  <c r="AO241" i="13" s="1"/>
  <c r="AP226" i="13"/>
  <c r="AP241" i="13" s="1"/>
  <c r="AQ226" i="13"/>
  <c r="AQ241" i="13" s="1"/>
  <c r="AR226" i="13"/>
  <c r="AR241" i="13" s="1"/>
  <c r="AS226" i="13"/>
  <c r="AS241" i="13" s="1"/>
  <c r="AT226" i="13"/>
  <c r="AT241" i="13" s="1"/>
  <c r="AU226" i="13"/>
  <c r="AU241" i="13" s="1"/>
  <c r="AV226" i="13"/>
  <c r="AV241" i="13" s="1"/>
  <c r="AW226" i="13"/>
  <c r="AW241" i="13" s="1"/>
  <c r="AX226" i="13"/>
  <c r="AX241" i="13" s="1"/>
  <c r="AY226" i="13"/>
  <c r="AY241" i="13" s="1"/>
  <c r="AZ226" i="13"/>
  <c r="AZ241" i="13" s="1"/>
  <c r="BA226" i="13"/>
  <c r="BA241" i="13" s="1"/>
  <c r="BB226" i="13"/>
  <c r="BB241" i="13" s="1"/>
  <c r="BC226" i="13"/>
  <c r="BC241" i="13" s="1"/>
  <c r="BD226" i="13"/>
  <c r="BD241" i="13" s="1"/>
  <c r="BE226" i="13"/>
  <c r="BE241" i="13" s="1"/>
  <c r="BF226" i="13"/>
  <c r="BF241" i="13" s="1"/>
  <c r="BG226" i="13"/>
  <c r="BG241" i="13" s="1"/>
  <c r="BH226" i="13"/>
  <c r="BH241" i="13" s="1"/>
  <c r="AD227" i="13"/>
  <c r="AD242" i="13" s="1"/>
  <c r="AE227" i="13"/>
  <c r="AE242" i="13" s="1"/>
  <c r="AF227" i="13"/>
  <c r="AF242" i="13" s="1"/>
  <c r="AG227" i="13"/>
  <c r="AG242" i="13" s="1"/>
  <c r="AH227" i="13"/>
  <c r="AH242" i="13" s="1"/>
  <c r="AI227" i="13"/>
  <c r="AI242" i="13" s="1"/>
  <c r="AJ227" i="13"/>
  <c r="AJ242" i="13" s="1"/>
  <c r="AK227" i="13"/>
  <c r="AK242" i="13" s="1"/>
  <c r="AL227" i="13"/>
  <c r="AL242" i="13" s="1"/>
  <c r="AM227" i="13"/>
  <c r="AM242" i="13" s="1"/>
  <c r="AN227" i="13"/>
  <c r="AN242" i="13" s="1"/>
  <c r="AO227" i="13"/>
  <c r="AO242" i="13" s="1"/>
  <c r="AP227" i="13"/>
  <c r="AP242" i="13" s="1"/>
  <c r="AQ227" i="13"/>
  <c r="AQ242" i="13" s="1"/>
  <c r="AR227" i="13"/>
  <c r="AR242" i="13" s="1"/>
  <c r="AS227" i="13"/>
  <c r="AS242" i="13" s="1"/>
  <c r="AT227" i="13"/>
  <c r="AT242" i="13" s="1"/>
  <c r="AU227" i="13"/>
  <c r="AU242" i="13" s="1"/>
  <c r="AV227" i="13"/>
  <c r="AV242" i="13" s="1"/>
  <c r="AW227" i="13"/>
  <c r="AW242" i="13" s="1"/>
  <c r="AX227" i="13"/>
  <c r="AX242" i="13" s="1"/>
  <c r="AY227" i="13"/>
  <c r="AY242" i="13" s="1"/>
  <c r="AZ227" i="13"/>
  <c r="AZ242" i="13" s="1"/>
  <c r="BA227" i="13"/>
  <c r="BA242" i="13" s="1"/>
  <c r="BB227" i="13"/>
  <c r="BB242" i="13" s="1"/>
  <c r="BC227" i="13"/>
  <c r="BC242" i="13" s="1"/>
  <c r="BD227" i="13"/>
  <c r="BD242" i="13" s="1"/>
  <c r="BE227" i="13"/>
  <c r="BE242" i="13" s="1"/>
  <c r="BF227" i="13"/>
  <c r="BF242" i="13" s="1"/>
  <c r="BG227" i="13"/>
  <c r="BG242" i="13" s="1"/>
  <c r="BH227" i="13"/>
  <c r="BH242" i="13" s="1"/>
  <c r="AD228" i="13"/>
  <c r="AD243" i="13" s="1"/>
  <c r="AE228" i="13"/>
  <c r="AE243" i="13" s="1"/>
  <c r="AF228" i="13"/>
  <c r="AF243" i="13" s="1"/>
  <c r="AG228" i="13"/>
  <c r="AG243" i="13" s="1"/>
  <c r="AH228" i="13"/>
  <c r="AH243" i="13" s="1"/>
  <c r="AI228" i="13"/>
  <c r="AI243" i="13" s="1"/>
  <c r="AJ228" i="13"/>
  <c r="AJ243" i="13" s="1"/>
  <c r="AK228" i="13"/>
  <c r="AK243" i="13" s="1"/>
  <c r="AL228" i="13"/>
  <c r="AL243" i="13" s="1"/>
  <c r="AM228" i="13"/>
  <c r="AM243" i="13" s="1"/>
  <c r="AN228" i="13"/>
  <c r="AN243" i="13" s="1"/>
  <c r="AO228" i="13"/>
  <c r="AO243" i="13" s="1"/>
  <c r="AP228" i="13"/>
  <c r="AP243" i="13" s="1"/>
  <c r="AQ228" i="13"/>
  <c r="AQ243" i="13" s="1"/>
  <c r="AR228" i="13"/>
  <c r="AR243" i="13" s="1"/>
  <c r="AS228" i="13"/>
  <c r="AS243" i="13" s="1"/>
  <c r="AT228" i="13"/>
  <c r="AT243" i="13" s="1"/>
  <c r="AU228" i="13"/>
  <c r="AU243" i="13" s="1"/>
  <c r="AV228" i="13"/>
  <c r="AV243" i="13" s="1"/>
  <c r="AW228" i="13"/>
  <c r="AW243" i="13" s="1"/>
  <c r="AX228" i="13"/>
  <c r="AX243" i="13" s="1"/>
  <c r="AY228" i="13"/>
  <c r="AY243" i="13" s="1"/>
  <c r="AZ228" i="13"/>
  <c r="AZ243" i="13" s="1"/>
  <c r="BA228" i="13"/>
  <c r="BA243" i="13" s="1"/>
  <c r="BB228" i="13"/>
  <c r="BB243" i="13" s="1"/>
  <c r="BC228" i="13"/>
  <c r="BC243" i="13" s="1"/>
  <c r="BD228" i="13"/>
  <c r="BD243" i="13" s="1"/>
  <c r="BE228" i="13"/>
  <c r="BE243" i="13" s="1"/>
  <c r="BF228" i="13"/>
  <c r="BF243" i="13" s="1"/>
  <c r="BG228" i="13"/>
  <c r="BG243" i="13" s="1"/>
  <c r="BH228" i="13"/>
  <c r="BH243" i="13" s="1"/>
  <c r="AD229" i="13"/>
  <c r="AD244" i="13" s="1"/>
  <c r="AE229" i="13"/>
  <c r="AE244" i="13" s="1"/>
  <c r="AF229" i="13"/>
  <c r="AF244" i="13" s="1"/>
  <c r="AG229" i="13"/>
  <c r="AG244" i="13" s="1"/>
  <c r="AH229" i="13"/>
  <c r="AH244" i="13" s="1"/>
  <c r="AI229" i="13"/>
  <c r="AI244" i="13" s="1"/>
  <c r="AJ229" i="13"/>
  <c r="AJ244" i="13" s="1"/>
  <c r="AK229" i="13"/>
  <c r="AK244" i="13" s="1"/>
  <c r="AL229" i="13"/>
  <c r="AL244" i="13" s="1"/>
  <c r="AM229" i="13"/>
  <c r="AM244" i="13" s="1"/>
  <c r="AN229" i="13"/>
  <c r="AN244" i="13" s="1"/>
  <c r="AO229" i="13"/>
  <c r="AO244" i="13" s="1"/>
  <c r="AP229" i="13"/>
  <c r="AP244" i="13" s="1"/>
  <c r="AQ229" i="13"/>
  <c r="AQ244" i="13" s="1"/>
  <c r="AR229" i="13"/>
  <c r="AR244" i="13" s="1"/>
  <c r="AS229" i="13"/>
  <c r="AS244" i="13" s="1"/>
  <c r="AT229" i="13"/>
  <c r="AT244" i="13" s="1"/>
  <c r="AU229" i="13"/>
  <c r="AU244" i="13" s="1"/>
  <c r="AV229" i="13"/>
  <c r="AV244" i="13" s="1"/>
  <c r="AW229" i="13"/>
  <c r="AW244" i="13" s="1"/>
  <c r="AX229" i="13"/>
  <c r="AX244" i="13" s="1"/>
  <c r="AY229" i="13"/>
  <c r="AY244" i="13" s="1"/>
  <c r="AZ229" i="13"/>
  <c r="AZ244" i="13" s="1"/>
  <c r="BA229" i="13"/>
  <c r="BA244" i="13" s="1"/>
  <c r="BB229" i="13"/>
  <c r="BB244" i="13" s="1"/>
  <c r="BC229" i="13"/>
  <c r="BC244" i="13" s="1"/>
  <c r="BD229" i="13"/>
  <c r="BD244" i="13" s="1"/>
  <c r="BE229" i="13"/>
  <c r="BE244" i="13" s="1"/>
  <c r="BF229" i="13"/>
  <c r="BF244" i="13" s="1"/>
  <c r="BG229" i="13"/>
  <c r="BG244" i="13" s="1"/>
  <c r="BH229" i="13"/>
  <c r="BH244" i="13" s="1"/>
  <c r="AD245" i="13"/>
  <c r="AE230" i="13"/>
  <c r="AE245" i="13" s="1"/>
  <c r="AG230" i="13"/>
  <c r="AG245" i="13" s="1"/>
  <c r="AH230" i="13"/>
  <c r="AH245" i="13" s="1"/>
  <c r="AI230" i="13"/>
  <c r="AI245" i="13" s="1"/>
  <c r="AJ230" i="13"/>
  <c r="AJ245" i="13" s="1"/>
  <c r="AK230" i="13"/>
  <c r="AK245" i="13" s="1"/>
  <c r="AL230" i="13"/>
  <c r="AL245" i="13" s="1"/>
  <c r="AM230" i="13"/>
  <c r="AM245" i="13" s="1"/>
  <c r="AN230" i="13"/>
  <c r="AN245" i="13" s="1"/>
  <c r="AO230" i="13"/>
  <c r="AO245" i="13" s="1"/>
  <c r="AP230" i="13"/>
  <c r="AP245" i="13" s="1"/>
  <c r="AQ230" i="13"/>
  <c r="AQ245" i="13" s="1"/>
  <c r="AR230" i="13"/>
  <c r="AR245" i="13" s="1"/>
  <c r="AS230" i="13"/>
  <c r="AS245" i="13" s="1"/>
  <c r="AT230" i="13"/>
  <c r="AT245" i="13" s="1"/>
  <c r="AU230" i="13"/>
  <c r="AU245" i="13" s="1"/>
  <c r="AV230" i="13"/>
  <c r="AV245" i="13" s="1"/>
  <c r="AW230" i="13"/>
  <c r="AW245" i="13" s="1"/>
  <c r="AX230" i="13"/>
  <c r="AX245" i="13" s="1"/>
  <c r="AY230" i="13"/>
  <c r="AY245" i="13" s="1"/>
  <c r="AZ230" i="13"/>
  <c r="AZ245" i="13" s="1"/>
  <c r="BA230" i="13"/>
  <c r="BA245" i="13" s="1"/>
  <c r="BB230" i="13"/>
  <c r="BB245" i="13" s="1"/>
  <c r="BC230" i="13"/>
  <c r="BC245" i="13" s="1"/>
  <c r="BD230" i="13"/>
  <c r="BD245" i="13" s="1"/>
  <c r="BE230" i="13"/>
  <c r="BE245" i="13" s="1"/>
  <c r="BF230" i="13"/>
  <c r="BF245" i="13" s="1"/>
  <c r="BG230" i="13"/>
  <c r="BG245" i="13" s="1"/>
  <c r="BH230" i="13"/>
  <c r="BH245" i="13" s="1"/>
  <c r="BJ226" i="13"/>
  <c r="BJ241" i="13" s="1"/>
  <c r="BK226" i="13"/>
  <c r="BK241" i="13" s="1"/>
  <c r="BL226" i="13"/>
  <c r="BL241" i="13" s="1"/>
  <c r="BM226" i="13"/>
  <c r="BM241" i="13" s="1"/>
  <c r="BN226" i="13"/>
  <c r="BN241" i="13" s="1"/>
  <c r="BO226" i="13"/>
  <c r="BO241" i="13" s="1"/>
  <c r="BP226" i="13"/>
  <c r="BP241" i="13" s="1"/>
  <c r="BQ226" i="13"/>
  <c r="BQ241" i="13" s="1"/>
  <c r="BR226" i="13"/>
  <c r="BR241" i="13" s="1"/>
  <c r="BS226" i="13"/>
  <c r="BS241" i="13" s="1"/>
  <c r="BT226" i="13"/>
  <c r="BT241" i="13" s="1"/>
  <c r="BU226" i="13"/>
  <c r="BU241" i="13" s="1"/>
  <c r="BV226" i="13"/>
  <c r="BV241" i="13" s="1"/>
  <c r="BW226" i="13"/>
  <c r="BW241" i="13" s="1"/>
  <c r="BX226" i="13"/>
  <c r="BX241" i="13" s="1"/>
  <c r="BY226" i="13"/>
  <c r="BY241" i="13" s="1"/>
  <c r="BZ226" i="13"/>
  <c r="BZ241" i="13" s="1"/>
  <c r="CA226" i="13"/>
  <c r="CA241" i="13" s="1"/>
  <c r="BJ227" i="13"/>
  <c r="BJ242" i="13" s="1"/>
  <c r="BK227" i="13"/>
  <c r="BK242" i="13" s="1"/>
  <c r="BL227" i="13"/>
  <c r="BL242" i="13" s="1"/>
  <c r="BM227" i="13"/>
  <c r="BM242" i="13" s="1"/>
  <c r="BN227" i="13"/>
  <c r="BN242" i="13" s="1"/>
  <c r="BO227" i="13"/>
  <c r="BO242" i="13" s="1"/>
  <c r="BP227" i="13"/>
  <c r="BP242" i="13" s="1"/>
  <c r="BQ227" i="13"/>
  <c r="BQ242" i="13" s="1"/>
  <c r="BR227" i="13"/>
  <c r="BR242" i="13" s="1"/>
  <c r="BS227" i="13"/>
  <c r="BS242" i="13" s="1"/>
  <c r="BT227" i="13"/>
  <c r="BT242" i="13" s="1"/>
  <c r="BU227" i="13"/>
  <c r="BU242" i="13" s="1"/>
  <c r="BV227" i="13"/>
  <c r="BV242" i="13" s="1"/>
  <c r="BW227" i="13"/>
  <c r="BW242" i="13" s="1"/>
  <c r="BX227" i="13"/>
  <c r="BX242" i="13" s="1"/>
  <c r="BY227" i="13"/>
  <c r="BY242" i="13" s="1"/>
  <c r="BZ227" i="13"/>
  <c r="BZ242" i="13" s="1"/>
  <c r="CA227" i="13"/>
  <c r="CA242" i="13" s="1"/>
  <c r="BJ228" i="13"/>
  <c r="BJ243" i="13" s="1"/>
  <c r="BK228" i="13"/>
  <c r="BK243" i="13" s="1"/>
  <c r="BL228" i="13"/>
  <c r="BL243" i="13" s="1"/>
  <c r="BM228" i="13"/>
  <c r="BM243" i="13" s="1"/>
  <c r="BN228" i="13"/>
  <c r="BN243" i="13" s="1"/>
  <c r="BO228" i="13"/>
  <c r="BO243" i="13" s="1"/>
  <c r="BP228" i="13"/>
  <c r="BP243" i="13" s="1"/>
  <c r="BQ228" i="13"/>
  <c r="BQ243" i="13" s="1"/>
  <c r="BR228" i="13"/>
  <c r="BR243" i="13" s="1"/>
  <c r="BS228" i="13"/>
  <c r="BS243" i="13" s="1"/>
  <c r="BT228" i="13"/>
  <c r="BT243" i="13" s="1"/>
  <c r="BU228" i="13"/>
  <c r="BU243" i="13" s="1"/>
  <c r="BV228" i="13"/>
  <c r="BV243" i="13" s="1"/>
  <c r="BW228" i="13"/>
  <c r="BW243" i="13" s="1"/>
  <c r="BX228" i="13"/>
  <c r="BX243" i="13" s="1"/>
  <c r="BY228" i="13"/>
  <c r="BY243" i="13" s="1"/>
  <c r="BZ228" i="13"/>
  <c r="BZ243" i="13" s="1"/>
  <c r="CA228" i="13"/>
  <c r="CA243" i="13" s="1"/>
  <c r="BJ229" i="13"/>
  <c r="BJ244" i="13" s="1"/>
  <c r="BK229" i="13"/>
  <c r="BK244" i="13" s="1"/>
  <c r="BL229" i="13"/>
  <c r="BL244" i="13" s="1"/>
  <c r="BM229" i="13"/>
  <c r="BM244" i="13" s="1"/>
  <c r="BN229" i="13"/>
  <c r="BN244" i="13" s="1"/>
  <c r="BO229" i="13"/>
  <c r="BO244" i="13" s="1"/>
  <c r="BP229" i="13"/>
  <c r="BP244" i="13" s="1"/>
  <c r="BQ229" i="13"/>
  <c r="BQ244" i="13" s="1"/>
  <c r="BR229" i="13"/>
  <c r="BR244" i="13" s="1"/>
  <c r="BS229" i="13"/>
  <c r="BS244" i="13" s="1"/>
  <c r="BT229" i="13"/>
  <c r="BT244" i="13" s="1"/>
  <c r="BU229" i="13"/>
  <c r="BU244" i="13" s="1"/>
  <c r="BV229" i="13"/>
  <c r="BV244" i="13" s="1"/>
  <c r="BW229" i="13"/>
  <c r="BW244" i="13" s="1"/>
  <c r="BX229" i="13"/>
  <c r="BX244" i="13" s="1"/>
  <c r="BY229" i="13"/>
  <c r="BY244" i="13" s="1"/>
  <c r="BZ229" i="13"/>
  <c r="BZ244" i="13" s="1"/>
  <c r="CA229" i="13"/>
  <c r="CA244" i="13" s="1"/>
  <c r="BJ230" i="13"/>
  <c r="BJ245" i="13" s="1"/>
  <c r="BK230" i="13"/>
  <c r="BK245" i="13" s="1"/>
  <c r="BL230" i="13"/>
  <c r="BL245" i="13" s="1"/>
  <c r="BM230" i="13"/>
  <c r="BM245" i="13" s="1"/>
  <c r="BN230" i="13"/>
  <c r="BN245" i="13" s="1"/>
  <c r="BO230" i="13"/>
  <c r="BO245" i="13" s="1"/>
  <c r="BP230" i="13"/>
  <c r="BP245" i="13" s="1"/>
  <c r="BQ230" i="13"/>
  <c r="BQ245" i="13" s="1"/>
  <c r="BR230" i="13"/>
  <c r="BR245" i="13" s="1"/>
  <c r="BS230" i="13"/>
  <c r="BS245" i="13" s="1"/>
  <c r="BT230" i="13"/>
  <c r="BT245" i="13" s="1"/>
  <c r="BU230" i="13"/>
  <c r="BU245" i="13" s="1"/>
  <c r="BV230" i="13"/>
  <c r="BV245" i="13" s="1"/>
  <c r="BW230" i="13"/>
  <c r="BW245" i="13" s="1"/>
  <c r="BX230" i="13"/>
  <c r="BX245" i="13" s="1"/>
  <c r="BY230" i="13"/>
  <c r="BY245" i="13" s="1"/>
  <c r="BZ230" i="13"/>
  <c r="BZ245" i="13" s="1"/>
  <c r="CA230" i="13"/>
  <c r="CA245" i="13" s="1"/>
  <c r="BI230" i="13"/>
  <c r="BI245" i="13" s="1"/>
  <c r="BI229" i="13"/>
  <c r="BI244" i="13" s="1"/>
  <c r="BI228" i="13"/>
  <c r="BI243" i="13" s="1"/>
  <c r="BI227" i="13"/>
  <c r="BI242" i="13" s="1"/>
  <c r="BI226" i="13"/>
  <c r="BI241" i="13" s="1"/>
  <c r="BI221" i="13"/>
  <c r="BI235" i="13" s="1"/>
  <c r="CA311" i="13"/>
  <c r="BJ303" i="13"/>
  <c r="BJ319" i="13" s="1"/>
  <c r="BK303" i="13"/>
  <c r="BK319" i="13" s="1"/>
  <c r="BL303" i="13"/>
  <c r="BL319" i="13" s="1"/>
  <c r="BM303" i="13"/>
  <c r="BM319" i="13" s="1"/>
  <c r="BN303" i="13"/>
  <c r="BN319" i="13" s="1"/>
  <c r="BO303" i="13"/>
  <c r="BO319" i="13" s="1"/>
  <c r="BP303" i="13"/>
  <c r="BP319" i="13" s="1"/>
  <c r="BQ303" i="13"/>
  <c r="BQ319" i="13" s="1"/>
  <c r="BR303" i="13"/>
  <c r="BR319" i="13" s="1"/>
  <c r="BS303" i="13"/>
  <c r="BS319" i="13" s="1"/>
  <c r="BT303" i="13"/>
  <c r="BT319" i="13" s="1"/>
  <c r="BU303" i="13"/>
  <c r="BU319" i="13" s="1"/>
  <c r="BV303" i="13"/>
  <c r="BV319" i="13" s="1"/>
  <c r="BW303" i="13"/>
  <c r="BW319" i="13" s="1"/>
  <c r="BX303" i="13"/>
  <c r="BX319" i="13" s="1"/>
  <c r="BY303" i="13"/>
  <c r="BY319" i="13" s="1"/>
  <c r="BZ303" i="13"/>
  <c r="BZ319" i="13" s="1"/>
  <c r="CA303" i="13"/>
  <c r="CA319" i="13" s="1"/>
  <c r="BJ311" i="13"/>
  <c r="BK311" i="13"/>
  <c r="BL311" i="13"/>
  <c r="BM311" i="13"/>
  <c r="BN311" i="13"/>
  <c r="BO311" i="13"/>
  <c r="BP311" i="13"/>
  <c r="BQ311" i="13"/>
  <c r="BR311" i="13"/>
  <c r="BS311" i="13"/>
  <c r="BT311" i="13"/>
  <c r="BU311" i="13"/>
  <c r="BV311" i="13"/>
  <c r="BW311" i="13"/>
  <c r="BX311" i="13"/>
  <c r="BY311" i="13"/>
  <c r="BZ311" i="13"/>
  <c r="BH303" i="13"/>
  <c r="BH319" i="13" s="1"/>
  <c r="BI303" i="13"/>
  <c r="BI319" i="13" s="1"/>
  <c r="BK339" i="13"/>
  <c r="BK340" i="13"/>
  <c r="BK355" i="13" s="1"/>
  <c r="BK341" i="13"/>
  <c r="BK356" i="13" s="1"/>
  <c r="BK342" i="13"/>
  <c r="BK357" i="13" s="1"/>
  <c r="BK343" i="13"/>
  <c r="BK358" i="13" s="1"/>
  <c r="BK346" i="13"/>
  <c r="BK361" i="13" s="1"/>
  <c r="BK347" i="13"/>
  <c r="BK362" i="13" s="1"/>
  <c r="BK348" i="13"/>
  <c r="BK363" i="13" s="1"/>
  <c r="BK349" i="13"/>
  <c r="BK364" i="13" s="1"/>
  <c r="BJ219" i="13"/>
  <c r="BJ233" i="13" s="1"/>
  <c r="BK219" i="13"/>
  <c r="BK233" i="13" s="1"/>
  <c r="BL219" i="13"/>
  <c r="BL233" i="13" s="1"/>
  <c r="BM219" i="13"/>
  <c r="BM233" i="13" s="1"/>
  <c r="BN219" i="13"/>
  <c r="BN233" i="13" s="1"/>
  <c r="BO219" i="13"/>
  <c r="BO233" i="13" s="1"/>
  <c r="BP219" i="13"/>
  <c r="BP233" i="13" s="1"/>
  <c r="BQ219" i="13"/>
  <c r="BQ233" i="13" s="1"/>
  <c r="BR219" i="13"/>
  <c r="BR233" i="13" s="1"/>
  <c r="BS219" i="13"/>
  <c r="BS233" i="13" s="1"/>
  <c r="BT219" i="13"/>
  <c r="BT233" i="13" s="1"/>
  <c r="BU219" i="13"/>
  <c r="BU233" i="13" s="1"/>
  <c r="BV219" i="13"/>
  <c r="BV233" i="13" s="1"/>
  <c r="BW219" i="13"/>
  <c r="BW233" i="13" s="1"/>
  <c r="BX219" i="13"/>
  <c r="BX233" i="13" s="1"/>
  <c r="BY219" i="13"/>
  <c r="BY233" i="13" s="1"/>
  <c r="BZ219" i="13"/>
  <c r="BZ233" i="13" s="1"/>
  <c r="CA219" i="13"/>
  <c r="CA233" i="13" s="1"/>
  <c r="BJ220" i="13"/>
  <c r="BJ234" i="13" s="1"/>
  <c r="BK220" i="13"/>
  <c r="BK234" i="13" s="1"/>
  <c r="BL220" i="13"/>
  <c r="BL234" i="13" s="1"/>
  <c r="BM220" i="13"/>
  <c r="BM234" i="13" s="1"/>
  <c r="BN220" i="13"/>
  <c r="BN234" i="13" s="1"/>
  <c r="BO220" i="13"/>
  <c r="BO234" i="13" s="1"/>
  <c r="BP220" i="13"/>
  <c r="BP234" i="13" s="1"/>
  <c r="BQ220" i="13"/>
  <c r="BQ234" i="13" s="1"/>
  <c r="BR220" i="13"/>
  <c r="BR234" i="13" s="1"/>
  <c r="BS220" i="13"/>
  <c r="BS234" i="13" s="1"/>
  <c r="BT220" i="13"/>
  <c r="BT234" i="13" s="1"/>
  <c r="BU220" i="13"/>
  <c r="BU234" i="13" s="1"/>
  <c r="BV220" i="13"/>
  <c r="BV234" i="13" s="1"/>
  <c r="BW220" i="13"/>
  <c r="BW234" i="13" s="1"/>
  <c r="BX220" i="13"/>
  <c r="BX234" i="13" s="1"/>
  <c r="BY220" i="13"/>
  <c r="BY234" i="13" s="1"/>
  <c r="BZ220" i="13"/>
  <c r="BZ234" i="13" s="1"/>
  <c r="CA220" i="13"/>
  <c r="CA234" i="13" s="1"/>
  <c r="BJ221" i="13"/>
  <c r="BJ235" i="13" s="1"/>
  <c r="BK221" i="13"/>
  <c r="BK235" i="13" s="1"/>
  <c r="BL221" i="13"/>
  <c r="BL235" i="13" s="1"/>
  <c r="BM221" i="13"/>
  <c r="BM235" i="13" s="1"/>
  <c r="BN221" i="13"/>
  <c r="BN235" i="13" s="1"/>
  <c r="BO221" i="13"/>
  <c r="BO235" i="13" s="1"/>
  <c r="BP221" i="13"/>
  <c r="BP235" i="13" s="1"/>
  <c r="BQ221" i="13"/>
  <c r="BQ235" i="13" s="1"/>
  <c r="BR221" i="13"/>
  <c r="BR235" i="13" s="1"/>
  <c r="BS221" i="13"/>
  <c r="BS235" i="13" s="1"/>
  <c r="BT221" i="13"/>
  <c r="BT235" i="13" s="1"/>
  <c r="BU221" i="13"/>
  <c r="BU235" i="13" s="1"/>
  <c r="BV221" i="13"/>
  <c r="BV235" i="13" s="1"/>
  <c r="BW221" i="13"/>
  <c r="BW235" i="13" s="1"/>
  <c r="BX221" i="13"/>
  <c r="BX235" i="13" s="1"/>
  <c r="BY221" i="13"/>
  <c r="BY235" i="13" s="1"/>
  <c r="BZ221" i="13"/>
  <c r="BZ235" i="13" s="1"/>
  <c r="CA221" i="13"/>
  <c r="CA235" i="13" s="1"/>
  <c r="BJ222" i="13"/>
  <c r="BJ236" i="13" s="1"/>
  <c r="BK222" i="13"/>
  <c r="BK236" i="13" s="1"/>
  <c r="BL222" i="13"/>
  <c r="BL236" i="13" s="1"/>
  <c r="BM222" i="13"/>
  <c r="BM236" i="13" s="1"/>
  <c r="BN222" i="13"/>
  <c r="BN236" i="13" s="1"/>
  <c r="BO222" i="13"/>
  <c r="BO236" i="13" s="1"/>
  <c r="BP222" i="13"/>
  <c r="BP236" i="13" s="1"/>
  <c r="BQ222" i="13"/>
  <c r="BQ236" i="13" s="1"/>
  <c r="BR222" i="13"/>
  <c r="BR236" i="13" s="1"/>
  <c r="BS222" i="13"/>
  <c r="BS236" i="13" s="1"/>
  <c r="BT222" i="13"/>
  <c r="BT236" i="13" s="1"/>
  <c r="BU222" i="13"/>
  <c r="BU236" i="13" s="1"/>
  <c r="BV222" i="13"/>
  <c r="BV236" i="13" s="1"/>
  <c r="BW222" i="13"/>
  <c r="BW236" i="13" s="1"/>
  <c r="BX222" i="13"/>
  <c r="BX236" i="13" s="1"/>
  <c r="BY222" i="13"/>
  <c r="BY236" i="13" s="1"/>
  <c r="BZ222" i="13"/>
  <c r="BZ236" i="13" s="1"/>
  <c r="CA222" i="13"/>
  <c r="CA236" i="13" s="1"/>
  <c r="BJ223" i="13"/>
  <c r="BJ237" i="13" s="1"/>
  <c r="BK223" i="13"/>
  <c r="BK237" i="13" s="1"/>
  <c r="BL223" i="13"/>
  <c r="BL237" i="13" s="1"/>
  <c r="BM223" i="13"/>
  <c r="BM237" i="13" s="1"/>
  <c r="BN223" i="13"/>
  <c r="BN237" i="13" s="1"/>
  <c r="BO223" i="13"/>
  <c r="BO237" i="13" s="1"/>
  <c r="BP223" i="13"/>
  <c r="BP237" i="13" s="1"/>
  <c r="BQ223" i="13"/>
  <c r="BQ237" i="13" s="1"/>
  <c r="BR223" i="13"/>
  <c r="BR237" i="13" s="1"/>
  <c r="BS223" i="13"/>
  <c r="BS237" i="13" s="1"/>
  <c r="BT223" i="13"/>
  <c r="BT237" i="13" s="1"/>
  <c r="BU223" i="13"/>
  <c r="BU237" i="13" s="1"/>
  <c r="BV223" i="13"/>
  <c r="BV237" i="13" s="1"/>
  <c r="BW223" i="13"/>
  <c r="BW237" i="13" s="1"/>
  <c r="BX223" i="13"/>
  <c r="BX237" i="13" s="1"/>
  <c r="BY223" i="13"/>
  <c r="BY237" i="13" s="1"/>
  <c r="BZ223" i="13"/>
  <c r="BZ237" i="13" s="1"/>
  <c r="CA223" i="13"/>
  <c r="CA237" i="13" s="1"/>
  <c r="AD300" i="13"/>
  <c r="AD316" i="13" s="1"/>
  <c r="AD332" i="13" s="1"/>
  <c r="AD301" i="13"/>
  <c r="AD317" i="13" s="1"/>
  <c r="AD333" i="13" s="1"/>
  <c r="AD302" i="13"/>
  <c r="AD303" i="13"/>
  <c r="AE303" i="13"/>
  <c r="AE319" i="13" s="1"/>
  <c r="AF303" i="13"/>
  <c r="AF319" i="13" s="1"/>
  <c r="AG303" i="13"/>
  <c r="AG319" i="13" s="1"/>
  <c r="AH303" i="13"/>
  <c r="AH319" i="13" s="1"/>
  <c r="AI303" i="13"/>
  <c r="AI319" i="13" s="1"/>
  <c r="AJ303" i="13"/>
  <c r="AJ319" i="13" s="1"/>
  <c r="AK303" i="13"/>
  <c r="AK319" i="13" s="1"/>
  <c r="AL303" i="13"/>
  <c r="AL319" i="13" s="1"/>
  <c r="AM303" i="13"/>
  <c r="AM319" i="13" s="1"/>
  <c r="AN303" i="13"/>
  <c r="AN319" i="13" s="1"/>
  <c r="AO303" i="13"/>
  <c r="AO319" i="13" s="1"/>
  <c r="AP303" i="13"/>
  <c r="AP319" i="13" s="1"/>
  <c r="AQ303" i="13"/>
  <c r="AQ319" i="13" s="1"/>
  <c r="AR303" i="13"/>
  <c r="AR319" i="13" s="1"/>
  <c r="AS303" i="13"/>
  <c r="AS319" i="13" s="1"/>
  <c r="AT303" i="13"/>
  <c r="AT319" i="13" s="1"/>
  <c r="AU303" i="13"/>
  <c r="AU319" i="13" s="1"/>
  <c r="AV303" i="13"/>
  <c r="AV319" i="13" s="1"/>
  <c r="AD294" i="13"/>
  <c r="AE311" i="13"/>
  <c r="AF311" i="13"/>
  <c r="AG311" i="13"/>
  <c r="AH311" i="13"/>
  <c r="AI311" i="13"/>
  <c r="AJ311" i="13"/>
  <c r="AK311" i="13"/>
  <c r="AL311" i="13"/>
  <c r="AM311" i="13"/>
  <c r="AN311" i="13"/>
  <c r="AO311" i="13"/>
  <c r="AP311" i="13"/>
  <c r="AQ311" i="13"/>
  <c r="AR311" i="13"/>
  <c r="AS311" i="13"/>
  <c r="AT311" i="13"/>
  <c r="AU311" i="13"/>
  <c r="AV311" i="13"/>
  <c r="AE219" i="13"/>
  <c r="AE233" i="13" s="1"/>
  <c r="AF219" i="13"/>
  <c r="AF233" i="13" s="1"/>
  <c r="AG219" i="13"/>
  <c r="AG233" i="13" s="1"/>
  <c r="AH219" i="13"/>
  <c r="AH233" i="13" s="1"/>
  <c r="AI219" i="13"/>
  <c r="AI233" i="13" s="1"/>
  <c r="AJ219" i="13"/>
  <c r="AJ233" i="13" s="1"/>
  <c r="AK219" i="13"/>
  <c r="AK233" i="13" s="1"/>
  <c r="AL219" i="13"/>
  <c r="AL233" i="13" s="1"/>
  <c r="AM219" i="13"/>
  <c r="AM233" i="13" s="1"/>
  <c r="AN219" i="13"/>
  <c r="AN233" i="13" s="1"/>
  <c r="AO219" i="13"/>
  <c r="AO233" i="13" s="1"/>
  <c r="AP219" i="13"/>
  <c r="AP233" i="13" s="1"/>
  <c r="AQ219" i="13"/>
  <c r="AQ233" i="13" s="1"/>
  <c r="AR219" i="13"/>
  <c r="AR233" i="13" s="1"/>
  <c r="AS219" i="13"/>
  <c r="AS233" i="13" s="1"/>
  <c r="AT219" i="13"/>
  <c r="AT233" i="13" s="1"/>
  <c r="AU219" i="13"/>
  <c r="AU233" i="13" s="1"/>
  <c r="AV219" i="13"/>
  <c r="AV233" i="13" s="1"/>
  <c r="AD220" i="13"/>
  <c r="AD234" i="13" s="1"/>
  <c r="AE220" i="13"/>
  <c r="AE234" i="13" s="1"/>
  <c r="AF220" i="13"/>
  <c r="AF234" i="13" s="1"/>
  <c r="AG220" i="13"/>
  <c r="AG234" i="13" s="1"/>
  <c r="AH220" i="13"/>
  <c r="AH234" i="13" s="1"/>
  <c r="AI220" i="13"/>
  <c r="AI234" i="13" s="1"/>
  <c r="AJ220" i="13"/>
  <c r="AJ234" i="13" s="1"/>
  <c r="AK220" i="13"/>
  <c r="AK234" i="13" s="1"/>
  <c r="AL220" i="13"/>
  <c r="AL234" i="13" s="1"/>
  <c r="AM220" i="13"/>
  <c r="AM234" i="13" s="1"/>
  <c r="AN220" i="13"/>
  <c r="AN234" i="13" s="1"/>
  <c r="AO220" i="13"/>
  <c r="AO234" i="13" s="1"/>
  <c r="AP220" i="13"/>
  <c r="AP234" i="13" s="1"/>
  <c r="AQ220" i="13"/>
  <c r="AQ234" i="13" s="1"/>
  <c r="AR220" i="13"/>
  <c r="AR234" i="13" s="1"/>
  <c r="AS220" i="13"/>
  <c r="AS234" i="13" s="1"/>
  <c r="AT220" i="13"/>
  <c r="AT234" i="13" s="1"/>
  <c r="AU220" i="13"/>
  <c r="AU234" i="13" s="1"/>
  <c r="AV220" i="13"/>
  <c r="AV234" i="13" s="1"/>
  <c r="AD221" i="13"/>
  <c r="AD235" i="13" s="1"/>
  <c r="AE221" i="13"/>
  <c r="AE235" i="13" s="1"/>
  <c r="AF221" i="13"/>
  <c r="AF235" i="13" s="1"/>
  <c r="AG221" i="13"/>
  <c r="AG235" i="13" s="1"/>
  <c r="AH221" i="13"/>
  <c r="AH235" i="13" s="1"/>
  <c r="AI221" i="13"/>
  <c r="AI235" i="13" s="1"/>
  <c r="AJ221" i="13"/>
  <c r="AJ235" i="13" s="1"/>
  <c r="AK221" i="13"/>
  <c r="AK235" i="13" s="1"/>
  <c r="AL221" i="13"/>
  <c r="AL235" i="13" s="1"/>
  <c r="AM221" i="13"/>
  <c r="AM235" i="13" s="1"/>
  <c r="AN221" i="13"/>
  <c r="AN235" i="13" s="1"/>
  <c r="AO221" i="13"/>
  <c r="AO235" i="13" s="1"/>
  <c r="AP221" i="13"/>
  <c r="AP235" i="13" s="1"/>
  <c r="AQ221" i="13"/>
  <c r="AQ235" i="13" s="1"/>
  <c r="AR221" i="13"/>
  <c r="AR235" i="13" s="1"/>
  <c r="AS221" i="13"/>
  <c r="AS235" i="13" s="1"/>
  <c r="AT221" i="13"/>
  <c r="AT235" i="13" s="1"/>
  <c r="AU221" i="13"/>
  <c r="AU235" i="13" s="1"/>
  <c r="AV221" i="13"/>
  <c r="AV235" i="13" s="1"/>
  <c r="AD222" i="13"/>
  <c r="AD236" i="13" s="1"/>
  <c r="AE222" i="13"/>
  <c r="AE236" i="13" s="1"/>
  <c r="AF222" i="13"/>
  <c r="AF236" i="13" s="1"/>
  <c r="AG222" i="13"/>
  <c r="AG236" i="13" s="1"/>
  <c r="AH222" i="13"/>
  <c r="AH236" i="13" s="1"/>
  <c r="AI222" i="13"/>
  <c r="AI236" i="13" s="1"/>
  <c r="AJ222" i="13"/>
  <c r="AJ236" i="13" s="1"/>
  <c r="AK222" i="13"/>
  <c r="AK236" i="13" s="1"/>
  <c r="AL222" i="13"/>
  <c r="AL236" i="13" s="1"/>
  <c r="AM222" i="13"/>
  <c r="AM236" i="13" s="1"/>
  <c r="AN222" i="13"/>
  <c r="AN236" i="13" s="1"/>
  <c r="AO222" i="13"/>
  <c r="AO236" i="13" s="1"/>
  <c r="AP222" i="13"/>
  <c r="AP236" i="13" s="1"/>
  <c r="AQ222" i="13"/>
  <c r="AQ236" i="13" s="1"/>
  <c r="AR222" i="13"/>
  <c r="AR236" i="13" s="1"/>
  <c r="AS222" i="13"/>
  <c r="AS236" i="13" s="1"/>
  <c r="AT222" i="13"/>
  <c r="AT236" i="13" s="1"/>
  <c r="AU222" i="13"/>
  <c r="AU236" i="13" s="1"/>
  <c r="AV222" i="13"/>
  <c r="AV236" i="13" s="1"/>
  <c r="AD223" i="13"/>
  <c r="AD237" i="13" s="1"/>
  <c r="AE223" i="13"/>
  <c r="AE237" i="13" s="1"/>
  <c r="AF223" i="13"/>
  <c r="AF237" i="13" s="1"/>
  <c r="AG223" i="13"/>
  <c r="AG237" i="13" s="1"/>
  <c r="AH223" i="13"/>
  <c r="AH237" i="13" s="1"/>
  <c r="AI223" i="13"/>
  <c r="AI237" i="13" s="1"/>
  <c r="AJ223" i="13"/>
  <c r="AJ237" i="13" s="1"/>
  <c r="AK223" i="13"/>
  <c r="AK237" i="13" s="1"/>
  <c r="AL223" i="13"/>
  <c r="AL237" i="13" s="1"/>
  <c r="AM223" i="13"/>
  <c r="AM237" i="13" s="1"/>
  <c r="AN223" i="13"/>
  <c r="AN237" i="13" s="1"/>
  <c r="AO223" i="13"/>
  <c r="AO237" i="13" s="1"/>
  <c r="AP223" i="13"/>
  <c r="AP237" i="13" s="1"/>
  <c r="AQ223" i="13"/>
  <c r="AQ237" i="13" s="1"/>
  <c r="AR223" i="13"/>
  <c r="AR237" i="13" s="1"/>
  <c r="AS223" i="13"/>
  <c r="AS237" i="13" s="1"/>
  <c r="AT223" i="13"/>
  <c r="AT237" i="13" s="1"/>
  <c r="AU223" i="13"/>
  <c r="AU237" i="13" s="1"/>
  <c r="AV223" i="13"/>
  <c r="AV237" i="13" s="1"/>
  <c r="AW219" i="13"/>
  <c r="AW233" i="13" s="1"/>
  <c r="AW221" i="13"/>
  <c r="AW235" i="13" s="1"/>
  <c r="AX311" i="13"/>
  <c r="AY311" i="13"/>
  <c r="AZ311" i="13"/>
  <c r="BA311" i="13"/>
  <c r="BB311" i="13"/>
  <c r="BC311" i="13"/>
  <c r="BD311" i="13"/>
  <c r="BE311" i="13"/>
  <c r="BF311" i="13"/>
  <c r="BG311" i="13"/>
  <c r="BH311" i="13"/>
  <c r="BI311" i="13"/>
  <c r="AW311" i="13"/>
  <c r="BI223" i="13"/>
  <c r="BI237" i="13" s="1"/>
  <c r="AX223" i="13"/>
  <c r="AX237" i="13" s="1"/>
  <c r="AW223" i="13"/>
  <c r="AW237" i="13" s="1"/>
  <c r="BF222" i="13"/>
  <c r="BF236" i="13" s="1"/>
  <c r="BD221" i="13"/>
  <c r="BD235" i="13" s="1"/>
  <c r="BC221" i="13"/>
  <c r="BC235" i="13" s="1"/>
  <c r="BA220" i="13"/>
  <c r="BA234" i="13" s="1"/>
  <c r="AZ220" i="13"/>
  <c r="AZ234" i="13" s="1"/>
  <c r="BI219" i="13"/>
  <c r="BI233" i="13" s="1"/>
  <c r="BH219" i="13"/>
  <c r="BH233" i="13" s="1"/>
  <c r="BC219" i="13"/>
  <c r="BC233" i="13" s="1"/>
  <c r="AX219" i="13"/>
  <c r="AX233" i="13" s="1"/>
  <c r="AY219" i="13"/>
  <c r="AY233" i="13" s="1"/>
  <c r="AZ219" i="13"/>
  <c r="AZ233" i="13" s="1"/>
  <c r="BA219" i="13"/>
  <c r="BA233" i="13" s="1"/>
  <c r="BB219" i="13"/>
  <c r="BB233" i="13" s="1"/>
  <c r="BD219" i="13"/>
  <c r="BD233" i="13" s="1"/>
  <c r="BE219" i="13"/>
  <c r="BE233" i="13" s="1"/>
  <c r="BF219" i="13"/>
  <c r="BF233" i="13" s="1"/>
  <c r="BG219" i="13"/>
  <c r="BG233" i="13" s="1"/>
  <c r="AW220" i="13"/>
  <c r="AW234" i="13" s="1"/>
  <c r="AX220" i="13"/>
  <c r="AX234" i="13" s="1"/>
  <c r="AY220" i="13"/>
  <c r="AY234" i="13" s="1"/>
  <c r="BB220" i="13"/>
  <c r="BB234" i="13" s="1"/>
  <c r="BC220" i="13"/>
  <c r="BC234" i="13" s="1"/>
  <c r="BD220" i="13"/>
  <c r="BD234" i="13" s="1"/>
  <c r="BE220" i="13"/>
  <c r="BE234" i="13" s="1"/>
  <c r="BF220" i="13"/>
  <c r="BF234" i="13" s="1"/>
  <c r="BG220" i="13"/>
  <c r="BG234" i="13" s="1"/>
  <c r="BH220" i="13"/>
  <c r="BH234" i="13" s="1"/>
  <c r="BI220" i="13"/>
  <c r="BI234" i="13" s="1"/>
  <c r="AX221" i="13"/>
  <c r="AX235" i="13" s="1"/>
  <c r="AY221" i="13"/>
  <c r="AY235" i="13" s="1"/>
  <c r="AZ221" i="13"/>
  <c r="AZ235" i="13" s="1"/>
  <c r="BA221" i="13"/>
  <c r="BA235" i="13" s="1"/>
  <c r="BB221" i="13"/>
  <c r="BB235" i="13" s="1"/>
  <c r="BE221" i="13"/>
  <c r="BE235" i="13" s="1"/>
  <c r="BF221" i="13"/>
  <c r="BF235" i="13" s="1"/>
  <c r="BG221" i="13"/>
  <c r="BG235" i="13" s="1"/>
  <c r="BH221" i="13"/>
  <c r="BH235" i="13" s="1"/>
  <c r="AW222" i="13"/>
  <c r="AW236" i="13" s="1"/>
  <c r="AX222" i="13"/>
  <c r="AX236" i="13" s="1"/>
  <c r="AY222" i="13"/>
  <c r="AY236" i="13" s="1"/>
  <c r="AZ222" i="13"/>
  <c r="AZ236" i="13" s="1"/>
  <c r="BA222" i="13"/>
  <c r="BA236" i="13" s="1"/>
  <c r="BB222" i="13"/>
  <c r="BB236" i="13" s="1"/>
  <c r="BC222" i="13"/>
  <c r="BC236" i="13" s="1"/>
  <c r="BD222" i="13"/>
  <c r="BD236" i="13" s="1"/>
  <c r="BE222" i="13"/>
  <c r="BE236" i="13" s="1"/>
  <c r="BG222" i="13"/>
  <c r="BG236" i="13" s="1"/>
  <c r="BH222" i="13"/>
  <c r="BH236" i="13" s="1"/>
  <c r="BI222" i="13"/>
  <c r="BI236" i="13" s="1"/>
  <c r="AY223" i="13"/>
  <c r="AY237" i="13" s="1"/>
  <c r="AZ223" i="13"/>
  <c r="AZ237" i="13" s="1"/>
  <c r="BA223" i="13"/>
  <c r="BA237" i="13" s="1"/>
  <c r="BB223" i="13"/>
  <c r="BB237" i="13" s="1"/>
  <c r="BC223" i="13"/>
  <c r="BC237" i="13" s="1"/>
  <c r="BD223" i="13"/>
  <c r="BD237" i="13" s="1"/>
  <c r="BE223" i="13"/>
  <c r="BE237" i="13" s="1"/>
  <c r="BF223" i="13"/>
  <c r="BF237" i="13" s="1"/>
  <c r="BG223" i="13"/>
  <c r="BG237" i="13" s="1"/>
  <c r="BH223" i="13"/>
  <c r="BH237" i="13" s="1"/>
  <c r="AX303" i="13"/>
  <c r="AX319" i="13" s="1"/>
  <c r="AY303" i="13"/>
  <c r="AY319" i="13" s="1"/>
  <c r="AZ303" i="13"/>
  <c r="AZ319" i="13" s="1"/>
  <c r="BA303" i="13"/>
  <c r="BA319" i="13" s="1"/>
  <c r="BB303" i="13"/>
  <c r="BB319" i="13" s="1"/>
  <c r="BC303" i="13"/>
  <c r="BC319" i="13" s="1"/>
  <c r="BD303" i="13"/>
  <c r="BD319" i="13" s="1"/>
  <c r="BE303" i="13"/>
  <c r="BE319" i="13" s="1"/>
  <c r="BF303" i="13"/>
  <c r="BF319" i="13" s="1"/>
  <c r="BG303" i="13"/>
  <c r="BG319" i="13" s="1"/>
  <c r="AW303" i="13"/>
  <c r="AW319" i="13" s="1"/>
  <c r="L250" i="13"/>
  <c r="L251" i="13"/>
  <c r="BG251" i="13" s="1"/>
  <c r="L252" i="13"/>
  <c r="BD252" i="13" s="1"/>
  <c r="L254" i="13"/>
  <c r="BB254" i="13" s="1"/>
  <c r="L255" i="13"/>
  <c r="AZ255" i="13" s="1"/>
  <c r="L256" i="13"/>
  <c r="AX256" i="13" s="1"/>
  <c r="L258" i="13"/>
  <c r="AX258" i="13" s="1"/>
  <c r="L259" i="13"/>
  <c r="BF259" i="13" s="1"/>
  <c r="L260" i="13"/>
  <c r="L262" i="13"/>
  <c r="BB262" i="13" s="1"/>
  <c r="L263" i="13"/>
  <c r="AZ263" i="13" s="1"/>
  <c r="L264" i="13"/>
  <c r="AX264" i="13" s="1"/>
  <c r="L266" i="13"/>
  <c r="L267" i="13"/>
  <c r="L268" i="13"/>
  <c r="BD268" i="13" s="1"/>
  <c r="L270" i="13"/>
  <c r="BB270" i="13" s="1"/>
  <c r="L271" i="13"/>
  <c r="AZ271" i="13" s="1"/>
  <c r="L272" i="13"/>
  <c r="AX272" i="13" s="1"/>
  <c r="L274" i="13"/>
  <c r="AX274" i="13" s="1"/>
  <c r="L275" i="13"/>
  <c r="BA275" i="13" s="1"/>
  <c r="L276" i="13"/>
  <c r="BD276" i="13" s="1"/>
  <c r="L278" i="13"/>
  <c r="BB278" i="13" s="1"/>
  <c r="L279" i="13"/>
  <c r="AZ279" i="13" s="1"/>
  <c r="L280" i="13"/>
  <c r="AX280" i="13" s="1"/>
  <c r="L282" i="13"/>
  <c r="AX282" i="13" s="1"/>
  <c r="L283" i="13"/>
  <c r="BC283" i="13" s="1"/>
  <c r="L284" i="13"/>
  <c r="BD284" i="13" s="1"/>
  <c r="L286" i="13"/>
  <c r="BB286" i="13" s="1"/>
  <c r="L287" i="13"/>
  <c r="AZ287" i="13" s="1"/>
  <c r="L288" i="13"/>
  <c r="AX288" i="13" s="1"/>
  <c r="AE339" i="13"/>
  <c r="AE354" i="13" s="1"/>
  <c r="AF339" i="13"/>
  <c r="AG339" i="13"/>
  <c r="AG354" i="13" s="1"/>
  <c r="AH339" i="13"/>
  <c r="AH354" i="13" s="1"/>
  <c r="AI339" i="13"/>
  <c r="AI354" i="13" s="1"/>
  <c r="AJ339" i="13"/>
  <c r="AJ354" i="13" s="1"/>
  <c r="AK339" i="13"/>
  <c r="AL339" i="13"/>
  <c r="AM339" i="13"/>
  <c r="AN339" i="13"/>
  <c r="AO339" i="13"/>
  <c r="AP339" i="13"/>
  <c r="AQ339" i="13"/>
  <c r="AQ354" i="13" s="1"/>
  <c r="AR339" i="13"/>
  <c r="AS339" i="13"/>
  <c r="AS354" i="13" s="1"/>
  <c r="AT339" i="13"/>
  <c r="AT354" i="13" s="1"/>
  <c r="AU339" i="13"/>
  <c r="AU354" i="13" s="1"/>
  <c r="AV339" i="13"/>
  <c r="AV354" i="13" s="1"/>
  <c r="AW339" i="13"/>
  <c r="AX339" i="13"/>
  <c r="AY339" i="13"/>
  <c r="AZ339" i="13"/>
  <c r="BA339" i="13"/>
  <c r="BB339" i="13"/>
  <c r="BC339" i="13"/>
  <c r="BD339" i="13"/>
  <c r="BE339" i="13"/>
  <c r="BF339" i="13"/>
  <c r="BG339" i="13"/>
  <c r="BH339" i="13"/>
  <c r="BI339" i="13"/>
  <c r="BJ339" i="13"/>
  <c r="BJ354" i="13" s="1"/>
  <c r="AE340" i="13"/>
  <c r="AE355" i="13" s="1"/>
  <c r="AF340" i="13"/>
  <c r="AF355" i="13" s="1"/>
  <c r="AG340" i="13"/>
  <c r="AH340" i="13"/>
  <c r="AI340" i="13"/>
  <c r="AJ340" i="13"/>
  <c r="AJ355" i="13" s="1"/>
  <c r="AK340" i="13"/>
  <c r="AK355" i="13" s="1"/>
  <c r="AL340" i="13"/>
  <c r="AL355" i="13" s="1"/>
  <c r="AM340" i="13"/>
  <c r="AM355" i="13" s="1"/>
  <c r="AN340" i="13"/>
  <c r="AN355" i="13" s="1"/>
  <c r="AO340" i="13"/>
  <c r="AO355" i="13" s="1"/>
  <c r="AP340" i="13"/>
  <c r="AP355" i="13" s="1"/>
  <c r="AQ340" i="13"/>
  <c r="AQ355" i="13" s="1"/>
  <c r="AR340" i="13"/>
  <c r="AR355" i="13" s="1"/>
  <c r="AS340" i="13"/>
  <c r="AT340" i="13"/>
  <c r="AU340" i="13"/>
  <c r="AV340" i="13"/>
  <c r="AV355" i="13" s="1"/>
  <c r="AW340" i="13"/>
  <c r="AX340" i="13"/>
  <c r="AY340" i="13"/>
  <c r="AZ340" i="13"/>
  <c r="BA340" i="13"/>
  <c r="BB340" i="13"/>
  <c r="BC340" i="13"/>
  <c r="BD340" i="13"/>
  <c r="BE340" i="13"/>
  <c r="BF340" i="13"/>
  <c r="BG340" i="13"/>
  <c r="BH340" i="13"/>
  <c r="BI340" i="13"/>
  <c r="BJ340" i="13"/>
  <c r="BJ355" i="13" s="1"/>
  <c r="AE341" i="13"/>
  <c r="AE356" i="13" s="1"/>
  <c r="AF341" i="13"/>
  <c r="AF356" i="13" s="1"/>
  <c r="AG341" i="13"/>
  <c r="AG356" i="13" s="1"/>
  <c r="AH341" i="13"/>
  <c r="AH356" i="13" s="1"/>
  <c r="AI341" i="13"/>
  <c r="AI356" i="13" s="1"/>
  <c r="AJ341" i="13"/>
  <c r="AJ356" i="13" s="1"/>
  <c r="AK341" i="13"/>
  <c r="AK356" i="13" s="1"/>
  <c r="AL341" i="13"/>
  <c r="AL356" i="13" s="1"/>
  <c r="AM341" i="13"/>
  <c r="AM356" i="13" s="1"/>
  <c r="AN341" i="13"/>
  <c r="AN356" i="13" s="1"/>
  <c r="AO341" i="13"/>
  <c r="AO356" i="13" s="1"/>
  <c r="AP341" i="13"/>
  <c r="AP356" i="13" s="1"/>
  <c r="AQ341" i="13"/>
  <c r="AQ356" i="13" s="1"/>
  <c r="AR341" i="13"/>
  <c r="AR356" i="13" s="1"/>
  <c r="AS341" i="13"/>
  <c r="AS356" i="13" s="1"/>
  <c r="AT341" i="13"/>
  <c r="AT356" i="13" s="1"/>
  <c r="AU341" i="13"/>
  <c r="AU356" i="13" s="1"/>
  <c r="AV341" i="13"/>
  <c r="AV356" i="13" s="1"/>
  <c r="AW341" i="13"/>
  <c r="AX341" i="13"/>
  <c r="AY341" i="13"/>
  <c r="AZ341" i="13"/>
  <c r="BA341" i="13"/>
  <c r="BB341" i="13"/>
  <c r="BC341" i="13"/>
  <c r="BD341" i="13"/>
  <c r="BE341" i="13"/>
  <c r="BF341" i="13"/>
  <c r="BG341" i="13"/>
  <c r="BH341" i="13"/>
  <c r="BI341" i="13"/>
  <c r="BJ341" i="13"/>
  <c r="BJ356" i="13" s="1"/>
  <c r="AE342" i="13"/>
  <c r="AE357" i="13" s="1"/>
  <c r="AF342" i="13"/>
  <c r="AF357" i="13" s="1"/>
  <c r="AG342" i="13"/>
  <c r="AG357" i="13" s="1"/>
  <c r="AH342" i="13"/>
  <c r="AH357" i="13" s="1"/>
  <c r="AI342" i="13"/>
  <c r="AI357" i="13" s="1"/>
  <c r="AJ342" i="13"/>
  <c r="AJ357" i="13" s="1"/>
  <c r="AK342" i="13"/>
  <c r="AK357" i="13" s="1"/>
  <c r="AL342" i="13"/>
  <c r="AL357" i="13" s="1"/>
  <c r="AM342" i="13"/>
  <c r="AM357" i="13" s="1"/>
  <c r="AN342" i="13"/>
  <c r="AN357" i="13" s="1"/>
  <c r="AO342" i="13"/>
  <c r="AO357" i="13" s="1"/>
  <c r="AP342" i="13"/>
  <c r="AP357" i="13" s="1"/>
  <c r="AQ342" i="13"/>
  <c r="AQ357" i="13" s="1"/>
  <c r="AR342" i="13"/>
  <c r="AR357" i="13" s="1"/>
  <c r="AS342" i="13"/>
  <c r="AS357" i="13" s="1"/>
  <c r="AT342" i="13"/>
  <c r="AT357" i="13" s="1"/>
  <c r="AU342" i="13"/>
  <c r="AU357" i="13" s="1"/>
  <c r="AV342" i="13"/>
  <c r="AV357" i="13" s="1"/>
  <c r="AW342" i="13"/>
  <c r="AX342" i="13"/>
  <c r="AY342" i="13"/>
  <c r="AZ342" i="13"/>
  <c r="BA342" i="13"/>
  <c r="BB342" i="13"/>
  <c r="BC342" i="13"/>
  <c r="BD342" i="13"/>
  <c r="BE342" i="13"/>
  <c r="BF342" i="13"/>
  <c r="BG342" i="13"/>
  <c r="BH342" i="13"/>
  <c r="BI342" i="13"/>
  <c r="BJ342" i="13"/>
  <c r="BJ357" i="13" s="1"/>
  <c r="AE343" i="13"/>
  <c r="AE358" i="13" s="1"/>
  <c r="AF343" i="13"/>
  <c r="AF358" i="13" s="1"/>
  <c r="AG343" i="13"/>
  <c r="AG358" i="13" s="1"/>
  <c r="AH343" i="13"/>
  <c r="AH358" i="13" s="1"/>
  <c r="AI343" i="13"/>
  <c r="AI358" i="13" s="1"/>
  <c r="AJ343" i="13"/>
  <c r="AJ358" i="13" s="1"/>
  <c r="AK343" i="13"/>
  <c r="AK358" i="13" s="1"/>
  <c r="AL343" i="13"/>
  <c r="AL358" i="13" s="1"/>
  <c r="AM343" i="13"/>
  <c r="AM358" i="13" s="1"/>
  <c r="AN343" i="13"/>
  <c r="AN358" i="13" s="1"/>
  <c r="AO343" i="13"/>
  <c r="AO358" i="13" s="1"/>
  <c r="AP343" i="13"/>
  <c r="AP358" i="13" s="1"/>
  <c r="AQ343" i="13"/>
  <c r="AQ358" i="13" s="1"/>
  <c r="AR343" i="13"/>
  <c r="AR358" i="13" s="1"/>
  <c r="AS343" i="13"/>
  <c r="AS358" i="13" s="1"/>
  <c r="AT343" i="13"/>
  <c r="AT358" i="13" s="1"/>
  <c r="AU343" i="13"/>
  <c r="AU358" i="13" s="1"/>
  <c r="AV343" i="13"/>
  <c r="AV358" i="13" s="1"/>
  <c r="AW343" i="13"/>
  <c r="AX343" i="13"/>
  <c r="AY343" i="13"/>
  <c r="AZ343" i="13"/>
  <c r="BA343" i="13"/>
  <c r="BB343" i="13"/>
  <c r="BC343" i="13"/>
  <c r="BD343" i="13"/>
  <c r="BE343" i="13"/>
  <c r="BF343" i="13"/>
  <c r="BG343" i="13"/>
  <c r="BH343" i="13"/>
  <c r="BI343" i="13"/>
  <c r="BJ343" i="13"/>
  <c r="BJ358" i="13" s="1"/>
  <c r="AE346" i="13"/>
  <c r="AE361" i="13" s="1"/>
  <c r="AF346" i="13"/>
  <c r="AF361" i="13" s="1"/>
  <c r="AG346" i="13"/>
  <c r="AG361" i="13" s="1"/>
  <c r="AH346" i="13"/>
  <c r="AH361" i="13" s="1"/>
  <c r="AI346" i="13"/>
  <c r="AI361" i="13" s="1"/>
  <c r="AJ346" i="13"/>
  <c r="AJ361" i="13" s="1"/>
  <c r="AK346" i="13"/>
  <c r="AK361" i="13" s="1"/>
  <c r="AL346" i="13"/>
  <c r="AL361" i="13" s="1"/>
  <c r="AM346" i="13"/>
  <c r="AM361" i="13" s="1"/>
  <c r="AN346" i="13"/>
  <c r="AN361" i="13" s="1"/>
  <c r="AO346" i="13"/>
  <c r="AO361" i="13" s="1"/>
  <c r="AP346" i="13"/>
  <c r="AP361" i="13" s="1"/>
  <c r="AQ346" i="13"/>
  <c r="AQ361" i="13" s="1"/>
  <c r="AR346" i="13"/>
  <c r="AR361" i="13" s="1"/>
  <c r="AS346" i="13"/>
  <c r="AS361" i="13" s="1"/>
  <c r="AT346" i="13"/>
  <c r="AT361" i="13" s="1"/>
  <c r="AU346" i="13"/>
  <c r="AU361" i="13" s="1"/>
  <c r="AV346" i="13"/>
  <c r="AV361" i="13" s="1"/>
  <c r="AW346" i="13"/>
  <c r="AW361" i="13" s="1"/>
  <c r="AX346" i="13"/>
  <c r="AX361" i="13" s="1"/>
  <c r="AY346" i="13"/>
  <c r="AY361" i="13" s="1"/>
  <c r="AZ346" i="13"/>
  <c r="AZ361" i="13" s="1"/>
  <c r="BA346" i="13"/>
  <c r="BA361" i="13" s="1"/>
  <c r="BB346" i="13"/>
  <c r="BB361" i="13" s="1"/>
  <c r="BC346" i="13"/>
  <c r="BC361" i="13" s="1"/>
  <c r="BD346" i="13"/>
  <c r="BD361" i="13" s="1"/>
  <c r="BE346" i="13"/>
  <c r="BE361" i="13" s="1"/>
  <c r="BF346" i="13"/>
  <c r="BF361" i="13" s="1"/>
  <c r="BG346" i="13"/>
  <c r="BG361" i="13" s="1"/>
  <c r="BH346" i="13"/>
  <c r="BH361" i="13" s="1"/>
  <c r="BI346" i="13"/>
  <c r="BI361" i="13" s="1"/>
  <c r="BJ346" i="13"/>
  <c r="BJ361" i="13" s="1"/>
  <c r="AE347" i="13"/>
  <c r="AE362" i="13" s="1"/>
  <c r="AF347" i="13"/>
  <c r="AF362" i="13" s="1"/>
  <c r="AG347" i="13"/>
  <c r="AG362" i="13" s="1"/>
  <c r="AH347" i="13"/>
  <c r="AH362" i="13" s="1"/>
  <c r="AI347" i="13"/>
  <c r="AI362" i="13" s="1"/>
  <c r="AJ347" i="13"/>
  <c r="AJ362" i="13" s="1"/>
  <c r="AK347" i="13"/>
  <c r="AK362" i="13" s="1"/>
  <c r="AL347" i="13"/>
  <c r="AL362" i="13" s="1"/>
  <c r="AM347" i="13"/>
  <c r="AM362" i="13" s="1"/>
  <c r="AN347" i="13"/>
  <c r="AN362" i="13" s="1"/>
  <c r="AO347" i="13"/>
  <c r="AO362" i="13" s="1"/>
  <c r="AP347" i="13"/>
  <c r="AP362" i="13" s="1"/>
  <c r="AQ347" i="13"/>
  <c r="AQ362" i="13" s="1"/>
  <c r="AR347" i="13"/>
  <c r="AR362" i="13" s="1"/>
  <c r="AS347" i="13"/>
  <c r="AS362" i="13" s="1"/>
  <c r="AT347" i="13"/>
  <c r="AT362" i="13" s="1"/>
  <c r="AU347" i="13"/>
  <c r="AU362" i="13" s="1"/>
  <c r="AV347" i="13"/>
  <c r="AV362" i="13" s="1"/>
  <c r="AW347" i="13"/>
  <c r="AW362" i="13" s="1"/>
  <c r="AX347" i="13"/>
  <c r="AX362" i="13" s="1"/>
  <c r="AY347" i="13"/>
  <c r="AY362" i="13" s="1"/>
  <c r="AZ347" i="13"/>
  <c r="AZ362" i="13" s="1"/>
  <c r="BA347" i="13"/>
  <c r="BA362" i="13" s="1"/>
  <c r="BB347" i="13"/>
  <c r="BB362" i="13" s="1"/>
  <c r="BC347" i="13"/>
  <c r="BC362" i="13" s="1"/>
  <c r="BD347" i="13"/>
  <c r="BD362" i="13" s="1"/>
  <c r="BE347" i="13"/>
  <c r="BE362" i="13" s="1"/>
  <c r="BF347" i="13"/>
  <c r="BF362" i="13" s="1"/>
  <c r="BG347" i="13"/>
  <c r="BG362" i="13" s="1"/>
  <c r="BH347" i="13"/>
  <c r="BH362" i="13" s="1"/>
  <c r="BI347" i="13"/>
  <c r="BI362" i="13" s="1"/>
  <c r="BJ347" i="13"/>
  <c r="BJ362" i="13" s="1"/>
  <c r="AE348" i="13"/>
  <c r="AE363" i="13" s="1"/>
  <c r="AF348" i="13"/>
  <c r="AF363" i="13" s="1"/>
  <c r="AG348" i="13"/>
  <c r="AG363" i="13" s="1"/>
  <c r="AH348" i="13"/>
  <c r="AH363" i="13" s="1"/>
  <c r="AI348" i="13"/>
  <c r="AI363" i="13" s="1"/>
  <c r="AJ348" i="13"/>
  <c r="AJ363" i="13" s="1"/>
  <c r="AK348" i="13"/>
  <c r="AK363" i="13" s="1"/>
  <c r="AL348" i="13"/>
  <c r="AL363" i="13" s="1"/>
  <c r="AM348" i="13"/>
  <c r="AM363" i="13" s="1"/>
  <c r="AN348" i="13"/>
  <c r="AN363" i="13" s="1"/>
  <c r="AO348" i="13"/>
  <c r="AO363" i="13" s="1"/>
  <c r="AP348" i="13"/>
  <c r="AP363" i="13" s="1"/>
  <c r="AQ348" i="13"/>
  <c r="AQ363" i="13" s="1"/>
  <c r="AR348" i="13"/>
  <c r="AR363" i="13" s="1"/>
  <c r="AS348" i="13"/>
  <c r="AS363" i="13" s="1"/>
  <c r="AT348" i="13"/>
  <c r="AT363" i="13" s="1"/>
  <c r="AU348" i="13"/>
  <c r="AU363" i="13" s="1"/>
  <c r="AV348" i="13"/>
  <c r="AV363" i="13" s="1"/>
  <c r="AW348" i="13"/>
  <c r="AX348" i="13"/>
  <c r="AY348" i="13"/>
  <c r="AZ348" i="13"/>
  <c r="BA348" i="13"/>
  <c r="BB348" i="13"/>
  <c r="BC348" i="13"/>
  <c r="BD348" i="13"/>
  <c r="BE348" i="13"/>
  <c r="BF348" i="13"/>
  <c r="BG348" i="13"/>
  <c r="BH348" i="13"/>
  <c r="BI348" i="13"/>
  <c r="BJ348" i="13"/>
  <c r="BJ363" i="13" s="1"/>
  <c r="AE349" i="13"/>
  <c r="AF349" i="13"/>
  <c r="AF364" i="13" s="1"/>
  <c r="AG349" i="13"/>
  <c r="AG364" i="13" s="1"/>
  <c r="AH349" i="13"/>
  <c r="AH364" i="13" s="1"/>
  <c r="AI349" i="13"/>
  <c r="AI364" i="13" s="1"/>
  <c r="AJ349" i="13"/>
  <c r="AJ364" i="13" s="1"/>
  <c r="AK349" i="13"/>
  <c r="AK364" i="13" s="1"/>
  <c r="AL349" i="13"/>
  <c r="AL364" i="13" s="1"/>
  <c r="AM349" i="13"/>
  <c r="AM364" i="13" s="1"/>
  <c r="AN349" i="13"/>
  <c r="AN364" i="13" s="1"/>
  <c r="AO349" i="13"/>
  <c r="AO364" i="13" s="1"/>
  <c r="AP349" i="13"/>
  <c r="AP364" i="13" s="1"/>
  <c r="AQ349" i="13"/>
  <c r="AR349" i="13"/>
  <c r="AR364" i="13" s="1"/>
  <c r="AS349" i="13"/>
  <c r="AS364" i="13" s="1"/>
  <c r="AT349" i="13"/>
  <c r="AT364" i="13" s="1"/>
  <c r="AU349" i="13"/>
  <c r="AU364" i="13" s="1"/>
  <c r="AV349" i="13"/>
  <c r="AV364" i="13" s="1"/>
  <c r="AW349" i="13"/>
  <c r="AX349" i="13"/>
  <c r="AY349" i="13"/>
  <c r="AZ349" i="13"/>
  <c r="BA349" i="13"/>
  <c r="BB349" i="13"/>
  <c r="BC349" i="13"/>
  <c r="BD349" i="13"/>
  <c r="BE349" i="13"/>
  <c r="BF349" i="13"/>
  <c r="BG349" i="13"/>
  <c r="BH349" i="13"/>
  <c r="BI349" i="13"/>
  <c r="BJ349" i="13"/>
  <c r="BJ364" i="13" s="1"/>
  <c r="AE350" i="13"/>
  <c r="AE365" i="13" s="1"/>
  <c r="AF350" i="13"/>
  <c r="AF365" i="13" s="1"/>
  <c r="AG350" i="13"/>
  <c r="AG365" i="13" s="1"/>
  <c r="AH350" i="13"/>
  <c r="AH365" i="13" s="1"/>
  <c r="AI350" i="13"/>
  <c r="AI365" i="13" s="1"/>
  <c r="AJ350" i="13"/>
  <c r="AJ365" i="13" s="1"/>
  <c r="AK350" i="13"/>
  <c r="AK365" i="13" s="1"/>
  <c r="AL350" i="13"/>
  <c r="AL365" i="13" s="1"/>
  <c r="AM350" i="13"/>
  <c r="AM365" i="13" s="1"/>
  <c r="AN350" i="13"/>
  <c r="AN365" i="13" s="1"/>
  <c r="AO350" i="13"/>
  <c r="AO365" i="13" s="1"/>
  <c r="AP350" i="13"/>
  <c r="AP365" i="13" s="1"/>
  <c r="AQ350" i="13"/>
  <c r="AQ365" i="13" s="1"/>
  <c r="AR350" i="13"/>
  <c r="AR365" i="13" s="1"/>
  <c r="AS350" i="13"/>
  <c r="AS365" i="13" s="1"/>
  <c r="AT350" i="13"/>
  <c r="AT365" i="13" s="1"/>
  <c r="AU350" i="13"/>
  <c r="AU365" i="13" s="1"/>
  <c r="AV350" i="13"/>
  <c r="AV365" i="13" s="1"/>
  <c r="AW350" i="13"/>
  <c r="AX350" i="13"/>
  <c r="AY350" i="13"/>
  <c r="AZ350" i="13"/>
  <c r="BA350" i="13"/>
  <c r="BB350" i="13"/>
  <c r="BC350" i="13"/>
  <c r="BD350" i="13"/>
  <c r="BE350" i="13"/>
  <c r="BF350" i="13"/>
  <c r="BG350" i="13"/>
  <c r="BH350" i="13"/>
  <c r="BI350" i="13"/>
  <c r="BJ350" i="13"/>
  <c r="BJ365" i="13" s="1"/>
  <c r="AD346" i="13"/>
  <c r="AD361" i="13" s="1"/>
  <c r="AD347" i="13"/>
  <c r="AD362" i="13" s="1"/>
  <c r="AD348" i="13"/>
  <c r="AD363" i="13" s="1"/>
  <c r="AD349" i="13"/>
  <c r="AD364" i="13" s="1"/>
  <c r="AD350" i="13"/>
  <c r="AD365" i="13" s="1"/>
  <c r="AD340" i="13"/>
  <c r="AD355" i="13" s="1"/>
  <c r="AD341" i="13"/>
  <c r="AD356" i="13" s="1"/>
  <c r="AD343" i="13"/>
  <c r="AD358" i="13" s="1"/>
  <c r="L64" i="36" l="1"/>
  <c r="L65" i="36"/>
  <c r="L63" i="36"/>
  <c r="I56" i="21"/>
  <c r="I48" i="21"/>
  <c r="H56" i="21"/>
  <c r="H48" i="21"/>
  <c r="U64" i="36"/>
  <c r="U84" i="36" s="1"/>
  <c r="S38" i="21" s="1"/>
  <c r="U63" i="36"/>
  <c r="U83" i="36" s="1"/>
  <c r="S37" i="21" s="1"/>
  <c r="U65" i="36"/>
  <c r="U85" i="36" s="1"/>
  <c r="S39" i="21" s="1"/>
  <c r="V75" i="18" s="1"/>
  <c r="G56" i="21"/>
  <c r="G48" i="21"/>
  <c r="F56" i="21"/>
  <c r="F48" i="21"/>
  <c r="E56" i="21"/>
  <c r="E48" i="21"/>
  <c r="D56" i="21"/>
  <c r="F63" i="36"/>
  <c r="D48" i="21"/>
  <c r="F64" i="36"/>
  <c r="F65" i="36"/>
  <c r="N56" i="21"/>
  <c r="N48" i="21"/>
  <c r="M56" i="21"/>
  <c r="M48" i="21"/>
  <c r="L56" i="21"/>
  <c r="L48" i="21"/>
  <c r="K56" i="21"/>
  <c r="K48" i="21"/>
  <c r="J56" i="21"/>
  <c r="J48" i="21"/>
  <c r="U56" i="21"/>
  <c r="U48" i="21"/>
  <c r="V56" i="21"/>
  <c r="V48" i="21"/>
  <c r="T56" i="21"/>
  <c r="T48" i="21"/>
  <c r="S56" i="21"/>
  <c r="S48" i="21"/>
  <c r="R56" i="21"/>
  <c r="R48" i="21"/>
  <c r="Q56" i="21"/>
  <c r="Q48" i="21"/>
  <c r="P56" i="21"/>
  <c r="P48" i="21"/>
  <c r="O56" i="21"/>
  <c r="O48" i="21"/>
  <c r="AD238" i="13"/>
  <c r="Z80" i="18" s="1"/>
  <c r="AD342" i="13"/>
  <c r="AD357" i="13" s="1"/>
  <c r="W10" i="21" s="1"/>
  <c r="AD310" i="13"/>
  <c r="AD326" i="13" s="1"/>
  <c r="AK327" i="13"/>
  <c r="AK328" i="13" s="1"/>
  <c r="AG79" i="18" s="1"/>
  <c r="AK312" i="13"/>
  <c r="BD335" i="13"/>
  <c r="BD320" i="13"/>
  <c r="BI327" i="13"/>
  <c r="BI312" i="13"/>
  <c r="AV327" i="13"/>
  <c r="AV328" i="13" s="1"/>
  <c r="AR79" i="18" s="1"/>
  <c r="AV312" i="13"/>
  <c r="AJ327" i="13"/>
  <c r="AJ328" i="13" s="1"/>
  <c r="AF79" i="18" s="1"/>
  <c r="AJ312" i="13"/>
  <c r="AS335" i="13"/>
  <c r="AS336" i="13" s="1"/>
  <c r="AO108" i="18" s="1"/>
  <c r="AS320" i="13"/>
  <c r="AG335" i="13"/>
  <c r="AG336" i="13" s="1"/>
  <c r="AC108" i="18" s="1"/>
  <c r="AG320" i="13"/>
  <c r="BW327" i="13"/>
  <c r="BW328" i="13" s="1"/>
  <c r="BS79" i="18" s="1"/>
  <c r="BW312" i="13"/>
  <c r="BK327" i="13"/>
  <c r="BK312" i="13"/>
  <c r="BQ335" i="13"/>
  <c r="BQ336" i="13" s="1"/>
  <c r="BM108" i="18" s="1"/>
  <c r="BQ320" i="13"/>
  <c r="AT335" i="13"/>
  <c r="AT336" i="13" s="1"/>
  <c r="AP108" i="18" s="1"/>
  <c r="AT320" i="13"/>
  <c r="BX327" i="13"/>
  <c r="BX328" i="13" s="1"/>
  <c r="BX312" i="13"/>
  <c r="BR335" i="13"/>
  <c r="BR320" i="13"/>
  <c r="BC335" i="13"/>
  <c r="BC320" i="13"/>
  <c r="BH327" i="13"/>
  <c r="BH312" i="13"/>
  <c r="AU327" i="13"/>
  <c r="AU328" i="13" s="1"/>
  <c r="AQ79" i="18" s="1"/>
  <c r="AU312" i="13"/>
  <c r="AI327" i="13"/>
  <c r="AI328" i="13" s="1"/>
  <c r="AE79" i="18" s="1"/>
  <c r="AI312" i="13"/>
  <c r="AR335" i="13"/>
  <c r="AR336" i="13" s="1"/>
  <c r="AN108" i="18" s="1"/>
  <c r="AR320" i="13"/>
  <c r="AF335" i="13"/>
  <c r="AF336" i="13" s="1"/>
  <c r="AB108" i="18" s="1"/>
  <c r="AF320" i="13"/>
  <c r="BV327" i="13"/>
  <c r="BV328" i="13" s="1"/>
  <c r="BR79" i="18" s="1"/>
  <c r="BV312" i="13"/>
  <c r="BJ327" i="13"/>
  <c r="BJ328" i="13" s="1"/>
  <c r="BF79" i="18" s="1"/>
  <c r="BJ312" i="13"/>
  <c r="BP335" i="13"/>
  <c r="BP336" i="13" s="1"/>
  <c r="BL108" i="18" s="1"/>
  <c r="BP320" i="13"/>
  <c r="AH335" i="13"/>
  <c r="AH336" i="13" s="1"/>
  <c r="AD108" i="18" s="1"/>
  <c r="AH320" i="13"/>
  <c r="BG327" i="13"/>
  <c r="BG312" i="13"/>
  <c r="AT327" i="13"/>
  <c r="AT328" i="13" s="1"/>
  <c r="AP79" i="18" s="1"/>
  <c r="AT312" i="13"/>
  <c r="AH327" i="13"/>
  <c r="AH328" i="13" s="1"/>
  <c r="AD79" i="18" s="1"/>
  <c r="AH312" i="13"/>
  <c r="AQ335" i="13"/>
  <c r="AQ336" i="13" s="1"/>
  <c r="AM108" i="18" s="1"/>
  <c r="AQ320" i="13"/>
  <c r="AE335" i="13"/>
  <c r="AE336" i="13" s="1"/>
  <c r="AA108" i="18" s="1"/>
  <c r="AE320" i="13"/>
  <c r="BU327" i="13"/>
  <c r="BU328" i="13" s="1"/>
  <c r="BQ79" i="18" s="1"/>
  <c r="BU312" i="13"/>
  <c r="CA335" i="13"/>
  <c r="CA336" i="13" s="1"/>
  <c r="CA320" i="13"/>
  <c r="BO335" i="13"/>
  <c r="BO336" i="13" s="1"/>
  <c r="BK108" i="18" s="1"/>
  <c r="BO320" i="13"/>
  <c r="AX327" i="13"/>
  <c r="AX312" i="13"/>
  <c r="BL327" i="13"/>
  <c r="BL328" i="13" s="1"/>
  <c r="BH79" i="18" s="1"/>
  <c r="BL312" i="13"/>
  <c r="BB335" i="13"/>
  <c r="BB320" i="13"/>
  <c r="BA335" i="13"/>
  <c r="BA320" i="13"/>
  <c r="BF327" i="13"/>
  <c r="BF312" i="13"/>
  <c r="AS327" i="13"/>
  <c r="AS328" i="13" s="1"/>
  <c r="AO79" i="18" s="1"/>
  <c r="AS312" i="13"/>
  <c r="AG327" i="13"/>
  <c r="AG328" i="13" s="1"/>
  <c r="AC79" i="18" s="1"/>
  <c r="AG312" i="13"/>
  <c r="AP335" i="13"/>
  <c r="AP336" i="13" s="1"/>
  <c r="AL108" i="18" s="1"/>
  <c r="AP320" i="13"/>
  <c r="AD319" i="13"/>
  <c r="AD335" i="13" s="1"/>
  <c r="BT327" i="13"/>
  <c r="BT328" i="13" s="1"/>
  <c r="BP79" i="18" s="1"/>
  <c r="BT312" i="13"/>
  <c r="BZ335" i="13"/>
  <c r="BZ336" i="13" s="1"/>
  <c r="BZ320" i="13"/>
  <c r="BN335" i="13"/>
  <c r="BN336" i="13" s="1"/>
  <c r="BJ108" i="18" s="1"/>
  <c r="BN320" i="13"/>
  <c r="BE335" i="13"/>
  <c r="BE320" i="13"/>
  <c r="AZ335" i="13"/>
  <c r="AZ320" i="13"/>
  <c r="BE327" i="13"/>
  <c r="BE312" i="13"/>
  <c r="AR327" i="13"/>
  <c r="AR328" i="13" s="1"/>
  <c r="AN79" i="18" s="1"/>
  <c r="AR312" i="13"/>
  <c r="AF327" i="13"/>
  <c r="AF328" i="13" s="1"/>
  <c r="AB79" i="18" s="1"/>
  <c r="AF312" i="13"/>
  <c r="AO335" i="13"/>
  <c r="AO336" i="13" s="1"/>
  <c r="AK108" i="18" s="1"/>
  <c r="AO320" i="13"/>
  <c r="BS327" i="13"/>
  <c r="BS328" i="13" s="1"/>
  <c r="BO79" i="18" s="1"/>
  <c r="BS312" i="13"/>
  <c r="BY335" i="13"/>
  <c r="BY336" i="13" s="1"/>
  <c r="BY320" i="13"/>
  <c r="BM335" i="13"/>
  <c r="BM336" i="13" s="1"/>
  <c r="BI108" i="18" s="1"/>
  <c r="BM320" i="13"/>
  <c r="AW327" i="13"/>
  <c r="AW312" i="13"/>
  <c r="AY335" i="13"/>
  <c r="AY320" i="13"/>
  <c r="BD327" i="13"/>
  <c r="BD312" i="13"/>
  <c r="AQ327" i="13"/>
  <c r="AQ328" i="13" s="1"/>
  <c r="AM79" i="18" s="1"/>
  <c r="AQ312" i="13"/>
  <c r="AE327" i="13"/>
  <c r="AE328" i="13" s="1"/>
  <c r="AA79" i="18" s="1"/>
  <c r="AE312" i="13"/>
  <c r="AN335" i="13"/>
  <c r="AN336" i="13" s="1"/>
  <c r="AJ108" i="18" s="1"/>
  <c r="AN320" i="13"/>
  <c r="BR327" i="13"/>
  <c r="BR328" i="13" s="1"/>
  <c r="BN79" i="18" s="1"/>
  <c r="BR312" i="13"/>
  <c r="BX335" i="13"/>
  <c r="BX336" i="13" s="1"/>
  <c r="BX320" i="13"/>
  <c r="BL335" i="13"/>
  <c r="BL320" i="13"/>
  <c r="AX335" i="13"/>
  <c r="AX320" i="13"/>
  <c r="BC327" i="13"/>
  <c r="BC312" i="13"/>
  <c r="AP327" i="13"/>
  <c r="AP328" i="13" s="1"/>
  <c r="AL79" i="18" s="1"/>
  <c r="AP312" i="13"/>
  <c r="AM335" i="13"/>
  <c r="AM336" i="13" s="1"/>
  <c r="AI108" i="18" s="1"/>
  <c r="AM320" i="13"/>
  <c r="BQ327" i="13"/>
  <c r="BQ328" i="13" s="1"/>
  <c r="BM79" i="18" s="1"/>
  <c r="BQ312" i="13"/>
  <c r="BW335" i="13"/>
  <c r="BW336" i="13" s="1"/>
  <c r="BS108" i="18" s="1"/>
  <c r="BW320" i="13"/>
  <c r="BK335" i="13"/>
  <c r="BK320" i="13"/>
  <c r="BB327" i="13"/>
  <c r="BB312" i="13"/>
  <c r="AO327" i="13"/>
  <c r="AO328" i="13" s="1"/>
  <c r="AK79" i="18" s="1"/>
  <c r="AO312" i="13"/>
  <c r="AL335" i="13"/>
  <c r="AL336" i="13" s="1"/>
  <c r="AH108" i="18" s="1"/>
  <c r="AL320" i="13"/>
  <c r="BI335" i="13"/>
  <c r="BI320" i="13"/>
  <c r="BP327" i="13"/>
  <c r="BP328" i="13" s="1"/>
  <c r="BL79" i="18" s="1"/>
  <c r="BP312" i="13"/>
  <c r="BV335" i="13"/>
  <c r="BV336" i="13" s="1"/>
  <c r="BR108" i="18" s="1"/>
  <c r="BV320" i="13"/>
  <c r="BJ335" i="13"/>
  <c r="BJ320" i="13"/>
  <c r="AW335" i="13"/>
  <c r="AW320" i="13"/>
  <c r="BA327" i="13"/>
  <c r="BA312" i="13"/>
  <c r="AN327" i="13"/>
  <c r="AN328" i="13" s="1"/>
  <c r="AJ79" i="18" s="1"/>
  <c r="AN312" i="13"/>
  <c r="AK335" i="13"/>
  <c r="AK336" i="13" s="1"/>
  <c r="AG108" i="18" s="1"/>
  <c r="AK320" i="13"/>
  <c r="BH335" i="13"/>
  <c r="BH320" i="13"/>
  <c r="BO327" i="13"/>
  <c r="BO328" i="13" s="1"/>
  <c r="BK79" i="18" s="1"/>
  <c r="BO312" i="13"/>
  <c r="BU335" i="13"/>
  <c r="BU336" i="13" s="1"/>
  <c r="BQ108" i="18" s="1"/>
  <c r="BU320" i="13"/>
  <c r="CA327" i="13"/>
  <c r="CA328" i="13" s="1"/>
  <c r="CA312" i="13"/>
  <c r="BG335" i="13"/>
  <c r="BG320" i="13"/>
  <c r="AZ327" i="13"/>
  <c r="AZ312" i="13"/>
  <c r="AM327" i="13"/>
  <c r="AM328" i="13" s="1"/>
  <c r="AI79" i="18" s="1"/>
  <c r="AM312" i="13"/>
  <c r="AV335" i="13"/>
  <c r="AV336" i="13" s="1"/>
  <c r="AR108" i="18" s="1"/>
  <c r="AV320" i="13"/>
  <c r="AJ335" i="13"/>
  <c r="AJ336" i="13" s="1"/>
  <c r="AF108" i="18" s="1"/>
  <c r="AJ320" i="13"/>
  <c r="BZ327" i="13"/>
  <c r="BZ328" i="13" s="1"/>
  <c r="BZ312" i="13"/>
  <c r="BN327" i="13"/>
  <c r="BN328" i="13" s="1"/>
  <c r="BJ79" i="18" s="1"/>
  <c r="BN312" i="13"/>
  <c r="BT335" i="13"/>
  <c r="BT336" i="13" s="1"/>
  <c r="BP108" i="18" s="1"/>
  <c r="BT320" i="13"/>
  <c r="BF335" i="13"/>
  <c r="BF320" i="13"/>
  <c r="AY327" i="13"/>
  <c r="AY312" i="13"/>
  <c r="AL327" i="13"/>
  <c r="AL328" i="13" s="1"/>
  <c r="AH79" i="18" s="1"/>
  <c r="AL312" i="13"/>
  <c r="AU335" i="13"/>
  <c r="AU336" i="13" s="1"/>
  <c r="AQ108" i="18" s="1"/>
  <c r="AU320" i="13"/>
  <c r="AI335" i="13"/>
  <c r="AI336" i="13" s="1"/>
  <c r="AE108" i="18" s="1"/>
  <c r="AI320" i="13"/>
  <c r="BY327" i="13"/>
  <c r="BY328" i="13" s="1"/>
  <c r="BY312" i="13"/>
  <c r="BM327" i="13"/>
  <c r="BM328" i="13" s="1"/>
  <c r="BI79" i="18" s="1"/>
  <c r="BM312" i="13"/>
  <c r="BS335" i="13"/>
  <c r="BS336" i="13" s="1"/>
  <c r="BO108" i="18" s="1"/>
  <c r="BS320" i="13"/>
  <c r="AD318" i="13"/>
  <c r="AD334" i="13" s="1"/>
  <c r="AD325" i="13"/>
  <c r="AD315" i="13"/>
  <c r="AE238" i="13"/>
  <c r="BK350" i="13"/>
  <c r="BK351" i="13" s="1"/>
  <c r="BK354" i="13"/>
  <c r="AO10" i="21"/>
  <c r="AC10" i="21"/>
  <c r="BC10" i="21"/>
  <c r="BJ238" i="13"/>
  <c r="BI238" i="13"/>
  <c r="BI246" i="13"/>
  <c r="BW238" i="13"/>
  <c r="BJ351" i="13"/>
  <c r="BL238" i="13"/>
  <c r="BS238" i="13"/>
  <c r="BR238" i="13"/>
  <c r="BX238" i="13"/>
  <c r="BY238" i="13"/>
  <c r="BQ238" i="13"/>
  <c r="BQ246" i="13"/>
  <c r="BM109" i="18" s="1"/>
  <c r="BP246" i="13"/>
  <c r="BL109" i="18" s="1"/>
  <c r="BU238" i="13"/>
  <c r="BT238" i="13"/>
  <c r="BO238" i="13"/>
  <c r="BN238" i="13"/>
  <c r="BV238" i="13"/>
  <c r="BM238" i="13"/>
  <c r="BP238" i="13"/>
  <c r="CA238" i="13"/>
  <c r="BZ238" i="13"/>
  <c r="BK238" i="13"/>
  <c r="CA246" i="13"/>
  <c r="BO246" i="13"/>
  <c r="BK109" i="18" s="1"/>
  <c r="BZ246" i="13"/>
  <c r="BN246" i="13"/>
  <c r="BJ109" i="18" s="1"/>
  <c r="BY246" i="13"/>
  <c r="BM246" i="13"/>
  <c r="BI109" i="18" s="1"/>
  <c r="BX246" i="13"/>
  <c r="BL246" i="13"/>
  <c r="BH109" i="18" s="1"/>
  <c r="BW246" i="13"/>
  <c r="BS109" i="18" s="1"/>
  <c r="BK246" i="13"/>
  <c r="BG109" i="18" s="1"/>
  <c r="BV246" i="13"/>
  <c r="BR109" i="18" s="1"/>
  <c r="BJ246" i="13"/>
  <c r="BU246" i="13"/>
  <c r="BQ109" i="18" s="1"/>
  <c r="BT246" i="13"/>
  <c r="BP109" i="18" s="1"/>
  <c r="BS246" i="13"/>
  <c r="BO109" i="18" s="1"/>
  <c r="BR246" i="13"/>
  <c r="BN109" i="18" s="1"/>
  <c r="AG246" i="13"/>
  <c r="AC109" i="18" s="1"/>
  <c r="AR351" i="13"/>
  <c r="AF351" i="13"/>
  <c r="AK354" i="13"/>
  <c r="AD10" i="21" s="1"/>
  <c r="AK351" i="13"/>
  <c r="AL238" i="13"/>
  <c r="AR246" i="13"/>
  <c r="AN109" i="18" s="1"/>
  <c r="AF246" i="13"/>
  <c r="AB109" i="18" s="1"/>
  <c r="AQ238" i="13"/>
  <c r="AE351" i="13"/>
  <c r="AQ351" i="13"/>
  <c r="AU351" i="13"/>
  <c r="AI351" i="13"/>
  <c r="AT351" i="13"/>
  <c r="AH351" i="13"/>
  <c r="AP354" i="13"/>
  <c r="AI10" i="21" s="1"/>
  <c r="AP351" i="13"/>
  <c r="AS351" i="13"/>
  <c r="AG351" i="13"/>
  <c r="AO351" i="13"/>
  <c r="AO354" i="13"/>
  <c r="AH10" i="21" s="1"/>
  <c r="AN351" i="13"/>
  <c r="AN354" i="13"/>
  <c r="AG10" i="21" s="1"/>
  <c r="AK246" i="13"/>
  <c r="AG109" i="18" s="1"/>
  <c r="AM351" i="13"/>
  <c r="AM354" i="13"/>
  <c r="AF10" i="21" s="1"/>
  <c r="AL354" i="13"/>
  <c r="AE10" i="21" s="1"/>
  <c r="AL351" i="13"/>
  <c r="AN246" i="13"/>
  <c r="AJ109" i="18" s="1"/>
  <c r="AU246" i="13"/>
  <c r="AQ109" i="18" s="1"/>
  <c r="AI246" i="13"/>
  <c r="AE109" i="18" s="1"/>
  <c r="AP246" i="13"/>
  <c r="AL109" i="18" s="1"/>
  <c r="AD246" i="13"/>
  <c r="Z109" i="18" s="1"/>
  <c r="AT246" i="13"/>
  <c r="AP109" i="18" s="1"/>
  <c r="AH246" i="13"/>
  <c r="AD109" i="18" s="1"/>
  <c r="AO246" i="13"/>
  <c r="AK109" i="18" s="1"/>
  <c r="AV246" i="13"/>
  <c r="AR109" i="18" s="1"/>
  <c r="AJ246" i="13"/>
  <c r="AF109" i="18" s="1"/>
  <c r="AQ246" i="13"/>
  <c r="AM109" i="18" s="1"/>
  <c r="AE246" i="13"/>
  <c r="AA109" i="18" s="1"/>
  <c r="AL246" i="13"/>
  <c r="AH109" i="18" s="1"/>
  <c r="AN238" i="13"/>
  <c r="AU238" i="13"/>
  <c r="AI238" i="13"/>
  <c r="AP238" i="13"/>
  <c r="AK238" i="13"/>
  <c r="AV238" i="13"/>
  <c r="AJ238" i="13"/>
  <c r="AM246" i="13"/>
  <c r="AI109" i="18" s="1"/>
  <c r="AU355" i="13"/>
  <c r="AN10" i="21" s="1"/>
  <c r="AI355" i="13"/>
  <c r="AB10" i="21" s="1"/>
  <c r="AR354" i="13"/>
  <c r="AK10" i="21" s="1"/>
  <c r="AF354" i="13"/>
  <c r="Y10" i="21" s="1"/>
  <c r="AQ364" i="13"/>
  <c r="AJ10" i="21" s="1"/>
  <c r="AE364" i="13"/>
  <c r="X10" i="21" s="1"/>
  <c r="AT355" i="13"/>
  <c r="AM10" i="21" s="1"/>
  <c r="AH355" i="13"/>
  <c r="AA10" i="21" s="1"/>
  <c r="AS355" i="13"/>
  <c r="AL10" i="21" s="1"/>
  <c r="AG355" i="13"/>
  <c r="Z10" i="21" s="1"/>
  <c r="AV351" i="13"/>
  <c r="AJ351" i="13"/>
  <c r="AR238" i="13"/>
  <c r="AF238" i="13"/>
  <c r="AH238" i="13"/>
  <c r="AO238" i="13"/>
  <c r="AS246" i="13"/>
  <c r="AO109" i="18" s="1"/>
  <c r="AS238" i="13"/>
  <c r="AT238" i="13"/>
  <c r="AM238" i="13"/>
  <c r="AG238" i="13"/>
  <c r="AW267" i="13"/>
  <c r="AX266" i="13"/>
  <c r="AX250" i="13"/>
  <c r="BD260" i="13"/>
  <c r="AW251" i="13"/>
  <c r="BA271" i="13"/>
  <c r="AW246" i="13"/>
  <c r="BG267" i="13"/>
  <c r="BH246" i="13"/>
  <c r="BC263" i="13"/>
  <c r="BB246" i="13"/>
  <c r="BD246" i="13"/>
  <c r="BE246" i="13"/>
  <c r="BF246" i="13"/>
  <c r="BG246" i="13"/>
  <c r="AY238" i="13"/>
  <c r="AU80" i="18" s="1"/>
  <c r="AZ238" i="13"/>
  <c r="AY246" i="13"/>
  <c r="AX246" i="13"/>
  <c r="AZ246" i="13"/>
  <c r="BA246" i="13"/>
  <c r="BG238" i="13"/>
  <c r="BH238" i="13"/>
  <c r="AY263" i="13"/>
  <c r="AX263" i="13"/>
  <c r="BB250" i="13"/>
  <c r="AW238" i="13"/>
  <c r="BA238" i="13"/>
  <c r="BC238" i="13"/>
  <c r="BD238" i="13"/>
  <c r="BE238" i="13"/>
  <c r="BF238" i="13"/>
  <c r="AZ282" i="13"/>
  <c r="BC246" i="13"/>
  <c r="AX238" i="13"/>
  <c r="BB238" i="13"/>
  <c r="BD264" i="13"/>
  <c r="BA264" i="13"/>
  <c r="AY264" i="13"/>
  <c r="AW279" i="13"/>
  <c r="AX267" i="13"/>
  <c r="BI260" i="13"/>
  <c r="AY250" i="13"/>
  <c r="BH260" i="13"/>
  <c r="BA256" i="13"/>
  <c r="BI283" i="13"/>
  <c r="BH275" i="13"/>
  <c r="AZ266" i="13"/>
  <c r="BC252" i="13"/>
  <c r="BH283" i="13"/>
  <c r="AZ275" i="13"/>
  <c r="BB283" i="13"/>
  <c r="AX283" i="13"/>
  <c r="BB264" i="13"/>
  <c r="AY259" i="13"/>
  <c r="BI263" i="13"/>
  <c r="BB256" i="13"/>
  <c r="AY252" i="13"/>
  <c r="BD256" i="13"/>
  <c r="AX252" i="13"/>
  <c r="BI267" i="13"/>
  <c r="AW282" i="13"/>
  <c r="BE267" i="13"/>
  <c r="AY256" i="13"/>
  <c r="BI274" i="13"/>
  <c r="BC267" i="13"/>
  <c r="BH259" i="13"/>
  <c r="AW280" i="13"/>
  <c r="AW274" i="13"/>
  <c r="BB267" i="13"/>
  <c r="BC259" i="13"/>
  <c r="BI255" i="13"/>
  <c r="AZ250" i="13"/>
  <c r="BA267" i="13"/>
  <c r="BB259" i="13"/>
  <c r="BE255" i="13"/>
  <c r="BC284" i="13"/>
  <c r="BD279" i="13"/>
  <c r="BB272" i="13"/>
  <c r="AZ267" i="13"/>
  <c r="BH263" i="13"/>
  <c r="BA259" i="13"/>
  <c r="AX255" i="13"/>
  <c r="AX279" i="13"/>
  <c r="AY267" i="13"/>
  <c r="AZ259" i="13"/>
  <c r="BE287" i="13"/>
  <c r="AW283" i="13"/>
  <c r="BI264" i="13"/>
  <c r="BG263" i="13"/>
  <c r="BC260" i="13"/>
  <c r="AX259" i="13"/>
  <c r="BD255" i="13"/>
  <c r="AW252" i="13"/>
  <c r="BI250" i="13"/>
  <c r="AY287" i="13"/>
  <c r="BH267" i="13"/>
  <c r="BI266" i="13"/>
  <c r="BH264" i="13"/>
  <c r="BF263" i="13"/>
  <c r="AY260" i="13"/>
  <c r="BC255" i="13"/>
  <c r="BH250" i="13"/>
  <c r="AX287" i="13"/>
  <c r="BI282" i="13"/>
  <c r="BH266" i="13"/>
  <c r="BG264" i="13"/>
  <c r="BE263" i="13"/>
  <c r="AX260" i="13"/>
  <c r="BA255" i="13"/>
  <c r="BI251" i="13"/>
  <c r="BD250" i="13"/>
  <c r="AW287" i="13"/>
  <c r="BD282" i="13"/>
  <c r="BB274" i="13"/>
  <c r="BF267" i="13"/>
  <c r="BG266" i="13"/>
  <c r="BE264" i="13"/>
  <c r="BD263" i="13"/>
  <c r="AW260" i="13"/>
  <c r="BE256" i="13"/>
  <c r="AY255" i="13"/>
  <c r="BH251" i="13"/>
  <c r="BC250" i="13"/>
  <c r="BF266" i="13"/>
  <c r="BF251" i="13"/>
  <c r="AY282" i="13"/>
  <c r="BI276" i="13"/>
  <c r="BD267" i="13"/>
  <c r="BE266" i="13"/>
  <c r="BC264" i="13"/>
  <c r="BA263" i="13"/>
  <c r="BI259" i="13"/>
  <c r="BC256" i="13"/>
  <c r="AW255" i="13"/>
  <c r="BB251" i="13"/>
  <c r="BA250" i="13"/>
  <c r="BH276" i="13"/>
  <c r="BD266" i="13"/>
  <c r="BA251" i="13"/>
  <c r="BC276" i="13"/>
  <c r="BC266" i="13"/>
  <c r="BA254" i="13"/>
  <c r="AZ251" i="13"/>
  <c r="BD280" i="13"/>
  <c r="AY276" i="13"/>
  <c r="BB266" i="13"/>
  <c r="AY251" i="13"/>
  <c r="AY280" i="13"/>
  <c r="AX276" i="13"/>
  <c r="BA266" i="13"/>
  <c r="AX251" i="13"/>
  <c r="BD287" i="13"/>
  <c r="AY284" i="13"/>
  <c r="BA283" i="13"/>
  <c r="BC282" i="13"/>
  <c r="BC280" i="13"/>
  <c r="BC279" i="13"/>
  <c r="AW276" i="13"/>
  <c r="AY275" i="13"/>
  <c r="BA274" i="13"/>
  <c r="BA272" i="13"/>
  <c r="AY271" i="13"/>
  <c r="AY266" i="13"/>
  <c r="AW264" i="13"/>
  <c r="AW263" i="13"/>
  <c r="BG259" i="13"/>
  <c r="BH258" i="13"/>
  <c r="BI256" i="13"/>
  <c r="BH255" i="13"/>
  <c r="BE251" i="13"/>
  <c r="BG250" i="13"/>
  <c r="BC287" i="13"/>
  <c r="AX284" i="13"/>
  <c r="AZ283" i="13"/>
  <c r="BB282" i="13"/>
  <c r="BB280" i="13"/>
  <c r="BA279" i="13"/>
  <c r="AX275" i="13"/>
  <c r="AZ274" i="13"/>
  <c r="AY272" i="13"/>
  <c r="AX271" i="13"/>
  <c r="AW266" i="13"/>
  <c r="BE259" i="13"/>
  <c r="BG258" i="13"/>
  <c r="BH256" i="13"/>
  <c r="BG255" i="13"/>
  <c r="BI252" i="13"/>
  <c r="BD251" i="13"/>
  <c r="BF250" i="13"/>
  <c r="BA287" i="13"/>
  <c r="AW284" i="13"/>
  <c r="AY283" i="13"/>
  <c r="BA282" i="13"/>
  <c r="BA280" i="13"/>
  <c r="AY279" i="13"/>
  <c r="BI275" i="13"/>
  <c r="AW275" i="13"/>
  <c r="AY274" i="13"/>
  <c r="AW272" i="13"/>
  <c r="AW271" i="13"/>
  <c r="BD259" i="13"/>
  <c r="BF258" i="13"/>
  <c r="BG256" i="13"/>
  <c r="BF255" i="13"/>
  <c r="BH252" i="13"/>
  <c r="BC251" i="13"/>
  <c r="BE250" i="13"/>
  <c r="BE258" i="13"/>
  <c r="BG275" i="13"/>
  <c r="BI271" i="13"/>
  <c r="BD258" i="13"/>
  <c r="BF275" i="13"/>
  <c r="BH274" i="13"/>
  <c r="BI272" i="13"/>
  <c r="BH271" i="13"/>
  <c r="BI268" i="13"/>
  <c r="BC258" i="13"/>
  <c r="BI258" i="13"/>
  <c r="BG283" i="13"/>
  <c r="BI279" i="13"/>
  <c r="BE275" i="13"/>
  <c r="BG274" i="13"/>
  <c r="BH272" i="13"/>
  <c r="BG271" i="13"/>
  <c r="BH268" i="13"/>
  <c r="BB258" i="13"/>
  <c r="BI287" i="13"/>
  <c r="BH286" i="13"/>
  <c r="BF283" i="13"/>
  <c r="BH282" i="13"/>
  <c r="BI280" i="13"/>
  <c r="BH279" i="13"/>
  <c r="BD275" i="13"/>
  <c r="BF274" i="13"/>
  <c r="BG272" i="13"/>
  <c r="BF271" i="13"/>
  <c r="BC268" i="13"/>
  <c r="BA258" i="13"/>
  <c r="BH287" i="13"/>
  <c r="BE283" i="13"/>
  <c r="BG282" i="13"/>
  <c r="BH280" i="13"/>
  <c r="BG279" i="13"/>
  <c r="BC275" i="13"/>
  <c r="BE274" i="13"/>
  <c r="BE272" i="13"/>
  <c r="BE271" i="13"/>
  <c r="AY268" i="13"/>
  <c r="AZ258" i="13"/>
  <c r="BG287" i="13"/>
  <c r="BI284" i="13"/>
  <c r="BD283" i="13"/>
  <c r="BF282" i="13"/>
  <c r="BG280" i="13"/>
  <c r="BF279" i="13"/>
  <c r="BB275" i="13"/>
  <c r="BD274" i="13"/>
  <c r="BD272" i="13"/>
  <c r="BD271" i="13"/>
  <c r="AX268" i="13"/>
  <c r="AW259" i="13"/>
  <c r="AY258" i="13"/>
  <c r="AW256" i="13"/>
  <c r="AW250" i="13"/>
  <c r="BF287" i="13"/>
  <c r="BH284" i="13"/>
  <c r="BE282" i="13"/>
  <c r="BE280" i="13"/>
  <c r="BE279" i="13"/>
  <c r="BC274" i="13"/>
  <c r="BC272" i="13"/>
  <c r="BC271" i="13"/>
  <c r="AW268" i="13"/>
  <c r="AW258" i="13"/>
  <c r="BD288" i="13"/>
  <c r="BC288" i="13"/>
  <c r="BB288" i="13"/>
  <c r="BA288" i="13"/>
  <c r="BE288" i="13"/>
  <c r="AY288" i="13"/>
  <c r="AW288" i="13"/>
  <c r="BI288" i="13"/>
  <c r="BH288" i="13"/>
  <c r="BG288" i="13"/>
  <c r="BA262" i="13"/>
  <c r="AZ286" i="13"/>
  <c r="BB284" i="13"/>
  <c r="AZ278" i="13"/>
  <c r="BB276" i="13"/>
  <c r="AZ270" i="13"/>
  <c r="BB268" i="13"/>
  <c r="AZ262" i="13"/>
  <c r="BB260" i="13"/>
  <c r="AZ254" i="13"/>
  <c r="BB252" i="13"/>
  <c r="BA270" i="13"/>
  <c r="AY286" i="13"/>
  <c r="BA284" i="13"/>
  <c r="AY278" i="13"/>
  <c r="BA276" i="13"/>
  <c r="AY270" i="13"/>
  <c r="BA268" i="13"/>
  <c r="AY262" i="13"/>
  <c r="BA260" i="13"/>
  <c r="AY254" i="13"/>
  <c r="BA252" i="13"/>
  <c r="BA286" i="13"/>
  <c r="BA278" i="13"/>
  <c r="BF288" i="13"/>
  <c r="AX286" i="13"/>
  <c r="AZ284" i="13"/>
  <c r="BF280" i="13"/>
  <c r="AX278" i="13"/>
  <c r="AZ276" i="13"/>
  <c r="BF272" i="13"/>
  <c r="AX270" i="13"/>
  <c r="AZ268" i="13"/>
  <c r="BF264" i="13"/>
  <c r="AX262" i="13"/>
  <c r="AZ260" i="13"/>
  <c r="BF256" i="13"/>
  <c r="AX254" i="13"/>
  <c r="AZ252" i="13"/>
  <c r="BI286" i="13"/>
  <c r="AW286" i="13"/>
  <c r="BI278" i="13"/>
  <c r="AW278" i="13"/>
  <c r="BI270" i="13"/>
  <c r="AW270" i="13"/>
  <c r="BI262" i="13"/>
  <c r="AW262" i="13"/>
  <c r="BI254" i="13"/>
  <c r="AW254" i="13"/>
  <c r="BG286" i="13"/>
  <c r="BG278" i="13"/>
  <c r="BG270" i="13"/>
  <c r="BG262" i="13"/>
  <c r="BG254" i="13"/>
  <c r="BH278" i="13"/>
  <c r="BF286" i="13"/>
  <c r="BF278" i="13"/>
  <c r="BF270" i="13"/>
  <c r="BF262" i="13"/>
  <c r="BF254" i="13"/>
  <c r="BH270" i="13"/>
  <c r="BH262" i="13"/>
  <c r="BE286" i="13"/>
  <c r="BG284" i="13"/>
  <c r="BE278" i="13"/>
  <c r="BG276" i="13"/>
  <c r="BE270" i="13"/>
  <c r="BG268" i="13"/>
  <c r="BE262" i="13"/>
  <c r="BG260" i="13"/>
  <c r="BE254" i="13"/>
  <c r="BG252" i="13"/>
  <c r="BH254" i="13"/>
  <c r="AZ288" i="13"/>
  <c r="BB287" i="13"/>
  <c r="BD286" i="13"/>
  <c r="BF284" i="13"/>
  <c r="AZ280" i="13"/>
  <c r="BB279" i="13"/>
  <c r="BD278" i="13"/>
  <c r="BF276" i="13"/>
  <c r="AZ272" i="13"/>
  <c r="BB271" i="13"/>
  <c r="BD270" i="13"/>
  <c r="BF268" i="13"/>
  <c r="AZ264" i="13"/>
  <c r="BB263" i="13"/>
  <c r="BD262" i="13"/>
  <c r="BF260" i="13"/>
  <c r="AZ256" i="13"/>
  <c r="BB255" i="13"/>
  <c r="BD254" i="13"/>
  <c r="BF252" i="13"/>
  <c r="BC286" i="13"/>
  <c r="BE284" i="13"/>
  <c r="BC278" i="13"/>
  <c r="BE276" i="13"/>
  <c r="BC270" i="13"/>
  <c r="BE268" i="13"/>
  <c r="BC262" i="13"/>
  <c r="BE260" i="13"/>
  <c r="BC254" i="13"/>
  <c r="BE252" i="13"/>
  <c r="AW351" i="13"/>
  <c r="BI351" i="13"/>
  <c r="BF351" i="13"/>
  <c r="BC351" i="13"/>
  <c r="AZ351" i="13"/>
  <c r="BH351" i="13"/>
  <c r="BE351" i="13"/>
  <c r="BD351" i="13"/>
  <c r="BB351" i="13"/>
  <c r="BA351" i="13"/>
  <c r="AY351" i="13"/>
  <c r="AX351" i="13"/>
  <c r="BG351" i="13"/>
  <c r="Q85" i="36" l="1"/>
  <c r="O39" i="21" s="1"/>
  <c r="R75" i="18" s="1"/>
  <c r="I83" i="36"/>
  <c r="F84" i="36"/>
  <c r="J84" i="36"/>
  <c r="G84" i="36"/>
  <c r="H84" i="36"/>
  <c r="I84" i="36"/>
  <c r="K84" i="36"/>
  <c r="F83" i="36"/>
  <c r="J83" i="36"/>
  <c r="G83" i="36"/>
  <c r="H83" i="36"/>
  <c r="K83" i="36"/>
  <c r="F85" i="36"/>
  <c r="V62" i="18"/>
  <c r="V63" i="18"/>
  <c r="V64" i="18"/>
  <c r="V65" i="18"/>
  <c r="S40" i="21"/>
  <c r="V74" i="18"/>
  <c r="V72" i="18"/>
  <c r="V73" i="18"/>
  <c r="V71" i="18"/>
  <c r="V67" i="18"/>
  <c r="V69" i="18"/>
  <c r="V68" i="18"/>
  <c r="V70" i="18"/>
  <c r="V66" i="18"/>
  <c r="N85" i="36"/>
  <c r="L39" i="21" s="1"/>
  <c r="O75" i="18" s="1"/>
  <c r="L83" i="36"/>
  <c r="T83" i="36"/>
  <c r="R37" i="21" s="1"/>
  <c r="P83" i="36"/>
  <c r="N37" i="21" s="1"/>
  <c r="S83" i="36"/>
  <c r="Q37" i="21" s="1"/>
  <c r="Q83" i="36"/>
  <c r="O37" i="21" s="1"/>
  <c r="M83" i="36"/>
  <c r="K37" i="21" s="1"/>
  <c r="R83" i="36"/>
  <c r="P37" i="21" s="1"/>
  <c r="O83" i="36"/>
  <c r="M37" i="21" s="1"/>
  <c r="N83" i="36"/>
  <c r="L37" i="21" s="1"/>
  <c r="L84" i="36"/>
  <c r="M84" i="36"/>
  <c r="K38" i="21" s="1"/>
  <c r="O84" i="36"/>
  <c r="M38" i="21" s="1"/>
  <c r="S84" i="36"/>
  <c r="Q38" i="21" s="1"/>
  <c r="P84" i="36"/>
  <c r="N38" i="21" s="1"/>
  <c r="N84" i="36"/>
  <c r="L38" i="21" s="1"/>
  <c r="R84" i="36"/>
  <c r="P38" i="21" s="1"/>
  <c r="Q84" i="36"/>
  <c r="O38" i="21" s="1"/>
  <c r="T84" i="36"/>
  <c r="R38" i="21" s="1"/>
  <c r="AL6" i="21"/>
  <c r="AI6" i="21"/>
  <c r="AD6" i="21"/>
  <c r="BJ13" i="21"/>
  <c r="BO13" i="21"/>
  <c r="AE6" i="21"/>
  <c r="AH6" i="21"/>
  <c r="AD351" i="13"/>
  <c r="X6" i="21"/>
  <c r="AA6" i="21"/>
  <c r="AM6" i="21"/>
  <c r="BI13" i="21"/>
  <c r="BP13" i="21"/>
  <c r="AF6" i="21"/>
  <c r="Z6" i="21"/>
  <c r="AJ6" i="21"/>
  <c r="BN13" i="21"/>
  <c r="AB6" i="21"/>
  <c r="AC6" i="21"/>
  <c r="BL13" i="21"/>
  <c r="BO14" i="21"/>
  <c r="AG6" i="21"/>
  <c r="AD312" i="13"/>
  <c r="AK6" i="21"/>
  <c r="BM13" i="21"/>
  <c r="BH13" i="21"/>
  <c r="BF13" i="21"/>
  <c r="BG13" i="21"/>
  <c r="Y6" i="21"/>
  <c r="AN6" i="21"/>
  <c r="AO6" i="21"/>
  <c r="AD320" i="13"/>
  <c r="AD328" i="13"/>
  <c r="Z79" i="18" s="1"/>
  <c r="AD331" i="13"/>
  <c r="AD336" i="13" s="1"/>
  <c r="Z108" i="18" s="1"/>
  <c r="AG7" i="21"/>
  <c r="AI7" i="21"/>
  <c r="AA7" i="21"/>
  <c r="BK328" i="13"/>
  <c r="BG79" i="18" s="1"/>
  <c r="BK365" i="13"/>
  <c r="BD17" i="21" s="1"/>
  <c r="Y7" i="21"/>
  <c r="AK7" i="21"/>
  <c r="Z7" i="21"/>
  <c r="AE7" i="21"/>
  <c r="AN7" i="21"/>
  <c r="X7" i="21"/>
  <c r="AQ7" i="21"/>
  <c r="AH7" i="21"/>
  <c r="BA7" i="21"/>
  <c r="AB7" i="21"/>
  <c r="AV7" i="21"/>
  <c r="AT7" i="21"/>
  <c r="AS7" i="21"/>
  <c r="AP7" i="21"/>
  <c r="BQ80" i="18"/>
  <c r="BN14" i="21"/>
  <c r="BN80" i="18"/>
  <c r="BK14" i="21"/>
  <c r="AR7" i="21"/>
  <c r="AC7" i="21"/>
  <c r="AO7" i="21"/>
  <c r="BG80" i="18"/>
  <c r="BD14" i="21"/>
  <c r="BO80" i="18"/>
  <c r="BL14" i="21"/>
  <c r="AD7" i="21"/>
  <c r="AU7" i="21"/>
  <c r="W7" i="21"/>
  <c r="BH80" i="18"/>
  <c r="BE14" i="21"/>
  <c r="BS80" i="18"/>
  <c r="BP14" i="21"/>
  <c r="BM80" i="18"/>
  <c r="BJ14" i="21"/>
  <c r="BI80" i="18"/>
  <c r="BF14" i="21"/>
  <c r="AJ7" i="21"/>
  <c r="BJ80" i="18"/>
  <c r="BG14" i="21"/>
  <c r="AX7" i="21"/>
  <c r="AM7" i="21"/>
  <c r="BK80" i="18"/>
  <c r="BH14" i="21"/>
  <c r="BL80" i="18"/>
  <c r="BI14" i="21"/>
  <c r="AZ7" i="21"/>
  <c r="BR80" i="18"/>
  <c r="AY7" i="21"/>
  <c r="AF7" i="21"/>
  <c r="BB7" i="21"/>
  <c r="AW7" i="21"/>
  <c r="AL7" i="21"/>
  <c r="BP80" i="18"/>
  <c r="BM14" i="21"/>
  <c r="BC7" i="21"/>
  <c r="BR336" i="13"/>
  <c r="BN108" i="18" s="1"/>
  <c r="BK13" i="21" s="1"/>
  <c r="AK80" i="18"/>
  <c r="AD80" i="18"/>
  <c r="AB80" i="18"/>
  <c r="AA80" i="18"/>
  <c r="AN80" i="18"/>
  <c r="AM80" i="18"/>
  <c r="AG80" i="18"/>
  <c r="AC80" i="18"/>
  <c r="AI80" i="18"/>
  <c r="AL80" i="18"/>
  <c r="AE80" i="18"/>
  <c r="AO80" i="18"/>
  <c r="AF80" i="18"/>
  <c r="AQ80" i="18"/>
  <c r="AP80" i="18"/>
  <c r="AR80" i="18"/>
  <c r="AJ80" i="18"/>
  <c r="AH80" i="18"/>
  <c r="S85" i="36" l="1"/>
  <c r="Q39" i="21" s="1"/>
  <c r="T75" i="18" s="1"/>
  <c r="O85" i="36"/>
  <c r="M39" i="21" s="1"/>
  <c r="P75" i="18" s="1"/>
  <c r="L85" i="36"/>
  <c r="L102" i="36" s="1"/>
  <c r="H85" i="36"/>
  <c r="H102" i="36" s="1"/>
  <c r="R85" i="36"/>
  <c r="P39" i="21" s="1"/>
  <c r="S75" i="18" s="1"/>
  <c r="G85" i="36"/>
  <c r="G102" i="36" s="1"/>
  <c r="M85" i="36"/>
  <c r="K39" i="21" s="1"/>
  <c r="N75" i="18" s="1"/>
  <c r="K85" i="36"/>
  <c r="I39" i="21" s="1"/>
  <c r="L75" i="18" s="1"/>
  <c r="P85" i="36"/>
  <c r="N39" i="21" s="1"/>
  <c r="Q75" i="18" s="1"/>
  <c r="J85" i="36"/>
  <c r="H39" i="21" s="1"/>
  <c r="K75" i="18" s="1"/>
  <c r="T85" i="36"/>
  <c r="R39" i="21" s="1"/>
  <c r="U75" i="18" s="1"/>
  <c r="I85" i="36"/>
  <c r="G39" i="21" s="1"/>
  <c r="V86" i="18"/>
  <c r="V85" i="18"/>
  <c r="U66" i="18"/>
  <c r="U69" i="18"/>
  <c r="U67" i="18"/>
  <c r="U70" i="18"/>
  <c r="U68" i="18"/>
  <c r="N63" i="18"/>
  <c r="N64" i="18"/>
  <c r="N62" i="18"/>
  <c r="N65" i="18"/>
  <c r="K100" i="36"/>
  <c r="I37" i="21"/>
  <c r="R66" i="18"/>
  <c r="R69" i="18"/>
  <c r="R67" i="18"/>
  <c r="R70" i="18"/>
  <c r="R68" i="18"/>
  <c r="O40" i="21"/>
  <c r="R63" i="18"/>
  <c r="R64" i="18"/>
  <c r="R62" i="18"/>
  <c r="R65" i="18"/>
  <c r="I100" i="36"/>
  <c r="G37" i="21"/>
  <c r="S66" i="18"/>
  <c r="S69" i="18"/>
  <c r="S67" i="18"/>
  <c r="S70" i="18"/>
  <c r="S68" i="18"/>
  <c r="T63" i="18"/>
  <c r="T62" i="18"/>
  <c r="T65" i="18"/>
  <c r="T64" i="18"/>
  <c r="J39" i="21"/>
  <c r="M75" i="18" s="1"/>
  <c r="H100" i="36"/>
  <c r="F37" i="21"/>
  <c r="O67" i="18"/>
  <c r="O70" i="18"/>
  <c r="O68" i="18"/>
  <c r="O66" i="18"/>
  <c r="O69" i="18"/>
  <c r="Q64" i="18"/>
  <c r="Q62" i="18"/>
  <c r="Q65" i="18"/>
  <c r="Q63" i="18"/>
  <c r="G100" i="36"/>
  <c r="E37" i="21"/>
  <c r="Q67" i="18"/>
  <c r="Q70" i="18"/>
  <c r="Q68" i="18"/>
  <c r="Q69" i="18"/>
  <c r="Q66" i="18"/>
  <c r="U64" i="18"/>
  <c r="U62" i="18"/>
  <c r="U65" i="18"/>
  <c r="U63" i="18"/>
  <c r="H37" i="21"/>
  <c r="J100" i="36"/>
  <c r="T70" i="18"/>
  <c r="T68" i="18"/>
  <c r="T67" i="18"/>
  <c r="T66" i="18"/>
  <c r="T69" i="18"/>
  <c r="J37" i="21"/>
  <c r="L100" i="36"/>
  <c r="D37" i="21"/>
  <c r="F100" i="36"/>
  <c r="P66" i="18"/>
  <c r="P67" i="18"/>
  <c r="P70" i="18"/>
  <c r="P68" i="18"/>
  <c r="P69" i="18"/>
  <c r="K101" i="36"/>
  <c r="I38" i="21"/>
  <c r="N67" i="18"/>
  <c r="N70" i="18"/>
  <c r="N68" i="18"/>
  <c r="N66" i="18"/>
  <c r="N69" i="18"/>
  <c r="I101" i="36"/>
  <c r="G38" i="21"/>
  <c r="J38" i="21"/>
  <c r="L101" i="36"/>
  <c r="H101" i="36"/>
  <c r="F38" i="21"/>
  <c r="O64" i="18"/>
  <c r="O62" i="18"/>
  <c r="L40" i="21"/>
  <c r="O65" i="18"/>
  <c r="O63" i="18"/>
  <c r="G101" i="36"/>
  <c r="E38" i="21"/>
  <c r="P62" i="18"/>
  <c r="P64" i="18"/>
  <c r="P65" i="18"/>
  <c r="P63" i="18"/>
  <c r="R73" i="18"/>
  <c r="R71" i="18"/>
  <c r="R74" i="18"/>
  <c r="R72" i="18"/>
  <c r="H38" i="21"/>
  <c r="J101" i="36"/>
  <c r="S63" i="18"/>
  <c r="S64" i="18"/>
  <c r="S62" i="18"/>
  <c r="S65" i="18"/>
  <c r="O74" i="18"/>
  <c r="O72" i="18"/>
  <c r="O73" i="18"/>
  <c r="O71" i="18"/>
  <c r="D39" i="21"/>
  <c r="F102" i="36"/>
  <c r="D38" i="21"/>
  <c r="F101" i="36"/>
  <c r="W6" i="21"/>
  <c r="BF109" i="18"/>
  <c r="BF80" i="18"/>
  <c r="AX363" i="13"/>
  <c r="AY363" i="13"/>
  <c r="BC363" i="13"/>
  <c r="BD363" i="13"/>
  <c r="BI363" i="13"/>
  <c r="AX364" i="13"/>
  <c r="BA364" i="13"/>
  <c r="BB364" i="13"/>
  <c r="BC364" i="13"/>
  <c r="BB365" i="13"/>
  <c r="BC365" i="13"/>
  <c r="AW363" i="13"/>
  <c r="AY354" i="13"/>
  <c r="AZ354" i="13"/>
  <c r="BI354" i="13"/>
  <c r="AX355" i="13"/>
  <c r="AY355" i="13"/>
  <c r="AZ355" i="13"/>
  <c r="BB355" i="13"/>
  <c r="AY356" i="13"/>
  <c r="BF356" i="13"/>
  <c r="BG356" i="13"/>
  <c r="BH356" i="13"/>
  <c r="AX357" i="13"/>
  <c r="AY357" i="13"/>
  <c r="AZ357" i="13"/>
  <c r="AW357" i="13"/>
  <c r="P71" i="18" l="1"/>
  <c r="M40" i="21"/>
  <c r="S74" i="18"/>
  <c r="P40" i="21"/>
  <c r="P73" i="18"/>
  <c r="T71" i="18"/>
  <c r="T73" i="18"/>
  <c r="Q40" i="21"/>
  <c r="T74" i="18"/>
  <c r="P72" i="18"/>
  <c r="P85" i="18" s="1"/>
  <c r="P74" i="18"/>
  <c r="T72" i="18"/>
  <c r="T85" i="18" s="1"/>
  <c r="N72" i="18"/>
  <c r="N85" i="18" s="1"/>
  <c r="N74" i="18"/>
  <c r="S71" i="18"/>
  <c r="S73" i="18"/>
  <c r="N73" i="18"/>
  <c r="S72" i="18"/>
  <c r="S85" i="18" s="1"/>
  <c r="F39" i="21"/>
  <c r="F40" i="21" s="1"/>
  <c r="E39" i="21"/>
  <c r="E40" i="21" s="1"/>
  <c r="Q74" i="18"/>
  <c r="J102" i="36"/>
  <c r="J114" i="36" s="1"/>
  <c r="Q71" i="18"/>
  <c r="N40" i="21"/>
  <c r="O85" i="18"/>
  <c r="K102" i="36"/>
  <c r="K118" i="36" s="1"/>
  <c r="Q73" i="18"/>
  <c r="Q72" i="18"/>
  <c r="Q85" i="18" s="1"/>
  <c r="R40" i="21"/>
  <c r="K40" i="21"/>
  <c r="I102" i="36"/>
  <c r="I113" i="36" s="1"/>
  <c r="U74" i="18"/>
  <c r="U71" i="18"/>
  <c r="N71" i="18"/>
  <c r="U73" i="18"/>
  <c r="U72" i="18"/>
  <c r="U85" i="18" s="1"/>
  <c r="R85" i="18"/>
  <c r="O86" i="18"/>
  <c r="R86" i="18"/>
  <c r="G118" i="36"/>
  <c r="K83" i="27" s="1"/>
  <c r="H118" i="36"/>
  <c r="L84" i="27" s="1"/>
  <c r="D40" i="21"/>
  <c r="L118" i="36"/>
  <c r="P82" i="27" s="1"/>
  <c r="H40" i="21"/>
  <c r="K65" i="18"/>
  <c r="K64" i="18"/>
  <c r="K63" i="18"/>
  <c r="K62" i="18"/>
  <c r="L72" i="18"/>
  <c r="L71" i="18"/>
  <c r="L73" i="18"/>
  <c r="L74" i="18"/>
  <c r="F121" i="36"/>
  <c r="F113" i="36"/>
  <c r="F114" i="36"/>
  <c r="F110" i="36"/>
  <c r="F108" i="36"/>
  <c r="J50" i="27" s="1"/>
  <c r="F122" i="36"/>
  <c r="F116" i="36"/>
  <c r="F109" i="36"/>
  <c r="F112" i="36"/>
  <c r="F120" i="36"/>
  <c r="G116" i="36"/>
  <c r="G108" i="36"/>
  <c r="G109" i="36"/>
  <c r="G121" i="36"/>
  <c r="G110" i="36"/>
  <c r="G122" i="36"/>
  <c r="G120" i="36"/>
  <c r="G114" i="36"/>
  <c r="G112" i="36"/>
  <c r="G113" i="36"/>
  <c r="H120" i="36"/>
  <c r="H110" i="36"/>
  <c r="H109" i="36"/>
  <c r="H112" i="36"/>
  <c r="H108" i="36"/>
  <c r="H122" i="36"/>
  <c r="H121" i="36"/>
  <c r="H114" i="36"/>
  <c r="H116" i="36"/>
  <c r="H113" i="36"/>
  <c r="G40" i="21"/>
  <c r="M74" i="18"/>
  <c r="M72" i="18"/>
  <c r="M71" i="18"/>
  <c r="M73" i="18"/>
  <c r="F117" i="36"/>
  <c r="L112" i="36"/>
  <c r="L109" i="36"/>
  <c r="L108" i="36"/>
  <c r="L120" i="36"/>
  <c r="L110" i="36"/>
  <c r="L113" i="36"/>
  <c r="L121" i="36"/>
  <c r="L116" i="36"/>
  <c r="L114" i="36"/>
  <c r="L122" i="36"/>
  <c r="M64" i="18"/>
  <c r="M65" i="18"/>
  <c r="M63" i="18"/>
  <c r="M62" i="18"/>
  <c r="J40" i="21"/>
  <c r="F118" i="36"/>
  <c r="K66" i="18"/>
  <c r="K69" i="18"/>
  <c r="K68" i="18"/>
  <c r="K67" i="18"/>
  <c r="K70" i="18"/>
  <c r="L117" i="36"/>
  <c r="L65" i="18"/>
  <c r="L62" i="18"/>
  <c r="L63" i="18"/>
  <c r="L64" i="18"/>
  <c r="I40" i="21"/>
  <c r="M70" i="18"/>
  <c r="M66" i="18"/>
  <c r="M67" i="18"/>
  <c r="M69" i="18"/>
  <c r="M68" i="18"/>
  <c r="G117" i="36"/>
  <c r="K74" i="18"/>
  <c r="K73" i="18"/>
  <c r="K72" i="18"/>
  <c r="K71" i="18"/>
  <c r="H117" i="36"/>
  <c r="L70" i="18"/>
  <c r="L69" i="18"/>
  <c r="L67" i="18"/>
  <c r="L66" i="18"/>
  <c r="L68" i="18"/>
  <c r="BI358" i="13"/>
  <c r="BI357" i="13"/>
  <c r="BI356" i="13"/>
  <c r="BI355" i="13"/>
  <c r="AW365" i="13"/>
  <c r="BA365" i="13"/>
  <c r="BA363" i="13"/>
  <c r="AX354" i="13"/>
  <c r="AX358" i="13"/>
  <c r="BB363" i="13"/>
  <c r="AZ364" i="13"/>
  <c r="BG358" i="13"/>
  <c r="BF357" i="13"/>
  <c r="BD358" i="13"/>
  <c r="BD357" i="13"/>
  <c r="BD356" i="13"/>
  <c r="BD355" i="13"/>
  <c r="BD354" i="13"/>
  <c r="BH365" i="13"/>
  <c r="BH364" i="13"/>
  <c r="BH363" i="13"/>
  <c r="AW364" i="13"/>
  <c r="BF354" i="13"/>
  <c r="BE358" i="13"/>
  <c r="BE356" i="13"/>
  <c r="BI365" i="13"/>
  <c r="BC358" i="13"/>
  <c r="BC357" i="13"/>
  <c r="BC356" i="13"/>
  <c r="BC355" i="13"/>
  <c r="BC354" i="13"/>
  <c r="BG365" i="13"/>
  <c r="BG364" i="13"/>
  <c r="BG363" i="13"/>
  <c r="BH358" i="13"/>
  <c r="BH357" i="13"/>
  <c r="BH355" i="13"/>
  <c r="BH354" i="13"/>
  <c r="AZ363" i="13"/>
  <c r="BG357" i="13"/>
  <c r="AX365" i="13"/>
  <c r="BE357" i="13"/>
  <c r="BE355" i="13"/>
  <c r="AW354" i="13"/>
  <c r="BB358" i="13"/>
  <c r="BB357" i="13"/>
  <c r="BB356" i="13"/>
  <c r="BB354" i="13"/>
  <c r="BF365" i="13"/>
  <c r="BF364" i="13"/>
  <c r="BF363" i="13"/>
  <c r="AW355" i="13"/>
  <c r="AW358" i="13"/>
  <c r="BA358" i="13"/>
  <c r="BA357" i="13"/>
  <c r="BA356" i="13"/>
  <c r="BA355" i="13"/>
  <c r="BA354" i="13"/>
  <c r="BE365" i="13"/>
  <c r="BE364" i="13"/>
  <c r="BE363" i="13"/>
  <c r="AX356" i="13"/>
  <c r="BG355" i="13"/>
  <c r="BG354" i="13"/>
  <c r="AY365" i="13"/>
  <c r="AY364" i="13"/>
  <c r="BE354" i="13"/>
  <c r="AZ358" i="13"/>
  <c r="AZ356" i="13"/>
  <c r="BD365" i="13"/>
  <c r="BD364" i="13"/>
  <c r="AZ365" i="13"/>
  <c r="BF358" i="13"/>
  <c r="BF355" i="13"/>
  <c r="BI364" i="13"/>
  <c r="AW356" i="13"/>
  <c r="AY358" i="13"/>
  <c r="BE80" i="18"/>
  <c r="BD109" i="18"/>
  <c r="BA80" i="18"/>
  <c r="BA109" i="18"/>
  <c r="AT80" i="18"/>
  <c r="AY109" i="18"/>
  <c r="AX109" i="18"/>
  <c r="AW109" i="18"/>
  <c r="AV109" i="18"/>
  <c r="AT109" i="18"/>
  <c r="AU109" i="18"/>
  <c r="BE109" i="18"/>
  <c r="BB109" i="18"/>
  <c r="BC109" i="18"/>
  <c r="AZ109" i="18"/>
  <c r="AS80" i="18"/>
  <c r="P86" i="18" l="1"/>
  <c r="S86" i="18"/>
  <c r="T86" i="18"/>
  <c r="N86" i="18"/>
  <c r="K120" i="36"/>
  <c r="O127" i="27" s="1"/>
  <c r="K113" i="36"/>
  <c r="O109" i="27" s="1"/>
  <c r="K121" i="36"/>
  <c r="O132" i="27" s="1"/>
  <c r="K117" i="36"/>
  <c r="O77" i="27" s="1"/>
  <c r="K114" i="36"/>
  <c r="O117" i="27" s="1"/>
  <c r="J113" i="36"/>
  <c r="N110" i="27" s="1"/>
  <c r="I108" i="36"/>
  <c r="M54" i="27" s="1"/>
  <c r="J121" i="36"/>
  <c r="N132" i="27" s="1"/>
  <c r="J118" i="36"/>
  <c r="N83" i="27" s="1"/>
  <c r="J108" i="36"/>
  <c r="N52" i="27" s="1"/>
  <c r="J122" i="36"/>
  <c r="N137" i="27" s="1"/>
  <c r="J110" i="36"/>
  <c r="N64" i="27" s="1"/>
  <c r="J112" i="36"/>
  <c r="N104" i="27" s="1"/>
  <c r="J116" i="36"/>
  <c r="N73" i="27" s="1"/>
  <c r="Q86" i="18"/>
  <c r="J109" i="36"/>
  <c r="J117" i="36"/>
  <c r="N77" i="27" s="1"/>
  <c r="J120" i="36"/>
  <c r="N127" i="27" s="1"/>
  <c r="K122" i="36"/>
  <c r="O137" i="27" s="1"/>
  <c r="K110" i="36"/>
  <c r="O65" i="27" s="1"/>
  <c r="I112" i="36"/>
  <c r="M105" i="27" s="1"/>
  <c r="K116" i="36"/>
  <c r="O73" i="27" s="1"/>
  <c r="I117" i="36"/>
  <c r="M75" i="27" s="1"/>
  <c r="K108" i="36"/>
  <c r="O52" i="27" s="1"/>
  <c r="K112" i="36"/>
  <c r="O106" i="27" s="1"/>
  <c r="I109" i="36"/>
  <c r="M61" i="27" s="1"/>
  <c r="I121" i="36"/>
  <c r="M128" i="27" s="1"/>
  <c r="K109" i="36"/>
  <c r="O56" i="27" s="1"/>
  <c r="I120" i="36"/>
  <c r="M124" i="27" s="1"/>
  <c r="I116" i="36"/>
  <c r="M72" i="27" s="1"/>
  <c r="I122" i="36"/>
  <c r="M134" i="27" s="1"/>
  <c r="I114" i="36"/>
  <c r="M116" i="27" s="1"/>
  <c r="I110" i="36"/>
  <c r="M62" i="27" s="1"/>
  <c r="I118" i="36"/>
  <c r="M83" i="27" s="1"/>
  <c r="U86" i="18"/>
  <c r="M85" i="18"/>
  <c r="M86" i="18"/>
  <c r="L85" i="18"/>
  <c r="L86" i="18"/>
  <c r="K85" i="18"/>
  <c r="K86" i="18"/>
  <c r="K84" i="27"/>
  <c r="K81" i="27"/>
  <c r="K86" i="27"/>
  <c r="K85" i="27"/>
  <c r="K82" i="27"/>
  <c r="L86" i="27"/>
  <c r="L81" i="27"/>
  <c r="L85" i="27"/>
  <c r="P83" i="27"/>
  <c r="L83" i="27"/>
  <c r="P85" i="27"/>
  <c r="L82" i="27"/>
  <c r="P81" i="27"/>
  <c r="P86" i="27"/>
  <c r="P84" i="27"/>
  <c r="P104" i="27"/>
  <c r="P103" i="27"/>
  <c r="P106" i="27"/>
  <c r="P108" i="27"/>
  <c r="P105" i="27"/>
  <c r="P107" i="27"/>
  <c r="P71" i="27"/>
  <c r="P69" i="27"/>
  <c r="P74" i="27"/>
  <c r="P72" i="27"/>
  <c r="P73" i="27"/>
  <c r="P70" i="27"/>
  <c r="M113" i="27"/>
  <c r="M110" i="27"/>
  <c r="M114" i="27"/>
  <c r="M112" i="27"/>
  <c r="M109" i="27"/>
  <c r="M111" i="27"/>
  <c r="L75" i="27"/>
  <c r="L77" i="27"/>
  <c r="L79" i="27"/>
  <c r="L76" i="27"/>
  <c r="L80" i="27"/>
  <c r="L78" i="27"/>
  <c r="P127" i="27"/>
  <c r="P123" i="27"/>
  <c r="P124" i="27"/>
  <c r="P122" i="27"/>
  <c r="P126" i="27"/>
  <c r="P125" i="27"/>
  <c r="L106" i="27"/>
  <c r="L108" i="27"/>
  <c r="L105" i="27"/>
  <c r="L104" i="27"/>
  <c r="L107" i="27"/>
  <c r="L103" i="27"/>
  <c r="K55" i="27"/>
  <c r="K51" i="27"/>
  <c r="K53" i="27"/>
  <c r="K50" i="27"/>
  <c r="K54" i="27"/>
  <c r="K52" i="27"/>
  <c r="L61" i="27"/>
  <c r="L56" i="27"/>
  <c r="L59" i="27"/>
  <c r="L60" i="27"/>
  <c r="L58" i="27"/>
  <c r="L57" i="27"/>
  <c r="K70" i="27"/>
  <c r="K73" i="27"/>
  <c r="K74" i="27"/>
  <c r="K71" i="27"/>
  <c r="K69" i="27"/>
  <c r="K72" i="27"/>
  <c r="P50" i="27"/>
  <c r="P55" i="27"/>
  <c r="P51" i="27"/>
  <c r="P52" i="27"/>
  <c r="P54" i="27"/>
  <c r="P53" i="27"/>
  <c r="P59" i="27"/>
  <c r="P56" i="27"/>
  <c r="P58" i="27"/>
  <c r="P61" i="27"/>
  <c r="P57" i="27"/>
  <c r="P60" i="27"/>
  <c r="L67" i="27"/>
  <c r="L63" i="27"/>
  <c r="L66" i="27"/>
  <c r="L65" i="27"/>
  <c r="L64" i="27"/>
  <c r="L62" i="27"/>
  <c r="J124" i="27"/>
  <c r="J123" i="27"/>
  <c r="J122" i="27"/>
  <c r="J125" i="27"/>
  <c r="J127" i="27"/>
  <c r="J126" i="27"/>
  <c r="L122" i="27"/>
  <c r="L126" i="27"/>
  <c r="L123" i="27"/>
  <c r="L125" i="27"/>
  <c r="L127" i="27"/>
  <c r="L124" i="27"/>
  <c r="J104" i="27"/>
  <c r="J103" i="27"/>
  <c r="J108" i="27"/>
  <c r="J107" i="27"/>
  <c r="J106" i="27"/>
  <c r="J105" i="27"/>
  <c r="J78" i="27"/>
  <c r="J79" i="27"/>
  <c r="J76" i="27"/>
  <c r="J77" i="27"/>
  <c r="J80" i="27"/>
  <c r="J75" i="27"/>
  <c r="K112" i="27"/>
  <c r="K111" i="27"/>
  <c r="K110" i="27"/>
  <c r="K113" i="27"/>
  <c r="K109" i="27"/>
  <c r="K114" i="27"/>
  <c r="J56" i="27"/>
  <c r="J58" i="27"/>
  <c r="J61" i="27"/>
  <c r="J57" i="27"/>
  <c r="J59" i="27"/>
  <c r="J60" i="27"/>
  <c r="J72" i="27"/>
  <c r="J71" i="27"/>
  <c r="J70" i="27"/>
  <c r="J69" i="27"/>
  <c r="J73" i="27"/>
  <c r="J74" i="27"/>
  <c r="O133" i="27"/>
  <c r="K104" i="27"/>
  <c r="K106" i="27"/>
  <c r="K107" i="27"/>
  <c r="K108" i="27"/>
  <c r="K105" i="27"/>
  <c r="K103" i="27"/>
  <c r="K77" i="27"/>
  <c r="K79" i="27"/>
  <c r="K76" i="27"/>
  <c r="K78" i="27"/>
  <c r="K80" i="27"/>
  <c r="K75" i="27"/>
  <c r="P134" i="27"/>
  <c r="P135" i="27"/>
  <c r="P138" i="27"/>
  <c r="P139" i="27"/>
  <c r="P136" i="27"/>
  <c r="P137" i="27"/>
  <c r="L114" i="27"/>
  <c r="L113" i="27"/>
  <c r="L109" i="27"/>
  <c r="L110" i="27"/>
  <c r="L112" i="27"/>
  <c r="L111" i="27"/>
  <c r="K119" i="27"/>
  <c r="K115" i="27"/>
  <c r="K117" i="27"/>
  <c r="K118" i="27"/>
  <c r="K116" i="27"/>
  <c r="K120" i="27"/>
  <c r="J138" i="27"/>
  <c r="J134" i="27"/>
  <c r="J139" i="27"/>
  <c r="J135" i="27"/>
  <c r="J137" i="27"/>
  <c r="J136" i="27"/>
  <c r="J86" i="27"/>
  <c r="J82" i="27"/>
  <c r="J81" i="27"/>
  <c r="J83" i="27"/>
  <c r="J84" i="27"/>
  <c r="J85" i="27"/>
  <c r="P120" i="27"/>
  <c r="P119" i="27"/>
  <c r="P116" i="27"/>
  <c r="P115" i="27"/>
  <c r="P118" i="27"/>
  <c r="P117" i="27"/>
  <c r="L70" i="27"/>
  <c r="L74" i="27"/>
  <c r="L71" i="27"/>
  <c r="L69" i="27"/>
  <c r="L73" i="27"/>
  <c r="L72" i="27"/>
  <c r="K123" i="27"/>
  <c r="K126" i="27"/>
  <c r="K124" i="27"/>
  <c r="K122" i="27"/>
  <c r="K127" i="27"/>
  <c r="K125" i="27"/>
  <c r="J51" i="27"/>
  <c r="J54" i="27"/>
  <c r="J55" i="27"/>
  <c r="J52" i="27"/>
  <c r="J53" i="27"/>
  <c r="L119" i="27"/>
  <c r="L115" i="27"/>
  <c r="L118" i="27"/>
  <c r="L117" i="27"/>
  <c r="L120" i="27"/>
  <c r="L116" i="27"/>
  <c r="K138" i="27"/>
  <c r="K139" i="27"/>
  <c r="K135" i="27"/>
  <c r="K137" i="27"/>
  <c r="K136" i="27"/>
  <c r="K134" i="27"/>
  <c r="J66" i="27"/>
  <c r="J65" i="27"/>
  <c r="J67" i="27"/>
  <c r="J62" i="27"/>
  <c r="J63" i="27"/>
  <c r="J64" i="27"/>
  <c r="P132" i="27"/>
  <c r="P128" i="27"/>
  <c r="P131" i="27"/>
  <c r="P129" i="27"/>
  <c r="P133" i="27"/>
  <c r="P130" i="27"/>
  <c r="L133" i="27"/>
  <c r="L132" i="27"/>
  <c r="L130" i="27"/>
  <c r="L131" i="27"/>
  <c r="L129" i="27"/>
  <c r="L128" i="27"/>
  <c r="K66" i="27"/>
  <c r="K65" i="27"/>
  <c r="K64" i="27"/>
  <c r="K67" i="27"/>
  <c r="K63" i="27"/>
  <c r="K62" i="27"/>
  <c r="J120" i="27"/>
  <c r="J115" i="27"/>
  <c r="J117" i="27"/>
  <c r="J118" i="27"/>
  <c r="J116" i="27"/>
  <c r="J119" i="27"/>
  <c r="N118" i="27"/>
  <c r="N120" i="27"/>
  <c r="N116" i="27"/>
  <c r="N119" i="27"/>
  <c r="N117" i="27"/>
  <c r="N115" i="27"/>
  <c r="P111" i="27"/>
  <c r="P113" i="27"/>
  <c r="P114" i="27"/>
  <c r="P112" i="27"/>
  <c r="P110" i="27"/>
  <c r="P109" i="27"/>
  <c r="L136" i="27"/>
  <c r="L135" i="27"/>
  <c r="L134" i="27"/>
  <c r="L139" i="27"/>
  <c r="L138" i="27"/>
  <c r="L137" i="27"/>
  <c r="K128" i="27"/>
  <c r="K129" i="27"/>
  <c r="K131" i="27"/>
  <c r="K132" i="27"/>
  <c r="K130" i="27"/>
  <c r="K133" i="27"/>
  <c r="J112" i="27"/>
  <c r="J113" i="27"/>
  <c r="J109" i="27"/>
  <c r="J114" i="27"/>
  <c r="J110" i="27"/>
  <c r="J111" i="27"/>
  <c r="P77" i="27"/>
  <c r="P79" i="27"/>
  <c r="P80" i="27"/>
  <c r="P78" i="27"/>
  <c r="P76" i="27"/>
  <c r="P75" i="27"/>
  <c r="P62" i="27"/>
  <c r="P64" i="27"/>
  <c r="P67" i="27"/>
  <c r="P65" i="27"/>
  <c r="P66" i="27"/>
  <c r="P63" i="27"/>
  <c r="L55" i="27"/>
  <c r="L54" i="27"/>
  <c r="L50" i="27"/>
  <c r="L53" i="27"/>
  <c r="L51" i="27"/>
  <c r="L52" i="27"/>
  <c r="K59" i="27"/>
  <c r="K57" i="27"/>
  <c r="K61" i="27"/>
  <c r="K60" i="27"/>
  <c r="K56" i="27"/>
  <c r="K58" i="27"/>
  <c r="J131" i="27"/>
  <c r="J128" i="27"/>
  <c r="J129" i="27"/>
  <c r="J132" i="27"/>
  <c r="J133" i="27"/>
  <c r="J130" i="27"/>
  <c r="O85" i="27"/>
  <c r="O86" i="27"/>
  <c r="O84" i="27"/>
  <c r="O82" i="27"/>
  <c r="O83" i="27"/>
  <c r="O81" i="27"/>
  <c r="AR10" i="21"/>
  <c r="BB10" i="21"/>
  <c r="AX10" i="21"/>
  <c r="AS10" i="21"/>
  <c r="AT10" i="21"/>
  <c r="AQ10" i="21"/>
  <c r="AV10" i="21"/>
  <c r="AW10" i="21"/>
  <c r="BA10" i="21"/>
  <c r="AU10" i="21"/>
  <c r="AP10" i="21"/>
  <c r="AZ10" i="21"/>
  <c r="AY10" i="21"/>
  <c r="AS109" i="18"/>
  <c r="BK336" i="13"/>
  <c r="BG108" i="18" s="1"/>
  <c r="BD13" i="21" s="1"/>
  <c r="BC80" i="18"/>
  <c r="AV80" i="18"/>
  <c r="AW80" i="18"/>
  <c r="AZ80" i="18"/>
  <c r="BD80" i="18"/>
  <c r="AX80" i="18"/>
  <c r="AY80" i="18"/>
  <c r="BB80" i="18"/>
  <c r="BL336" i="13"/>
  <c r="BH108" i="18" s="1"/>
  <c r="BE13" i="21" s="1"/>
  <c r="BJ336" i="13"/>
  <c r="BF108" i="18" s="1"/>
  <c r="BC6" i="21" s="1"/>
  <c r="O125" i="27" l="1"/>
  <c r="O122" i="27"/>
  <c r="O123" i="27"/>
  <c r="J147" i="27"/>
  <c r="O124" i="27"/>
  <c r="O111" i="27"/>
  <c r="O113" i="27"/>
  <c r="J93" i="27"/>
  <c r="J243" i="27" s="1"/>
  <c r="O114" i="27"/>
  <c r="O110" i="27"/>
  <c r="O131" i="27"/>
  <c r="O129" i="27"/>
  <c r="O128" i="27"/>
  <c r="O126" i="27"/>
  <c r="O119" i="27"/>
  <c r="O120" i="27"/>
  <c r="O115" i="27"/>
  <c r="O116" i="27"/>
  <c r="O112" i="27"/>
  <c r="N59" i="27"/>
  <c r="N57" i="27"/>
  <c r="O130" i="27"/>
  <c r="O63" i="27"/>
  <c r="N130" i="27"/>
  <c r="N128" i="27"/>
  <c r="N129" i="27"/>
  <c r="N133" i="27"/>
  <c r="N131" i="27"/>
  <c r="M51" i="27"/>
  <c r="M50" i="27"/>
  <c r="N109" i="27"/>
  <c r="M52" i="27"/>
  <c r="M55" i="27"/>
  <c r="M53" i="27"/>
  <c r="O118" i="27"/>
  <c r="N54" i="27"/>
  <c r="O70" i="27"/>
  <c r="N53" i="27"/>
  <c r="O76" i="27"/>
  <c r="N135" i="27"/>
  <c r="O67" i="27"/>
  <c r="O75" i="27"/>
  <c r="O72" i="27"/>
  <c r="N85" i="27"/>
  <c r="O64" i="27"/>
  <c r="O78" i="27"/>
  <c r="N81" i="27"/>
  <c r="M65" i="27"/>
  <c r="M103" i="27"/>
  <c r="M67" i="27"/>
  <c r="M63" i="27"/>
  <c r="O71" i="27"/>
  <c r="O66" i="27"/>
  <c r="O79" i="27"/>
  <c r="O62" i="27"/>
  <c r="N113" i="27"/>
  <c r="O80" i="27"/>
  <c r="N114" i="27"/>
  <c r="N112" i="27"/>
  <c r="M108" i="27"/>
  <c r="M107" i="27"/>
  <c r="M64" i="27"/>
  <c r="M66" i="27"/>
  <c r="M104" i="27"/>
  <c r="M106" i="27"/>
  <c r="O74" i="27"/>
  <c r="N111" i="27"/>
  <c r="N105" i="27"/>
  <c r="N108" i="27"/>
  <c r="M80" i="27"/>
  <c r="N50" i="27"/>
  <c r="O50" i="27"/>
  <c r="N134" i="27"/>
  <c r="M78" i="27"/>
  <c r="N82" i="27"/>
  <c r="N70" i="27"/>
  <c r="N51" i="27"/>
  <c r="N84" i="27"/>
  <c r="O69" i="27"/>
  <c r="N138" i="27"/>
  <c r="N86" i="27"/>
  <c r="N55" i="27"/>
  <c r="N139" i="27"/>
  <c r="N106" i="27"/>
  <c r="N103" i="27"/>
  <c r="N136" i="27"/>
  <c r="O53" i="27"/>
  <c r="M85" i="27"/>
  <c r="M84" i="27"/>
  <c r="M82" i="27"/>
  <c r="N107" i="27"/>
  <c r="M86" i="27"/>
  <c r="N126" i="27"/>
  <c r="O105" i="27"/>
  <c r="O55" i="27"/>
  <c r="N65" i="27"/>
  <c r="N124" i="27"/>
  <c r="M129" i="27"/>
  <c r="O104" i="27"/>
  <c r="O51" i="27"/>
  <c r="N67" i="27"/>
  <c r="O54" i="27"/>
  <c r="O108" i="27"/>
  <c r="O136" i="27"/>
  <c r="M138" i="27"/>
  <c r="O138" i="27"/>
  <c r="O135" i="27"/>
  <c r="O103" i="27"/>
  <c r="N69" i="27"/>
  <c r="O107" i="27"/>
  <c r="N71" i="27"/>
  <c r="N63" i="27"/>
  <c r="N125" i="27"/>
  <c r="M60" i="27"/>
  <c r="O134" i="27"/>
  <c r="O139" i="27"/>
  <c r="N74" i="27"/>
  <c r="N62" i="27"/>
  <c r="N123" i="27"/>
  <c r="M57" i="27"/>
  <c r="N60" i="27"/>
  <c r="N72" i="27"/>
  <c r="N66" i="27"/>
  <c r="N122" i="27"/>
  <c r="M56" i="27"/>
  <c r="M131" i="27"/>
  <c r="M59" i="27"/>
  <c r="N75" i="27"/>
  <c r="N78" i="27"/>
  <c r="N58" i="27"/>
  <c r="O57" i="27"/>
  <c r="M133" i="27"/>
  <c r="O60" i="27"/>
  <c r="M130" i="27"/>
  <c r="O61" i="27"/>
  <c r="N79" i="27"/>
  <c r="M132" i="27"/>
  <c r="N80" i="27"/>
  <c r="O59" i="27"/>
  <c r="N61" i="27"/>
  <c r="N76" i="27"/>
  <c r="N56" i="27"/>
  <c r="O58" i="27"/>
  <c r="M77" i="27"/>
  <c r="M71" i="27"/>
  <c r="M76" i="27"/>
  <c r="M79" i="27"/>
  <c r="M137" i="27"/>
  <c r="M139" i="27"/>
  <c r="M74" i="27"/>
  <c r="M135" i="27"/>
  <c r="M70" i="27"/>
  <c r="M136" i="27"/>
  <c r="M69" i="27"/>
  <c r="M73" i="27"/>
  <c r="M115" i="27"/>
  <c r="M125" i="27"/>
  <c r="M123" i="27"/>
  <c r="M122" i="27"/>
  <c r="M126" i="27"/>
  <c r="M58" i="27"/>
  <c r="M119" i="27"/>
  <c r="M120" i="27"/>
  <c r="M117" i="27"/>
  <c r="M127" i="27"/>
  <c r="M118" i="27"/>
  <c r="M81" i="27"/>
  <c r="L93" i="27"/>
  <c r="L243" i="27" s="1"/>
  <c r="K141" i="27"/>
  <c r="K248" i="27" s="1"/>
  <c r="L90" i="27"/>
  <c r="L240" i="27" s="1"/>
  <c r="K147" i="27"/>
  <c r="K254" i="27" s="1"/>
  <c r="P95" i="27"/>
  <c r="P245" i="27" s="1"/>
  <c r="J95" i="27"/>
  <c r="J245" i="27" s="1"/>
  <c r="J146" i="27"/>
  <c r="J253" i="27" s="1"/>
  <c r="P89" i="27"/>
  <c r="P239" i="27" s="1"/>
  <c r="K88" i="27"/>
  <c r="L88" i="27"/>
  <c r="K148" i="27"/>
  <c r="K255" i="27" s="1"/>
  <c r="J94" i="27"/>
  <c r="J244" i="27" s="1"/>
  <c r="J141" i="27"/>
  <c r="J248" i="27" s="1"/>
  <c r="J148" i="27"/>
  <c r="J255" i="27" s="1"/>
  <c r="P90" i="27"/>
  <c r="J143" i="27"/>
  <c r="J254" i="27"/>
  <c r="K90" i="27"/>
  <c r="K240" i="27" s="1"/>
  <c r="J89" i="27"/>
  <c r="J239" i="27" s="1"/>
  <c r="L147" i="27"/>
  <c r="L254" i="27" s="1"/>
  <c r="P88" i="27"/>
  <c r="P238" i="27" s="1"/>
  <c r="P93" i="27"/>
  <c r="P243" i="27" s="1"/>
  <c r="K142" i="27"/>
  <c r="L141" i="27"/>
  <c r="L248" i="27" s="1"/>
  <c r="P94" i="27"/>
  <c r="P244" i="27" s="1"/>
  <c r="L94" i="27"/>
  <c r="L244" i="27" s="1"/>
  <c r="K93" i="27"/>
  <c r="K243" i="27" s="1"/>
  <c r="J90" i="27"/>
  <c r="J240" i="27" s="1"/>
  <c r="L148" i="27"/>
  <c r="L255" i="27" s="1"/>
  <c r="K94" i="27"/>
  <c r="K244" i="27" s="1"/>
  <c r="L143" i="27"/>
  <c r="P146" i="27"/>
  <c r="P142" i="27"/>
  <c r="P249" i="27" s="1"/>
  <c r="J88" i="27"/>
  <c r="L95" i="27"/>
  <c r="L245" i="27" s="1"/>
  <c r="L142" i="27"/>
  <c r="P147" i="27"/>
  <c r="K143" i="27"/>
  <c r="L146" i="27"/>
  <c r="L253" i="27" s="1"/>
  <c r="P148" i="27"/>
  <c r="J142" i="27"/>
  <c r="J249" i="27" s="1"/>
  <c r="K95" i="27"/>
  <c r="K245" i="27" s="1"/>
  <c r="P141" i="27"/>
  <c r="P248" i="27" s="1"/>
  <c r="L89" i="27"/>
  <c r="L239" i="27" s="1"/>
  <c r="K146" i="27"/>
  <c r="K253" i="27" s="1"/>
  <c r="K89" i="27"/>
  <c r="K239" i="27" s="1"/>
  <c r="P143" i="27"/>
  <c r="P250" i="27" s="1"/>
  <c r="AY328" i="13"/>
  <c r="AU79" i="18" s="1"/>
  <c r="AW328" i="13"/>
  <c r="AS79" i="18" s="1"/>
  <c r="AZ328" i="13"/>
  <c r="AV79" i="18" s="1"/>
  <c r="BA328" i="13"/>
  <c r="AW79" i="18" s="1"/>
  <c r="BC328" i="13"/>
  <c r="AY79" i="18" s="1"/>
  <c r="AX328" i="13"/>
  <c r="AT79" i="18" s="1"/>
  <c r="BB328" i="13"/>
  <c r="AX79" i="18" s="1"/>
  <c r="BH328" i="13"/>
  <c r="BD79" i="18" s="1"/>
  <c r="BD328" i="13"/>
  <c r="AZ79" i="18" s="1"/>
  <c r="BG328" i="13"/>
  <c r="BC79" i="18" s="1"/>
  <c r="BF328" i="13"/>
  <c r="BB79" i="18" s="1"/>
  <c r="BE328" i="13"/>
  <c r="BA79" i="18" s="1"/>
  <c r="E54" i="13"/>
  <c r="AE192" i="13" a="1"/>
  <c r="AE192" i="13" s="1"/>
  <c r="X51" i="21" s="1"/>
  <c r="AF192" i="13" a="1"/>
  <c r="AF192" i="13" s="1"/>
  <c r="Y51" i="21" s="1"/>
  <c r="AG192" i="13" a="1"/>
  <c r="AG192" i="13" s="1"/>
  <c r="Z51" i="21" s="1"/>
  <c r="AH192" i="13" a="1"/>
  <c r="AH192" i="13" s="1"/>
  <c r="AA51" i="21" s="1"/>
  <c r="AI192" i="13" a="1"/>
  <c r="AI192" i="13" s="1"/>
  <c r="AB51" i="21" s="1"/>
  <c r="AJ192" i="13" a="1"/>
  <c r="AJ192" i="13" s="1"/>
  <c r="AC51" i="21" s="1"/>
  <c r="AE63" i="36" s="1"/>
  <c r="AK192" i="13" a="1"/>
  <c r="AK192" i="13" s="1"/>
  <c r="AD51" i="21" s="1"/>
  <c r="AL192" i="13" a="1"/>
  <c r="AL192" i="13" s="1"/>
  <c r="AE51" i="21" s="1"/>
  <c r="AM192" i="13" a="1"/>
  <c r="AM192" i="13" s="1"/>
  <c r="AF51" i="21" s="1"/>
  <c r="AN192" i="13" a="1"/>
  <c r="AN192" i="13" s="1"/>
  <c r="AG51" i="21" s="1"/>
  <c r="AO192" i="13" a="1"/>
  <c r="AO192" i="13" s="1"/>
  <c r="AH51" i="21" s="1"/>
  <c r="AP192" i="13" a="1"/>
  <c r="AP192" i="13" s="1"/>
  <c r="AI51" i="21" s="1"/>
  <c r="AQ192" i="13" a="1"/>
  <c r="AQ192" i="13" s="1"/>
  <c r="AJ51" i="21" s="1"/>
  <c r="AR192" i="13" a="1"/>
  <c r="AR192" i="13" s="1"/>
  <c r="AK51" i="21" s="1"/>
  <c r="AS192" i="13" a="1"/>
  <c r="AS192" i="13" s="1"/>
  <c r="AL51" i="21" s="1"/>
  <c r="AT192" i="13" a="1"/>
  <c r="AT192" i="13" s="1"/>
  <c r="AM51" i="21" s="1"/>
  <c r="AU192" i="13" a="1"/>
  <c r="AU192" i="13" s="1"/>
  <c r="AN51" i="21" s="1"/>
  <c r="AV192" i="13" a="1"/>
  <c r="AV192" i="13" s="1"/>
  <c r="AO51" i="21" s="1"/>
  <c r="AW192" i="13" a="1"/>
  <c r="AW192" i="13" s="1"/>
  <c r="AX192" i="13" a="1"/>
  <c r="AX192" i="13" s="1"/>
  <c r="AY192" i="13" a="1"/>
  <c r="AY192" i="13" s="1"/>
  <c r="AZ192" i="13" a="1"/>
  <c r="AZ192" i="13" s="1"/>
  <c r="BA192" i="13" a="1"/>
  <c r="BA192" i="13" s="1"/>
  <c r="BB192" i="13" a="1"/>
  <c r="BB192" i="13" s="1"/>
  <c r="BC192" i="13" a="1"/>
  <c r="BC192" i="13" s="1"/>
  <c r="BD192" i="13" a="1"/>
  <c r="BD192" i="13" s="1"/>
  <c r="BE192" i="13" a="1"/>
  <c r="BE192" i="13" s="1"/>
  <c r="BF192" i="13" a="1"/>
  <c r="BF192" i="13" s="1"/>
  <c r="BG192" i="13" a="1"/>
  <c r="BG192" i="13" s="1"/>
  <c r="BH192" i="13" a="1"/>
  <c r="BH192" i="13" s="1"/>
  <c r="BI192" i="13" a="1"/>
  <c r="BI192" i="13" s="1"/>
  <c r="AD192" i="13" a="1"/>
  <c r="AD192" i="13" s="1"/>
  <c r="W51" i="21" s="1"/>
  <c r="O148" i="27" l="1"/>
  <c r="O255" i="27" s="1"/>
  <c r="N90" i="27"/>
  <c r="N240" i="27" s="1"/>
  <c r="O94" i="27"/>
  <c r="O244" i="27" s="1"/>
  <c r="O143" i="27"/>
  <c r="O250" i="27" s="1"/>
  <c r="N141" i="27"/>
  <c r="N248" i="27" s="1"/>
  <c r="N143" i="27"/>
  <c r="N250" i="27" s="1"/>
  <c r="O95" i="27"/>
  <c r="O245" i="27" s="1"/>
  <c r="M88" i="27"/>
  <c r="M238" i="27" s="1"/>
  <c r="M89" i="27"/>
  <c r="M239" i="27" s="1"/>
  <c r="AU51" i="21"/>
  <c r="AU56" i="21" s="1"/>
  <c r="AR51" i="21"/>
  <c r="AR48" i="21" s="1"/>
  <c r="AS51" i="21"/>
  <c r="AS48" i="21" s="1"/>
  <c r="AQ51" i="21"/>
  <c r="AQ48" i="21" s="1"/>
  <c r="AT51" i="21"/>
  <c r="AT48" i="21" s="1"/>
  <c r="BA51" i="21"/>
  <c r="BA48" i="21" s="1"/>
  <c r="BB51" i="21"/>
  <c r="BB48" i="21" s="1"/>
  <c r="AP51" i="21"/>
  <c r="AP56" i="21" s="1"/>
  <c r="AY51" i="21"/>
  <c r="AY48" i="21" s="1"/>
  <c r="AW51" i="21"/>
  <c r="AW48" i="21" s="1"/>
  <c r="AZ51" i="21"/>
  <c r="AZ48" i="21" s="1"/>
  <c r="AX51" i="21"/>
  <c r="AX48" i="21" s="1"/>
  <c r="AV51" i="21"/>
  <c r="AV48" i="21" s="1"/>
  <c r="O93" i="27"/>
  <c r="O243" i="27" s="1"/>
  <c r="M143" i="27"/>
  <c r="M250" i="27" s="1"/>
  <c r="N142" i="27"/>
  <c r="N249" i="27" s="1"/>
  <c r="N146" i="27"/>
  <c r="N253" i="27" s="1"/>
  <c r="O142" i="27"/>
  <c r="O249" i="27" s="1"/>
  <c r="AM64" i="36"/>
  <c r="AM84" i="36" s="1"/>
  <c r="AM63" i="36"/>
  <c r="AM83" i="36" s="1"/>
  <c r="AM65" i="36"/>
  <c r="AM85" i="36" s="1"/>
  <c r="AK39" i="21" s="1"/>
  <c r="AN75" i="18" s="1"/>
  <c r="AE83" i="36"/>
  <c r="AE64" i="36"/>
  <c r="AE84" i="36" s="1"/>
  <c r="AC38" i="21" s="1"/>
  <c r="AE65" i="36"/>
  <c r="AE85" i="36" s="1"/>
  <c r="AC39" i="21" s="1"/>
  <c r="AF75" i="18" s="1"/>
  <c r="N147" i="27"/>
  <c r="N254" i="27" s="1"/>
  <c r="N95" i="27"/>
  <c r="N245" i="27" s="1"/>
  <c r="O147" i="27"/>
  <c r="O254" i="27" s="1"/>
  <c r="O88" i="27"/>
  <c r="O238" i="27" s="1"/>
  <c r="N148" i="27"/>
  <c r="N255" i="27" s="1"/>
  <c r="N93" i="27"/>
  <c r="N243" i="27" s="1"/>
  <c r="M90" i="27"/>
  <c r="M240" i="27" s="1"/>
  <c r="O141" i="27"/>
  <c r="O248" i="27" s="1"/>
  <c r="O89" i="27"/>
  <c r="O239" i="27" s="1"/>
  <c r="N94" i="27"/>
  <c r="N244" i="27" s="1"/>
  <c r="O146" i="27"/>
  <c r="O253" i="27" s="1"/>
  <c r="O90" i="27"/>
  <c r="O240" i="27" s="1"/>
  <c r="N88" i="27"/>
  <c r="N238" i="27" s="1"/>
  <c r="N89" i="27"/>
  <c r="N239" i="27" s="1"/>
  <c r="M93" i="27"/>
  <c r="M243" i="27" s="1"/>
  <c r="M94" i="27"/>
  <c r="M244" i="27" s="1"/>
  <c r="M142" i="27"/>
  <c r="M249" i="27" s="1"/>
  <c r="M95" i="27"/>
  <c r="M245" i="27" s="1"/>
  <c r="M148" i="27"/>
  <c r="M255" i="27" s="1"/>
  <c r="M141" i="27"/>
  <c r="M248" i="27" s="1"/>
  <c r="M146" i="27"/>
  <c r="M253" i="27" s="1"/>
  <c r="M147" i="27"/>
  <c r="M254" i="27" s="1"/>
  <c r="AG56" i="21"/>
  <c r="AG48" i="21"/>
  <c r="AF56" i="21"/>
  <c r="AF48" i="21"/>
  <c r="AC56" i="21"/>
  <c r="AC48" i="21"/>
  <c r="AA56" i="21"/>
  <c r="AA48" i="21"/>
  <c r="AO56" i="21"/>
  <c r="AO48" i="21"/>
  <c r="AB56" i="21"/>
  <c r="AB48" i="21"/>
  <c r="AL56" i="21"/>
  <c r="AL48" i="21"/>
  <c r="AK56" i="21"/>
  <c r="AK48" i="21"/>
  <c r="Y56" i="21"/>
  <c r="Y48" i="21"/>
  <c r="AM56" i="21"/>
  <c r="AM48" i="21"/>
  <c r="X56" i="21"/>
  <c r="X48" i="21"/>
  <c r="AE56" i="21"/>
  <c r="AE48" i="21"/>
  <c r="Z56" i="21"/>
  <c r="Z48" i="21"/>
  <c r="AI56" i="21"/>
  <c r="AI48" i="21"/>
  <c r="W56" i="21"/>
  <c r="W48" i="21"/>
  <c r="AD56" i="21"/>
  <c r="AD48" i="21"/>
  <c r="AN56" i="21"/>
  <c r="AN48" i="21"/>
  <c r="AJ56" i="21"/>
  <c r="AJ48" i="21"/>
  <c r="AH56" i="21"/>
  <c r="AH48" i="21"/>
  <c r="J238" i="27"/>
  <c r="P255" i="27"/>
  <c r="L238" i="27"/>
  <c r="K238" i="27"/>
  <c r="K250" i="27"/>
  <c r="L249" i="27"/>
  <c r="P253" i="27"/>
  <c r="J250" i="27"/>
  <c r="L250" i="27"/>
  <c r="P240" i="27"/>
  <c r="K249" i="27"/>
  <c r="P254" i="27"/>
  <c r="H3" i="18"/>
  <c r="H25" i="18" s="1"/>
  <c r="BD3" i="18"/>
  <c r="BD25" i="18" s="1"/>
  <c r="BP3" i="18"/>
  <c r="BP25" i="18" s="1"/>
  <c r="Q34" i="18"/>
  <c r="BA34" i="18"/>
  <c r="BM34" i="18"/>
  <c r="BM56" i="18" s="1"/>
  <c r="I3" i="18"/>
  <c r="I25" i="18" s="1"/>
  <c r="AS3" i="18"/>
  <c r="AS25" i="18" s="1"/>
  <c r="BE3" i="18"/>
  <c r="BE25" i="18" s="1"/>
  <c r="BQ3" i="18"/>
  <c r="BQ25" i="18" s="1"/>
  <c r="R34" i="18"/>
  <c r="BB34" i="18"/>
  <c r="BN34" i="18"/>
  <c r="BN56" i="18" s="1"/>
  <c r="J3" i="18"/>
  <c r="J25" i="18" s="1"/>
  <c r="AT3" i="18"/>
  <c r="AT25" i="18" s="1"/>
  <c r="BF3" i="18"/>
  <c r="BF25" i="18" s="1"/>
  <c r="BR3" i="18"/>
  <c r="BR25" i="18" s="1"/>
  <c r="S34" i="18"/>
  <c r="BC34" i="18"/>
  <c r="BO34" i="18"/>
  <c r="BO56" i="18" s="1"/>
  <c r="K3" i="18"/>
  <c r="K25" i="18" s="1"/>
  <c r="AU3" i="18"/>
  <c r="AU25" i="18" s="1"/>
  <c r="BG3" i="18"/>
  <c r="BG25" i="18" s="1"/>
  <c r="BS3" i="18"/>
  <c r="BS25" i="18" s="1"/>
  <c r="H34" i="18"/>
  <c r="H56" i="18" s="1"/>
  <c r="T34" i="18"/>
  <c r="AF34" i="18"/>
  <c r="BD34" i="18"/>
  <c r="BP34" i="18"/>
  <c r="BP56" i="18" s="1"/>
  <c r="BL34" i="18"/>
  <c r="BL56" i="18" s="1"/>
  <c r="L3" i="18"/>
  <c r="L25" i="18" s="1"/>
  <c r="AV3" i="18"/>
  <c r="AV25" i="18" s="1"/>
  <c r="BH3" i="18"/>
  <c r="BH25" i="18" s="1"/>
  <c r="I34" i="18"/>
  <c r="I56" i="18" s="1"/>
  <c r="U34" i="18"/>
  <c r="AS34" i="18"/>
  <c r="BE34" i="18"/>
  <c r="BQ34" i="18"/>
  <c r="BQ56" i="18" s="1"/>
  <c r="M3" i="18"/>
  <c r="M25" i="18" s="1"/>
  <c r="AW3" i="18"/>
  <c r="AW25" i="18" s="1"/>
  <c r="BI3" i="18"/>
  <c r="BI25" i="18" s="1"/>
  <c r="J34" i="18"/>
  <c r="J56" i="18" s="1"/>
  <c r="V34" i="18"/>
  <c r="V56" i="18" s="1"/>
  <c r="AT34" i="18"/>
  <c r="AT56" i="18" s="1"/>
  <c r="BF34" i="18"/>
  <c r="BR34" i="18"/>
  <c r="BR56" i="18" s="1"/>
  <c r="AN34" i="18"/>
  <c r="AX3" i="18"/>
  <c r="AX25" i="18" s="1"/>
  <c r="BJ3" i="18"/>
  <c r="BJ25" i="18" s="1"/>
  <c r="K34" i="18"/>
  <c r="K56" i="18" s="1"/>
  <c r="AU34" i="18"/>
  <c r="BG34" i="18"/>
  <c r="BG56" i="18" s="1"/>
  <c r="BS34" i="18"/>
  <c r="BS56" i="18" s="1"/>
  <c r="P34" i="18"/>
  <c r="AY3" i="18"/>
  <c r="AY25" i="18" s="1"/>
  <c r="BK3" i="18"/>
  <c r="BK25" i="18" s="1"/>
  <c r="L34" i="18"/>
  <c r="AV34" i="18"/>
  <c r="BH34" i="18"/>
  <c r="BH56" i="18" s="1"/>
  <c r="BC3" i="18"/>
  <c r="BC25" i="18" s="1"/>
  <c r="AZ3" i="18"/>
  <c r="AZ25" i="18" s="1"/>
  <c r="BL3" i="18"/>
  <c r="BL25" i="18" s="1"/>
  <c r="M34" i="18"/>
  <c r="AW34" i="18"/>
  <c r="BI34" i="18"/>
  <c r="BI56" i="18" s="1"/>
  <c r="AZ34" i="18"/>
  <c r="BA3" i="18"/>
  <c r="BA25" i="18" s="1"/>
  <c r="BM3" i="18"/>
  <c r="BM25" i="18" s="1"/>
  <c r="N34" i="18"/>
  <c r="AX34" i="18"/>
  <c r="BJ34" i="18"/>
  <c r="BJ56" i="18" s="1"/>
  <c r="BB3" i="18"/>
  <c r="BB25" i="18" s="1"/>
  <c r="BN3" i="18"/>
  <c r="BN25" i="18" s="1"/>
  <c r="O34" i="18"/>
  <c r="AY34" i="18"/>
  <c r="BK34" i="18"/>
  <c r="BK56" i="18" s="1"/>
  <c r="BO3" i="18"/>
  <c r="BO25" i="18" s="1"/>
  <c r="AN90" i="18"/>
  <c r="AN113" i="18" s="1"/>
  <c r="AS90" i="18"/>
  <c r="AS113" i="18" s="1"/>
  <c r="AF90" i="18"/>
  <c r="AF113" i="18" s="1"/>
  <c r="AX90" i="18"/>
  <c r="AX113" i="18" s="1"/>
  <c r="M61" i="18"/>
  <c r="M84" i="18" s="1"/>
  <c r="M90" i="18"/>
  <c r="M113" i="18" s="1"/>
  <c r="AT90" i="18"/>
  <c r="AT113" i="18" s="1"/>
  <c r="AU90" i="18"/>
  <c r="AU113" i="18" s="1"/>
  <c r="AV90" i="18"/>
  <c r="AV113" i="18" s="1"/>
  <c r="AW90" i="18"/>
  <c r="AW113" i="18" s="1"/>
  <c r="AP90" i="18"/>
  <c r="AP113" i="18" s="1"/>
  <c r="AQ90" i="18"/>
  <c r="AQ113" i="18" s="1"/>
  <c r="AR90" i="18"/>
  <c r="AR113" i="18" s="1"/>
  <c r="AO90" i="18"/>
  <c r="AO113" i="18" s="1"/>
  <c r="L90" i="18"/>
  <c r="L113" i="18" s="1"/>
  <c r="V61" i="18"/>
  <c r="V84" i="18" s="1"/>
  <c r="K61" i="18"/>
  <c r="K84" i="18" s="1"/>
  <c r="U61" i="18"/>
  <c r="U84" i="18" s="1"/>
  <c r="O61" i="18"/>
  <c r="O84" i="18" s="1"/>
  <c r="T61" i="18"/>
  <c r="T84" i="18" s="1"/>
  <c r="V90" i="18"/>
  <c r="V113" i="18" s="1"/>
  <c r="S61" i="18"/>
  <c r="S84" i="18" s="1"/>
  <c r="P61" i="18"/>
  <c r="P84" i="18" s="1"/>
  <c r="U90" i="18"/>
  <c r="U113" i="18" s="1"/>
  <c r="R61" i="18"/>
  <c r="R84" i="18" s="1"/>
  <c r="Q61" i="18"/>
  <c r="Q84" i="18" s="1"/>
  <c r="N61" i="18"/>
  <c r="N84" i="18" s="1"/>
  <c r="K90" i="18"/>
  <c r="K113" i="18" s="1"/>
  <c r="L61" i="18"/>
  <c r="L84" i="18" s="1"/>
  <c r="P90" i="18"/>
  <c r="P113" i="18" s="1"/>
  <c r="R90" i="18"/>
  <c r="R113" i="18" s="1"/>
  <c r="T90" i="18"/>
  <c r="T113" i="18" s="1"/>
  <c r="N90" i="18"/>
  <c r="N113" i="18" s="1"/>
  <c r="O90" i="18"/>
  <c r="O113" i="18" s="1"/>
  <c r="S90" i="18"/>
  <c r="S113" i="18" s="1"/>
  <c r="Q90" i="18"/>
  <c r="Q113" i="18" s="1"/>
  <c r="G3" i="18"/>
  <c r="G25" i="18" s="1"/>
  <c r="G34" i="18"/>
  <c r="G56" i="18" s="1"/>
  <c r="AY336" i="13"/>
  <c r="AU108" i="18" s="1"/>
  <c r="AR6" i="21" s="1"/>
  <c r="BC336" i="13"/>
  <c r="AY108" i="18" s="1"/>
  <c r="AV6" i="21" s="1"/>
  <c r="BD336" i="13"/>
  <c r="AZ108" i="18" s="1"/>
  <c r="AW6" i="21" s="1"/>
  <c r="BG336" i="13"/>
  <c r="BC108" i="18" s="1"/>
  <c r="AZ6" i="21" s="1"/>
  <c r="BE336" i="13"/>
  <c r="BA108" i="18" s="1"/>
  <c r="AX6" i="21" s="1"/>
  <c r="BB336" i="13"/>
  <c r="AX108" i="18" s="1"/>
  <c r="AU6" i="21" s="1"/>
  <c r="BA336" i="13"/>
  <c r="AW108" i="18" s="1"/>
  <c r="AT6" i="21" s="1"/>
  <c r="BH336" i="13"/>
  <c r="BD108" i="18" s="1"/>
  <c r="BA6" i="21" s="1"/>
  <c r="BF336" i="13"/>
  <c r="BB108" i="18" s="1"/>
  <c r="AY6" i="21" s="1"/>
  <c r="BI336" i="13"/>
  <c r="BE108" i="18" s="1"/>
  <c r="AZ336" i="13"/>
  <c r="AV108" i="18" s="1"/>
  <c r="AS6" i="21" s="1"/>
  <c r="BI328" i="13"/>
  <c r="BE79" i="18" s="1"/>
  <c r="AW336" i="13"/>
  <c r="AS108" i="18" s="1"/>
  <c r="AP6" i="21" s="1"/>
  <c r="AX336" i="13"/>
  <c r="AT108" i="18" s="1"/>
  <c r="AQ6" i="21" s="1"/>
  <c r="AC37" i="21" l="1"/>
  <c r="AF61" i="18" s="1"/>
  <c r="AJ131" i="13"/>
  <c r="AJ132" i="13" s="1"/>
  <c r="AK37" i="21"/>
  <c r="AN61" i="18" s="1"/>
  <c r="AR131" i="13"/>
  <c r="AR132" i="13" s="1"/>
  <c r="AY56" i="21"/>
  <c r="AV56" i="21"/>
  <c r="AW56" i="21"/>
  <c r="AX56" i="21"/>
  <c r="AR56" i="21"/>
  <c r="AQ56" i="21"/>
  <c r="BA56" i="21"/>
  <c r="AS56" i="21"/>
  <c r="AT56" i="21"/>
  <c r="BB56" i="21"/>
  <c r="AZ56" i="21"/>
  <c r="BA65" i="36"/>
  <c r="BA63" i="36"/>
  <c r="BA64" i="36"/>
  <c r="AR63" i="36"/>
  <c r="AR64" i="36"/>
  <c r="AR65" i="36"/>
  <c r="AP48" i="21"/>
  <c r="AW64" i="36"/>
  <c r="AW63" i="36"/>
  <c r="AW65" i="36"/>
  <c r="AU48" i="21"/>
  <c r="BS22" i="18"/>
  <c r="Q105" i="18"/>
  <c r="O76" i="18"/>
  <c r="M105" i="18"/>
  <c r="AK38" i="21"/>
  <c r="AM101" i="36"/>
  <c r="S105" i="18"/>
  <c r="L76" i="18"/>
  <c r="P76" i="18"/>
  <c r="U76" i="18"/>
  <c r="M76" i="18"/>
  <c r="AN105" i="18"/>
  <c r="AN71" i="18"/>
  <c r="AN73" i="18"/>
  <c r="AN74" i="18"/>
  <c r="AN72" i="18"/>
  <c r="O105" i="18"/>
  <c r="S76" i="18"/>
  <c r="K76" i="18"/>
  <c r="AX105" i="18"/>
  <c r="N105" i="18"/>
  <c r="V105" i="18"/>
  <c r="AW105" i="18"/>
  <c r="T105" i="18"/>
  <c r="V76" i="18"/>
  <c r="R105" i="18"/>
  <c r="AV105" i="18"/>
  <c r="P105" i="18"/>
  <c r="K105" i="18"/>
  <c r="L105" i="18"/>
  <c r="N76" i="18"/>
  <c r="T76" i="18"/>
  <c r="AO105" i="18"/>
  <c r="AF105" i="18"/>
  <c r="Q76" i="18"/>
  <c r="AR105" i="18"/>
  <c r="AS105" i="18"/>
  <c r="AF66" i="18"/>
  <c r="AF69" i="18"/>
  <c r="AF68" i="18"/>
  <c r="AF67" i="18"/>
  <c r="AF70" i="18"/>
  <c r="R76" i="18"/>
  <c r="AU105" i="18"/>
  <c r="AF72" i="18"/>
  <c r="AF71" i="18"/>
  <c r="AF73" i="18"/>
  <c r="AF74" i="18"/>
  <c r="U105" i="18"/>
  <c r="AQ105" i="18"/>
  <c r="AP105" i="18"/>
  <c r="AT105" i="18"/>
  <c r="AZ56" i="18"/>
  <c r="AW56" i="18"/>
  <c r="AY56" i="18"/>
  <c r="BA56" i="18"/>
  <c r="AV56" i="18"/>
  <c r="AX56" i="18"/>
  <c r="BE56" i="18"/>
  <c r="BC56" i="18"/>
  <c r="M56" i="18"/>
  <c r="AU56" i="18"/>
  <c r="BB56" i="18"/>
  <c r="BF56" i="18"/>
  <c r="L56" i="18"/>
  <c r="AS56" i="18"/>
  <c r="BD56" i="18"/>
  <c r="G53" i="18"/>
  <c r="G22" i="18"/>
  <c r="BB6" i="21"/>
  <c r="H53" i="18"/>
  <c r="K53" i="18"/>
  <c r="I53" i="18"/>
  <c r="J53" i="18"/>
  <c r="J22" i="18"/>
  <c r="I22" i="18"/>
  <c r="H22" i="18"/>
  <c r="BN53" i="18"/>
  <c r="BQ22" i="18"/>
  <c r="BH22" i="18"/>
  <c r="BI53" i="18"/>
  <c r="BL53" i="18"/>
  <c r="BO22" i="18"/>
  <c r="BL22" i="18"/>
  <c r="BS53" i="18"/>
  <c r="BP53" i="18"/>
  <c r="BG53" i="18"/>
  <c r="BR22" i="18"/>
  <c r="BI22" i="18"/>
  <c r="BJ53" i="18"/>
  <c r="BM22" i="18"/>
  <c r="BM53" i="18"/>
  <c r="BP22" i="18"/>
  <c r="BQ53" i="18"/>
  <c r="BH53" i="18"/>
  <c r="BG22" i="18"/>
  <c r="BN22" i="18"/>
  <c r="BK22" i="18"/>
  <c r="BJ22" i="18"/>
  <c r="BK53" i="18"/>
  <c r="BR53" i="18"/>
  <c r="BO53" i="18"/>
  <c r="BF22" i="18"/>
  <c r="BB53" i="18"/>
  <c r="BF53" i="18"/>
  <c r="V53" i="18"/>
  <c r="M53" i="18"/>
  <c r="L53" i="18"/>
  <c r="BE22" i="18"/>
  <c r="AZ22" i="18"/>
  <c r="AY22" i="18"/>
  <c r="M22" i="18"/>
  <c r="BD22" i="18"/>
  <c r="AX22" i="18"/>
  <c r="BC22" i="18"/>
  <c r="AW22" i="18"/>
  <c r="AV22" i="18"/>
  <c r="L22" i="18"/>
  <c r="AU22" i="18"/>
  <c r="AT22" i="18"/>
  <c r="BB22" i="18"/>
  <c r="BA22" i="18"/>
  <c r="K22" i="18"/>
  <c r="AW53" i="18"/>
  <c r="AZ53" i="18"/>
  <c r="AY53" i="18"/>
  <c r="AV53" i="18"/>
  <c r="BA53" i="18"/>
  <c r="AS53" i="18"/>
  <c r="BD53" i="18"/>
  <c r="BE53" i="18"/>
  <c r="BC53" i="18"/>
  <c r="AU53" i="18"/>
  <c r="AT53" i="18"/>
  <c r="AX53" i="18"/>
  <c r="AN62" i="18" l="1"/>
  <c r="AF62" i="18"/>
  <c r="AN65" i="18"/>
  <c r="AN64" i="18"/>
  <c r="AF65" i="18"/>
  <c r="AN63" i="18"/>
  <c r="AF64" i="18"/>
  <c r="AF63" i="18"/>
  <c r="AF84" i="18"/>
  <c r="AF85" i="18"/>
  <c r="AF86" i="18"/>
  <c r="AR85" i="36"/>
  <c r="AS85" i="36"/>
  <c r="AU85" i="36"/>
  <c r="AT85" i="36"/>
  <c r="AV85" i="36"/>
  <c r="AR83" i="36"/>
  <c r="AV83" i="36"/>
  <c r="AU83" i="36"/>
  <c r="AT83" i="36"/>
  <c r="AS83" i="36"/>
  <c r="BA83" i="36"/>
  <c r="AR84" i="36"/>
  <c r="AV84" i="36"/>
  <c r="AT84" i="36"/>
  <c r="AU84" i="36"/>
  <c r="AS84" i="36"/>
  <c r="AW83" i="36"/>
  <c r="AX83" i="36"/>
  <c r="AY83" i="36"/>
  <c r="AZ83" i="36"/>
  <c r="BA84" i="36"/>
  <c r="AW85" i="36"/>
  <c r="AZ85" i="36"/>
  <c r="AY85" i="36"/>
  <c r="AX85" i="36"/>
  <c r="BA85" i="36"/>
  <c r="AW84" i="36"/>
  <c r="AX84" i="36"/>
  <c r="AZ84" i="36"/>
  <c r="AY84" i="36"/>
  <c r="AN67" i="18"/>
  <c r="AN69" i="18"/>
  <c r="AN66" i="18"/>
  <c r="AN84" i="18" s="1"/>
  <c r="AN68" i="18"/>
  <c r="AN70" i="18"/>
  <c r="AF76" i="18"/>
  <c r="N101" i="27"/>
  <c r="BF131" i="13" l="1"/>
  <c r="BF132" i="13" s="1"/>
  <c r="AX131" i="13"/>
  <c r="AX132" i="13" s="1"/>
  <c r="AY131" i="13"/>
  <c r="AY132" i="13" s="1"/>
  <c r="BE131" i="13"/>
  <c r="BE132" i="13" s="1"/>
  <c r="AZ131" i="13"/>
  <c r="AZ132" i="13" s="1"/>
  <c r="BD131" i="13"/>
  <c r="BD132" i="13" s="1"/>
  <c r="BA131" i="13"/>
  <c r="BA132" i="13" s="1"/>
  <c r="BC131" i="13"/>
  <c r="BC132" i="13" s="1"/>
  <c r="AW131" i="13"/>
  <c r="AW132" i="13" s="1"/>
  <c r="BB131" i="13"/>
  <c r="BB132" i="13" s="1"/>
  <c r="AN86" i="18"/>
  <c r="AN85" i="18"/>
  <c r="AU38" i="21"/>
  <c r="AW101" i="36"/>
  <c r="AQ38" i="21"/>
  <c r="AS101" i="36"/>
  <c r="AN76" i="18"/>
  <c r="AU101" i="36"/>
  <c r="AS38" i="21"/>
  <c r="AY39" i="21"/>
  <c r="BB75" i="18" s="1"/>
  <c r="BA102" i="36"/>
  <c r="AR38" i="21"/>
  <c r="AT101" i="36"/>
  <c r="AV39" i="21"/>
  <c r="AY75" i="18" s="1"/>
  <c r="AX102" i="36"/>
  <c r="AV101" i="36"/>
  <c r="AT38" i="21"/>
  <c r="AY37" i="21"/>
  <c r="BA100" i="36"/>
  <c r="AY102" i="36"/>
  <c r="AW39" i="21"/>
  <c r="AZ75" i="18" s="1"/>
  <c r="AP38" i="21"/>
  <c r="AR101" i="36"/>
  <c r="AT39" i="21"/>
  <c r="AW75" i="18" s="1"/>
  <c r="AV102" i="36"/>
  <c r="AR39" i="21"/>
  <c r="AU75" i="18" s="1"/>
  <c r="AT102" i="36"/>
  <c r="AU39" i="21"/>
  <c r="AX75" i="18" s="1"/>
  <c r="AW102" i="36"/>
  <c r="AX37" i="21"/>
  <c r="AZ100" i="36"/>
  <c r="AS39" i="21"/>
  <c r="AV75" i="18" s="1"/>
  <c r="AU102" i="36"/>
  <c r="AW37" i="21"/>
  <c r="AY100" i="36"/>
  <c r="AQ37" i="21"/>
  <c r="AS100" i="36"/>
  <c r="AQ39" i="21"/>
  <c r="AT75" i="18" s="1"/>
  <c r="AS102" i="36"/>
  <c r="AX39" i="21"/>
  <c r="BA75" i="18" s="1"/>
  <c r="AZ102" i="36"/>
  <c r="AV37" i="21"/>
  <c r="AX100" i="36"/>
  <c r="AR37" i="21"/>
  <c r="AT100" i="36"/>
  <c r="AP39" i="21"/>
  <c r="AS75" i="18" s="1"/>
  <c r="AR102" i="36"/>
  <c r="AY101" i="36"/>
  <c r="AW38" i="21"/>
  <c r="AU37" i="21"/>
  <c r="AW100" i="36"/>
  <c r="AS37" i="21"/>
  <c r="AU100" i="36"/>
  <c r="AY38" i="21"/>
  <c r="BA101" i="36"/>
  <c r="AZ101" i="36"/>
  <c r="AX38" i="21"/>
  <c r="AT37" i="21"/>
  <c r="AV100" i="36"/>
  <c r="AX101" i="36"/>
  <c r="AV38" i="21"/>
  <c r="AP37" i="21"/>
  <c r="AR100" i="36"/>
  <c r="AU118" i="36" l="1"/>
  <c r="AY81" i="27" s="1"/>
  <c r="AV117" i="36"/>
  <c r="AZ79" i="27" s="1"/>
  <c r="AS117" i="36"/>
  <c r="AW77" i="27" s="1"/>
  <c r="AR117" i="36"/>
  <c r="AV77" i="27" s="1"/>
  <c r="AS64" i="18"/>
  <c r="AS65" i="18"/>
  <c r="AS63" i="18"/>
  <c r="AS62" i="18"/>
  <c r="AS61" i="18"/>
  <c r="AW65" i="18"/>
  <c r="AW62" i="18"/>
  <c r="AW63" i="18"/>
  <c r="AW64" i="18"/>
  <c r="AW61" i="18"/>
  <c r="AV65" i="18"/>
  <c r="AV62" i="18"/>
  <c r="AV63" i="18"/>
  <c r="AV64" i="18"/>
  <c r="AV61" i="18"/>
  <c r="AU67" i="18"/>
  <c r="AU70" i="18"/>
  <c r="AU68" i="18"/>
  <c r="AU66" i="18"/>
  <c r="AU69" i="18"/>
  <c r="AR118" i="36"/>
  <c r="AT118" i="36"/>
  <c r="AU71" i="18"/>
  <c r="AU73" i="18"/>
  <c r="AU74" i="18"/>
  <c r="AU72" i="18"/>
  <c r="BB65" i="18"/>
  <c r="BB64" i="18"/>
  <c r="BB63" i="18"/>
  <c r="BB62" i="18"/>
  <c r="BB61" i="18"/>
  <c r="AW121" i="36"/>
  <c r="AW109" i="36"/>
  <c r="AW120" i="36"/>
  <c r="AW114" i="36"/>
  <c r="AW110" i="36"/>
  <c r="AW122" i="36"/>
  <c r="AW112" i="36"/>
  <c r="AW116" i="36"/>
  <c r="AW113" i="36"/>
  <c r="AW108" i="36"/>
  <c r="AT110" i="36"/>
  <c r="AT114" i="36"/>
  <c r="AT122" i="36"/>
  <c r="AT108" i="36"/>
  <c r="AT112" i="36"/>
  <c r="AT116" i="36"/>
  <c r="AT120" i="36"/>
  <c r="AT109" i="36"/>
  <c r="AT113" i="36"/>
  <c r="AT121" i="36"/>
  <c r="AS118" i="36"/>
  <c r="AV118" i="36"/>
  <c r="AW68" i="18"/>
  <c r="AW66" i="18"/>
  <c r="AW69" i="18"/>
  <c r="AW67" i="18"/>
  <c r="AW70" i="18"/>
  <c r="AW71" i="18"/>
  <c r="AW73" i="18"/>
  <c r="AW74" i="18"/>
  <c r="AW72" i="18"/>
  <c r="BA71" i="18"/>
  <c r="BA74" i="18"/>
  <c r="BA73" i="18"/>
  <c r="BA72" i="18"/>
  <c r="AX64" i="18"/>
  <c r="AX62" i="18"/>
  <c r="AX63" i="18"/>
  <c r="AX65" i="18"/>
  <c r="AX61" i="18"/>
  <c r="AU65" i="18"/>
  <c r="AU62" i="18"/>
  <c r="AU63" i="18"/>
  <c r="AU64" i="18"/>
  <c r="AU61" i="18"/>
  <c r="AT73" i="18"/>
  <c r="AT74" i="18"/>
  <c r="AT72" i="18"/>
  <c r="AT71" i="18"/>
  <c r="AV74" i="18"/>
  <c r="AV72" i="18"/>
  <c r="AV71" i="18"/>
  <c r="AV73" i="18"/>
  <c r="BB73" i="18"/>
  <c r="BB71" i="18"/>
  <c r="BB74" i="18"/>
  <c r="BB72" i="18"/>
  <c r="AS122" i="36"/>
  <c r="AS109" i="36"/>
  <c r="AS110" i="36"/>
  <c r="AS114" i="36"/>
  <c r="AS121" i="36"/>
  <c r="AS108" i="36"/>
  <c r="AS112" i="36"/>
  <c r="AS116" i="36"/>
  <c r="AS113" i="36"/>
  <c r="AS120" i="36"/>
  <c r="AT70" i="18"/>
  <c r="AT68" i="18"/>
  <c r="AT66" i="18"/>
  <c r="AT69" i="18"/>
  <c r="AT67" i="18"/>
  <c r="AT63" i="18"/>
  <c r="AT64" i="18"/>
  <c r="AT65" i="18"/>
  <c r="AT62" i="18"/>
  <c r="AT61" i="18"/>
  <c r="AS66" i="18"/>
  <c r="AS68" i="18"/>
  <c r="AS70" i="18"/>
  <c r="AS67" i="18"/>
  <c r="AS69" i="18"/>
  <c r="AV67" i="18"/>
  <c r="AV70" i="18"/>
  <c r="AV68" i="18"/>
  <c r="AV66" i="18"/>
  <c r="AV69" i="18"/>
  <c r="AY65" i="18"/>
  <c r="AY64" i="18"/>
  <c r="AY63" i="18"/>
  <c r="AY62" i="18"/>
  <c r="AY61" i="18"/>
  <c r="BA65" i="18"/>
  <c r="BA64" i="18"/>
  <c r="BA63" i="18"/>
  <c r="BA62" i="18"/>
  <c r="BA61" i="18"/>
  <c r="AY71" i="18"/>
  <c r="AY74" i="18"/>
  <c r="AY72" i="18"/>
  <c r="AY73" i="18"/>
  <c r="AU117" i="36"/>
  <c r="AZ70" i="18"/>
  <c r="AZ66" i="18"/>
  <c r="AZ67" i="18"/>
  <c r="AZ68" i="18"/>
  <c r="AZ69" i="18"/>
  <c r="AW118" i="36"/>
  <c r="AZ71" i="18"/>
  <c r="AZ74" i="18"/>
  <c r="AZ72" i="18"/>
  <c r="AZ73" i="18"/>
  <c r="AZ65" i="18"/>
  <c r="AZ64" i="18"/>
  <c r="AZ63" i="18"/>
  <c r="AZ62" i="18"/>
  <c r="AZ61" i="18"/>
  <c r="AX72" i="18"/>
  <c r="AX73" i="18"/>
  <c r="AX71" i="18"/>
  <c r="AX74" i="18"/>
  <c r="AW117" i="36"/>
  <c r="AS71" i="18"/>
  <c r="AS73" i="18"/>
  <c r="AS74" i="18"/>
  <c r="AS72" i="18"/>
  <c r="AY66" i="18"/>
  <c r="AY67" i="18"/>
  <c r="AY70" i="18"/>
  <c r="AY69" i="18"/>
  <c r="AY68" i="18"/>
  <c r="BA66" i="18"/>
  <c r="BA67" i="18"/>
  <c r="BA68" i="18"/>
  <c r="BA69" i="18"/>
  <c r="BA70" i="18"/>
  <c r="BB70" i="18"/>
  <c r="BB67" i="18"/>
  <c r="BB68" i="18"/>
  <c r="BB69" i="18"/>
  <c r="BB66" i="18"/>
  <c r="AR116" i="36"/>
  <c r="AR110" i="36"/>
  <c r="AR108" i="36"/>
  <c r="AR109" i="36"/>
  <c r="AR122" i="36"/>
  <c r="AR114" i="36"/>
  <c r="AR120" i="36"/>
  <c r="AR113" i="36"/>
  <c r="AR112" i="36"/>
  <c r="AR121" i="36"/>
  <c r="AV108" i="36"/>
  <c r="AV112" i="36"/>
  <c r="AV121" i="36"/>
  <c r="AV116" i="36"/>
  <c r="AV120" i="36"/>
  <c r="AV110" i="36"/>
  <c r="AV114" i="36"/>
  <c r="AV109" i="36"/>
  <c r="AV113" i="36"/>
  <c r="AV122" i="36"/>
  <c r="AU108" i="36"/>
  <c r="AU112" i="36"/>
  <c r="AU122" i="36"/>
  <c r="AU116" i="36"/>
  <c r="AU120" i="36"/>
  <c r="AU110" i="36"/>
  <c r="AU114" i="36"/>
  <c r="AU109" i="36"/>
  <c r="AU113" i="36"/>
  <c r="AU121" i="36"/>
  <c r="AT117" i="36"/>
  <c r="AX68" i="18"/>
  <c r="AX69" i="18"/>
  <c r="AX70" i="18"/>
  <c r="AX66" i="18"/>
  <c r="AX67" i="18"/>
  <c r="AT84" i="18" l="1"/>
  <c r="AY85" i="18"/>
  <c r="AZ84" i="18"/>
  <c r="BA84" i="18"/>
  <c r="AZ85" i="18"/>
  <c r="BA85" i="18"/>
  <c r="AZ86" i="18"/>
  <c r="BA86" i="18"/>
  <c r="AU86" i="18"/>
  <c r="AS85" i="18"/>
  <c r="AY84" i="18"/>
  <c r="AU85" i="18"/>
  <c r="AV84" i="18"/>
  <c r="AS86" i="18"/>
  <c r="AV86" i="18"/>
  <c r="AX84" i="18"/>
  <c r="AV85" i="18"/>
  <c r="AY86" i="18"/>
  <c r="AT85" i="18"/>
  <c r="AX86" i="18"/>
  <c r="AX85" i="18"/>
  <c r="AW84" i="18"/>
  <c r="AT86" i="18"/>
  <c r="BB84" i="18"/>
  <c r="AW86" i="18"/>
  <c r="BB85" i="18"/>
  <c r="AW85" i="18"/>
  <c r="AU84" i="18"/>
  <c r="BB86" i="18"/>
  <c r="AS84" i="18"/>
  <c r="AV80" i="27"/>
  <c r="AY86" i="27"/>
  <c r="AY83" i="27"/>
  <c r="AY84" i="27"/>
  <c r="AY82" i="27"/>
  <c r="AY85" i="27"/>
  <c r="AV75" i="27"/>
  <c r="AV76" i="27"/>
  <c r="AV79" i="27"/>
  <c r="AV78" i="27"/>
  <c r="AZ75" i="27"/>
  <c r="AZ80" i="27"/>
  <c r="AW80" i="27"/>
  <c r="AW75" i="27"/>
  <c r="AW79" i="27"/>
  <c r="AW76" i="27"/>
  <c r="AW78" i="27"/>
  <c r="AZ77" i="27"/>
  <c r="AZ78" i="27"/>
  <c r="AZ76" i="27"/>
  <c r="AW67" i="27"/>
  <c r="AW66" i="27"/>
  <c r="AW62" i="27"/>
  <c r="AW65" i="27"/>
  <c r="AW63" i="27"/>
  <c r="AW64" i="27"/>
  <c r="AZ83" i="27"/>
  <c r="AZ86" i="27"/>
  <c r="AZ85" i="27"/>
  <c r="AZ82" i="27"/>
  <c r="AZ81" i="27"/>
  <c r="AZ84" i="27"/>
  <c r="AX72" i="27"/>
  <c r="AX70" i="27"/>
  <c r="AX73" i="27"/>
  <c r="AX69" i="27"/>
  <c r="AX74" i="27"/>
  <c r="AX71" i="27"/>
  <c r="BA115" i="27"/>
  <c r="BA119" i="27"/>
  <c r="BA117" i="27"/>
  <c r="BA118" i="27"/>
  <c r="BA116" i="27"/>
  <c r="BA120" i="27"/>
  <c r="AY69" i="27"/>
  <c r="AY74" i="27"/>
  <c r="AY73" i="27"/>
  <c r="AY72" i="27"/>
  <c r="AY70" i="27"/>
  <c r="AY71" i="27"/>
  <c r="AZ105" i="27"/>
  <c r="AZ107" i="27"/>
  <c r="AZ104" i="27"/>
  <c r="AZ108" i="27"/>
  <c r="AZ106" i="27"/>
  <c r="AZ103" i="27"/>
  <c r="AY134" i="27"/>
  <c r="AY138" i="27"/>
  <c r="AY139" i="27"/>
  <c r="AY136" i="27"/>
  <c r="AY135" i="27"/>
  <c r="AY137" i="27"/>
  <c r="AZ54" i="27"/>
  <c r="AZ52" i="27"/>
  <c r="AZ53" i="27"/>
  <c r="AZ55" i="27"/>
  <c r="AZ51" i="27"/>
  <c r="AZ50" i="27"/>
  <c r="BA76" i="18"/>
  <c r="AW59" i="27"/>
  <c r="AW60" i="27"/>
  <c r="AW56" i="27"/>
  <c r="AW58" i="27"/>
  <c r="AW61" i="27"/>
  <c r="AW57" i="27"/>
  <c r="AX107" i="27"/>
  <c r="AX108" i="27"/>
  <c r="AX104" i="27"/>
  <c r="AX106" i="27"/>
  <c r="AX105" i="27"/>
  <c r="AX103" i="27"/>
  <c r="BA122" i="27"/>
  <c r="BA127" i="27"/>
  <c r="BA123" i="27"/>
  <c r="BA124" i="27"/>
  <c r="BA126" i="27"/>
  <c r="BA125" i="27"/>
  <c r="AX79" i="27"/>
  <c r="AX76" i="27"/>
  <c r="AX75" i="27"/>
  <c r="AX80" i="27"/>
  <c r="AX77" i="27"/>
  <c r="AX78" i="27"/>
  <c r="BA86" i="27"/>
  <c r="BA82" i="27"/>
  <c r="BA85" i="27"/>
  <c r="BA83" i="27"/>
  <c r="BA84" i="27"/>
  <c r="BA81" i="27"/>
  <c r="AY103" i="27"/>
  <c r="AY106" i="27"/>
  <c r="AY104" i="27"/>
  <c r="AY108" i="27"/>
  <c r="AY107" i="27"/>
  <c r="AY105" i="27"/>
  <c r="AV128" i="27"/>
  <c r="AV132" i="27"/>
  <c r="AV133" i="27"/>
  <c r="AV130" i="27"/>
  <c r="AV131" i="27"/>
  <c r="AV129" i="27"/>
  <c r="AW134" i="27"/>
  <c r="AW139" i="27"/>
  <c r="AW137" i="27"/>
  <c r="AW136" i="27"/>
  <c r="AW138" i="27"/>
  <c r="AW135" i="27"/>
  <c r="AX76" i="18"/>
  <c r="AX54" i="27"/>
  <c r="AX55" i="27"/>
  <c r="AX52" i="27"/>
  <c r="AX50" i="27"/>
  <c r="AX51" i="27"/>
  <c r="AX53" i="27"/>
  <c r="BA58" i="27"/>
  <c r="BA59" i="27"/>
  <c r="BA56" i="27"/>
  <c r="BA61" i="27"/>
  <c r="BA60" i="27"/>
  <c r="BA57" i="27"/>
  <c r="BA130" i="27"/>
  <c r="BA132" i="27"/>
  <c r="BA129" i="27"/>
  <c r="BA131" i="27"/>
  <c r="BA128" i="27"/>
  <c r="BA133" i="27"/>
  <c r="AY76" i="18"/>
  <c r="AX115" i="27"/>
  <c r="AX118" i="27"/>
  <c r="AX117" i="27"/>
  <c r="AX120" i="27"/>
  <c r="AX116" i="27"/>
  <c r="AX119" i="27"/>
  <c r="AX84" i="27"/>
  <c r="AX86" i="27"/>
  <c r="AX83" i="27"/>
  <c r="AX82" i="27"/>
  <c r="AX81" i="27"/>
  <c r="AX85" i="27"/>
  <c r="AW76" i="18"/>
  <c r="AZ111" i="27"/>
  <c r="AZ112" i="27"/>
  <c r="AZ113" i="27"/>
  <c r="AZ114" i="27"/>
  <c r="AZ110" i="27"/>
  <c r="AZ109" i="27"/>
  <c r="AV122" i="27"/>
  <c r="AV125" i="27"/>
  <c r="AV124" i="27"/>
  <c r="AV123" i="27"/>
  <c r="AV127" i="27"/>
  <c r="AV126" i="27"/>
  <c r="BA78" i="27"/>
  <c r="BA77" i="27"/>
  <c r="BA79" i="27"/>
  <c r="BA76" i="27"/>
  <c r="BA75" i="27"/>
  <c r="BA80" i="27"/>
  <c r="AX65" i="27"/>
  <c r="AX66" i="27"/>
  <c r="AX67" i="27"/>
  <c r="AX63" i="27"/>
  <c r="AX64" i="27"/>
  <c r="AX62" i="27"/>
  <c r="AW122" i="27"/>
  <c r="AW123" i="27"/>
  <c r="AW125" i="27"/>
  <c r="AW126" i="27"/>
  <c r="AW124" i="27"/>
  <c r="AW127" i="27"/>
  <c r="AY128" i="27"/>
  <c r="AY132" i="27"/>
  <c r="AY129" i="27"/>
  <c r="AY133" i="27"/>
  <c r="AY130" i="27"/>
  <c r="AY131" i="27"/>
  <c r="AZ57" i="27"/>
  <c r="AZ61" i="27"/>
  <c r="AZ58" i="27"/>
  <c r="AZ56" i="27"/>
  <c r="AZ59" i="27"/>
  <c r="AZ60" i="27"/>
  <c r="AV116" i="27"/>
  <c r="AV115" i="27"/>
  <c r="AV117" i="27"/>
  <c r="AV119" i="27"/>
  <c r="AV118" i="27"/>
  <c r="AV120" i="27"/>
  <c r="AY77" i="27"/>
  <c r="AY76" i="27"/>
  <c r="AY75" i="27"/>
  <c r="AY79" i="27"/>
  <c r="AY78" i="27"/>
  <c r="AY80" i="27"/>
  <c r="AW111" i="27"/>
  <c r="AW112" i="27"/>
  <c r="AW109" i="27"/>
  <c r="AW110" i="27"/>
  <c r="AW113" i="27"/>
  <c r="AW114" i="27"/>
  <c r="BA54" i="27"/>
  <c r="BA51" i="27"/>
  <c r="BA53" i="27"/>
  <c r="BA52" i="27"/>
  <c r="BA50" i="27"/>
  <c r="BA55" i="27"/>
  <c r="AY52" i="27"/>
  <c r="AY55" i="27"/>
  <c r="AY51" i="27"/>
  <c r="AY54" i="27"/>
  <c r="AY53" i="27"/>
  <c r="AY50" i="27"/>
  <c r="AV107" i="27"/>
  <c r="AV108" i="27"/>
  <c r="AV103" i="27"/>
  <c r="AV104" i="27"/>
  <c r="AV106" i="27"/>
  <c r="AV105" i="27"/>
  <c r="AX138" i="27"/>
  <c r="AX137" i="27"/>
  <c r="AX136" i="27"/>
  <c r="AX134" i="27"/>
  <c r="AX135" i="27"/>
  <c r="AX139" i="27"/>
  <c r="AZ136" i="27"/>
  <c r="AZ137" i="27"/>
  <c r="AZ134" i="27"/>
  <c r="AZ138" i="27"/>
  <c r="AZ139" i="27"/>
  <c r="AZ135" i="27"/>
  <c r="AY109" i="27"/>
  <c r="AY111" i="27"/>
  <c r="AY110" i="27"/>
  <c r="AY114" i="27"/>
  <c r="AY112" i="27"/>
  <c r="AY113" i="27"/>
  <c r="AZ116" i="27"/>
  <c r="AZ120" i="27"/>
  <c r="AZ118" i="27"/>
  <c r="AZ115" i="27"/>
  <c r="AZ119" i="27"/>
  <c r="AZ117" i="27"/>
  <c r="AW84" i="27"/>
  <c r="AW86" i="27"/>
  <c r="AW85" i="27"/>
  <c r="AW81" i="27"/>
  <c r="AW83" i="27"/>
  <c r="AW82" i="27"/>
  <c r="BA112" i="27"/>
  <c r="BA113" i="27"/>
  <c r="BA111" i="27"/>
  <c r="BA114" i="27"/>
  <c r="BA110" i="27"/>
  <c r="BA109" i="27"/>
  <c r="AV138" i="27"/>
  <c r="AV134" i="27"/>
  <c r="AV136" i="27"/>
  <c r="AV137" i="27"/>
  <c r="AV139" i="27"/>
  <c r="AV135" i="27"/>
  <c r="AV60" i="27"/>
  <c r="AV61" i="27"/>
  <c r="AV56" i="27"/>
  <c r="AV58" i="27"/>
  <c r="AV57" i="27"/>
  <c r="AV59" i="27"/>
  <c r="AV110" i="27"/>
  <c r="AV109" i="27"/>
  <c r="AV114" i="27"/>
  <c r="AV111" i="27"/>
  <c r="AV112" i="27"/>
  <c r="AV113" i="27"/>
  <c r="AZ65" i="27"/>
  <c r="AZ63" i="27"/>
  <c r="AZ62" i="27"/>
  <c r="AZ64" i="27"/>
  <c r="AZ66" i="27"/>
  <c r="AZ67" i="27"/>
  <c r="AY117" i="27"/>
  <c r="AY115" i="27"/>
  <c r="AY120" i="27"/>
  <c r="AY119" i="27"/>
  <c r="AY118" i="27"/>
  <c r="AY116" i="27"/>
  <c r="AZ124" i="27"/>
  <c r="AZ123" i="27"/>
  <c r="AZ127" i="27"/>
  <c r="AZ122" i="27"/>
  <c r="AZ125" i="27"/>
  <c r="AZ126" i="27"/>
  <c r="AV55" i="27"/>
  <c r="AV54" i="27"/>
  <c r="AV50" i="27"/>
  <c r="AV51" i="27"/>
  <c r="AV52" i="27"/>
  <c r="AV53" i="27"/>
  <c r="AW52" i="27"/>
  <c r="AW54" i="27"/>
  <c r="AW55" i="27"/>
  <c r="AW53" i="27"/>
  <c r="AW50" i="27"/>
  <c r="AW51" i="27"/>
  <c r="AU76" i="18"/>
  <c r="AX113" i="27"/>
  <c r="AX114" i="27"/>
  <c r="AX109" i="27"/>
  <c r="AX112" i="27"/>
  <c r="AX110" i="27"/>
  <c r="AX111" i="27"/>
  <c r="BA104" i="27"/>
  <c r="BA103" i="27"/>
  <c r="BA108" i="27"/>
  <c r="BA107" i="27"/>
  <c r="BA106" i="27"/>
  <c r="BA105" i="27"/>
  <c r="BB76" i="18"/>
  <c r="AS76" i="18"/>
  <c r="AX131" i="27"/>
  <c r="AX128" i="27"/>
  <c r="AX132" i="27"/>
  <c r="AX133" i="27"/>
  <c r="AX130" i="27"/>
  <c r="AX129" i="27"/>
  <c r="AV65" i="27"/>
  <c r="AV63" i="27"/>
  <c r="AV67" i="27"/>
  <c r="AV62" i="27"/>
  <c r="AV64" i="27"/>
  <c r="AV66" i="27"/>
  <c r="AT76" i="18"/>
  <c r="AW128" i="27"/>
  <c r="AW129" i="27"/>
  <c r="AW132" i="27"/>
  <c r="AW131" i="27"/>
  <c r="AW133" i="27"/>
  <c r="AW130" i="27"/>
  <c r="AX56" i="27"/>
  <c r="AX58" i="27"/>
  <c r="AX60" i="27"/>
  <c r="AX61" i="27"/>
  <c r="AX57" i="27"/>
  <c r="AX59" i="27"/>
  <c r="BA137" i="27"/>
  <c r="BA138" i="27"/>
  <c r="BA139" i="27"/>
  <c r="BA136" i="27"/>
  <c r="BA134" i="27"/>
  <c r="BA135" i="27"/>
  <c r="AW71" i="27"/>
  <c r="AW74" i="27"/>
  <c r="AW70" i="27"/>
  <c r="AW72" i="27"/>
  <c r="AW69" i="27"/>
  <c r="AW73" i="27"/>
  <c r="AY57" i="27"/>
  <c r="AY56" i="27"/>
  <c r="AY60" i="27"/>
  <c r="AY61" i="27"/>
  <c r="AY58" i="27"/>
  <c r="AY59" i="27"/>
  <c r="AW105" i="27"/>
  <c r="AW107" i="27"/>
  <c r="AW106" i="27"/>
  <c r="AW103" i="27"/>
  <c r="AW104" i="27"/>
  <c r="AW108" i="27"/>
  <c r="BA73" i="27"/>
  <c r="BA71" i="27"/>
  <c r="BA70" i="27"/>
  <c r="BA69" i="27"/>
  <c r="BA74" i="27"/>
  <c r="BA72" i="27"/>
  <c r="AY66" i="27"/>
  <c r="AY65" i="27"/>
  <c r="AY64" i="27"/>
  <c r="AY63" i="27"/>
  <c r="AY62" i="27"/>
  <c r="AY67" i="27"/>
  <c r="AZ70" i="27"/>
  <c r="AZ73" i="27"/>
  <c r="AZ72" i="27"/>
  <c r="AZ71" i="27"/>
  <c r="AZ69" i="27"/>
  <c r="AZ74" i="27"/>
  <c r="AZ76" i="18"/>
  <c r="AY122" i="27"/>
  <c r="AY126" i="27"/>
  <c r="AY123" i="27"/>
  <c r="AY127" i="27"/>
  <c r="AY124" i="27"/>
  <c r="AY125" i="27"/>
  <c r="AZ131" i="27"/>
  <c r="AZ128" i="27"/>
  <c r="AZ130" i="27"/>
  <c r="AZ132" i="27"/>
  <c r="AZ133" i="27"/>
  <c r="AZ129" i="27"/>
  <c r="AV72" i="27"/>
  <c r="AV70" i="27"/>
  <c r="AV73" i="27"/>
  <c r="AV69" i="27"/>
  <c r="AV71" i="27"/>
  <c r="AV74" i="27"/>
  <c r="AW117" i="27"/>
  <c r="AW116" i="27"/>
  <c r="AW120" i="27"/>
  <c r="AW118" i="27"/>
  <c r="AW115" i="27"/>
  <c r="AW119" i="27"/>
  <c r="AX124" i="27"/>
  <c r="AX123" i="27"/>
  <c r="AX126" i="27"/>
  <c r="AX127" i="27"/>
  <c r="AX125" i="27"/>
  <c r="AX122" i="27"/>
  <c r="BA63" i="27"/>
  <c r="BA66" i="27"/>
  <c r="BA62" i="27"/>
  <c r="BA65" i="27"/>
  <c r="BA67" i="27"/>
  <c r="BA64" i="27"/>
  <c r="AV84" i="27"/>
  <c r="AV83" i="27"/>
  <c r="AV85" i="27"/>
  <c r="AV82" i="27"/>
  <c r="AV81" i="27"/>
  <c r="AV86" i="27"/>
  <c r="AV76" i="18"/>
  <c r="AQ5" i="21" l="1"/>
  <c r="AU5" i="21"/>
  <c r="AS5" i="21"/>
  <c r="AS4" i="21" s="1"/>
  <c r="AZ95" i="27"/>
  <c r="AZ94" i="27"/>
  <c r="AV141" i="27"/>
  <c r="AW88" i="27"/>
  <c r="AW142" i="27"/>
  <c r="AP5" i="21"/>
  <c r="AP4" i="21" s="1"/>
  <c r="AZ93" i="27"/>
  <c r="AW89" i="27"/>
  <c r="BA95" i="27"/>
  <c r="AW95" i="27"/>
  <c r="AZ147" i="27"/>
  <c r="AW141" i="27"/>
  <c r="AW248" i="27" s="1"/>
  <c r="AW90" i="27"/>
  <c r="AW240" i="27" s="1"/>
  <c r="AZ148" i="27"/>
  <c r="BA90" i="27"/>
  <c r="BA240" i="27" s="1"/>
  <c r="AW146" i="27"/>
  <c r="AW253" i="27" s="1"/>
  <c r="AV148" i="27"/>
  <c r="BA147" i="27"/>
  <c r="AZ89" i="27"/>
  <c r="AZ239" i="27" s="1"/>
  <c r="BA148" i="27"/>
  <c r="AZ142" i="27"/>
  <c r="AZ249" i="27" s="1"/>
  <c r="AY88" i="27"/>
  <c r="AY238" i="27" s="1"/>
  <c r="AV147" i="27"/>
  <c r="AY94" i="27"/>
  <c r="AY244" i="27" s="1"/>
  <c r="AW94" i="27"/>
  <c r="AW244" i="27" s="1"/>
  <c r="AT5" i="21"/>
  <c r="AV89" i="27"/>
  <c r="AV146" i="27"/>
  <c r="AV253" i="27" s="1"/>
  <c r="BA146" i="27"/>
  <c r="BA253" i="27" s="1"/>
  <c r="AY95" i="27"/>
  <c r="AY245" i="27" s="1"/>
  <c r="AX94" i="27"/>
  <c r="AX244" i="27" s="1"/>
  <c r="AX148" i="27"/>
  <c r="AX147" i="27"/>
  <c r="AV94" i="27"/>
  <c r="AV244" i="27" s="1"/>
  <c r="AY147" i="27"/>
  <c r="BA142" i="27"/>
  <c r="BA249" i="27" s="1"/>
  <c r="AV90" i="27"/>
  <c r="AY90" i="27"/>
  <c r="AY240" i="27" s="1"/>
  <c r="AX90" i="27"/>
  <c r="AX240" i="27" s="1"/>
  <c r="AX141" i="27"/>
  <c r="AX248" i="27" s="1"/>
  <c r="AV88" i="27"/>
  <c r="AV238" i="27" s="1"/>
  <c r="AX88" i="27"/>
  <c r="AX238" i="27" s="1"/>
  <c r="AY142" i="27"/>
  <c r="AY249" i="27" s="1"/>
  <c r="AX142" i="27"/>
  <c r="AX249" i="27" s="1"/>
  <c r="AX93" i="27"/>
  <c r="AX243" i="27" s="1"/>
  <c r="AY148" i="27"/>
  <c r="BA93" i="27"/>
  <c r="BA243" i="27" s="1"/>
  <c r="AY89" i="27"/>
  <c r="AY239" i="27" s="1"/>
  <c r="AX89" i="27"/>
  <c r="AX239" i="27" s="1"/>
  <c r="AV142" i="27"/>
  <c r="AV249" i="27" s="1"/>
  <c r="AR5" i="21"/>
  <c r="AX143" i="27"/>
  <c r="AX250" i="27" s="1"/>
  <c r="AY93" i="27"/>
  <c r="AY243" i="27" s="1"/>
  <c r="AX95" i="27"/>
  <c r="AX245" i="27" s="1"/>
  <c r="AV93" i="27"/>
  <c r="AV243" i="27" s="1"/>
  <c r="AV95" i="27"/>
  <c r="AV245" i="27" s="1"/>
  <c r="AY146" i="27"/>
  <c r="AY253" i="27" s="1"/>
  <c r="BA94" i="27"/>
  <c r="BA244" i="27" s="1"/>
  <c r="BA141" i="27"/>
  <c r="BA248" i="27" s="1"/>
  <c r="AW147" i="27"/>
  <c r="AY143" i="27"/>
  <c r="AY250" i="27" s="1"/>
  <c r="AZ88" i="27"/>
  <c r="AZ238" i="27" s="1"/>
  <c r="AZ141" i="27"/>
  <c r="AZ248" i="27" s="1"/>
  <c r="BA143" i="27"/>
  <c r="BA250" i="27" s="1"/>
  <c r="AV143" i="27"/>
  <c r="AV250" i="27" s="1"/>
  <c r="BA88" i="27"/>
  <c r="BA238" i="27" s="1"/>
  <c r="AZ90" i="27"/>
  <c r="AZ240" i="27" s="1"/>
  <c r="AZ146" i="27"/>
  <c r="AZ253" i="27" s="1"/>
  <c r="BA89" i="27"/>
  <c r="BA239" i="27" s="1"/>
  <c r="AY141" i="27"/>
  <c r="AY248" i="27" s="1"/>
  <c r="AX146" i="27"/>
  <c r="AX253" i="27" s="1"/>
  <c r="AW143" i="27"/>
  <c r="AW250" i="27" s="1"/>
  <c r="AW93" i="27"/>
  <c r="AW243" i="27" s="1"/>
  <c r="AW148" i="27"/>
  <c r="AZ143" i="27"/>
  <c r="AZ250" i="27" s="1"/>
  <c r="AR4" i="21" l="1"/>
  <c r="Z22" i="41" s="1"/>
  <c r="AT4" i="21"/>
  <c r="AB22" i="41" s="1"/>
  <c r="AU4" i="21"/>
  <c r="AC22" i="41" s="1"/>
  <c r="AQ4" i="21"/>
  <c r="Y22" i="41" s="1"/>
  <c r="Y33" i="41" s="1"/>
  <c r="X22" i="41"/>
  <c r="AV240" i="27"/>
  <c r="AW238" i="27"/>
  <c r="AW254" i="27"/>
  <c r="BA255" i="27"/>
  <c r="AV239" i="27"/>
  <c r="AZ254" i="27"/>
  <c r="AY254" i="27"/>
  <c r="AZ244" i="27"/>
  <c r="BA254" i="27"/>
  <c r="AZ255" i="27"/>
  <c r="BA245" i="27"/>
  <c r="AY255" i="27"/>
  <c r="AW239" i="27"/>
  <c r="AZ245" i="27"/>
  <c r="AX254" i="27"/>
  <c r="AV254" i="27"/>
  <c r="AZ243" i="27"/>
  <c r="AW255" i="27"/>
  <c r="AV255" i="27"/>
  <c r="AX255" i="27"/>
  <c r="AW245" i="27"/>
  <c r="AV248" i="27"/>
  <c r="AW249" i="27"/>
  <c r="AS22" i="18"/>
  <c r="AB33" i="41" l="1"/>
  <c r="AB26" i="41"/>
  <c r="AB34" i="41" s="1"/>
  <c r="AC33" i="41"/>
  <c r="AC26" i="41"/>
  <c r="AC34" i="41" s="1"/>
  <c r="Z33" i="41"/>
  <c r="Z26" i="41"/>
  <c r="Z34" i="41" s="1"/>
  <c r="Y26" i="41"/>
  <c r="Y34" i="41" s="1"/>
  <c r="AA22" i="41"/>
  <c r="X33" i="41"/>
  <c r="X26" i="41"/>
  <c r="X34" i="41" s="1"/>
  <c r="Q97" i="36"/>
  <c r="N97" i="36"/>
  <c r="M97" i="36"/>
  <c r="T97" i="36"/>
  <c r="S97" i="36"/>
  <c r="P97" i="36"/>
  <c r="O97" i="36"/>
  <c r="R97" i="36"/>
  <c r="AA33" i="41" l="1"/>
  <c r="AA26" i="41"/>
  <c r="AA34" i="41" s="1"/>
  <c r="S57" i="18"/>
  <c r="Q58" i="18"/>
  <c r="U58" i="18"/>
  <c r="P56" i="18"/>
  <c r="O56" i="18"/>
  <c r="U57" i="18"/>
  <c r="R58" i="18"/>
  <c r="AD74" i="36"/>
  <c r="AC26" i="46" s="1"/>
  <c r="AE10" i="18" l="1"/>
  <c r="AE13" i="18"/>
  <c r="AE11" i="18"/>
  <c r="AE14" i="18"/>
  <c r="AE9" i="18"/>
  <c r="AE12" i="18"/>
  <c r="O57" i="18"/>
  <c r="R56" i="18"/>
  <c r="P57" i="18"/>
  <c r="U56" i="18"/>
  <c r="O58" i="18"/>
  <c r="N58" i="18"/>
  <c r="P58" i="18"/>
  <c r="N56" i="18"/>
  <c r="Q56" i="18"/>
  <c r="S58" i="18"/>
  <c r="T56" i="18"/>
  <c r="R57" i="18"/>
  <c r="S56" i="18"/>
  <c r="T58" i="18"/>
  <c r="T57" i="18"/>
  <c r="Q57" i="18"/>
  <c r="N57" i="18"/>
  <c r="AD93" i="36"/>
  <c r="S53" i="18"/>
  <c r="N53" i="18"/>
  <c r="U53" i="18"/>
  <c r="T53" i="18"/>
  <c r="P53" i="18"/>
  <c r="Q53" i="18"/>
  <c r="R53" i="18"/>
  <c r="O53" i="18"/>
  <c r="V93" i="36"/>
  <c r="AC74" i="36"/>
  <c r="AB26" i="46" s="1"/>
  <c r="Z74" i="36"/>
  <c r="Y26" i="46" s="1"/>
  <c r="V94" i="36"/>
  <c r="W93" i="36"/>
  <c r="AB75" i="36"/>
  <c r="AA27" i="46" s="1"/>
  <c r="X94" i="36"/>
  <c r="AD75" i="36"/>
  <c r="AC27" i="46" s="1"/>
  <c r="AE94" i="36"/>
  <c r="AC75" i="36"/>
  <c r="AB27" i="46" s="1"/>
  <c r="Y75" i="36"/>
  <c r="X27" i="46" s="1"/>
  <c r="W94" i="36"/>
  <c r="X93" i="36"/>
  <c r="Y74" i="36"/>
  <c r="X26" i="46" s="1"/>
  <c r="AB74" i="36"/>
  <c r="AA26" i="46" s="1"/>
  <c r="AA74" i="36"/>
  <c r="Z26" i="46" s="1"/>
  <c r="AA75" i="36"/>
  <c r="Z27" i="46" s="1"/>
  <c r="Z75" i="36"/>
  <c r="Y27" i="46" s="1"/>
  <c r="AE93" i="36"/>
  <c r="AE18" i="18" l="1"/>
  <c r="AE19" i="18"/>
  <c r="AE15" i="18"/>
  <c r="AC18" i="18"/>
  <c r="AC19" i="18"/>
  <c r="AC15" i="18"/>
  <c r="AB19" i="18"/>
  <c r="AB15" i="18"/>
  <c r="AB18" i="18"/>
  <c r="AA19" i="18"/>
  <c r="AA15" i="18"/>
  <c r="AA18" i="18"/>
  <c r="Z15" i="18"/>
  <c r="Z18" i="18"/>
  <c r="Z19" i="18"/>
  <c r="AD19" i="18"/>
  <c r="AD18" i="18"/>
  <c r="AD15" i="18"/>
  <c r="AC11" i="18"/>
  <c r="AC14" i="18"/>
  <c r="AC9" i="18"/>
  <c r="AC12" i="18"/>
  <c r="AC13" i="18"/>
  <c r="AC10" i="18"/>
  <c r="AA16" i="18"/>
  <c r="AA17" i="18"/>
  <c r="AA20" i="18"/>
  <c r="AC16" i="18"/>
  <c r="AC17" i="18"/>
  <c r="AC20" i="18"/>
  <c r="AB17" i="18"/>
  <c r="AB16" i="18"/>
  <c r="AB20" i="18"/>
  <c r="AD11" i="18"/>
  <c r="AD9" i="18"/>
  <c r="AD12" i="18"/>
  <c r="AD13" i="18"/>
  <c r="AD10" i="18"/>
  <c r="AD14" i="18"/>
  <c r="Z9" i="18"/>
  <c r="Z10" i="18"/>
  <c r="Z13" i="18"/>
  <c r="Z11" i="18"/>
  <c r="Z14" i="18"/>
  <c r="Z12" i="18"/>
  <c r="AE17" i="18"/>
  <c r="AE16" i="18"/>
  <c r="AE20" i="18"/>
  <c r="AB11" i="18"/>
  <c r="AB14" i="18"/>
  <c r="AB9" i="18"/>
  <c r="AB10" i="18"/>
  <c r="AB13" i="18"/>
  <c r="AB12" i="18"/>
  <c r="AA11" i="18"/>
  <c r="AA14" i="18"/>
  <c r="AA9" i="18"/>
  <c r="AA12" i="18"/>
  <c r="AA10" i="18"/>
  <c r="AA13" i="18"/>
  <c r="Z16" i="18"/>
  <c r="Z17" i="18"/>
  <c r="Z20" i="18"/>
  <c r="AD17" i="18"/>
  <c r="AD20" i="18"/>
  <c r="AD16" i="18"/>
  <c r="Y93" i="36"/>
  <c r="AC93" i="36"/>
  <c r="Y94" i="36"/>
  <c r="AC94" i="36"/>
  <c r="AD94" i="36"/>
  <c r="Z94" i="36"/>
  <c r="AB94" i="36"/>
  <c r="AA94" i="36"/>
  <c r="AA93" i="36"/>
  <c r="AB93" i="36"/>
  <c r="Z93" i="36"/>
  <c r="U102" i="36"/>
  <c r="M100" i="36"/>
  <c r="P101" i="36"/>
  <c r="S101" i="36" l="1"/>
  <c r="N102" i="36"/>
  <c r="R102" i="36"/>
  <c r="P102" i="36"/>
  <c r="Q102" i="36"/>
  <c r="M102" i="36"/>
  <c r="T102" i="36"/>
  <c r="S102" i="36"/>
  <c r="O102" i="36"/>
  <c r="O101" i="36"/>
  <c r="O100" i="36"/>
  <c r="Q101" i="36"/>
  <c r="N100" i="36"/>
  <c r="R100" i="36"/>
  <c r="S100" i="36"/>
  <c r="U101" i="36"/>
  <c r="N101" i="36"/>
  <c r="P100" i="36"/>
  <c r="Q100" i="36"/>
  <c r="M101" i="36"/>
  <c r="T100" i="36"/>
  <c r="R101" i="36"/>
  <c r="T101" i="36"/>
  <c r="U100" i="36"/>
  <c r="AC79" i="36"/>
  <c r="AB29" i="46" s="1"/>
  <c r="AD80" i="36"/>
  <c r="AC30" i="46" s="1"/>
  <c r="W98" i="36"/>
  <c r="AE46" i="18" l="1"/>
  <c r="AE49" i="18"/>
  <c r="AE50" i="18"/>
  <c r="AE47" i="18"/>
  <c r="AE51" i="18"/>
  <c r="AE48" i="18"/>
  <c r="AD44" i="18"/>
  <c r="AD43" i="18"/>
  <c r="AD42" i="18"/>
  <c r="AD41" i="18"/>
  <c r="AD40" i="18"/>
  <c r="AD45" i="18"/>
  <c r="AD98" i="36"/>
  <c r="AC97" i="36"/>
  <c r="X97" i="36"/>
  <c r="AA79" i="36"/>
  <c r="Z29" i="46" s="1"/>
  <c r="Y80" i="36"/>
  <c r="X30" i="46" s="1"/>
  <c r="W97" i="36"/>
  <c r="AE98" i="36"/>
  <c r="Z80" i="36"/>
  <c r="Y30" i="46" s="1"/>
  <c r="AB79" i="36"/>
  <c r="AA29" i="46" s="1"/>
  <c r="Z79" i="36"/>
  <c r="Y29" i="46" s="1"/>
  <c r="AE97" i="36"/>
  <c r="V98" i="36"/>
  <c r="AB80" i="36"/>
  <c r="AA30" i="46" s="1"/>
  <c r="X98" i="36"/>
  <c r="AC80" i="36"/>
  <c r="AB30" i="46" s="1"/>
  <c r="AD79" i="36"/>
  <c r="AC29" i="46" s="1"/>
  <c r="V97" i="36"/>
  <c r="AA80" i="36"/>
  <c r="Z30" i="46" s="1"/>
  <c r="Y79" i="36"/>
  <c r="X29" i="46" s="1"/>
  <c r="AC46" i="18" l="1"/>
  <c r="AC50" i="18"/>
  <c r="AC49" i="18"/>
  <c r="AA46" i="18"/>
  <c r="AA50" i="18"/>
  <c r="AA49" i="18"/>
  <c r="AB50" i="18"/>
  <c r="AB46" i="18"/>
  <c r="AB49" i="18"/>
  <c r="Z50" i="18"/>
  <c r="Z46" i="18"/>
  <c r="Z49" i="18"/>
  <c r="AD46" i="18"/>
  <c r="AD49" i="18"/>
  <c r="AD50" i="18"/>
  <c r="Z41" i="18"/>
  <c r="Z45" i="18"/>
  <c r="Z40" i="18"/>
  <c r="Z44" i="18"/>
  <c r="Z43" i="18"/>
  <c r="Z42" i="18"/>
  <c r="AA41" i="18"/>
  <c r="AA45" i="18"/>
  <c r="AA40" i="18"/>
  <c r="AA44" i="18"/>
  <c r="AA43" i="18"/>
  <c r="AA42" i="18"/>
  <c r="AC43" i="18"/>
  <c r="AC42" i="18"/>
  <c r="AC41" i="18"/>
  <c r="AC45" i="18"/>
  <c r="AC40" i="18"/>
  <c r="AC44" i="18"/>
  <c r="AB48" i="18"/>
  <c r="AB47" i="18"/>
  <c r="AB51" i="18"/>
  <c r="AA48" i="18"/>
  <c r="AA47" i="18"/>
  <c r="AA51" i="18"/>
  <c r="Z48" i="18"/>
  <c r="Z51" i="18"/>
  <c r="Z47" i="18"/>
  <c r="AE44" i="18"/>
  <c r="AE43" i="18"/>
  <c r="AE42" i="18"/>
  <c r="AE40" i="18"/>
  <c r="AE41" i="18"/>
  <c r="AE45" i="18"/>
  <c r="AB41" i="18"/>
  <c r="AB40" i="18"/>
  <c r="AB42" i="18"/>
  <c r="AB45" i="18"/>
  <c r="AB44" i="18"/>
  <c r="AB43" i="18"/>
  <c r="AD47" i="18"/>
  <c r="AD48" i="18"/>
  <c r="AD51" i="18"/>
  <c r="AC48" i="18"/>
  <c r="AC47" i="18"/>
  <c r="AC51" i="18"/>
  <c r="Y97" i="36"/>
  <c r="AA98" i="36"/>
  <c r="Y98" i="36"/>
  <c r="AD97" i="36"/>
  <c r="AA97" i="36"/>
  <c r="AC98" i="36"/>
  <c r="AB98" i="36"/>
  <c r="Z97" i="36"/>
  <c r="AB97" i="36"/>
  <c r="Z98" i="36"/>
  <c r="V84" i="36" l="1"/>
  <c r="W84" i="36"/>
  <c r="X84" i="36"/>
  <c r="AL89" i="36"/>
  <c r="W89" i="36"/>
  <c r="X89" i="36"/>
  <c r="V89" i="36"/>
  <c r="W85" i="36"/>
  <c r="X85" i="36"/>
  <c r="V39" i="21" s="1"/>
  <c r="Y75" i="18" s="1"/>
  <c r="V85" i="36"/>
  <c r="V90" i="36"/>
  <c r="X90" i="36"/>
  <c r="W90" i="36"/>
  <c r="AA84" i="36"/>
  <c r="AE101" i="36"/>
  <c r="Y85" i="36"/>
  <c r="AD85" i="36"/>
  <c r="AC85" i="36"/>
  <c r="AB85" i="36"/>
  <c r="AB84" i="36"/>
  <c r="AD84" i="36"/>
  <c r="AA89" i="36"/>
  <c r="AC84" i="36"/>
  <c r="Z84" i="36"/>
  <c r="AG89" i="36"/>
  <c r="AE43" i="21" s="1"/>
  <c r="AK89" i="36"/>
  <c r="AI43" i="21" s="1"/>
  <c r="Y84" i="36"/>
  <c r="Y89" i="36"/>
  <c r="AE105" i="36"/>
  <c r="Z89" i="36"/>
  <c r="AD89" i="36"/>
  <c r="AF89" i="36"/>
  <c r="AD43" i="21" s="1"/>
  <c r="AA90" i="36"/>
  <c r="AC90" i="36"/>
  <c r="Y90" i="36"/>
  <c r="AG90" i="36"/>
  <c r="AE44" i="21" s="1"/>
  <c r="AH104" i="18" s="1"/>
  <c r="AL90" i="36"/>
  <c r="AJ44" i="21" s="1"/>
  <c r="AM104" i="18" s="1"/>
  <c r="AI90" i="36"/>
  <c r="AG44" i="21" s="1"/>
  <c r="AJ104" i="18" s="1"/>
  <c r="AJ90" i="36"/>
  <c r="AH44" i="21" s="1"/>
  <c r="AK104" i="18" s="1"/>
  <c r="AK90" i="36"/>
  <c r="AI44" i="21" s="1"/>
  <c r="AL104" i="18" s="1"/>
  <c r="AH90" i="36"/>
  <c r="AF44" i="21" s="1"/>
  <c r="AI104" i="18" s="1"/>
  <c r="AE106" i="36"/>
  <c r="AD90" i="36"/>
  <c r="AB90" i="36"/>
  <c r="Z90" i="36"/>
  <c r="AF90" i="36"/>
  <c r="AD44" i="21" s="1"/>
  <c r="AG104" i="18" s="1"/>
  <c r="AB89" i="36"/>
  <c r="AH89" i="36"/>
  <c r="AF43" i="21" s="1"/>
  <c r="AE102" i="36"/>
  <c r="AI89" i="36"/>
  <c r="AG43" i="21" s="1"/>
  <c r="Z85" i="36"/>
  <c r="AJ89" i="36"/>
  <c r="AH43" i="21" s="1"/>
  <c r="AC89" i="36"/>
  <c r="AA85" i="36"/>
  <c r="AI79" i="36"/>
  <c r="AH29" i="46" s="1"/>
  <c r="AH85" i="36"/>
  <c r="AF39" i="21" s="1"/>
  <c r="AI75" i="18" s="1"/>
  <c r="AL85" i="36"/>
  <c r="AJ39" i="21" s="1"/>
  <c r="AM75" i="18" s="1"/>
  <c r="AJ84" i="36"/>
  <c r="AL80" i="36"/>
  <c r="AK30" i="46" s="1"/>
  <c r="AO78" i="36"/>
  <c r="AN28" i="46" s="1"/>
  <c r="AP79" i="36"/>
  <c r="AO29" i="46" s="1"/>
  <c r="AM46" i="18" l="1"/>
  <c r="AM50" i="18"/>
  <c r="AM49" i="18"/>
  <c r="AM48" i="18"/>
  <c r="AM47" i="18"/>
  <c r="AM51" i="18"/>
  <c r="AJ42" i="18"/>
  <c r="AJ43" i="18"/>
  <c r="AJ44" i="18"/>
  <c r="AJ41" i="18"/>
  <c r="AJ40" i="18"/>
  <c r="AJ45" i="18"/>
  <c r="AQ43" i="18"/>
  <c r="AQ44" i="18"/>
  <c r="AQ42" i="18"/>
  <c r="AQ41" i="18"/>
  <c r="AQ40" i="18"/>
  <c r="AQ45" i="18"/>
  <c r="AP35" i="18"/>
  <c r="AP38" i="18"/>
  <c r="AP37" i="18"/>
  <c r="AP39" i="18"/>
  <c r="AP36" i="18"/>
  <c r="AP34" i="18"/>
  <c r="AH103" i="18"/>
  <c r="AH100" i="18"/>
  <c r="AH101" i="18"/>
  <c r="AH102" i="18"/>
  <c r="AI103" i="18"/>
  <c r="AI100" i="18"/>
  <c r="AI101" i="18"/>
  <c r="AI102" i="18"/>
  <c r="AG103" i="18"/>
  <c r="AG100" i="18"/>
  <c r="AG101" i="18"/>
  <c r="AG102" i="18"/>
  <c r="AL101" i="18"/>
  <c r="AL102" i="18"/>
  <c r="AL103" i="18"/>
  <c r="AL100" i="18"/>
  <c r="AK101" i="18"/>
  <c r="AK102" i="18"/>
  <c r="AK103" i="18"/>
  <c r="AK100" i="18"/>
  <c r="AJ103" i="18"/>
  <c r="AJ100" i="18"/>
  <c r="AJ101" i="18"/>
  <c r="AJ102" i="18"/>
  <c r="AM101" i="18"/>
  <c r="AM102" i="18"/>
  <c r="AM103" i="18"/>
  <c r="AM100" i="18"/>
  <c r="AI95" i="18"/>
  <c r="AI96" i="18"/>
  <c r="AI97" i="18"/>
  <c r="AI98" i="18"/>
  <c r="AI99" i="18"/>
  <c r="AG95" i="18"/>
  <c r="AG96" i="18"/>
  <c r="AG97" i="18"/>
  <c r="AG98" i="18"/>
  <c r="AG99" i="18"/>
  <c r="AK96" i="18"/>
  <c r="AK97" i="18"/>
  <c r="AK98" i="18"/>
  <c r="AK99" i="18"/>
  <c r="AK95" i="18"/>
  <c r="AL95" i="18"/>
  <c r="AL96" i="18"/>
  <c r="AL97" i="18"/>
  <c r="AL98" i="18"/>
  <c r="AL99" i="18"/>
  <c r="AJ95" i="18"/>
  <c r="AJ96" i="18"/>
  <c r="AJ97" i="18"/>
  <c r="AJ98" i="18"/>
  <c r="AJ99" i="18"/>
  <c r="AH95" i="18"/>
  <c r="AH96" i="18"/>
  <c r="AH97" i="18"/>
  <c r="AH98" i="18"/>
  <c r="AH99" i="18"/>
  <c r="Y72" i="18"/>
  <c r="Y73" i="18"/>
  <c r="Y71" i="18"/>
  <c r="Y74" i="18"/>
  <c r="AM72" i="18"/>
  <c r="AM73" i="18"/>
  <c r="AM71" i="18"/>
  <c r="AM74" i="18"/>
  <c r="AI72" i="18"/>
  <c r="AI73" i="18"/>
  <c r="AI71" i="18"/>
  <c r="AI74" i="18"/>
  <c r="V106" i="36"/>
  <c r="T44" i="21"/>
  <c r="W104" i="18" s="1"/>
  <c r="AC106" i="36"/>
  <c r="AA44" i="21"/>
  <c r="AD104" i="18" s="1"/>
  <c r="AA105" i="36"/>
  <c r="Y43" i="21"/>
  <c r="V102" i="36"/>
  <c r="T39" i="21"/>
  <c r="W75" i="18" s="1"/>
  <c r="W102" i="36"/>
  <c r="U39" i="21"/>
  <c r="X75" i="18" s="1"/>
  <c r="V105" i="36"/>
  <c r="T43" i="21"/>
  <c r="Z101" i="36"/>
  <c r="X38" i="21"/>
  <c r="Z105" i="36"/>
  <c r="X43" i="21"/>
  <c r="AC101" i="36"/>
  <c r="AA38" i="21"/>
  <c r="AC105" i="36"/>
  <c r="AA43" i="21"/>
  <c r="AD102" i="36"/>
  <c r="AB39" i="21"/>
  <c r="AE75" i="18" s="1"/>
  <c r="W105" i="36"/>
  <c r="U43" i="21"/>
  <c r="X106" i="36"/>
  <c r="V44" i="21"/>
  <c r="Y104" i="18" s="1"/>
  <c r="AB105" i="36"/>
  <c r="Z43" i="21"/>
  <c r="Y106" i="36"/>
  <c r="W44" i="21"/>
  <c r="Z104" i="18" s="1"/>
  <c r="Z106" i="36"/>
  <c r="X44" i="21"/>
  <c r="AA104" i="18" s="1"/>
  <c r="AD101" i="36"/>
  <c r="AB38" i="21"/>
  <c r="AB106" i="36"/>
  <c r="Z44" i="21"/>
  <c r="AC104" i="18" s="1"/>
  <c r="AB101" i="36"/>
  <c r="Z38" i="21"/>
  <c r="AD105" i="36"/>
  <c r="AB43" i="21"/>
  <c r="AC102" i="36"/>
  <c r="AA39" i="21"/>
  <c r="AD75" i="18" s="1"/>
  <c r="Y105" i="36"/>
  <c r="W43" i="21"/>
  <c r="Y102" i="36"/>
  <c r="W39" i="21"/>
  <c r="Z75" i="18" s="1"/>
  <c r="AJ43" i="21"/>
  <c r="AJ101" i="36"/>
  <c r="AH38" i="21"/>
  <c r="AB102" i="36"/>
  <c r="Z39" i="21"/>
  <c r="AC75" i="18" s="1"/>
  <c r="AA102" i="36"/>
  <c r="Y39" i="21"/>
  <c r="AB75" i="18" s="1"/>
  <c r="X105" i="36"/>
  <c r="V43" i="21"/>
  <c r="Z102" i="36"/>
  <c r="X39" i="21"/>
  <c r="AA75" i="18" s="1"/>
  <c r="Y101" i="36"/>
  <c r="W38" i="21"/>
  <c r="X101" i="36"/>
  <c r="V38" i="21"/>
  <c r="AA106" i="36"/>
  <c r="Y44" i="21"/>
  <c r="AB104" i="18" s="1"/>
  <c r="AD106" i="36"/>
  <c r="AB44" i="21"/>
  <c r="AE104" i="18" s="1"/>
  <c r="AA101" i="36"/>
  <c r="Y38" i="21"/>
  <c r="W101" i="36"/>
  <c r="U38" i="21"/>
  <c r="W106" i="36"/>
  <c r="U44" i="21"/>
  <c r="X104" i="18" s="1"/>
  <c r="V101" i="36"/>
  <c r="T38" i="21"/>
  <c r="AL105" i="36"/>
  <c r="X102" i="36"/>
  <c r="AP97" i="36"/>
  <c r="AO96" i="36"/>
  <c r="AL102" i="36"/>
  <c r="AH102" i="36"/>
  <c r="AL98" i="36"/>
  <c r="AI97" i="36"/>
  <c r="AL106" i="36"/>
  <c r="AG106" i="36"/>
  <c r="AG105" i="36"/>
  <c r="AI106" i="36"/>
  <c r="AJ105" i="36"/>
  <c r="AJ106" i="36"/>
  <c r="AF106" i="36"/>
  <c r="AI105" i="36"/>
  <c r="AH106" i="36"/>
  <c r="AF105" i="36"/>
  <c r="AK106" i="36"/>
  <c r="AH105" i="36"/>
  <c r="AK105" i="36"/>
  <c r="AK85" i="36"/>
  <c r="AI39" i="21" s="1"/>
  <c r="AL75" i="18" s="1"/>
  <c r="AQ85" i="36"/>
  <c r="AO39" i="21" s="1"/>
  <c r="AR75" i="18" s="1"/>
  <c r="AJ85" i="36"/>
  <c r="AH39" i="21" s="1"/>
  <c r="AK75" i="18" s="1"/>
  <c r="AO84" i="36"/>
  <c r="AO85" i="36"/>
  <c r="AM39" i="21" s="1"/>
  <c r="AP75" i="18" s="1"/>
  <c r="AI84" i="36"/>
  <c r="AP80" i="36"/>
  <c r="AO30" i="46" s="1"/>
  <c r="AG85" i="36"/>
  <c r="AE39" i="21" s="1"/>
  <c r="AH75" i="18" s="1"/>
  <c r="AH84" i="36"/>
  <c r="AL84" i="36"/>
  <c r="AN84" i="36"/>
  <c r="AG84" i="36"/>
  <c r="AP85" i="36"/>
  <c r="AN39" i="21" s="1"/>
  <c r="AQ75" i="18" s="1"/>
  <c r="AN85" i="36"/>
  <c r="AL39" i="21" s="1"/>
  <c r="AO75" i="18" s="1"/>
  <c r="AF85" i="36"/>
  <c r="AD39" i="21" s="1"/>
  <c r="AG75" i="18" s="1"/>
  <c r="AI85" i="36"/>
  <c r="AG39" i="21" s="1"/>
  <c r="AJ75" i="18" s="1"/>
  <c r="AK84" i="36"/>
  <c r="AO80" i="36"/>
  <c r="AN30" i="46" s="1"/>
  <c r="AK80" i="36"/>
  <c r="AJ30" i="46" s="1"/>
  <c r="AG80" i="36"/>
  <c r="AF30" i="46" s="1"/>
  <c r="AJ80" i="36"/>
  <c r="AI30" i="46" s="1"/>
  <c r="AI80" i="36"/>
  <c r="AH30" i="46" s="1"/>
  <c r="AN83" i="36"/>
  <c r="AF80" i="36"/>
  <c r="AE30" i="46" s="1"/>
  <c r="AQ80" i="36"/>
  <c r="AP30" i="46" s="1"/>
  <c r="AN80" i="36"/>
  <c r="AM30" i="46" s="1"/>
  <c r="AN79" i="36"/>
  <c r="AM29" i="46" s="1"/>
  <c r="AO79" i="36"/>
  <c r="AN29" i="46" s="1"/>
  <c r="AG79" i="36"/>
  <c r="AF29" i="46" s="1"/>
  <c r="AK79" i="36"/>
  <c r="AJ29" i="46" s="1"/>
  <c r="AF79" i="36"/>
  <c r="AE29" i="46" s="1"/>
  <c r="AH80" i="36"/>
  <c r="AG30" i="46" s="1"/>
  <c r="AP78" i="36"/>
  <c r="AO28" i="46" s="1"/>
  <c r="AQ78" i="36"/>
  <c r="AP28" i="46" s="1"/>
  <c r="AP84" i="36"/>
  <c r="AN78" i="36"/>
  <c r="AM28" i="46" s="1"/>
  <c r="AQ83" i="36"/>
  <c r="AQ84" i="36"/>
  <c r="AP83" i="36"/>
  <c r="AF84" i="36"/>
  <c r="AO83" i="36"/>
  <c r="AH79" i="36"/>
  <c r="AG29" i="46" s="1"/>
  <c r="AQ79" i="36"/>
  <c r="AP29" i="46" s="1"/>
  <c r="AJ79" i="36"/>
  <c r="AI29" i="46" s="1"/>
  <c r="AL79" i="36"/>
  <c r="AK29" i="46" s="1"/>
  <c r="AO50" i="18" l="1"/>
  <c r="AO46" i="18"/>
  <c r="AO49" i="18"/>
  <c r="AG49" i="18"/>
  <c r="AG46" i="18"/>
  <c r="AG50" i="18"/>
  <c r="AK50" i="18"/>
  <c r="AK49" i="18"/>
  <c r="AK46" i="18"/>
  <c r="AH49" i="18"/>
  <c r="AH50" i="18"/>
  <c r="AH46" i="18"/>
  <c r="AR49" i="18"/>
  <c r="AR50" i="18"/>
  <c r="AR46" i="18"/>
  <c r="AJ49" i="18"/>
  <c r="AJ50" i="18"/>
  <c r="AJ46" i="18"/>
  <c r="AQ46" i="18"/>
  <c r="AQ50" i="18"/>
  <c r="AQ49" i="18"/>
  <c r="AP46" i="18"/>
  <c r="AP50" i="18"/>
  <c r="AP49" i="18"/>
  <c r="AI49" i="18"/>
  <c r="AI46" i="18"/>
  <c r="AI50" i="18"/>
  <c r="AL50" i="18"/>
  <c r="AL49" i="18"/>
  <c r="AL46" i="18"/>
  <c r="AN37" i="21"/>
  <c r="AQ65" i="18" s="1"/>
  <c r="AU131" i="13"/>
  <c r="AU132" i="13" s="1"/>
  <c r="AL37" i="21"/>
  <c r="AO65" i="18" s="1"/>
  <c r="AS131" i="13"/>
  <c r="AS132" i="13" s="1"/>
  <c r="AO37" i="21"/>
  <c r="AR63" i="18" s="1"/>
  <c r="AV131" i="13"/>
  <c r="AV132" i="13" s="1"/>
  <c r="AM37" i="21"/>
  <c r="AP62" i="18" s="1"/>
  <c r="AT131" i="13"/>
  <c r="AT132" i="13" s="1"/>
  <c r="AL40" i="18"/>
  <c r="AL45" i="18"/>
  <c r="AL43" i="18"/>
  <c r="AL44" i="18"/>
  <c r="AL42" i="18"/>
  <c r="AL41" i="18"/>
  <c r="AH42" i="18"/>
  <c r="AH40" i="18"/>
  <c r="AH45" i="18"/>
  <c r="AH41" i="18"/>
  <c r="AH43" i="18"/>
  <c r="AH44" i="18"/>
  <c r="AO42" i="18"/>
  <c r="AO41" i="18"/>
  <c r="AO40" i="18"/>
  <c r="AO45" i="18"/>
  <c r="AO43" i="18"/>
  <c r="AO44" i="18"/>
  <c r="AR47" i="18"/>
  <c r="AR51" i="18"/>
  <c r="AR48" i="18"/>
  <c r="AO39" i="18"/>
  <c r="AO35" i="18"/>
  <c r="AO36" i="18"/>
  <c r="AO38" i="18"/>
  <c r="AO37" i="18"/>
  <c r="AO34" i="18"/>
  <c r="AO48" i="18"/>
  <c r="AO51" i="18"/>
  <c r="AO47" i="18"/>
  <c r="AG47" i="18"/>
  <c r="AG48" i="18"/>
  <c r="AG51" i="18"/>
  <c r="AI41" i="18"/>
  <c r="AI40" i="18"/>
  <c r="AI45" i="18"/>
  <c r="AI43" i="18"/>
  <c r="AI42" i="18"/>
  <c r="AI44" i="18"/>
  <c r="AR37" i="18"/>
  <c r="AR36" i="18"/>
  <c r="AR39" i="18"/>
  <c r="AR35" i="18"/>
  <c r="AR38" i="18"/>
  <c r="AR34" i="18"/>
  <c r="AP47" i="18"/>
  <c r="AP48" i="18"/>
  <c r="AP51" i="18"/>
  <c r="AP43" i="18"/>
  <c r="AP44" i="18"/>
  <c r="AP42" i="18"/>
  <c r="AP41" i="18"/>
  <c r="AP40" i="18"/>
  <c r="AP45" i="18"/>
  <c r="AJ47" i="18"/>
  <c r="AJ48" i="18"/>
  <c r="AJ51" i="18"/>
  <c r="AM41" i="18"/>
  <c r="AM40" i="18"/>
  <c r="AM45" i="18"/>
  <c r="AM43" i="18"/>
  <c r="AM44" i="18"/>
  <c r="AM42" i="18"/>
  <c r="AQ35" i="18"/>
  <c r="AQ38" i="18"/>
  <c r="AQ36" i="18"/>
  <c r="AQ37" i="18"/>
  <c r="AQ39" i="18"/>
  <c r="AQ34" i="18"/>
  <c r="AH48" i="18"/>
  <c r="AH47" i="18"/>
  <c r="AH51" i="18"/>
  <c r="AK48" i="18"/>
  <c r="AK47" i="18"/>
  <c r="AK51" i="18"/>
  <c r="AK42" i="18"/>
  <c r="AK41" i="18"/>
  <c r="AK44" i="18"/>
  <c r="AK40" i="18"/>
  <c r="AK43" i="18"/>
  <c r="AK45" i="18"/>
  <c r="AI48" i="18"/>
  <c r="AI47" i="18"/>
  <c r="AI51" i="18"/>
  <c r="AR40" i="18"/>
  <c r="AR43" i="18"/>
  <c r="AR44" i="18"/>
  <c r="AR42" i="18"/>
  <c r="AR45" i="18"/>
  <c r="AR41" i="18"/>
  <c r="AG43" i="18"/>
  <c r="AG44" i="18"/>
  <c r="AG41" i="18"/>
  <c r="AG42" i="18"/>
  <c r="AG40" i="18"/>
  <c r="AG45" i="18"/>
  <c r="AL48" i="18"/>
  <c r="AL51" i="18"/>
  <c r="AL47" i="18"/>
  <c r="AQ47" i="18"/>
  <c r="AQ48" i="18"/>
  <c r="AQ51" i="18"/>
  <c r="AR74" i="18"/>
  <c r="AR71" i="18"/>
  <c r="AR72" i="18"/>
  <c r="AR73" i="18"/>
  <c r="AO74" i="18"/>
  <c r="AO71" i="18"/>
  <c r="AO73" i="18"/>
  <c r="AO72" i="18"/>
  <c r="AQ74" i="18"/>
  <c r="AQ71" i="18"/>
  <c r="AQ73" i="18"/>
  <c r="AQ72" i="18"/>
  <c r="AQ62" i="18"/>
  <c r="AP65" i="18"/>
  <c r="AP64" i="18"/>
  <c r="AP63" i="18"/>
  <c r="AP72" i="18"/>
  <c r="AP74" i="18"/>
  <c r="AP71" i="18"/>
  <c r="AP73" i="18"/>
  <c r="X103" i="18"/>
  <c r="X100" i="18"/>
  <c r="X101" i="18"/>
  <c r="X102" i="18"/>
  <c r="Y101" i="18"/>
  <c r="Y102" i="18"/>
  <c r="Y103" i="18"/>
  <c r="Y100" i="18"/>
  <c r="AD103" i="18"/>
  <c r="AD100" i="18"/>
  <c r="AD101" i="18"/>
  <c r="AD102" i="18"/>
  <c r="AB100" i="18"/>
  <c r="AB101" i="18"/>
  <c r="AB102" i="18"/>
  <c r="AB103" i="18"/>
  <c r="AA101" i="18"/>
  <c r="AA102" i="18"/>
  <c r="AA103" i="18"/>
  <c r="AA100" i="18"/>
  <c r="Z101" i="18"/>
  <c r="Z102" i="18"/>
  <c r="Z103" i="18"/>
  <c r="Z100" i="18"/>
  <c r="W103" i="18"/>
  <c r="W100" i="18"/>
  <c r="W101" i="18"/>
  <c r="W102" i="18"/>
  <c r="AC103" i="18"/>
  <c r="AC100" i="18"/>
  <c r="AC101" i="18"/>
  <c r="AC102" i="18"/>
  <c r="AE103" i="18"/>
  <c r="AE100" i="18"/>
  <c r="AE101" i="18"/>
  <c r="AE102" i="18"/>
  <c r="AM95" i="18"/>
  <c r="AM96" i="18"/>
  <c r="AM97" i="18"/>
  <c r="AM98" i="18"/>
  <c r="AM99" i="18"/>
  <c r="W96" i="18"/>
  <c r="W97" i="18"/>
  <c r="W98" i="18"/>
  <c r="W99" i="18"/>
  <c r="W95" i="18"/>
  <c r="AD95" i="18"/>
  <c r="AD96" i="18"/>
  <c r="AD97" i="18"/>
  <c r="AD98" i="18"/>
  <c r="AD99" i="18"/>
  <c r="Z95" i="18"/>
  <c r="Z96" i="18"/>
  <c r="Z97" i="18"/>
  <c r="Z98" i="18"/>
  <c r="Z99" i="18"/>
  <c r="Y95" i="18"/>
  <c r="Y96" i="18"/>
  <c r="Y97" i="18"/>
  <c r="Y98" i="18"/>
  <c r="Y99" i="18"/>
  <c r="AB95" i="18"/>
  <c r="AB96" i="18"/>
  <c r="AB97" i="18"/>
  <c r="AB98" i="18"/>
  <c r="AB99" i="18"/>
  <c r="X95" i="18"/>
  <c r="X96" i="18"/>
  <c r="X97" i="18"/>
  <c r="X98" i="18"/>
  <c r="X99" i="18"/>
  <c r="AE95" i="18"/>
  <c r="AE96" i="18"/>
  <c r="AE97" i="18"/>
  <c r="AE99" i="18"/>
  <c r="AE98" i="18"/>
  <c r="AC95" i="18"/>
  <c r="AC96" i="18"/>
  <c r="AC97" i="18"/>
  <c r="AC98" i="18"/>
  <c r="AC99" i="18"/>
  <c r="AA95" i="18"/>
  <c r="AA96" i="18"/>
  <c r="AA97" i="18"/>
  <c r="AA98" i="18"/>
  <c r="AA99" i="18"/>
  <c r="AH71" i="18"/>
  <c r="AH74" i="18"/>
  <c r="AH72" i="18"/>
  <c r="AH73" i="18"/>
  <c r="AD71" i="18"/>
  <c r="AD74" i="18"/>
  <c r="AD72" i="18"/>
  <c r="AD73" i="18"/>
  <c r="AK72" i="18"/>
  <c r="AK73" i="18"/>
  <c r="AK71" i="18"/>
  <c r="AK74" i="18"/>
  <c r="AJ72" i="18"/>
  <c r="AJ73" i="18"/>
  <c r="AJ71" i="18"/>
  <c r="AJ74" i="18"/>
  <c r="AL72" i="18"/>
  <c r="AL73" i="18"/>
  <c r="AL71" i="18"/>
  <c r="AL74" i="18"/>
  <c r="AA72" i="18"/>
  <c r="AA73" i="18"/>
  <c r="AA71" i="18"/>
  <c r="AA74" i="18"/>
  <c r="AB72" i="18"/>
  <c r="AB73" i="18"/>
  <c r="AB71" i="18"/>
  <c r="AB74" i="18"/>
  <c r="AG71" i="18"/>
  <c r="AG74" i="18"/>
  <c r="AG72" i="18"/>
  <c r="AG73" i="18"/>
  <c r="AC74" i="18"/>
  <c r="AC72" i="18"/>
  <c r="AC73" i="18"/>
  <c r="AC71" i="18"/>
  <c r="W72" i="18"/>
  <c r="W73" i="18"/>
  <c r="W71" i="18"/>
  <c r="W74" i="18"/>
  <c r="Z72" i="18"/>
  <c r="Z73" i="18"/>
  <c r="Z71" i="18"/>
  <c r="Z74" i="18"/>
  <c r="AE71" i="18"/>
  <c r="AE74" i="18"/>
  <c r="AE72" i="18"/>
  <c r="AE73" i="18"/>
  <c r="X72" i="18"/>
  <c r="X73" i="18"/>
  <c r="X71" i="18"/>
  <c r="X74" i="18"/>
  <c r="Z66" i="18"/>
  <c r="Z67" i="18"/>
  <c r="Z68" i="18"/>
  <c r="Z69" i="18"/>
  <c r="Z70" i="18"/>
  <c r="AB66" i="18"/>
  <c r="AB67" i="18"/>
  <c r="AB68" i="18"/>
  <c r="AB69" i="18"/>
  <c r="AB70" i="18"/>
  <c r="X66" i="18"/>
  <c r="X67" i="18"/>
  <c r="X68" i="18"/>
  <c r="X69" i="18"/>
  <c r="X70" i="18"/>
  <c r="AE70" i="18"/>
  <c r="AE66" i="18"/>
  <c r="AE67" i="18"/>
  <c r="AE68" i="18"/>
  <c r="AE69" i="18"/>
  <c r="AD67" i="18"/>
  <c r="AD68" i="18"/>
  <c r="AD69" i="18"/>
  <c r="AD70" i="18"/>
  <c r="AD66" i="18"/>
  <c r="AA68" i="18"/>
  <c r="AA67" i="18"/>
  <c r="AA69" i="18"/>
  <c r="AA70" i="18"/>
  <c r="AA66" i="18"/>
  <c r="AC66" i="18"/>
  <c r="AC67" i="18"/>
  <c r="AC68" i="18"/>
  <c r="AC69" i="18"/>
  <c r="AC70" i="18"/>
  <c r="W66" i="18"/>
  <c r="W67" i="18"/>
  <c r="W68" i="18"/>
  <c r="W69" i="18"/>
  <c r="W70" i="18"/>
  <c r="Y66" i="18"/>
  <c r="Y67" i="18"/>
  <c r="Y68" i="18"/>
  <c r="Y69" i="18"/>
  <c r="Y70" i="18"/>
  <c r="AK66" i="18"/>
  <c r="AK67" i="18"/>
  <c r="AK68" i="18"/>
  <c r="AK69" i="18"/>
  <c r="AK70" i="18"/>
  <c r="AL101" i="36"/>
  <c r="AJ38" i="21"/>
  <c r="AI101" i="36"/>
  <c r="AG38" i="21"/>
  <c r="AK101" i="36"/>
  <c r="AI38" i="21"/>
  <c r="AH101" i="36"/>
  <c r="AF38" i="21"/>
  <c r="AO101" i="36"/>
  <c r="AM38" i="21"/>
  <c r="AQ101" i="36"/>
  <c r="AO38" i="21"/>
  <c r="AF101" i="36"/>
  <c r="AD38" i="21"/>
  <c r="AG101" i="36"/>
  <c r="AE38" i="21"/>
  <c r="AP101" i="36"/>
  <c r="AN38" i="21"/>
  <c r="AN101" i="36"/>
  <c r="AL38" i="21"/>
  <c r="AM96" i="36"/>
  <c r="AN96" i="36"/>
  <c r="AQ96" i="36"/>
  <c r="AM98" i="36"/>
  <c r="AP96" i="36"/>
  <c r="AO98" i="36"/>
  <c r="AO97" i="36"/>
  <c r="AN97" i="36"/>
  <c r="AN98" i="36"/>
  <c r="AQ98" i="36"/>
  <c r="AQ97" i="36"/>
  <c r="AP98" i="36"/>
  <c r="AM102" i="36"/>
  <c r="AM100" i="36"/>
  <c r="AK102" i="36"/>
  <c r="AI102" i="36"/>
  <c r="AJ102" i="36"/>
  <c r="AF102" i="36"/>
  <c r="AG102" i="36"/>
  <c r="AK98" i="36"/>
  <c r="AH98" i="36"/>
  <c r="AF98" i="36"/>
  <c r="AI98" i="36"/>
  <c r="AJ98" i="36"/>
  <c r="AG98" i="36"/>
  <c r="AF97" i="36"/>
  <c r="AG97" i="36"/>
  <c r="AL97" i="36"/>
  <c r="AJ97" i="36"/>
  <c r="AH97" i="36"/>
  <c r="AK97" i="36"/>
  <c r="AO102" i="36"/>
  <c r="AQ102" i="36"/>
  <c r="AN102" i="36"/>
  <c r="AP102" i="36"/>
  <c r="AN100" i="36"/>
  <c r="AP100" i="36"/>
  <c r="AO100" i="36"/>
  <c r="AQ100" i="36"/>
  <c r="AQ64" i="18" l="1"/>
  <c r="AO62" i="18"/>
  <c r="AQ63" i="18"/>
  <c r="AQ61" i="18"/>
  <c r="AO61" i="18"/>
  <c r="AP61" i="18"/>
  <c r="AR61" i="18"/>
  <c r="AR64" i="18"/>
  <c r="AR62" i="18"/>
  <c r="AR65" i="18"/>
  <c r="AO64" i="18"/>
  <c r="AO63" i="18"/>
  <c r="AR68" i="18"/>
  <c r="AR70" i="18"/>
  <c r="AR67" i="18"/>
  <c r="AR66" i="18"/>
  <c r="AR69" i="18"/>
  <c r="AQ67" i="18"/>
  <c r="AQ70" i="18"/>
  <c r="AQ66" i="18"/>
  <c r="AQ69" i="18"/>
  <c r="AQ68" i="18"/>
  <c r="AO67" i="18"/>
  <c r="AO70" i="18"/>
  <c r="AO66" i="18"/>
  <c r="AO69" i="18"/>
  <c r="AO68" i="18"/>
  <c r="AP68" i="18"/>
  <c r="AP67" i="18"/>
  <c r="AP70" i="18"/>
  <c r="AP66" i="18"/>
  <c r="AP69" i="18"/>
  <c r="AJ66" i="18"/>
  <c r="AJ67" i="18"/>
  <c r="AJ68" i="18"/>
  <c r="AJ69" i="18"/>
  <c r="AJ70" i="18"/>
  <c r="AG70" i="18"/>
  <c r="AG66" i="18"/>
  <c r="AG67" i="18"/>
  <c r="AG68" i="18"/>
  <c r="AG69" i="18"/>
  <c r="AH66" i="18"/>
  <c r="AH67" i="18"/>
  <c r="AH68" i="18"/>
  <c r="AH69" i="18"/>
  <c r="AH70" i="18"/>
  <c r="AI66" i="18"/>
  <c r="AI67" i="18"/>
  <c r="AI68" i="18"/>
  <c r="AI69" i="18"/>
  <c r="AI70" i="18"/>
  <c r="AL66" i="18"/>
  <c r="AL67" i="18"/>
  <c r="AL68" i="18"/>
  <c r="AL69" i="18"/>
  <c r="AL70" i="18"/>
  <c r="AM67" i="18"/>
  <c r="AM66" i="18"/>
  <c r="AM69" i="18"/>
  <c r="AM70" i="18"/>
  <c r="AM68" i="18"/>
  <c r="AQ84" i="18" l="1"/>
  <c r="AP84" i="18"/>
  <c r="AO84" i="18"/>
  <c r="AR84" i="18"/>
  <c r="AO86" i="18"/>
  <c r="AR86" i="18"/>
  <c r="AQ86" i="18"/>
  <c r="AR85" i="18"/>
  <c r="AQ85" i="18"/>
  <c r="AP85" i="18"/>
  <c r="AO85" i="18"/>
  <c r="AP86" i="18"/>
  <c r="AO76" i="18"/>
  <c r="AP76" i="18"/>
  <c r="AQ76" i="18"/>
  <c r="AR76" i="18"/>
  <c r="AN56" i="18"/>
  <c r="AQ57" i="18"/>
  <c r="AQ56" i="18"/>
  <c r="AP56" i="18"/>
  <c r="AN58" i="18"/>
  <c r="AP58" i="18"/>
  <c r="AP57" i="18"/>
  <c r="AR57" i="18"/>
  <c r="AR58" i="18"/>
  <c r="AO58" i="18"/>
  <c r="AO56" i="18"/>
  <c r="AO57" i="18"/>
  <c r="AQ58" i="18"/>
  <c r="AR56" i="18"/>
  <c r="AN57" i="18"/>
  <c r="AN53" i="18"/>
  <c r="AO53" i="18"/>
  <c r="AR53" i="18"/>
  <c r="AQ53" i="18"/>
  <c r="AP53" i="18"/>
  <c r="AG101" i="27"/>
  <c r="AC156" i="27"/>
  <c r="AK5" i="21" l="1"/>
  <c r="AL5" i="21"/>
  <c r="AO5" i="21"/>
  <c r="AN5" i="21"/>
  <c r="AM5" i="21"/>
  <c r="AC101" i="27"/>
  <c r="AE101" i="27"/>
  <c r="AE156" i="27"/>
  <c r="AI156" i="27"/>
  <c r="AI101" i="27"/>
  <c r="AD101" i="27"/>
  <c r="AA156" i="27"/>
  <c r="AD156" i="27"/>
  <c r="AF156" i="27"/>
  <c r="AH156" i="27"/>
  <c r="AG156" i="27"/>
  <c r="AJ156" i="27"/>
  <c r="AH101" i="27"/>
  <c r="AA101" i="27"/>
  <c r="AN4" i="21" l="1"/>
  <c r="V22" i="41" s="1"/>
  <c r="AM4" i="21"/>
  <c r="U22" i="41" s="1"/>
  <c r="AO4" i="21"/>
  <c r="W22" i="41" s="1"/>
  <c r="AL4" i="21"/>
  <c r="T22" i="41" s="1"/>
  <c r="AK4" i="21"/>
  <c r="S22" i="41" s="1"/>
  <c r="AJ101" i="27"/>
  <c r="AB156" i="27"/>
  <c r="AF101" i="27"/>
  <c r="AB101" i="27"/>
  <c r="Z156" i="27"/>
  <c r="Z101" i="27"/>
  <c r="S26" i="41" l="1"/>
  <c r="S34" i="41" s="1"/>
  <c r="S33" i="41"/>
  <c r="T33" i="41"/>
  <c r="T26" i="41"/>
  <c r="T34" i="41" s="1"/>
  <c r="W33" i="41"/>
  <c r="W26" i="41"/>
  <c r="W34" i="41" s="1"/>
  <c r="U26" i="41"/>
  <c r="U34" i="41" s="1"/>
  <c r="U33" i="41"/>
  <c r="V33" i="41"/>
  <c r="V26" i="41"/>
  <c r="V34" i="41" s="1"/>
  <c r="AL156" i="27"/>
  <c r="AK101" i="27"/>
  <c r="AR156" i="27" l="1"/>
  <c r="AQ101" i="27"/>
  <c r="AQ156" i="27"/>
  <c r="AM101" i="27"/>
  <c r="AS156" i="27"/>
  <c r="AN156" i="27"/>
  <c r="AM156" i="27"/>
  <c r="AO156" i="27"/>
  <c r="AM230" i="27" l="1"/>
  <c r="AM229" i="27"/>
  <c r="AM233" i="27"/>
  <c r="AK156" i="27"/>
  <c r="AP156" i="27"/>
  <c r="AR101" i="27"/>
  <c r="AT101" i="27"/>
  <c r="AP101" i="27"/>
  <c r="AT156" i="27"/>
  <c r="AN101" i="27"/>
  <c r="AS101" i="27"/>
  <c r="AL101" i="27"/>
  <c r="AO101" i="27"/>
  <c r="AO230" i="27" l="1"/>
  <c r="AO233" i="27"/>
  <c r="AS229" i="27"/>
  <c r="AS230" i="27"/>
  <c r="AS233" i="27"/>
  <c r="AR233" i="27"/>
  <c r="AR229" i="27"/>
  <c r="AR230" i="27"/>
  <c r="AQ233" i="27"/>
  <c r="AQ229" i="27"/>
  <c r="AQ230" i="27"/>
  <c r="AP230" i="27"/>
  <c r="AP229" i="27"/>
  <c r="AN229" i="27"/>
  <c r="AN230" i="27"/>
  <c r="AN233" i="27"/>
  <c r="AP233" i="27" l="1"/>
  <c r="AT233" i="27"/>
  <c r="AT229" i="27"/>
  <c r="AT230" i="27"/>
  <c r="V78" i="36" l="1"/>
  <c r="U28" i="46" s="1"/>
  <c r="W78" i="36"/>
  <c r="V28" i="46" s="1"/>
  <c r="X78" i="36"/>
  <c r="W28" i="46" s="1"/>
  <c r="AG83" i="36"/>
  <c r="W83" i="36"/>
  <c r="U37" i="21" s="1"/>
  <c r="V83" i="36"/>
  <c r="T37" i="21" s="1"/>
  <c r="X83" i="36"/>
  <c r="V88" i="36"/>
  <c r="T42" i="21" s="1"/>
  <c r="W88" i="36"/>
  <c r="X88" i="36"/>
  <c r="V42" i="21" s="1"/>
  <c r="AA83" i="36"/>
  <c r="AF88" i="36"/>
  <c r="AK140" i="13" s="1"/>
  <c r="AK141" i="13" s="1"/>
  <c r="AL88" i="36"/>
  <c r="AQ140" i="13" s="1"/>
  <c r="AQ141" i="13" s="1"/>
  <c r="Z83" i="36"/>
  <c r="AE131" i="13" s="1"/>
  <c r="AE132" i="13" s="1"/>
  <c r="AD78" i="36"/>
  <c r="AC28" i="46" s="1"/>
  <c r="AD88" i="36"/>
  <c r="AH88" i="36"/>
  <c r="AM140" i="13" s="1"/>
  <c r="AM141" i="13" s="1"/>
  <c r="AJ88" i="36"/>
  <c r="AO140" i="13" s="1"/>
  <c r="AO141" i="13" s="1"/>
  <c r="AK88" i="36"/>
  <c r="AP140" i="13" s="1"/>
  <c r="AP141" i="13" s="1"/>
  <c r="AI83" i="36"/>
  <c r="AN131" i="13" s="1"/>
  <c r="AN132" i="13" s="1"/>
  <c r="AG78" i="36"/>
  <c r="AF28" i="46" s="1"/>
  <c r="AF78" i="36"/>
  <c r="AE28" i="46" s="1"/>
  <c r="AJ78" i="36"/>
  <c r="AI28" i="46" s="1"/>
  <c r="AJ83" i="36"/>
  <c r="AO131" i="13" s="1"/>
  <c r="AO132" i="13" s="1"/>
  <c r="Y78" i="36"/>
  <c r="X28" i="46" s="1"/>
  <c r="AL78" i="36"/>
  <c r="AK28" i="46" s="1"/>
  <c r="AH78" i="36"/>
  <c r="AG28" i="46" s="1"/>
  <c r="AK78" i="36"/>
  <c r="AJ28" i="46" s="1"/>
  <c r="AC78" i="36"/>
  <c r="AB28" i="46" s="1"/>
  <c r="AA78" i="36"/>
  <c r="Z28" i="46" s="1"/>
  <c r="AF83" i="36"/>
  <c r="AK83" i="36"/>
  <c r="AH83" i="36"/>
  <c r="Y83" i="36"/>
  <c r="AD83" i="36"/>
  <c r="AL83" i="36"/>
  <c r="AC83" i="36"/>
  <c r="AB83" i="36"/>
  <c r="Y88" i="36"/>
  <c r="AI88" i="36"/>
  <c r="AA88" i="36"/>
  <c r="AG88" i="36"/>
  <c r="AC88" i="36"/>
  <c r="AB88" i="36"/>
  <c r="Z88" i="36"/>
  <c r="Z78" i="36"/>
  <c r="Y28" i="46" s="1"/>
  <c r="AB78" i="36"/>
  <c r="AA28" i="46" s="1"/>
  <c r="AI78" i="36"/>
  <c r="AH28" i="46" s="1"/>
  <c r="X42" i="21" l="1"/>
  <c r="AA91" i="18" s="1"/>
  <c r="AE140" i="13"/>
  <c r="AE141" i="13" s="1"/>
  <c r="W37" i="21"/>
  <c r="Z64" i="18" s="1"/>
  <c r="AD131" i="13"/>
  <c r="AD132" i="13" s="1"/>
  <c r="AJ37" i="21"/>
  <c r="AM64" i="18" s="1"/>
  <c r="AQ131" i="13"/>
  <c r="AQ132" i="13" s="1"/>
  <c r="Y37" i="21"/>
  <c r="AB61" i="18" s="1"/>
  <c r="AB84" i="18" s="1"/>
  <c r="AF131" i="13"/>
  <c r="AF132" i="13" s="1"/>
  <c r="AF37" i="21"/>
  <c r="AI65" i="18" s="1"/>
  <c r="AM131" i="13"/>
  <c r="AM132" i="13" s="1"/>
  <c r="Z42" i="21"/>
  <c r="AC90" i="18" s="1"/>
  <c r="AC113" i="18" s="1"/>
  <c r="AG140" i="13"/>
  <c r="AG141" i="13" s="1"/>
  <c r="AA42" i="21"/>
  <c r="AD94" i="18" s="1"/>
  <c r="AH140" i="13"/>
  <c r="AH141" i="13" s="1"/>
  <c r="AD37" i="21"/>
  <c r="AG64" i="18" s="1"/>
  <c r="AK131" i="13"/>
  <c r="AK132" i="13" s="1"/>
  <c r="AE42" i="21"/>
  <c r="AH94" i="18" s="1"/>
  <c r="AL140" i="13"/>
  <c r="AL141" i="13" s="1"/>
  <c r="AE37" i="21"/>
  <c r="AH65" i="18" s="1"/>
  <c r="AL131" i="13"/>
  <c r="AL132" i="13" s="1"/>
  <c r="AB37" i="21"/>
  <c r="AE63" i="18" s="1"/>
  <c r="AI131" i="13"/>
  <c r="AI132" i="13" s="1"/>
  <c r="Y42" i="21"/>
  <c r="AB90" i="18" s="1"/>
  <c r="AB113" i="18" s="1"/>
  <c r="AF140" i="13"/>
  <c r="AF141" i="13" s="1"/>
  <c r="AB42" i="21"/>
  <c r="AE90" i="18" s="1"/>
  <c r="AE113" i="18" s="1"/>
  <c r="AI140" i="13"/>
  <c r="AI141" i="13" s="1"/>
  <c r="W42" i="21"/>
  <c r="Z91" i="18" s="1"/>
  <c r="AD140" i="13"/>
  <c r="AD141" i="13" s="1"/>
  <c r="Z37" i="21"/>
  <c r="AC61" i="18" s="1"/>
  <c r="AC84" i="18" s="1"/>
  <c r="AG131" i="13"/>
  <c r="AG132" i="13" s="1"/>
  <c r="AI37" i="21"/>
  <c r="AL65" i="18" s="1"/>
  <c r="AP131" i="13"/>
  <c r="AP132" i="13" s="1"/>
  <c r="AG42" i="21"/>
  <c r="AJ93" i="18" s="1"/>
  <c r="AN140" i="13"/>
  <c r="AN141" i="13" s="1"/>
  <c r="AA37" i="21"/>
  <c r="AD65" i="18" s="1"/>
  <c r="AH131" i="13"/>
  <c r="AH132" i="13" s="1"/>
  <c r="AK35" i="18"/>
  <c r="AK36" i="18"/>
  <c r="AK38" i="18"/>
  <c r="AK37" i="18"/>
  <c r="AK39" i="18"/>
  <c r="AK34" i="18"/>
  <c r="AG36" i="18"/>
  <c r="AG38" i="18"/>
  <c r="AG37" i="18"/>
  <c r="AG35" i="18"/>
  <c r="AG39" i="18"/>
  <c r="AG34" i="18"/>
  <c r="AH37" i="18"/>
  <c r="AH36" i="18"/>
  <c r="AH38" i="18"/>
  <c r="AH39" i="18"/>
  <c r="AH35" i="18"/>
  <c r="AH34" i="18"/>
  <c r="AB35" i="18"/>
  <c r="AB38" i="18"/>
  <c r="AB37" i="18"/>
  <c r="AB39" i="18"/>
  <c r="AB36" i="18"/>
  <c r="AB34" i="18"/>
  <c r="AD35" i="18"/>
  <c r="AD38" i="18"/>
  <c r="AD36" i="18"/>
  <c r="AD37" i="18"/>
  <c r="AD39" i="18"/>
  <c r="AD34" i="18"/>
  <c r="AL36" i="18"/>
  <c r="AL39" i="18"/>
  <c r="AL35" i="18"/>
  <c r="AL37" i="18"/>
  <c r="AL38" i="18"/>
  <c r="AL34" i="18"/>
  <c r="AJ36" i="18"/>
  <c r="AJ39" i="18"/>
  <c r="AJ35" i="18"/>
  <c r="AJ38" i="18"/>
  <c r="AJ37" i="18"/>
  <c r="AJ34" i="18"/>
  <c r="AI37" i="18"/>
  <c r="AI35" i="18"/>
  <c r="AI36" i="18"/>
  <c r="AI38" i="18"/>
  <c r="AI39" i="18"/>
  <c r="AI34" i="18"/>
  <c r="AE35" i="18"/>
  <c r="AE38" i="18"/>
  <c r="AE36" i="18"/>
  <c r="AE39" i="18"/>
  <c r="AE37" i="18"/>
  <c r="AE34" i="18"/>
  <c r="Y35" i="18"/>
  <c r="Y37" i="18"/>
  <c r="Y39" i="18"/>
  <c r="Y36" i="18"/>
  <c r="Y38" i="18"/>
  <c r="Y34" i="18"/>
  <c r="AC37" i="18"/>
  <c r="AC35" i="18"/>
  <c r="AC38" i="18"/>
  <c r="AC36" i="18"/>
  <c r="AC39" i="18"/>
  <c r="AC34" i="18"/>
  <c r="AM36" i="18"/>
  <c r="AM39" i="18"/>
  <c r="AM35" i="18"/>
  <c r="AM37" i="18"/>
  <c r="AM38" i="18"/>
  <c r="AM34" i="18"/>
  <c r="X36" i="18"/>
  <c r="X39" i="18"/>
  <c r="X35" i="18"/>
  <c r="X38" i="18"/>
  <c r="X37" i="18"/>
  <c r="X34" i="18"/>
  <c r="AA36" i="18"/>
  <c r="AA39" i="18"/>
  <c r="AA37" i="18"/>
  <c r="AA38" i="18"/>
  <c r="AA35" i="18"/>
  <c r="AA34" i="18"/>
  <c r="Z36" i="18"/>
  <c r="Z39" i="18"/>
  <c r="Z35" i="18"/>
  <c r="Z37" i="18"/>
  <c r="Z38" i="18"/>
  <c r="Z34" i="18"/>
  <c r="W37" i="18"/>
  <c r="W35" i="18"/>
  <c r="W39" i="18"/>
  <c r="W38" i="18"/>
  <c r="W36" i="18"/>
  <c r="W34" i="18"/>
  <c r="AA90" i="18"/>
  <c r="AA113" i="18" s="1"/>
  <c r="W90" i="18"/>
  <c r="W113" i="18" s="1"/>
  <c r="W91" i="18"/>
  <c r="W92" i="18"/>
  <c r="W93" i="18"/>
  <c r="W94" i="18"/>
  <c r="Z90" i="18"/>
  <c r="Z113" i="18" s="1"/>
  <c r="Y90" i="18"/>
  <c r="Y113" i="18" s="1"/>
  <c r="Y91" i="18"/>
  <c r="Y92" i="18"/>
  <c r="Y93" i="18"/>
  <c r="Y94" i="18"/>
  <c r="W65" i="18"/>
  <c r="W64" i="18"/>
  <c r="W63" i="18"/>
  <c r="W62" i="18"/>
  <c r="W61" i="18"/>
  <c r="W84" i="18" s="1"/>
  <c r="X65" i="18"/>
  <c r="X64" i="18"/>
  <c r="X63" i="18"/>
  <c r="X62" i="18"/>
  <c r="X61" i="18"/>
  <c r="X84" i="18" s="1"/>
  <c r="T40" i="21"/>
  <c r="U40" i="21"/>
  <c r="AJ100" i="36"/>
  <c r="AH37" i="21"/>
  <c r="AF104" i="36"/>
  <c r="AD42" i="21"/>
  <c r="U42" i="21"/>
  <c r="AI100" i="36"/>
  <c r="AG37" i="21"/>
  <c r="AK104" i="36"/>
  <c r="AI42" i="21"/>
  <c r="X100" i="36"/>
  <c r="V37" i="21"/>
  <c r="AF42" i="21"/>
  <c r="AJ104" i="36"/>
  <c r="AH42" i="21"/>
  <c r="Z100" i="36"/>
  <c r="X37" i="21"/>
  <c r="AL104" i="36"/>
  <c r="AJ42" i="21"/>
  <c r="AF96" i="36"/>
  <c r="AK96" i="36"/>
  <c r="AH96" i="36"/>
  <c r="W96" i="36"/>
  <c r="Y96" i="36"/>
  <c r="AG100" i="36"/>
  <c r="AA100" i="36"/>
  <c r="AD104" i="36"/>
  <c r="AG96" i="36"/>
  <c r="V96" i="36"/>
  <c r="AD96" i="36"/>
  <c r="AH104" i="36"/>
  <c r="W104" i="36"/>
  <c r="AJ96" i="36"/>
  <c r="AA96" i="36"/>
  <c r="AC96" i="36"/>
  <c r="AL96" i="36"/>
  <c r="AE96" i="36"/>
  <c r="AG104" i="36"/>
  <c r="AI96" i="36"/>
  <c r="AD100" i="36"/>
  <c r="X96" i="36"/>
  <c r="V100" i="36"/>
  <c r="AE104" i="36"/>
  <c r="AB100" i="36"/>
  <c r="Z96" i="36"/>
  <c r="Y104" i="36"/>
  <c r="Y100" i="36"/>
  <c r="V104" i="36"/>
  <c r="AE100" i="36"/>
  <c r="AH100" i="36"/>
  <c r="AK100" i="36"/>
  <c r="AL100" i="36"/>
  <c r="AA104" i="36"/>
  <c r="AI104" i="36"/>
  <c r="AB96" i="36"/>
  <c r="W100" i="36"/>
  <c r="X104" i="36"/>
  <c r="AF100" i="36"/>
  <c r="Z104" i="36"/>
  <c r="AB104" i="36"/>
  <c r="AC104" i="36"/>
  <c r="AC100" i="36"/>
  <c r="AM62" i="18" l="1"/>
  <c r="AM63" i="18"/>
  <c r="AM65" i="18"/>
  <c r="AG62" i="18"/>
  <c r="AG61" i="18"/>
  <c r="AG84" i="18" s="1"/>
  <c r="AG63" i="18"/>
  <c r="AG65" i="18"/>
  <c r="AH93" i="18"/>
  <c r="AH91" i="18"/>
  <c r="AH114" i="18" s="1"/>
  <c r="AH92" i="18"/>
  <c r="AH90" i="18"/>
  <c r="AH113" i="18" s="1"/>
  <c r="AM61" i="18"/>
  <c r="AM84" i="18" s="1"/>
  <c r="AI63" i="18"/>
  <c r="AI61" i="18"/>
  <c r="AI84" i="18" s="1"/>
  <c r="AC63" i="18"/>
  <c r="AC64" i="18"/>
  <c r="AC65" i="18"/>
  <c r="AD93" i="18"/>
  <c r="AD92" i="18"/>
  <c r="AD91" i="18"/>
  <c r="AD114" i="18" s="1"/>
  <c r="AD90" i="18"/>
  <c r="AD113" i="18" s="1"/>
  <c r="AA94" i="18"/>
  <c r="AA114" i="18" s="1"/>
  <c r="AE92" i="18"/>
  <c r="AA93" i="18"/>
  <c r="AE93" i="18"/>
  <c r="AE91" i="18"/>
  <c r="AA92" i="18"/>
  <c r="AE94" i="18"/>
  <c r="AC62" i="18"/>
  <c r="AE62" i="18"/>
  <c r="Z65" i="18"/>
  <c r="Z61" i="18"/>
  <c r="Z84" i="18" s="1"/>
  <c r="Z94" i="18"/>
  <c r="Z114" i="18" s="1"/>
  <c r="Z93" i="18"/>
  <c r="Z92" i="18"/>
  <c r="Z62" i="18"/>
  <c r="Z63" i="18"/>
  <c r="Z86" i="18" s="1"/>
  <c r="AB64" i="18"/>
  <c r="AB56" i="18"/>
  <c r="AB65" i="18"/>
  <c r="AL62" i="18"/>
  <c r="AL85" i="18" s="1"/>
  <c r="AL64" i="18"/>
  <c r="AL61" i="18"/>
  <c r="AL84" i="18" s="1"/>
  <c r="AL63" i="18"/>
  <c r="AH61" i="18"/>
  <c r="AH84" i="18" s="1"/>
  <c r="AH62" i="18"/>
  <c r="AH85" i="18" s="1"/>
  <c r="AH64" i="18"/>
  <c r="AB63" i="18"/>
  <c r="AB62" i="18"/>
  <c r="AD61" i="18"/>
  <c r="AD84" i="18" s="1"/>
  <c r="AC94" i="18"/>
  <c r="AE65" i="18"/>
  <c r="AE64" i="18"/>
  <c r="AE86" i="18" s="1"/>
  <c r="AE61" i="18"/>
  <c r="AE84" i="18" s="1"/>
  <c r="AD63" i="18"/>
  <c r="AH63" i="18"/>
  <c r="AI62" i="18"/>
  <c r="AI85" i="18" s="1"/>
  <c r="AJ92" i="18"/>
  <c r="AJ115" i="18" s="1"/>
  <c r="AJ91" i="18"/>
  <c r="AI64" i="18"/>
  <c r="AJ90" i="18"/>
  <c r="AJ113" i="18" s="1"/>
  <c r="AD62" i="18"/>
  <c r="AD85" i="18" s="1"/>
  <c r="AC93" i="18"/>
  <c r="AB94" i="18"/>
  <c r="AC92" i="18"/>
  <c r="AB93" i="18"/>
  <c r="AC91" i="18"/>
  <c r="AB92" i="18"/>
  <c r="AB91" i="18"/>
  <c r="AD64" i="18"/>
  <c r="AJ94" i="18"/>
  <c r="AG85" i="18"/>
  <c r="W114" i="18"/>
  <c r="W85" i="18"/>
  <c r="X85" i="18"/>
  <c r="X86" i="18"/>
  <c r="W86" i="18"/>
  <c r="Y115" i="18"/>
  <c r="Y114" i="18"/>
  <c r="W115" i="18"/>
  <c r="AG86" i="18"/>
  <c r="AM85" i="18"/>
  <c r="AM86" i="18"/>
  <c r="W58" i="18"/>
  <c r="W105" i="18"/>
  <c r="AK90" i="18"/>
  <c r="AK113" i="18" s="1"/>
  <c r="AK91" i="18"/>
  <c r="AK92" i="18"/>
  <c r="AK93" i="18"/>
  <c r="AK94" i="18"/>
  <c r="AG90" i="18"/>
  <c r="AG113" i="18" s="1"/>
  <c r="AG91" i="18"/>
  <c r="AG92" i="18"/>
  <c r="AG93" i="18"/>
  <c r="AG94" i="18"/>
  <c r="AM90" i="18"/>
  <c r="AM113" i="18" s="1"/>
  <c r="AM91" i="18"/>
  <c r="AM92" i="18"/>
  <c r="AM93" i="18"/>
  <c r="AM94" i="18"/>
  <c r="AI92" i="18"/>
  <c r="AI90" i="18"/>
  <c r="AI113" i="18" s="1"/>
  <c r="AI91" i="18"/>
  <c r="AI93" i="18"/>
  <c r="AI94" i="18"/>
  <c r="Y105" i="18"/>
  <c r="X90" i="18"/>
  <c r="X113" i="18" s="1"/>
  <c r="X91" i="18"/>
  <c r="X92" i="18"/>
  <c r="X93" i="18"/>
  <c r="X94" i="18"/>
  <c r="AL90" i="18"/>
  <c r="AL113" i="18" s="1"/>
  <c r="AL91" i="18"/>
  <c r="AL92" i="18"/>
  <c r="AL93" i="18"/>
  <c r="AL94" i="18"/>
  <c r="X76" i="18"/>
  <c r="AA65" i="18"/>
  <c r="AA64" i="18"/>
  <c r="AA63" i="18"/>
  <c r="AA62" i="18"/>
  <c r="AA61" i="18"/>
  <c r="AA84" i="18" s="1"/>
  <c r="W76" i="18"/>
  <c r="AK65" i="18"/>
  <c r="AK64" i="18"/>
  <c r="AK63" i="18"/>
  <c r="AK62" i="18"/>
  <c r="AK61" i="18"/>
  <c r="AK84" i="18" s="1"/>
  <c r="AJ65" i="18"/>
  <c r="AJ64" i="18"/>
  <c r="AJ63" i="18"/>
  <c r="AJ62" i="18"/>
  <c r="AJ61" i="18"/>
  <c r="AJ84" i="18" s="1"/>
  <c r="Y65" i="18"/>
  <c r="Y64" i="18"/>
  <c r="Y63" i="18"/>
  <c r="Y62" i="18"/>
  <c r="Y61" i="18"/>
  <c r="Y84" i="18" s="1"/>
  <c r="AE57" i="18"/>
  <c r="W56" i="18"/>
  <c r="V40" i="21"/>
  <c r="AE58" i="18"/>
  <c r="AE56" i="18"/>
  <c r="W57" i="18"/>
  <c r="AG57" i="18"/>
  <c r="AL57" i="18"/>
  <c r="Z57" i="18"/>
  <c r="X56" i="18"/>
  <c r="AL58" i="18"/>
  <c r="AE53" i="18"/>
  <c r="W53" i="18"/>
  <c r="AH115" i="18" l="1"/>
  <c r="AM76" i="18"/>
  <c r="AG76" i="18"/>
  <c r="AA115" i="18"/>
  <c r="AH105" i="18"/>
  <c r="AH86" i="18"/>
  <c r="AL86" i="18"/>
  <c r="AL76" i="18"/>
  <c r="AC85" i="18"/>
  <c r="AE85" i="18"/>
  <c r="Z115" i="18"/>
  <c r="AH76" i="18"/>
  <c r="AI86" i="18"/>
  <c r="AA105" i="18"/>
  <c r="Z85" i="18"/>
  <c r="AC76" i="18"/>
  <c r="AE114" i="18"/>
  <c r="AE105" i="18"/>
  <c r="AD115" i="18"/>
  <c r="AE115" i="18"/>
  <c r="Z105" i="18"/>
  <c r="AC86" i="18"/>
  <c r="AD105" i="18"/>
  <c r="Z76" i="18"/>
  <c r="AB86" i="18"/>
  <c r="AB85" i="18"/>
  <c r="AB76" i="18"/>
  <c r="AC115" i="18"/>
  <c r="AI76" i="18"/>
  <c r="AC105" i="18"/>
  <c r="AE76" i="18"/>
  <c r="AC114" i="18"/>
  <c r="AJ105" i="18"/>
  <c r="AD76" i="18"/>
  <c r="AB105" i="18"/>
  <c r="AB115" i="18"/>
  <c r="AD86" i="18"/>
  <c r="AB114" i="18"/>
  <c r="AJ114" i="18"/>
  <c r="AK86" i="18"/>
  <c r="Y85" i="18"/>
  <c r="Y86" i="18"/>
  <c r="AA85" i="18"/>
  <c r="AA86" i="18"/>
  <c r="X115" i="18"/>
  <c r="X114" i="18"/>
  <c r="AM114" i="18"/>
  <c r="AK114" i="18"/>
  <c r="AK85" i="18"/>
  <c r="AJ86" i="18"/>
  <c r="AJ85" i="18"/>
  <c r="AK115" i="18"/>
  <c r="AG115" i="18"/>
  <c r="AI114" i="18"/>
  <c r="AG114" i="18"/>
  <c r="AM115" i="18"/>
  <c r="AL115" i="18"/>
  <c r="AL114" i="18"/>
  <c r="AI115" i="18"/>
  <c r="AA76" i="18"/>
  <c r="AG105" i="18"/>
  <c r="AM105" i="18"/>
  <c r="AL105" i="18"/>
  <c r="X105" i="18"/>
  <c r="AK105" i="18"/>
  <c r="AI105" i="18"/>
  <c r="AK76" i="18"/>
  <c r="AJ76" i="18"/>
  <c r="Y76" i="18"/>
  <c r="Z58" i="18"/>
  <c r="X58" i="18"/>
  <c r="AL56" i="18"/>
  <c r="AF56" i="18"/>
  <c r="AA56" i="18"/>
  <c r="AG58" i="18"/>
  <c r="AD56" i="18"/>
  <c r="AH57" i="18"/>
  <c r="AF58" i="18"/>
  <c r="AC58" i="18"/>
  <c r="AD57" i="18"/>
  <c r="X57" i="18"/>
  <c r="Z56" i="18"/>
  <c r="AK57" i="18"/>
  <c r="AK58" i="18"/>
  <c r="AC57" i="18"/>
  <c r="AJ56" i="18"/>
  <c r="AD58" i="18"/>
  <c r="AJ57" i="18"/>
  <c r="Y56" i="18"/>
  <c r="AB58" i="18"/>
  <c r="AJ58" i="18"/>
  <c r="Y58" i="18"/>
  <c r="AB57" i="18"/>
  <c r="AI57" i="18"/>
  <c r="AI58" i="18"/>
  <c r="AI56" i="18"/>
  <c r="AA58" i="18"/>
  <c r="AG56" i="18"/>
  <c r="AA57" i="18"/>
  <c r="AM56" i="18"/>
  <c r="AH58" i="18"/>
  <c r="AK56" i="18"/>
  <c r="AM57" i="18"/>
  <c r="AC56" i="18"/>
  <c r="Y57" i="18"/>
  <c r="AM58" i="18"/>
  <c r="AF57" i="18"/>
  <c r="AH56" i="18"/>
  <c r="AH53" i="18"/>
  <c r="AK53" i="18"/>
  <c r="AG53" i="18"/>
  <c r="Z53" i="18"/>
  <c r="AI53" i="18"/>
  <c r="AL53" i="18"/>
  <c r="X53" i="18"/>
  <c r="AM53" i="18"/>
  <c r="AF53" i="18"/>
  <c r="AD53" i="18"/>
  <c r="AB53" i="18"/>
  <c r="AC53" i="18"/>
  <c r="Y53" i="18"/>
  <c r="AA53" i="18"/>
  <c r="AJ53" i="18"/>
  <c r="W5" i="21" l="1"/>
  <c r="W4" i="21" s="1"/>
  <c r="E22" i="41" s="1"/>
  <c r="AH5" i="21"/>
  <c r="AE5" i="21"/>
  <c r="Y5" i="21"/>
  <c r="X5" i="21"/>
  <c r="AC5" i="21"/>
  <c r="AG5" i="21"/>
  <c r="AD5" i="21"/>
  <c r="AB5" i="21"/>
  <c r="AF5" i="21"/>
  <c r="AI5" i="21"/>
  <c r="AJ5" i="21"/>
  <c r="Z5" i="21"/>
  <c r="AA5" i="21"/>
  <c r="AA4" i="21" l="1"/>
  <c r="I22" i="41" s="1"/>
  <c r="Y4" i="21"/>
  <c r="G22" i="41" s="1"/>
  <c r="AJ4" i="21"/>
  <c r="R22" i="41" s="1"/>
  <c r="AI4" i="21"/>
  <c r="Q22" i="41" s="1"/>
  <c r="AF4" i="21"/>
  <c r="N22" i="41" s="1"/>
  <c r="AB4" i="21"/>
  <c r="J22" i="41" s="1"/>
  <c r="AD4" i="21"/>
  <c r="L22" i="41" s="1"/>
  <c r="AG4" i="21"/>
  <c r="O22" i="41" s="1"/>
  <c r="AC4" i="21"/>
  <c r="K22" i="41" s="1"/>
  <c r="X4" i="21"/>
  <c r="F22" i="41" s="1"/>
  <c r="AE4" i="21"/>
  <c r="M22" i="41" s="1"/>
  <c r="Z4" i="21"/>
  <c r="H22" i="41" s="1"/>
  <c r="AH4" i="21"/>
  <c r="P22" i="41" s="1"/>
  <c r="E33" i="41"/>
  <c r="E26" i="41"/>
  <c r="H33" i="41" l="1"/>
  <c r="H26" i="41"/>
  <c r="H34" i="41" s="1"/>
  <c r="M33" i="41"/>
  <c r="M26" i="41"/>
  <c r="M34" i="41" s="1"/>
  <c r="F33" i="41"/>
  <c r="F26" i="41"/>
  <c r="F34" i="41" s="1"/>
  <c r="K33" i="41"/>
  <c r="K26" i="41"/>
  <c r="K34" i="41" s="1"/>
  <c r="O33" i="41"/>
  <c r="O26" i="41"/>
  <c r="O34" i="41" s="1"/>
  <c r="L26" i="41"/>
  <c r="L34" i="41" s="1"/>
  <c r="L33" i="41"/>
  <c r="J26" i="41"/>
  <c r="J34" i="41" s="1"/>
  <c r="J33" i="41"/>
  <c r="N33" i="41"/>
  <c r="N26" i="41"/>
  <c r="N34" i="41" s="1"/>
  <c r="Q33" i="41"/>
  <c r="Q26" i="41"/>
  <c r="Q34" i="41" s="1"/>
  <c r="R26" i="41"/>
  <c r="R34" i="41" s="1"/>
  <c r="R33" i="41"/>
  <c r="G26" i="41"/>
  <c r="G34" i="41" s="1"/>
  <c r="G33" i="41"/>
  <c r="P33" i="41"/>
  <c r="P26" i="41"/>
  <c r="P34" i="41" s="1"/>
  <c r="I33" i="41"/>
  <c r="I26" i="41"/>
  <c r="I34" i="41" s="1"/>
  <c r="E34" i="41"/>
  <c r="BV65" i="36" l="1"/>
  <c r="BV85" i="36" s="1"/>
  <c r="BV102" i="36" s="1"/>
  <c r="BV64" i="36"/>
  <c r="BV84" i="36" s="1"/>
  <c r="BV101" i="36" s="1"/>
  <c r="BV70" i="36"/>
  <c r="BV90" i="36" s="1"/>
  <c r="BV106" i="36" s="1"/>
  <c r="BV68" i="36"/>
  <c r="BV88" i="36" s="1"/>
  <c r="BV69" i="36"/>
  <c r="BV89" i="36" s="1"/>
  <c r="BV105" i="36" s="1"/>
  <c r="BL64" i="36"/>
  <c r="BK84" i="36" s="1"/>
  <c r="BL69" i="36"/>
  <c r="BL70" i="36"/>
  <c r="BA69" i="36"/>
  <c r="BA89" i="36" s="1"/>
  <c r="BV63" i="36"/>
  <c r="BV83" i="36" s="1"/>
  <c r="BA70" i="36"/>
  <c r="BL65" i="36"/>
  <c r="BL85" i="36" s="1"/>
  <c r="BL68" i="36"/>
  <c r="BA68" i="36"/>
  <c r="BL63" i="36"/>
  <c r="BV100" i="36" l="1"/>
  <c r="CA131" i="13"/>
  <c r="BV104" i="36"/>
  <c r="CA140" i="13"/>
  <c r="BJ90" i="36"/>
  <c r="BJ106" i="36" s="1"/>
  <c r="BT83" i="36"/>
  <c r="BJ83" i="36"/>
  <c r="BP83" i="36"/>
  <c r="BU83" i="36"/>
  <c r="BL89" i="36"/>
  <c r="BJ43" i="21" s="1"/>
  <c r="BM97" i="18" s="1"/>
  <c r="BU89" i="36"/>
  <c r="BU105" i="36" s="1"/>
  <c r="BF89" i="36"/>
  <c r="BH89" i="36"/>
  <c r="BF43" i="21" s="1"/>
  <c r="BI96" i="18" s="1"/>
  <c r="BK89" i="36"/>
  <c r="BK105" i="36" s="1"/>
  <c r="BO88" i="36"/>
  <c r="BT88" i="36"/>
  <c r="BS88" i="36"/>
  <c r="BD90" i="36"/>
  <c r="BB44" i="21" s="1"/>
  <c r="BE101" i="18" s="1"/>
  <c r="BT90" i="36"/>
  <c r="BT106" i="36" s="1"/>
  <c r="BE90" i="36"/>
  <c r="BE106" i="36" s="1"/>
  <c r="BC89" i="36"/>
  <c r="BA43" i="21" s="1"/>
  <c r="BG88" i="36"/>
  <c r="BE88" i="36"/>
  <c r="BH88" i="36"/>
  <c r="BK88" i="36"/>
  <c r="BI88" i="36"/>
  <c r="BC88" i="36"/>
  <c r="AZ88" i="36"/>
  <c r="BD88" i="36"/>
  <c r="BA88" i="36"/>
  <c r="AY88" i="36"/>
  <c r="AX88" i="36"/>
  <c r="BJ88" i="36"/>
  <c r="BB88" i="36"/>
  <c r="BF88" i="36"/>
  <c r="BI38" i="21"/>
  <c r="BK101" i="36"/>
  <c r="BE84" i="36"/>
  <c r="BM84" i="36"/>
  <c r="BC84" i="36"/>
  <c r="BP84" i="36"/>
  <c r="BT84" i="36"/>
  <c r="BT101" i="36" s="1"/>
  <c r="BU84" i="36"/>
  <c r="BU101" i="36" s="1"/>
  <c r="BB84" i="36"/>
  <c r="BG84" i="36"/>
  <c r="BQ84" i="36"/>
  <c r="BD84" i="36"/>
  <c r="BS84" i="36"/>
  <c r="BS101" i="36" s="1"/>
  <c r="BJ84" i="36"/>
  <c r="BO84" i="36"/>
  <c r="BR84" i="36"/>
  <c r="BN84" i="36"/>
  <c r="BF84" i="36"/>
  <c r="BH84" i="36"/>
  <c r="BL84" i="36"/>
  <c r="BI84" i="36"/>
  <c r="BP85" i="36"/>
  <c r="BD85" i="36"/>
  <c r="BU85" i="36"/>
  <c r="BU102" i="36" s="1"/>
  <c r="BS85" i="36"/>
  <c r="BS102" i="36" s="1"/>
  <c r="BQ85" i="36"/>
  <c r="BB85" i="36"/>
  <c r="BT85" i="36"/>
  <c r="BT102" i="36" s="1"/>
  <c r="BG85" i="36"/>
  <c r="BJ85" i="36"/>
  <c r="BM85" i="36"/>
  <c r="BR85" i="36"/>
  <c r="BC85" i="36"/>
  <c r="BE85" i="36"/>
  <c r="BO85" i="36"/>
  <c r="BI85" i="36"/>
  <c r="BK85" i="36"/>
  <c r="BN85" i="36"/>
  <c r="BH85" i="36"/>
  <c r="BF85" i="36"/>
  <c r="BJ39" i="21"/>
  <c r="BL102" i="36"/>
  <c r="BN83" i="36"/>
  <c r="BI83" i="36"/>
  <c r="BK83" i="36"/>
  <c r="BR83" i="36"/>
  <c r="BO83" i="36"/>
  <c r="BL83" i="36"/>
  <c r="BS83" i="36"/>
  <c r="BG83" i="36"/>
  <c r="BF83" i="36"/>
  <c r="BE83" i="36"/>
  <c r="BM83" i="36"/>
  <c r="BD83" i="36"/>
  <c r="BQ83" i="36"/>
  <c r="BH83" i="36"/>
  <c r="BC83" i="36"/>
  <c r="BB83" i="36"/>
  <c r="BK90" i="36"/>
  <c r="BF90" i="36"/>
  <c r="BQ90" i="36"/>
  <c r="BT89" i="36"/>
  <c r="BT105" i="36" s="1"/>
  <c r="BM89" i="36"/>
  <c r="BN89" i="36"/>
  <c r="BR89" i="36"/>
  <c r="BP89" i="36"/>
  <c r="BO89" i="36"/>
  <c r="BQ89" i="36"/>
  <c r="BD89" i="36"/>
  <c r="AY43" i="21"/>
  <c r="BA105" i="36"/>
  <c r="BI90" i="36"/>
  <c r="BA90" i="36"/>
  <c r="AX90" i="36"/>
  <c r="BB90" i="36"/>
  <c r="AZ90" i="36"/>
  <c r="BR90" i="36"/>
  <c r="BU88" i="36"/>
  <c r="BL88" i="36"/>
  <c r="BN88" i="36"/>
  <c r="BR88" i="36"/>
  <c r="BM88" i="36"/>
  <c r="BQ88" i="36"/>
  <c r="BC90" i="36"/>
  <c r="BO90" i="36"/>
  <c r="BI89" i="36"/>
  <c r="AY89" i="36"/>
  <c r="BJ89" i="36"/>
  <c r="BB89" i="36"/>
  <c r="AX89" i="36"/>
  <c r="AZ89" i="36"/>
  <c r="BG89" i="36"/>
  <c r="BE89" i="36"/>
  <c r="AY90" i="36"/>
  <c r="BS89" i="36"/>
  <c r="BS105" i="36" s="1"/>
  <c r="BL90" i="36"/>
  <c r="BP90" i="36"/>
  <c r="BN90" i="36"/>
  <c r="BU90" i="36"/>
  <c r="BU106" i="36" s="1"/>
  <c r="BS90" i="36"/>
  <c r="BS106" i="36" s="1"/>
  <c r="BM90" i="36"/>
  <c r="BG90" i="36"/>
  <c r="BP88" i="36"/>
  <c r="BH90" i="36"/>
  <c r="BQ131" i="13" l="1"/>
  <c r="BL131" i="13"/>
  <c r="BV109" i="36"/>
  <c r="BZ59" i="27" s="1"/>
  <c r="BP131" i="13"/>
  <c r="BV112" i="36"/>
  <c r="BZ106" i="27" s="1"/>
  <c r="BN131" i="13"/>
  <c r="BV120" i="36"/>
  <c r="BZ127" i="27" s="1"/>
  <c r="BH131" i="13"/>
  <c r="BH132" i="13" s="1"/>
  <c r="BS140" i="13"/>
  <c r="BU140" i="13"/>
  <c r="BV131" i="13"/>
  <c r="BM131" i="13"/>
  <c r="BQ140" i="13"/>
  <c r="BH140" i="13"/>
  <c r="BH141" i="13" s="1"/>
  <c r="BN140" i="13"/>
  <c r="BV117" i="36"/>
  <c r="BZ75" i="27" s="1"/>
  <c r="BV116" i="36"/>
  <c r="BZ69" i="27" s="1"/>
  <c r="BV108" i="36"/>
  <c r="BZ53" i="27" s="1"/>
  <c r="BV113" i="36"/>
  <c r="BZ110" i="27" s="1"/>
  <c r="BV122" i="36"/>
  <c r="BZ137" i="27" s="1"/>
  <c r="BV110" i="36"/>
  <c r="BZ65" i="27" s="1"/>
  <c r="BV114" i="36"/>
  <c r="BZ119" i="27" s="1"/>
  <c r="BV121" i="36"/>
  <c r="BZ133" i="27" s="1"/>
  <c r="BR131" i="13"/>
  <c r="BV118" i="36"/>
  <c r="BZ85" i="27" s="1"/>
  <c r="BW140" i="13"/>
  <c r="BS131" i="13"/>
  <c r="BT104" i="36"/>
  <c r="BY140" i="13"/>
  <c r="BM42" i="21"/>
  <c r="BP91" i="18" s="1"/>
  <c r="BT140" i="13"/>
  <c r="BP140" i="13"/>
  <c r="BM140" i="13"/>
  <c r="BK140" i="13"/>
  <c r="BK141" i="13" s="1"/>
  <c r="BL140" i="13"/>
  <c r="BU104" i="36"/>
  <c r="BZ140" i="13"/>
  <c r="BS100" i="36"/>
  <c r="BX131" i="13"/>
  <c r="BO140" i="13"/>
  <c r="BU100" i="36"/>
  <c r="BZ131" i="13"/>
  <c r="BV140" i="13"/>
  <c r="BT131" i="13"/>
  <c r="BP100" i="36"/>
  <c r="BU131" i="13"/>
  <c r="BR140" i="13"/>
  <c r="BW131" i="13"/>
  <c r="BO131" i="13"/>
  <c r="BT100" i="36"/>
  <c r="BY131" i="13"/>
  <c r="BS104" i="36"/>
  <c r="BX140" i="13"/>
  <c r="BI131" i="13"/>
  <c r="BI132" i="13" s="1"/>
  <c r="BQ130" i="13" s="1"/>
  <c r="BJ140" i="13"/>
  <c r="BJ141" i="13" s="1"/>
  <c r="BK131" i="13"/>
  <c r="BK132" i="13" s="1"/>
  <c r="BG140" i="13"/>
  <c r="BG141" i="13" s="1"/>
  <c r="BJ131" i="13"/>
  <c r="BJ132" i="13" s="1"/>
  <c r="BC140" i="13"/>
  <c r="BC141" i="13" s="1"/>
  <c r="BD140" i="13"/>
  <c r="BD141" i="13" s="1"/>
  <c r="BG131" i="13"/>
  <c r="BG132" i="13" s="1"/>
  <c r="BF140" i="13"/>
  <c r="BF141" i="13" s="1"/>
  <c r="BI140" i="13"/>
  <c r="BI141" i="13" s="1"/>
  <c r="CA139" i="13" s="1"/>
  <c r="BE140" i="13"/>
  <c r="BE141" i="13" s="1"/>
  <c r="BH44" i="21"/>
  <c r="BK104" i="18" s="1"/>
  <c r="BL105" i="36"/>
  <c r="BN37" i="21"/>
  <c r="BQ62" i="18" s="1"/>
  <c r="BC105" i="36"/>
  <c r="BM96" i="18"/>
  <c r="BM98" i="18"/>
  <c r="BM99" i="18"/>
  <c r="BI97" i="18"/>
  <c r="BM95" i="18"/>
  <c r="BI98" i="18"/>
  <c r="BI43" i="21"/>
  <c r="BL97" i="18" s="1"/>
  <c r="BI95" i="18"/>
  <c r="BI99" i="18"/>
  <c r="BH105" i="36"/>
  <c r="BH37" i="21"/>
  <c r="BJ100" i="36"/>
  <c r="BE104" i="18"/>
  <c r="BE102" i="18"/>
  <c r="BE103" i="18"/>
  <c r="BE100" i="18"/>
  <c r="BD43" i="21"/>
  <c r="BF105" i="36"/>
  <c r="BO104" i="36"/>
  <c r="BC44" i="21"/>
  <c r="BF103" i="18" s="1"/>
  <c r="BD106" i="36"/>
  <c r="BL43" i="21"/>
  <c r="BN105" i="36"/>
  <c r="AZ44" i="21"/>
  <c r="BB106" i="36"/>
  <c r="BM73" i="18"/>
  <c r="BM75" i="18"/>
  <c r="BM71" i="18"/>
  <c r="BM72" i="18"/>
  <c r="BM74" i="18"/>
  <c r="BL39" i="21"/>
  <c r="BN102" i="36"/>
  <c r="BQ102" i="36"/>
  <c r="BO39" i="21"/>
  <c r="BJ101" i="36"/>
  <c r="BH38" i="21"/>
  <c r="AX104" i="36"/>
  <c r="AV42" i="21"/>
  <c r="BP106" i="36"/>
  <c r="BN44" i="21"/>
  <c r="BM44" i="21"/>
  <c r="BO106" i="36"/>
  <c r="AV44" i="21"/>
  <c r="AX106" i="36"/>
  <c r="BH100" i="36"/>
  <c r="BF37" i="21"/>
  <c r="BG37" i="21"/>
  <c r="BI100" i="36"/>
  <c r="BI39" i="21"/>
  <c r="BK102" i="36"/>
  <c r="AW42" i="21"/>
  <c r="AY104" i="36"/>
  <c r="BL106" i="36"/>
  <c r="BJ44" i="21"/>
  <c r="BA106" i="36"/>
  <c r="AY44" i="21"/>
  <c r="BQ106" i="36"/>
  <c r="BO44" i="21"/>
  <c r="BO37" i="21"/>
  <c r="BQ100" i="36"/>
  <c r="BL37" i="21"/>
  <c r="BN100" i="36"/>
  <c r="BG39" i="21"/>
  <c r="BI102" i="36"/>
  <c r="BB38" i="21"/>
  <c r="BD101" i="36"/>
  <c r="AY42" i="21"/>
  <c r="BA104" i="36"/>
  <c r="BP37" i="21"/>
  <c r="BR100" i="36"/>
  <c r="BL44" i="21"/>
  <c r="BN106" i="36"/>
  <c r="BA37" i="21"/>
  <c r="BC100" i="36"/>
  <c r="BD44" i="21"/>
  <c r="BF106" i="36"/>
  <c r="BM39" i="21"/>
  <c r="BO102" i="36"/>
  <c r="BD104" i="36"/>
  <c r="BB42" i="21"/>
  <c r="BK37" i="21"/>
  <c r="BM100" i="36"/>
  <c r="BC37" i="21"/>
  <c r="BE100" i="36"/>
  <c r="BE43" i="21"/>
  <c r="BG105" i="36"/>
  <c r="BF100" i="36"/>
  <c r="BD37" i="21"/>
  <c r="BD98" i="18"/>
  <c r="BD97" i="18"/>
  <c r="BD96" i="18"/>
  <c r="BD99" i="18"/>
  <c r="BD95" i="18"/>
  <c r="BJ38" i="21"/>
  <c r="BL101" i="36"/>
  <c r="BL42" i="21"/>
  <c r="BN104" i="36"/>
  <c r="BQ105" i="36"/>
  <c r="BO43" i="21"/>
  <c r="BE37" i="21"/>
  <c r="BG100" i="36"/>
  <c r="BM102" i="36"/>
  <c r="BK39" i="21"/>
  <c r="BF38" i="21"/>
  <c r="BH101" i="36"/>
  <c r="BK104" i="36"/>
  <c r="BI42" i="21"/>
  <c r="AW43" i="21"/>
  <c r="AY105" i="36"/>
  <c r="BF39" i="21"/>
  <c r="BH102" i="36"/>
  <c r="BH42" i="21"/>
  <c r="BJ104" i="36"/>
  <c r="BI37" i="21"/>
  <c r="BK100" i="36"/>
  <c r="BB37" i="21"/>
  <c r="BD100" i="36"/>
  <c r="BB39" i="21"/>
  <c r="BD102" i="36"/>
  <c r="BG38" i="21"/>
  <c r="BI101" i="36"/>
  <c r="AY106" i="36"/>
  <c r="AW44" i="21"/>
  <c r="BI44" i="21"/>
  <c r="BK106" i="36"/>
  <c r="BN39" i="21"/>
  <c r="BP102" i="36"/>
  <c r="AX42" i="21"/>
  <c r="AZ104" i="36"/>
  <c r="BE105" i="36"/>
  <c r="BC43" i="21"/>
  <c r="BK42" i="21"/>
  <c r="BM104" i="36"/>
  <c r="BP42" i="21"/>
  <c r="BR104" i="36"/>
  <c r="BG42" i="21"/>
  <c r="BI104" i="36"/>
  <c r="BG106" i="36"/>
  <c r="BE44" i="21"/>
  <c r="BL104" i="36"/>
  <c r="BJ42" i="21"/>
  <c r="BO105" i="36"/>
  <c r="BM43" i="21"/>
  <c r="BJ102" i="36"/>
  <c r="BH39" i="21"/>
  <c r="BD38" i="21"/>
  <c r="BF101" i="36"/>
  <c r="BP101" i="36"/>
  <c r="BN38" i="21"/>
  <c r="BL68" i="18"/>
  <c r="BL69" i="18"/>
  <c r="BL70" i="18"/>
  <c r="BL67" i="18"/>
  <c r="BL66" i="18"/>
  <c r="BF42" i="21"/>
  <c r="BH104" i="36"/>
  <c r="AX44" i="21"/>
  <c r="AZ106" i="36"/>
  <c r="BM38" i="21"/>
  <c r="BO101" i="36"/>
  <c r="BI105" i="36"/>
  <c r="BG43" i="21"/>
  <c r="BC106" i="36"/>
  <c r="BA44" i="21"/>
  <c r="BO38" i="21"/>
  <c r="BQ101" i="36"/>
  <c r="BO42" i="21"/>
  <c r="BQ104" i="36"/>
  <c r="BC39" i="21"/>
  <c r="BE102" i="36"/>
  <c r="BB97" i="18"/>
  <c r="BB95" i="18"/>
  <c r="BB96" i="18"/>
  <c r="BB99" i="18"/>
  <c r="BB98" i="18"/>
  <c r="AZ38" i="21"/>
  <c r="BB101" i="36"/>
  <c r="BF44" i="21"/>
  <c r="BH106" i="36"/>
  <c r="BB43" i="21"/>
  <c r="BD105" i="36"/>
  <c r="AZ105" i="36"/>
  <c r="AX43" i="21"/>
  <c r="BB105" i="36"/>
  <c r="AZ43" i="21"/>
  <c r="BE39" i="21"/>
  <c r="BG102" i="36"/>
  <c r="BL38" i="21"/>
  <c r="BN101" i="36"/>
  <c r="BA38" i="21"/>
  <c r="BC101" i="36"/>
  <c r="BD42" i="21"/>
  <c r="BF104" i="36"/>
  <c r="BE104" i="36"/>
  <c r="BC42" i="21"/>
  <c r="AZ37" i="21"/>
  <c r="BB100" i="36"/>
  <c r="AZ39" i="21"/>
  <c r="BB102" i="36"/>
  <c r="BE101" i="36"/>
  <c r="BC38" i="21"/>
  <c r="BK43" i="21"/>
  <c r="BM105" i="36"/>
  <c r="BI106" i="36"/>
  <c r="BG44" i="21"/>
  <c r="BE38" i="21"/>
  <c r="BG101" i="36"/>
  <c r="BF102" i="36"/>
  <c r="BD39" i="21"/>
  <c r="BA39" i="21"/>
  <c r="BC102" i="36"/>
  <c r="BC104" i="36"/>
  <c r="BA42" i="21"/>
  <c r="BR102" i="36"/>
  <c r="BP39" i="21"/>
  <c r="BP104" i="36"/>
  <c r="BN42" i="21"/>
  <c r="AV43" i="21"/>
  <c r="AX105" i="36"/>
  <c r="BM106" i="36"/>
  <c r="BK44" i="21"/>
  <c r="BN43" i="21"/>
  <c r="BP105" i="36"/>
  <c r="BJ37" i="21"/>
  <c r="BL100" i="36"/>
  <c r="BH43" i="21"/>
  <c r="BJ105" i="36"/>
  <c r="BP44" i="21"/>
  <c r="BR106" i="36"/>
  <c r="BP43" i="21"/>
  <c r="BR105" i="36"/>
  <c r="BM37" i="21"/>
  <c r="BO100" i="36"/>
  <c r="BR101" i="36"/>
  <c r="BP38" i="21"/>
  <c r="BK38" i="21"/>
  <c r="BM101" i="36"/>
  <c r="BB104" i="36"/>
  <c r="AZ42" i="21"/>
  <c r="BG104" i="36"/>
  <c r="BE42" i="21"/>
  <c r="BP94" i="18" l="1"/>
  <c r="BP90" i="18"/>
  <c r="BK103" i="18"/>
  <c r="BV130" i="13"/>
  <c r="BV125" i="13" s="1"/>
  <c r="BV339" i="13" s="1"/>
  <c r="BV354" i="13" s="1"/>
  <c r="BU130" i="13"/>
  <c r="BU126" i="13" s="1"/>
  <c r="BM130" i="13"/>
  <c r="BM129" i="13" s="1"/>
  <c r="BT130" i="13"/>
  <c r="BT129" i="13" s="1"/>
  <c r="BY130" i="13"/>
  <c r="BY125" i="13" s="1"/>
  <c r="BY339" i="13" s="1"/>
  <c r="BY354" i="13" s="1"/>
  <c r="BX130" i="13"/>
  <c r="BX128" i="13" s="1"/>
  <c r="BS130" i="13"/>
  <c r="BS129" i="13" s="1"/>
  <c r="BP130" i="13"/>
  <c r="BP127" i="13" s="1"/>
  <c r="BP341" i="13" s="1"/>
  <c r="BP356" i="13" s="1"/>
  <c r="BN130" i="13"/>
  <c r="BN128" i="13" s="1"/>
  <c r="BO130" i="13"/>
  <c r="BO127" i="13" s="1"/>
  <c r="BO341" i="13" s="1"/>
  <c r="BO356" i="13" s="1"/>
  <c r="BZ139" i="13"/>
  <c r="BZ137" i="13" s="1"/>
  <c r="BZ349" i="13" s="1"/>
  <c r="BZ364" i="13" s="1"/>
  <c r="CA130" i="13"/>
  <c r="CA126" i="13" s="1"/>
  <c r="CA340" i="13" s="1"/>
  <c r="BW130" i="13"/>
  <c r="BW129" i="13" s="1"/>
  <c r="BW343" i="13" s="1"/>
  <c r="BW358" i="13" s="1"/>
  <c r="BR130" i="13"/>
  <c r="BR129" i="13" s="1"/>
  <c r="BZ107" i="27"/>
  <c r="BZ105" i="27"/>
  <c r="BK101" i="18"/>
  <c r="BZ130" i="13"/>
  <c r="BQ127" i="13"/>
  <c r="BQ341" i="13" s="1"/>
  <c r="BQ356" i="13" s="1"/>
  <c r="BQ128" i="13"/>
  <c r="BQ125" i="13"/>
  <c r="BQ339" i="13" s="1"/>
  <c r="BQ354" i="13" s="1"/>
  <c r="BQ129" i="13"/>
  <c r="BQ126" i="13"/>
  <c r="BZ73" i="27"/>
  <c r="CA137" i="13"/>
  <c r="CA349" i="13" s="1"/>
  <c r="CA364" i="13" s="1"/>
  <c r="CA134" i="13"/>
  <c r="CA346" i="13" s="1"/>
  <c r="CA361" i="13" s="1"/>
  <c r="CA138" i="13"/>
  <c r="CA350" i="13" s="1"/>
  <c r="CA365" i="13" s="1"/>
  <c r="CA135" i="13"/>
  <c r="CA347" i="13" s="1"/>
  <c r="CA362" i="13" s="1"/>
  <c r="CA136" i="13"/>
  <c r="CA348" i="13" s="1"/>
  <c r="CA363" i="13" s="1"/>
  <c r="BZ70" i="27"/>
  <c r="BZ56" i="27"/>
  <c r="BZ60" i="27"/>
  <c r="BZ58" i="27"/>
  <c r="BZ61" i="27"/>
  <c r="BZ57" i="27"/>
  <c r="BZ103" i="27"/>
  <c r="BZ55" i="27"/>
  <c r="BZ104" i="27"/>
  <c r="BZ125" i="27"/>
  <c r="BZ126" i="27"/>
  <c r="BZ122" i="27"/>
  <c r="BZ123" i="27"/>
  <c r="BZ124" i="27"/>
  <c r="BZ108" i="27"/>
  <c r="BK100" i="18"/>
  <c r="BK102" i="18"/>
  <c r="BP93" i="18"/>
  <c r="BZ116" i="27"/>
  <c r="BZ109" i="27"/>
  <c r="BZ52" i="27"/>
  <c r="BZ115" i="27"/>
  <c r="BP92" i="18"/>
  <c r="BZ67" i="27"/>
  <c r="BZ118" i="27"/>
  <c r="BZ64" i="27"/>
  <c r="BZ134" i="27"/>
  <c r="BZ138" i="27"/>
  <c r="BZ139" i="27"/>
  <c r="BZ120" i="27"/>
  <c r="BZ136" i="27"/>
  <c r="BZ135" i="27"/>
  <c r="BZ112" i="27"/>
  <c r="BS122" i="36"/>
  <c r="BW136" i="27" s="1"/>
  <c r="BZ113" i="27"/>
  <c r="BQ65" i="18"/>
  <c r="BW139" i="13"/>
  <c r="BS121" i="36"/>
  <c r="BW129" i="27" s="1"/>
  <c r="BZ83" i="27"/>
  <c r="BZ81" i="27"/>
  <c r="BZ84" i="27"/>
  <c r="BZ86" i="27"/>
  <c r="BZ82" i="27"/>
  <c r="BZ63" i="27"/>
  <c r="BZ62" i="27"/>
  <c r="BO139" i="13"/>
  <c r="BY139" i="13"/>
  <c r="BN139" i="13"/>
  <c r="BR139" i="13"/>
  <c r="BT109" i="36"/>
  <c r="BX56" i="27" s="1"/>
  <c r="BM139" i="13"/>
  <c r="BP139" i="13"/>
  <c r="BZ132" i="27"/>
  <c r="BS139" i="13"/>
  <c r="BX139" i="13"/>
  <c r="BU108" i="36"/>
  <c r="BY55" i="27" s="1"/>
  <c r="BZ71" i="27"/>
  <c r="BZ80" i="27"/>
  <c r="BZ117" i="27"/>
  <c r="BZ129" i="27"/>
  <c r="BZ76" i="27"/>
  <c r="BL139" i="13"/>
  <c r="BL134" i="13" s="1"/>
  <c r="BL130" i="13"/>
  <c r="BL125" i="13" s="1"/>
  <c r="BS118" i="36"/>
  <c r="BW83" i="27" s="1"/>
  <c r="BS120" i="36"/>
  <c r="BW123" i="27" s="1"/>
  <c r="BS112" i="36"/>
  <c r="BW103" i="27" s="1"/>
  <c r="BT116" i="36"/>
  <c r="BX70" i="27" s="1"/>
  <c r="BZ78" i="27"/>
  <c r="BZ50" i="27"/>
  <c r="BZ77" i="27"/>
  <c r="BS109" i="36"/>
  <c r="BW61" i="27" s="1"/>
  <c r="BT117" i="36"/>
  <c r="BX80" i="27" s="1"/>
  <c r="BZ79" i="27"/>
  <c r="BZ130" i="27"/>
  <c r="BT139" i="13"/>
  <c r="BZ74" i="27"/>
  <c r="BZ72" i="27"/>
  <c r="BT110" i="36"/>
  <c r="BX63" i="27" s="1"/>
  <c r="BZ54" i="27"/>
  <c r="BT113" i="36"/>
  <c r="BX112" i="27" s="1"/>
  <c r="BS114" i="36"/>
  <c r="BW117" i="27" s="1"/>
  <c r="BZ131" i="27"/>
  <c r="BT118" i="36"/>
  <c r="BX83" i="27" s="1"/>
  <c r="BZ51" i="27"/>
  <c r="BS108" i="36"/>
  <c r="BW54" i="27" s="1"/>
  <c r="BZ128" i="27"/>
  <c r="BS113" i="36"/>
  <c r="BW114" i="27" s="1"/>
  <c r="BT122" i="36"/>
  <c r="BX136" i="27" s="1"/>
  <c r="BZ111" i="27"/>
  <c r="BT108" i="36"/>
  <c r="BX55" i="27" s="1"/>
  <c r="BZ66" i="27"/>
  <c r="BZ114" i="27"/>
  <c r="BS110" i="36"/>
  <c r="BW67" i="27" s="1"/>
  <c r="BS116" i="36"/>
  <c r="BW70" i="27" s="1"/>
  <c r="BT121" i="36"/>
  <c r="BX132" i="27" s="1"/>
  <c r="BS117" i="36"/>
  <c r="BW79" i="27" s="1"/>
  <c r="BT120" i="36"/>
  <c r="BX123" i="27" s="1"/>
  <c r="BU117" i="36"/>
  <c r="BY80" i="27" s="1"/>
  <c r="BU122" i="36"/>
  <c r="BY139" i="27" s="1"/>
  <c r="BU112" i="36"/>
  <c r="BY108" i="27" s="1"/>
  <c r="BU110" i="36"/>
  <c r="BY62" i="27" s="1"/>
  <c r="BU114" i="36"/>
  <c r="BY115" i="27" s="1"/>
  <c r="BU113" i="36"/>
  <c r="BY110" i="27" s="1"/>
  <c r="BU121" i="36"/>
  <c r="BY130" i="27" s="1"/>
  <c r="BU116" i="36"/>
  <c r="BY70" i="27" s="1"/>
  <c r="BT112" i="36"/>
  <c r="BX105" i="27" s="1"/>
  <c r="BU120" i="36"/>
  <c r="BY123" i="27" s="1"/>
  <c r="BU109" i="36"/>
  <c r="BY57" i="27" s="1"/>
  <c r="BU118" i="36"/>
  <c r="BY83" i="27" s="1"/>
  <c r="BT114" i="36"/>
  <c r="BX117" i="27" s="1"/>
  <c r="BV139" i="13"/>
  <c r="BU139" i="13"/>
  <c r="BQ139" i="13"/>
  <c r="BQ61" i="18"/>
  <c r="BA121" i="36"/>
  <c r="BE131" i="27" s="1"/>
  <c r="BQ63" i="18"/>
  <c r="BQ64" i="18"/>
  <c r="BL96" i="18"/>
  <c r="BL99" i="18"/>
  <c r="BL95" i="18"/>
  <c r="BL98" i="18"/>
  <c r="BF104" i="18"/>
  <c r="BF100" i="18"/>
  <c r="BF102" i="18"/>
  <c r="BF101" i="18"/>
  <c r="BE122" i="36"/>
  <c r="BI134" i="27" s="1"/>
  <c r="BK122" i="36"/>
  <c r="BO136" i="27" s="1"/>
  <c r="BK121" i="36"/>
  <c r="BO128" i="27" s="1"/>
  <c r="BK65" i="18"/>
  <c r="BK62" i="18"/>
  <c r="BK64" i="18"/>
  <c r="BK61" i="18"/>
  <c r="BK63" i="18"/>
  <c r="BC121" i="36"/>
  <c r="BG130" i="27" s="1"/>
  <c r="BG97" i="18"/>
  <c r="BG95" i="18"/>
  <c r="BG96" i="18"/>
  <c r="BG99" i="18"/>
  <c r="BG98" i="18"/>
  <c r="BP110" i="36"/>
  <c r="BT66" i="27" s="1"/>
  <c r="BO117" i="36"/>
  <c r="BS77" i="27" s="1"/>
  <c r="BP108" i="36"/>
  <c r="BT51" i="27" s="1"/>
  <c r="BL120" i="36"/>
  <c r="BP125" i="27" s="1"/>
  <c r="BO120" i="36"/>
  <c r="BS124" i="27" s="1"/>
  <c r="BF118" i="36"/>
  <c r="BJ85" i="27" s="1"/>
  <c r="BJ120" i="36"/>
  <c r="BN123" i="27" s="1"/>
  <c r="BP120" i="36"/>
  <c r="BT122" i="27" s="1"/>
  <c r="BH118" i="36"/>
  <c r="BL85" i="27" s="1"/>
  <c r="BB118" i="36"/>
  <c r="BF86" i="27" s="1"/>
  <c r="BM122" i="36"/>
  <c r="BQ136" i="27" s="1"/>
  <c r="BG120" i="36"/>
  <c r="BK123" i="27" s="1"/>
  <c r="AX121" i="36"/>
  <c r="BB128" i="27" s="1"/>
  <c r="BQ120" i="36"/>
  <c r="BU127" i="27" s="1"/>
  <c r="BE120" i="36"/>
  <c r="BI125" i="27" s="1"/>
  <c r="BL121" i="36"/>
  <c r="BP129" i="27" s="1"/>
  <c r="BI120" i="36"/>
  <c r="BM126" i="27" s="1"/>
  <c r="AY121" i="36"/>
  <c r="BC129" i="27" s="1"/>
  <c r="AZ121" i="36"/>
  <c r="BD130" i="27" s="1"/>
  <c r="BS95" i="18"/>
  <c r="BS96" i="18"/>
  <c r="BS98" i="18"/>
  <c r="BS99" i="18"/>
  <c r="BS97" i="18"/>
  <c r="BG73" i="18"/>
  <c r="BG75" i="18"/>
  <c r="BG74" i="18"/>
  <c r="BG72" i="18"/>
  <c r="BG71" i="18"/>
  <c r="BH96" i="18"/>
  <c r="BH95" i="18"/>
  <c r="BH98" i="18"/>
  <c r="BH99" i="18"/>
  <c r="BH97" i="18"/>
  <c r="BR114" i="36"/>
  <c r="BR108" i="36"/>
  <c r="BR112" i="36"/>
  <c r="BR113" i="36"/>
  <c r="BR109" i="36"/>
  <c r="BR116" i="36"/>
  <c r="BR110" i="36"/>
  <c r="BC90" i="18"/>
  <c r="BC92" i="18"/>
  <c r="BC93" i="18"/>
  <c r="BC94" i="18"/>
  <c r="BC91" i="18"/>
  <c r="BR122" i="36"/>
  <c r="BC74" i="18"/>
  <c r="BC75" i="18"/>
  <c r="BC71" i="18"/>
  <c r="BC73" i="18"/>
  <c r="BC72" i="18"/>
  <c r="BC67" i="18"/>
  <c r="BC66" i="18"/>
  <c r="BC70" i="18"/>
  <c r="BC68" i="18"/>
  <c r="BC69" i="18"/>
  <c r="BK93" i="18"/>
  <c r="BK90" i="18"/>
  <c r="BK91" i="18"/>
  <c r="BK94" i="18"/>
  <c r="BK92" i="18"/>
  <c r="BS61" i="18"/>
  <c r="BS63" i="18"/>
  <c r="BS62" i="18"/>
  <c r="BS64" i="18"/>
  <c r="BS65" i="18"/>
  <c r="BI118" i="36"/>
  <c r="BK118" i="36"/>
  <c r="AX114" i="36"/>
  <c r="AX112" i="36"/>
  <c r="AX116" i="36"/>
  <c r="AX117" i="36"/>
  <c r="AX113" i="36"/>
  <c r="AX120" i="36"/>
  <c r="AX109" i="36"/>
  <c r="AX110" i="36"/>
  <c r="AX118" i="36"/>
  <c r="AX108" i="36"/>
  <c r="BB122" i="36"/>
  <c r="BB120" i="36"/>
  <c r="BS102" i="18"/>
  <c r="BS100" i="18"/>
  <c r="BS104" i="18"/>
  <c r="BS101" i="18"/>
  <c r="BS103" i="18"/>
  <c r="AY97" i="18"/>
  <c r="AY99" i="18"/>
  <c r="AY96" i="18"/>
  <c r="AY95" i="18"/>
  <c r="AY98" i="18"/>
  <c r="BB109" i="36"/>
  <c r="BB114" i="36"/>
  <c r="BB110" i="36"/>
  <c r="BB112" i="36"/>
  <c r="BB108" i="36"/>
  <c r="BB113" i="36"/>
  <c r="BB116" i="36"/>
  <c r="BC98" i="18"/>
  <c r="BC96" i="18"/>
  <c r="BC95" i="18"/>
  <c r="BC97" i="18"/>
  <c r="BC99" i="18"/>
  <c r="BE118" i="36"/>
  <c r="BD103" i="18"/>
  <c r="BD104" i="18"/>
  <c r="BD102" i="18"/>
  <c r="BD100" i="18"/>
  <c r="BD101" i="18"/>
  <c r="BH103" i="18"/>
  <c r="BH102" i="18"/>
  <c r="BH101" i="18"/>
  <c r="BH100" i="18"/>
  <c r="BH104" i="18"/>
  <c r="BP118" i="36"/>
  <c r="BD116" i="36"/>
  <c r="BD109" i="36"/>
  <c r="BD110" i="36"/>
  <c r="BD108" i="36"/>
  <c r="BD113" i="36"/>
  <c r="BD112" i="36"/>
  <c r="BD114" i="36"/>
  <c r="BG114" i="36"/>
  <c r="BG110" i="36"/>
  <c r="BG108" i="36"/>
  <c r="BG112" i="36"/>
  <c r="BG109" i="36"/>
  <c r="BG116" i="36"/>
  <c r="BG113" i="36"/>
  <c r="BE110" i="36"/>
  <c r="BE108" i="36"/>
  <c r="BE113" i="36"/>
  <c r="BE114" i="36"/>
  <c r="BE109" i="36"/>
  <c r="BE112" i="36"/>
  <c r="BE116" i="36"/>
  <c r="BJ71" i="18"/>
  <c r="BJ72" i="18"/>
  <c r="BJ75" i="18"/>
  <c r="BJ73" i="18"/>
  <c r="BJ74" i="18"/>
  <c r="BL71" i="18"/>
  <c r="BL75" i="18"/>
  <c r="BL73" i="18"/>
  <c r="BL74" i="18"/>
  <c r="BL72" i="18"/>
  <c r="BC101" i="18"/>
  <c r="BC104" i="18"/>
  <c r="BC102" i="18"/>
  <c r="BC103" i="18"/>
  <c r="BC100" i="18"/>
  <c r="BM117" i="36"/>
  <c r="BJ121" i="36"/>
  <c r="BQ90" i="18"/>
  <c r="BQ94" i="18"/>
  <c r="BQ93" i="18"/>
  <c r="BQ92" i="18"/>
  <c r="BQ91" i="18"/>
  <c r="BC63" i="18"/>
  <c r="BC62" i="18"/>
  <c r="BC64" i="18"/>
  <c r="BC65" i="18"/>
  <c r="BC61" i="18"/>
  <c r="BB121" i="36"/>
  <c r="BF73" i="18"/>
  <c r="BF72" i="18"/>
  <c r="BF75" i="18"/>
  <c r="BF74" i="18"/>
  <c r="BF71" i="18"/>
  <c r="BC122" i="36"/>
  <c r="BG122" i="36"/>
  <c r="BQ74" i="18"/>
  <c r="BQ75" i="18"/>
  <c r="BQ73" i="18"/>
  <c r="BQ72" i="18"/>
  <c r="BQ71" i="18"/>
  <c r="BE62" i="18"/>
  <c r="BE63" i="18"/>
  <c r="BE64" i="18"/>
  <c r="BE65" i="18"/>
  <c r="BE61" i="18"/>
  <c r="BI75" i="18"/>
  <c r="BI74" i="18"/>
  <c r="BI73" i="18"/>
  <c r="BI71" i="18"/>
  <c r="BI72" i="18"/>
  <c r="BH62" i="18"/>
  <c r="BH63" i="18"/>
  <c r="BH65" i="18"/>
  <c r="BH64" i="18"/>
  <c r="BH61" i="18"/>
  <c r="BF62" i="18"/>
  <c r="BF63" i="18"/>
  <c r="BF61" i="18"/>
  <c r="BF65" i="18"/>
  <c r="BF64" i="18"/>
  <c r="BE74" i="18"/>
  <c r="BE71" i="18"/>
  <c r="BE75" i="18"/>
  <c r="BE72" i="18"/>
  <c r="BE73" i="18"/>
  <c r="BN70" i="18"/>
  <c r="BN66" i="18"/>
  <c r="BN68" i="18"/>
  <c r="BN69" i="18"/>
  <c r="BN67" i="18"/>
  <c r="BR92" i="18"/>
  <c r="BR90" i="18"/>
  <c r="BR91" i="18"/>
  <c r="BR93" i="18"/>
  <c r="BR94" i="18"/>
  <c r="BJ92" i="18"/>
  <c r="BJ91" i="18"/>
  <c r="BJ94" i="18"/>
  <c r="BJ93" i="18"/>
  <c r="BJ90" i="18"/>
  <c r="BJ101" i="18"/>
  <c r="BJ104" i="18"/>
  <c r="BJ103" i="18"/>
  <c r="BJ102" i="18"/>
  <c r="BJ100" i="18"/>
  <c r="BQ117" i="36"/>
  <c r="BQ108" i="36"/>
  <c r="BQ114" i="36"/>
  <c r="BQ110" i="36"/>
  <c r="BQ109" i="36"/>
  <c r="BQ113" i="36"/>
  <c r="BQ116" i="36"/>
  <c r="BQ112" i="36"/>
  <c r="AX122" i="36"/>
  <c r="BN118" i="36"/>
  <c r="BR118" i="36"/>
  <c r="BG92" i="18"/>
  <c r="BG91" i="18"/>
  <c r="BG93" i="18"/>
  <c r="BG94" i="18"/>
  <c r="BG90" i="18"/>
  <c r="BF117" i="36"/>
  <c r="BS90" i="18"/>
  <c r="BS91" i="18"/>
  <c r="BS92" i="18"/>
  <c r="BS93" i="18"/>
  <c r="BS94" i="18"/>
  <c r="BO91" i="18"/>
  <c r="BO92" i="18"/>
  <c r="BO94" i="18"/>
  <c r="BO93" i="18"/>
  <c r="BO90" i="18"/>
  <c r="BL122" i="36"/>
  <c r="BO75" i="18"/>
  <c r="BO71" i="18"/>
  <c r="BO74" i="18"/>
  <c r="BO73" i="18"/>
  <c r="BO72" i="18"/>
  <c r="BC117" i="36"/>
  <c r="BH72" i="18"/>
  <c r="BH71" i="18"/>
  <c r="BH74" i="18"/>
  <c r="BH75" i="18"/>
  <c r="BH73" i="18"/>
  <c r="BD121" i="36"/>
  <c r="BH121" i="36"/>
  <c r="AZ122" i="36"/>
  <c r="BG67" i="18"/>
  <c r="BG69" i="18"/>
  <c r="BG66" i="18"/>
  <c r="BG68" i="18"/>
  <c r="BG70" i="18"/>
  <c r="BP113" i="36"/>
  <c r="BN92" i="18"/>
  <c r="BN93" i="18"/>
  <c r="BN90" i="18"/>
  <c r="BN94" i="18"/>
  <c r="BN91" i="18"/>
  <c r="AY122" i="36"/>
  <c r="BK117" i="36"/>
  <c r="BL117" i="36"/>
  <c r="BD120" i="36"/>
  <c r="BD62" i="18"/>
  <c r="BD63" i="18"/>
  <c r="BD65" i="18"/>
  <c r="BD64" i="18"/>
  <c r="BD61" i="18"/>
  <c r="BA113" i="36"/>
  <c r="BA112" i="36"/>
  <c r="BA116" i="36"/>
  <c r="BA120" i="36"/>
  <c r="BA108" i="36"/>
  <c r="BA114" i="36"/>
  <c r="BA110" i="36"/>
  <c r="BA117" i="36"/>
  <c r="BA109" i="36"/>
  <c r="BA118" i="36"/>
  <c r="BR102" i="18"/>
  <c r="BR101" i="18"/>
  <c r="BR100" i="18"/>
  <c r="BR103" i="18"/>
  <c r="BR104" i="18"/>
  <c r="AY114" i="36"/>
  <c r="AY108" i="36"/>
  <c r="AY113" i="36"/>
  <c r="AY117" i="36"/>
  <c r="AY118" i="36"/>
  <c r="AY109" i="36"/>
  <c r="AY120" i="36"/>
  <c r="AY110" i="36"/>
  <c r="AY112" i="36"/>
  <c r="AY116" i="36"/>
  <c r="BI112" i="36"/>
  <c r="BI109" i="36"/>
  <c r="BI108" i="36"/>
  <c r="BI114" i="36"/>
  <c r="BI110" i="36"/>
  <c r="BI116" i="36"/>
  <c r="BI113" i="36"/>
  <c r="BO122" i="36"/>
  <c r="BK66" i="18"/>
  <c r="BK69" i="18"/>
  <c r="BK67" i="18"/>
  <c r="BK68" i="18"/>
  <c r="BK70" i="18"/>
  <c r="BM91" i="18"/>
  <c r="BM92" i="18"/>
  <c r="BM90" i="18"/>
  <c r="BM93" i="18"/>
  <c r="BM94" i="18"/>
  <c r="BK96" i="18"/>
  <c r="BK95" i="18"/>
  <c r="BK97" i="18"/>
  <c r="BK99" i="18"/>
  <c r="BK98" i="18"/>
  <c r="BF91" i="18"/>
  <c r="BF92" i="18"/>
  <c r="BF93" i="18"/>
  <c r="BF90" i="18"/>
  <c r="BF94" i="18"/>
  <c r="BA95" i="18"/>
  <c r="BA99" i="18"/>
  <c r="BA96" i="18"/>
  <c r="BA98" i="18"/>
  <c r="BA97" i="18"/>
  <c r="BJ96" i="18"/>
  <c r="BJ98" i="18"/>
  <c r="BJ99" i="18"/>
  <c r="BJ97" i="18"/>
  <c r="BJ95" i="18"/>
  <c r="BS67" i="18"/>
  <c r="BS69" i="18"/>
  <c r="BS70" i="18"/>
  <c r="BS68" i="18"/>
  <c r="BS66" i="18"/>
  <c r="BA100" i="18"/>
  <c r="BA101" i="18"/>
  <c r="BA102" i="18"/>
  <c r="BA104" i="18"/>
  <c r="BA103" i="18"/>
  <c r="BP109" i="36"/>
  <c r="BF99" i="18"/>
  <c r="BF95" i="18"/>
  <c r="BF96" i="18"/>
  <c r="BF98" i="18"/>
  <c r="BF97" i="18"/>
  <c r="BI117" i="36"/>
  <c r="BM70" i="18"/>
  <c r="BM68" i="18"/>
  <c r="BM67" i="18"/>
  <c r="BM66" i="18"/>
  <c r="BM69" i="18"/>
  <c r="BG63" i="18"/>
  <c r="BG62" i="18"/>
  <c r="BG65" i="18"/>
  <c r="BG64" i="18"/>
  <c r="BG61" i="18"/>
  <c r="BO118" i="36"/>
  <c r="BN122" i="36"/>
  <c r="BB91" i="18"/>
  <c r="BB90" i="18"/>
  <c r="BB94" i="18"/>
  <c r="BB92" i="18"/>
  <c r="BB93" i="18"/>
  <c r="BQ122" i="36"/>
  <c r="AZ94" i="18"/>
  <c r="AZ93" i="18"/>
  <c r="AZ91" i="18"/>
  <c r="AZ90" i="18"/>
  <c r="AZ92" i="18"/>
  <c r="BJ62" i="18"/>
  <c r="BJ64" i="18"/>
  <c r="BJ63" i="18"/>
  <c r="BJ65" i="18"/>
  <c r="BJ61" i="18"/>
  <c r="BP104" i="18"/>
  <c r="BP101" i="18"/>
  <c r="BP102" i="18"/>
  <c r="BP100" i="18"/>
  <c r="BP103" i="18"/>
  <c r="BJ117" i="36"/>
  <c r="BJ110" i="36"/>
  <c r="BJ114" i="36"/>
  <c r="BJ108" i="36"/>
  <c r="BJ116" i="36"/>
  <c r="BJ113" i="36"/>
  <c r="BJ109" i="36"/>
  <c r="BJ112" i="36"/>
  <c r="BL118" i="36"/>
  <c r="AY92" i="18"/>
  <c r="AY93" i="18"/>
  <c r="AY94" i="18"/>
  <c r="AY91" i="18"/>
  <c r="AY90" i="18"/>
  <c r="BN110" i="36"/>
  <c r="BN109" i="36"/>
  <c r="BN114" i="36"/>
  <c r="BN108" i="36"/>
  <c r="BN113" i="36"/>
  <c r="BN116" i="36"/>
  <c r="BN112" i="36"/>
  <c r="BR71" i="18"/>
  <c r="BR72" i="18"/>
  <c r="BR74" i="18"/>
  <c r="BR73" i="18"/>
  <c r="BR75" i="18"/>
  <c r="BJ118" i="36"/>
  <c r="AZ99" i="18"/>
  <c r="AZ95" i="18"/>
  <c r="AZ98" i="18"/>
  <c r="AZ97" i="18"/>
  <c r="AZ96" i="18"/>
  <c r="BQ121" i="36"/>
  <c r="BM114" i="36"/>
  <c r="BM108" i="36"/>
  <c r="BM110" i="36"/>
  <c r="BM112" i="36"/>
  <c r="BM113" i="36"/>
  <c r="BM109" i="36"/>
  <c r="BM116" i="36"/>
  <c r="BO65" i="18"/>
  <c r="BO64" i="18"/>
  <c r="BO62" i="18"/>
  <c r="BO61" i="18"/>
  <c r="BO63" i="18"/>
  <c r="BQ118" i="36"/>
  <c r="BS73" i="18"/>
  <c r="BS71" i="18"/>
  <c r="BS72" i="18"/>
  <c r="BS75" i="18"/>
  <c r="BS74" i="18"/>
  <c r="BP116" i="36"/>
  <c r="BR120" i="36"/>
  <c r="BL104" i="18"/>
  <c r="BL100" i="18"/>
  <c r="BL102" i="18"/>
  <c r="BL101" i="18"/>
  <c r="BL103" i="18"/>
  <c r="BL92" i="18"/>
  <c r="BL90" i="18"/>
  <c r="BL91" i="18"/>
  <c r="BL94" i="18"/>
  <c r="BL93" i="18"/>
  <c r="BN120" i="36"/>
  <c r="BM102" i="18"/>
  <c r="BM101" i="18"/>
  <c r="BM104" i="18"/>
  <c r="BM100" i="18"/>
  <c r="BM103" i="18"/>
  <c r="BM62" i="18"/>
  <c r="BM61" i="18"/>
  <c r="BM63" i="18"/>
  <c r="BM65" i="18"/>
  <c r="BM64" i="18"/>
  <c r="BG118" i="36"/>
  <c r="BR69" i="18"/>
  <c r="BR66" i="18"/>
  <c r="BR70" i="18"/>
  <c r="BR68" i="18"/>
  <c r="BR67" i="18"/>
  <c r="AZ100" i="18"/>
  <c r="AZ104" i="18"/>
  <c r="AZ102" i="18"/>
  <c r="AZ101" i="18"/>
  <c r="AZ103" i="18"/>
  <c r="BC108" i="36"/>
  <c r="BC109" i="36"/>
  <c r="BC113" i="36"/>
  <c r="BC112" i="36"/>
  <c r="BC110" i="36"/>
  <c r="BC116" i="36"/>
  <c r="BC114" i="36"/>
  <c r="AY104" i="18"/>
  <c r="AY101" i="18"/>
  <c r="AY103" i="18"/>
  <c r="AY100" i="18"/>
  <c r="AY102" i="18"/>
  <c r="BP121" i="36"/>
  <c r="BD91" i="18"/>
  <c r="BD94" i="18"/>
  <c r="BD93" i="18"/>
  <c r="BD90" i="18"/>
  <c r="BD92" i="18"/>
  <c r="BM121" i="36"/>
  <c r="BP63" i="18"/>
  <c r="BP62" i="18"/>
  <c r="BP61" i="18"/>
  <c r="BP65" i="18"/>
  <c r="BP64" i="18"/>
  <c r="BQ97" i="18"/>
  <c r="BQ96" i="18"/>
  <c r="BQ95" i="18"/>
  <c r="BQ98" i="18"/>
  <c r="BQ99" i="18"/>
  <c r="BC120" i="36"/>
  <c r="BH67" i="18"/>
  <c r="BH66" i="18"/>
  <c r="BH70" i="18"/>
  <c r="BH69" i="18"/>
  <c r="BH68" i="18"/>
  <c r="BN95" i="18"/>
  <c r="BN99" i="18"/>
  <c r="BN98" i="18"/>
  <c r="BN97" i="18"/>
  <c r="BN96" i="18"/>
  <c r="BD70" i="18"/>
  <c r="BD66" i="18"/>
  <c r="BD69" i="18"/>
  <c r="BD67" i="18"/>
  <c r="BD68" i="18"/>
  <c r="BE97" i="18"/>
  <c r="BE98" i="18"/>
  <c r="BE99" i="18"/>
  <c r="BE95" i="18"/>
  <c r="BE96" i="18"/>
  <c r="BC118" i="36"/>
  <c r="BD122" i="36"/>
  <c r="BF68" i="18"/>
  <c r="BF70" i="18"/>
  <c r="BF66" i="18"/>
  <c r="BF67" i="18"/>
  <c r="BF69" i="18"/>
  <c r="BN117" i="36"/>
  <c r="BH122" i="36"/>
  <c r="BH120" i="36"/>
  <c r="BP95" i="18"/>
  <c r="BP99" i="18"/>
  <c r="BP97" i="18"/>
  <c r="BP98" i="18"/>
  <c r="BP96" i="18"/>
  <c r="BE121" i="36"/>
  <c r="BJ67" i="18"/>
  <c r="BJ70" i="18"/>
  <c r="BJ66" i="18"/>
  <c r="BJ68" i="18"/>
  <c r="BJ69" i="18"/>
  <c r="BK109" i="36"/>
  <c r="BK113" i="36"/>
  <c r="BK112" i="36"/>
  <c r="BK114" i="36"/>
  <c r="BK116" i="36"/>
  <c r="BK110" i="36"/>
  <c r="BK108" i="36"/>
  <c r="BN73" i="18"/>
  <c r="BN72" i="18"/>
  <c r="BN71" i="18"/>
  <c r="BN75" i="18"/>
  <c r="BN74" i="18"/>
  <c r="BF109" i="36"/>
  <c r="BF113" i="36"/>
  <c r="BF114" i="36"/>
  <c r="BF110" i="36"/>
  <c r="BF116" i="36"/>
  <c r="BF112" i="36"/>
  <c r="BF108" i="36"/>
  <c r="BF121" i="36"/>
  <c r="BP73" i="18"/>
  <c r="BP75" i="18"/>
  <c r="BP71" i="18"/>
  <c r="BP74" i="18"/>
  <c r="BP72" i="18"/>
  <c r="BO101" i="18"/>
  <c r="BO102" i="18"/>
  <c r="BO104" i="18"/>
  <c r="BO100" i="18"/>
  <c r="BO103" i="18"/>
  <c r="BD117" i="36"/>
  <c r="BB101" i="18"/>
  <c r="BB100" i="18"/>
  <c r="BB102" i="18"/>
  <c r="BB103" i="18"/>
  <c r="BB104" i="18"/>
  <c r="BI63" i="18"/>
  <c r="BI64" i="18"/>
  <c r="BI65" i="18"/>
  <c r="BI61" i="18"/>
  <c r="BI62" i="18"/>
  <c r="BQ103" i="18"/>
  <c r="BQ102" i="18"/>
  <c r="BQ100" i="18"/>
  <c r="BQ101" i="18"/>
  <c r="BQ104" i="18"/>
  <c r="BN121" i="36"/>
  <c r="BB117" i="36"/>
  <c r="BA93" i="18"/>
  <c r="BA91" i="18"/>
  <c r="BA94" i="18"/>
  <c r="BA92" i="18"/>
  <c r="BA90" i="18"/>
  <c r="BI69" i="18"/>
  <c r="BI68" i="18"/>
  <c r="BI67" i="18"/>
  <c r="BI70" i="18"/>
  <c r="BI66" i="18"/>
  <c r="BG102" i="18"/>
  <c r="BG100" i="18"/>
  <c r="BG104" i="18"/>
  <c r="BG101" i="18"/>
  <c r="BG103" i="18"/>
  <c r="BK72" i="18"/>
  <c r="BK75" i="18"/>
  <c r="BK71" i="18"/>
  <c r="BK73" i="18"/>
  <c r="BK74" i="18"/>
  <c r="BR97" i="18"/>
  <c r="BR99" i="18"/>
  <c r="BR98" i="18"/>
  <c r="BR95" i="18"/>
  <c r="BR96" i="18"/>
  <c r="BI121" i="36"/>
  <c r="BQ70" i="18"/>
  <c r="BQ68" i="18"/>
  <c r="BQ66" i="18"/>
  <c r="BQ67" i="18"/>
  <c r="BQ69" i="18"/>
  <c r="BR117" i="36"/>
  <c r="BL109" i="36"/>
  <c r="BL113" i="36"/>
  <c r="BL110" i="36"/>
  <c r="BL108" i="36"/>
  <c r="BL116" i="36"/>
  <c r="BL114" i="36"/>
  <c r="BL112" i="36"/>
  <c r="BF120" i="36"/>
  <c r="BP117" i="36"/>
  <c r="BN61" i="18"/>
  <c r="BN62" i="18"/>
  <c r="BN63" i="18"/>
  <c r="BN65" i="18"/>
  <c r="BN64" i="18"/>
  <c r="BI122" i="36"/>
  <c r="BP70" i="18"/>
  <c r="BP68" i="18"/>
  <c r="BP69" i="18"/>
  <c r="BP67" i="18"/>
  <c r="BP66" i="18"/>
  <c r="BP112" i="36"/>
  <c r="BM120" i="36"/>
  <c r="BK120" i="36"/>
  <c r="BE91" i="18"/>
  <c r="BE93" i="18"/>
  <c r="BE94" i="18"/>
  <c r="BE92" i="18"/>
  <c r="BE90" i="18"/>
  <c r="BR64" i="18"/>
  <c r="BR65" i="18"/>
  <c r="BR62" i="18"/>
  <c r="BR61" i="18"/>
  <c r="BR63" i="18"/>
  <c r="BO110" i="36"/>
  <c r="BO114" i="36"/>
  <c r="BO109" i="36"/>
  <c r="BO108" i="36"/>
  <c r="BO113" i="36"/>
  <c r="BO112" i="36"/>
  <c r="BO116" i="36"/>
  <c r="BG117" i="36"/>
  <c r="BH91" i="18"/>
  <c r="BH90" i="18"/>
  <c r="BH92" i="18"/>
  <c r="BH94" i="18"/>
  <c r="BH93" i="18"/>
  <c r="BR121" i="36"/>
  <c r="BN101" i="18"/>
  <c r="BN102" i="18"/>
  <c r="BN100" i="18"/>
  <c r="BN103" i="18"/>
  <c r="BN104" i="18"/>
  <c r="BD73" i="18"/>
  <c r="BD75" i="18"/>
  <c r="BD72" i="18"/>
  <c r="BD71" i="18"/>
  <c r="BD74" i="18"/>
  <c r="BE117" i="36"/>
  <c r="BO67" i="18"/>
  <c r="BO68" i="18"/>
  <c r="BO66" i="18"/>
  <c r="BO70" i="18"/>
  <c r="BO69" i="18"/>
  <c r="BI104" i="18"/>
  <c r="BI100" i="18"/>
  <c r="BI101" i="18"/>
  <c r="BI102" i="18"/>
  <c r="BI103" i="18"/>
  <c r="BI92" i="18"/>
  <c r="BI91" i="18"/>
  <c r="BI94" i="18"/>
  <c r="BI90" i="18"/>
  <c r="BI93" i="18"/>
  <c r="BP114" i="36"/>
  <c r="BO121" i="36"/>
  <c r="AZ120" i="36"/>
  <c r="AZ117" i="36"/>
  <c r="AZ118" i="36"/>
  <c r="AZ109" i="36"/>
  <c r="AZ114" i="36"/>
  <c r="AZ113" i="36"/>
  <c r="AZ112" i="36"/>
  <c r="AZ110" i="36"/>
  <c r="AZ116" i="36"/>
  <c r="AZ108" i="36"/>
  <c r="BD118" i="36"/>
  <c r="BL62" i="18"/>
  <c r="BL64" i="18"/>
  <c r="BL61" i="18"/>
  <c r="BL63" i="18"/>
  <c r="BL65" i="18"/>
  <c r="BH117" i="36"/>
  <c r="BM118" i="36"/>
  <c r="BG121" i="36"/>
  <c r="BF122" i="36"/>
  <c r="BJ122" i="36"/>
  <c r="BE70" i="18"/>
  <c r="BE67" i="18"/>
  <c r="BE66" i="18"/>
  <c r="BE68" i="18"/>
  <c r="BE69" i="18"/>
  <c r="BA122" i="36"/>
  <c r="BH110" i="36"/>
  <c r="BH108" i="36"/>
  <c r="BH114" i="36"/>
  <c r="BH113" i="36"/>
  <c r="BH116" i="36"/>
  <c r="BH109" i="36"/>
  <c r="BH112" i="36"/>
  <c r="BP122" i="36"/>
  <c r="BO95" i="18"/>
  <c r="BO99" i="18"/>
  <c r="BO97" i="18"/>
  <c r="BO96" i="18"/>
  <c r="BO98" i="18"/>
  <c r="BU129" i="13" l="1"/>
  <c r="BU125" i="13"/>
  <c r="BU339" i="13" s="1"/>
  <c r="BU354" i="13" s="1"/>
  <c r="BV128" i="13"/>
  <c r="BV342" i="13" s="1"/>
  <c r="BV357" i="13" s="1"/>
  <c r="BM125" i="13"/>
  <c r="BM339" i="13" s="1"/>
  <c r="BM354" i="13" s="1"/>
  <c r="BM128" i="13"/>
  <c r="BM342" i="13" s="1"/>
  <c r="BM357" i="13" s="1"/>
  <c r="BV127" i="13"/>
  <c r="BV341" i="13" s="1"/>
  <c r="BV356" i="13" s="1"/>
  <c r="BV126" i="13"/>
  <c r="BV340" i="13" s="1"/>
  <c r="BV129" i="13"/>
  <c r="BV343" i="13" s="1"/>
  <c r="BV358" i="13" s="1"/>
  <c r="BU127" i="13"/>
  <c r="BU341" i="13" s="1"/>
  <c r="BU356" i="13" s="1"/>
  <c r="BO129" i="13"/>
  <c r="BO343" i="13" s="1"/>
  <c r="BO358" i="13" s="1"/>
  <c r="BU128" i="13"/>
  <c r="BU342" i="13" s="1"/>
  <c r="BU357" i="13" s="1"/>
  <c r="BP125" i="13"/>
  <c r="BP339" i="13" s="1"/>
  <c r="BP354" i="13" s="1"/>
  <c r="BP126" i="13"/>
  <c r="BP340" i="13" s="1"/>
  <c r="BP355" i="13" s="1"/>
  <c r="BP128" i="13"/>
  <c r="BP342" i="13" s="1"/>
  <c r="BP357" i="13" s="1"/>
  <c r="BO126" i="13"/>
  <c r="BO340" i="13" s="1"/>
  <c r="BO355" i="13" s="1"/>
  <c r="BS128" i="13"/>
  <c r="BS342" i="13" s="1"/>
  <c r="BS357" i="13" s="1"/>
  <c r="BS126" i="13"/>
  <c r="BS340" i="13" s="1"/>
  <c r="BX126" i="13"/>
  <c r="BX340" i="13" s="1"/>
  <c r="BX355" i="13" s="1"/>
  <c r="BX129" i="13"/>
  <c r="BX343" i="13" s="1"/>
  <c r="BX358" i="13" s="1"/>
  <c r="BY129" i="13"/>
  <c r="BY343" i="13" s="1"/>
  <c r="BY358" i="13" s="1"/>
  <c r="BT125" i="13"/>
  <c r="BT339" i="13" s="1"/>
  <c r="BT354" i="13" s="1"/>
  <c r="BY128" i="13"/>
  <c r="BY342" i="13" s="1"/>
  <c r="BY357" i="13" s="1"/>
  <c r="BT126" i="13"/>
  <c r="BT340" i="13" s="1"/>
  <c r="BM127" i="13"/>
  <c r="BM341" i="13" s="1"/>
  <c r="BM356" i="13" s="1"/>
  <c r="BM126" i="13"/>
  <c r="BM340" i="13" s="1"/>
  <c r="BM355" i="13" s="1"/>
  <c r="BX127" i="13"/>
  <c r="BX341" i="13" s="1"/>
  <c r="BX356" i="13" s="1"/>
  <c r="BX125" i="13"/>
  <c r="BX339" i="13" s="1"/>
  <c r="BX354" i="13" s="1"/>
  <c r="BY126" i="13"/>
  <c r="BY340" i="13" s="1"/>
  <c r="BP129" i="13"/>
  <c r="BP343" i="13" s="1"/>
  <c r="BP358" i="13" s="1"/>
  <c r="BY127" i="13"/>
  <c r="BY341" i="13" s="1"/>
  <c r="BY356" i="13" s="1"/>
  <c r="BN126" i="13"/>
  <c r="BN340" i="13" s="1"/>
  <c r="BN129" i="13"/>
  <c r="BN343" i="13" s="1"/>
  <c r="BN358" i="13" s="1"/>
  <c r="BS125" i="13"/>
  <c r="BS339" i="13" s="1"/>
  <c r="BS354" i="13" s="1"/>
  <c r="CA128" i="13"/>
  <c r="CA342" i="13" s="1"/>
  <c r="CA357" i="13" s="1"/>
  <c r="BZ136" i="13"/>
  <c r="BZ348" i="13" s="1"/>
  <c r="BZ363" i="13" s="1"/>
  <c r="BS127" i="13"/>
  <c r="BS341" i="13" s="1"/>
  <c r="BS356" i="13" s="1"/>
  <c r="BZ138" i="13"/>
  <c r="BZ350" i="13" s="1"/>
  <c r="BZ365" i="13" s="1"/>
  <c r="BT128" i="13"/>
  <c r="BT342" i="13" s="1"/>
  <c r="BT357" i="13" s="1"/>
  <c r="BN127" i="13"/>
  <c r="BN341" i="13" s="1"/>
  <c r="BN356" i="13" s="1"/>
  <c r="BN125" i="13"/>
  <c r="BN339" i="13" s="1"/>
  <c r="BN354" i="13" s="1"/>
  <c r="CA127" i="13"/>
  <c r="CA341" i="13" s="1"/>
  <c r="CA356" i="13" s="1"/>
  <c r="BZ134" i="13"/>
  <c r="BZ346" i="13" s="1"/>
  <c r="BZ361" i="13" s="1"/>
  <c r="BR128" i="13"/>
  <c r="BR342" i="13" s="1"/>
  <c r="BR357" i="13" s="1"/>
  <c r="BR125" i="13"/>
  <c r="BR339" i="13" s="1"/>
  <c r="BR354" i="13" s="1"/>
  <c r="BT127" i="13"/>
  <c r="BT341" i="13" s="1"/>
  <c r="BT356" i="13" s="1"/>
  <c r="BR127" i="13"/>
  <c r="BR341" i="13" s="1"/>
  <c r="BR356" i="13" s="1"/>
  <c r="BR126" i="13"/>
  <c r="BR340" i="13" s="1"/>
  <c r="BR355" i="13" s="1"/>
  <c r="BW125" i="13"/>
  <c r="BW339" i="13" s="1"/>
  <c r="BW354" i="13" s="1"/>
  <c r="CA129" i="13"/>
  <c r="CA343" i="13" s="1"/>
  <c r="CA358" i="13" s="1"/>
  <c r="BO125" i="13"/>
  <c r="BO339" i="13" s="1"/>
  <c r="BO354" i="13" s="1"/>
  <c r="CA125" i="13"/>
  <c r="CA339" i="13" s="1"/>
  <c r="CA354" i="13" s="1"/>
  <c r="BO128" i="13"/>
  <c r="BO342" i="13" s="1"/>
  <c r="BO357" i="13" s="1"/>
  <c r="BW128" i="13"/>
  <c r="BW342" i="13" s="1"/>
  <c r="BW357" i="13" s="1"/>
  <c r="BW127" i="13"/>
  <c r="BW341" i="13" s="1"/>
  <c r="BW356" i="13" s="1"/>
  <c r="BZ135" i="13"/>
  <c r="BZ347" i="13" s="1"/>
  <c r="BZ362" i="13" s="1"/>
  <c r="BW126" i="13"/>
  <c r="BW340" i="13" s="1"/>
  <c r="BW355" i="13" s="1"/>
  <c r="BY66" i="27"/>
  <c r="BT136" i="13"/>
  <c r="BT348" i="13" s="1"/>
  <c r="BT363" i="13" s="1"/>
  <c r="BT137" i="13"/>
  <c r="BT349" i="13" s="1"/>
  <c r="BT364" i="13" s="1"/>
  <c r="BT134" i="13"/>
  <c r="BT346" i="13" s="1"/>
  <c r="BT361" i="13" s="1"/>
  <c r="BT138" i="13"/>
  <c r="BT350" i="13" s="1"/>
  <c r="BT365" i="13" s="1"/>
  <c r="BT135" i="13"/>
  <c r="BT347" i="13" s="1"/>
  <c r="BT362" i="13" s="1"/>
  <c r="BP137" i="13"/>
  <c r="BP349" i="13" s="1"/>
  <c r="BP364" i="13" s="1"/>
  <c r="BP134" i="13"/>
  <c r="BP346" i="13" s="1"/>
  <c r="BP361" i="13" s="1"/>
  <c r="BP138" i="13"/>
  <c r="BP350" i="13" s="1"/>
  <c r="BP365" i="13" s="1"/>
  <c r="BP135" i="13"/>
  <c r="BP347" i="13" s="1"/>
  <c r="BP362" i="13" s="1"/>
  <c r="BP136" i="13"/>
  <c r="BP348" i="13" s="1"/>
  <c r="BP363" i="13" s="1"/>
  <c r="BM134" i="13"/>
  <c r="BM346" i="13" s="1"/>
  <c r="BM361" i="13" s="1"/>
  <c r="BM138" i="13"/>
  <c r="BM350" i="13" s="1"/>
  <c r="BM365" i="13" s="1"/>
  <c r="BM135" i="13"/>
  <c r="BM347" i="13" s="1"/>
  <c r="BM362" i="13" s="1"/>
  <c r="BM136" i="13"/>
  <c r="BM348" i="13" s="1"/>
  <c r="BM363" i="13" s="1"/>
  <c r="BM137" i="13"/>
  <c r="BM349" i="13" s="1"/>
  <c r="BM364" i="13" s="1"/>
  <c r="BY134" i="13"/>
  <c r="BY346" i="13" s="1"/>
  <c r="BY361" i="13" s="1"/>
  <c r="BY138" i="13"/>
  <c r="BY350" i="13" s="1"/>
  <c r="BY365" i="13" s="1"/>
  <c r="BY135" i="13"/>
  <c r="BY347" i="13" s="1"/>
  <c r="BY362" i="13" s="1"/>
  <c r="BY136" i="13"/>
  <c r="BY348" i="13" s="1"/>
  <c r="BY363" i="13" s="1"/>
  <c r="BY137" i="13"/>
  <c r="BY349" i="13" s="1"/>
  <c r="BY364" i="13" s="1"/>
  <c r="BQ137" i="13"/>
  <c r="BQ349" i="13" s="1"/>
  <c r="BQ364" i="13" s="1"/>
  <c r="BQ134" i="13"/>
  <c r="BQ346" i="13" s="1"/>
  <c r="BQ361" i="13" s="1"/>
  <c r="BQ138" i="13"/>
  <c r="BQ350" i="13" s="1"/>
  <c r="BQ365" i="13" s="1"/>
  <c r="BQ136" i="13"/>
  <c r="BQ348" i="13" s="1"/>
  <c r="BQ363" i="13" s="1"/>
  <c r="BQ135" i="13"/>
  <c r="BQ347" i="13" s="1"/>
  <c r="BQ362" i="13" s="1"/>
  <c r="BO137" i="13"/>
  <c r="BO349" i="13" s="1"/>
  <c r="BO364" i="13" s="1"/>
  <c r="BO134" i="13"/>
  <c r="BO346" i="13" s="1"/>
  <c r="BO361" i="13" s="1"/>
  <c r="BO138" i="13"/>
  <c r="BO350" i="13" s="1"/>
  <c r="BO365" i="13" s="1"/>
  <c r="BO135" i="13"/>
  <c r="BO347" i="13" s="1"/>
  <c r="BO362" i="13" s="1"/>
  <c r="BO136" i="13"/>
  <c r="BO348" i="13" s="1"/>
  <c r="BO363" i="13" s="1"/>
  <c r="BU135" i="13"/>
  <c r="BU347" i="13" s="1"/>
  <c r="BU362" i="13" s="1"/>
  <c r="BU136" i="13"/>
  <c r="BU348" i="13" s="1"/>
  <c r="BU363" i="13" s="1"/>
  <c r="BU134" i="13"/>
  <c r="BU346" i="13" s="1"/>
  <c r="BU361" i="13" s="1"/>
  <c r="BU137" i="13"/>
  <c r="BU349" i="13" s="1"/>
  <c r="BU364" i="13" s="1"/>
  <c r="BU138" i="13"/>
  <c r="BU350" i="13" s="1"/>
  <c r="BU365" i="13" s="1"/>
  <c r="BW135" i="13"/>
  <c r="BW347" i="13" s="1"/>
  <c r="BW362" i="13" s="1"/>
  <c r="BW134" i="13"/>
  <c r="BW346" i="13" s="1"/>
  <c r="BW361" i="13" s="1"/>
  <c r="BW136" i="13"/>
  <c r="BW348" i="13" s="1"/>
  <c r="BW363" i="13" s="1"/>
  <c r="BW137" i="13"/>
  <c r="BW349" i="13" s="1"/>
  <c r="BW364" i="13" s="1"/>
  <c r="BW138" i="13"/>
  <c r="BW350" i="13" s="1"/>
  <c r="BW365" i="13" s="1"/>
  <c r="BX134" i="13"/>
  <c r="BX346" i="13" s="1"/>
  <c r="BX361" i="13" s="1"/>
  <c r="BX138" i="13"/>
  <c r="BX350" i="13" s="1"/>
  <c r="BX365" i="13" s="1"/>
  <c r="BX135" i="13"/>
  <c r="BX347" i="13" s="1"/>
  <c r="BX362" i="13" s="1"/>
  <c r="BX137" i="13"/>
  <c r="BX349" i="13" s="1"/>
  <c r="BX364" i="13" s="1"/>
  <c r="BX136" i="13"/>
  <c r="BX348" i="13" s="1"/>
  <c r="BX363" i="13" s="1"/>
  <c r="BS136" i="13"/>
  <c r="BS348" i="13" s="1"/>
  <c r="BS363" i="13" s="1"/>
  <c r="BS137" i="13"/>
  <c r="BS349" i="13" s="1"/>
  <c r="BS364" i="13" s="1"/>
  <c r="BS134" i="13"/>
  <c r="BS346" i="13" s="1"/>
  <c r="BS361" i="13" s="1"/>
  <c r="BS138" i="13"/>
  <c r="BS350" i="13" s="1"/>
  <c r="BS365" i="13" s="1"/>
  <c r="BS135" i="13"/>
  <c r="BS347" i="13" s="1"/>
  <c r="BS362" i="13" s="1"/>
  <c r="BR136" i="13"/>
  <c r="BR348" i="13" s="1"/>
  <c r="BR363" i="13" s="1"/>
  <c r="BR137" i="13"/>
  <c r="BR349" i="13" s="1"/>
  <c r="BR364" i="13" s="1"/>
  <c r="BR134" i="13"/>
  <c r="BR346" i="13" s="1"/>
  <c r="BR361" i="13" s="1"/>
  <c r="BR138" i="13"/>
  <c r="BR350" i="13" s="1"/>
  <c r="BR365" i="13" s="1"/>
  <c r="BR135" i="13"/>
  <c r="BR347" i="13" s="1"/>
  <c r="BR362" i="13" s="1"/>
  <c r="BN134" i="13"/>
  <c r="BN346" i="13" s="1"/>
  <c r="BN361" i="13" s="1"/>
  <c r="BN138" i="13"/>
  <c r="BN350" i="13" s="1"/>
  <c r="BN365" i="13" s="1"/>
  <c r="BN135" i="13"/>
  <c r="BN347" i="13" s="1"/>
  <c r="BN362" i="13" s="1"/>
  <c r="BN136" i="13"/>
  <c r="BN348" i="13" s="1"/>
  <c r="BN363" i="13" s="1"/>
  <c r="BN137" i="13"/>
  <c r="BN349" i="13" s="1"/>
  <c r="BN364" i="13" s="1"/>
  <c r="BZ128" i="13"/>
  <c r="BZ342" i="13" s="1"/>
  <c r="BZ357" i="13" s="1"/>
  <c r="BZ127" i="13"/>
  <c r="BZ341" i="13" s="1"/>
  <c r="BZ356" i="13" s="1"/>
  <c r="BZ125" i="13"/>
  <c r="BZ339" i="13" s="1"/>
  <c r="BZ354" i="13" s="1"/>
  <c r="BZ129" i="13"/>
  <c r="BZ343" i="13" s="1"/>
  <c r="BZ358" i="13" s="1"/>
  <c r="BZ126" i="13"/>
  <c r="BZ340" i="13" s="1"/>
  <c r="BV135" i="13"/>
  <c r="BV347" i="13" s="1"/>
  <c r="BV362" i="13" s="1"/>
  <c r="BV136" i="13"/>
  <c r="BV348" i="13" s="1"/>
  <c r="BV363" i="13" s="1"/>
  <c r="BV134" i="13"/>
  <c r="BV346" i="13" s="1"/>
  <c r="BV361" i="13" s="1"/>
  <c r="BV138" i="13"/>
  <c r="BV350" i="13" s="1"/>
  <c r="BV365" i="13" s="1"/>
  <c r="BV137" i="13"/>
  <c r="BV349" i="13" s="1"/>
  <c r="BV364" i="13" s="1"/>
  <c r="BZ143" i="27"/>
  <c r="BZ250" i="27" s="1"/>
  <c r="BW116" i="27"/>
  <c r="BW115" i="27"/>
  <c r="BY103" i="27"/>
  <c r="BY69" i="27"/>
  <c r="BY73" i="27"/>
  <c r="BY74" i="27"/>
  <c r="BX71" i="27"/>
  <c r="BW119" i="27"/>
  <c r="BZ90" i="27"/>
  <c r="BZ240" i="27" s="1"/>
  <c r="BW62" i="27"/>
  <c r="BY63" i="27"/>
  <c r="BY107" i="27"/>
  <c r="BW65" i="27"/>
  <c r="BY51" i="27"/>
  <c r="BY67" i="27"/>
  <c r="BX110" i="27"/>
  <c r="BY106" i="27"/>
  <c r="BY132" i="27"/>
  <c r="BY65" i="27"/>
  <c r="BY133" i="27"/>
  <c r="BY119" i="27"/>
  <c r="BW138" i="27"/>
  <c r="BY117" i="27"/>
  <c r="BY64" i="27"/>
  <c r="BY118" i="27"/>
  <c r="BX51" i="27"/>
  <c r="BZ146" i="27"/>
  <c r="BZ253" i="27" s="1"/>
  <c r="BW118" i="27"/>
  <c r="BW120" i="27"/>
  <c r="BY131" i="27"/>
  <c r="BX50" i="27"/>
  <c r="BW105" i="27"/>
  <c r="BX342" i="13"/>
  <c r="BX357" i="13" s="1"/>
  <c r="BY129" i="27"/>
  <c r="BY128" i="27"/>
  <c r="BW132" i="27"/>
  <c r="BW137" i="27"/>
  <c r="BW135" i="27"/>
  <c r="BX59" i="27"/>
  <c r="BW139" i="27"/>
  <c r="BW134" i="27"/>
  <c r="BX61" i="27"/>
  <c r="BW131" i="27"/>
  <c r="BX57" i="27"/>
  <c r="BX60" i="27"/>
  <c r="BW86" i="27"/>
  <c r="BW128" i="27"/>
  <c r="BW130" i="27"/>
  <c r="BE129" i="27"/>
  <c r="BW133" i="27"/>
  <c r="BZ141" i="27"/>
  <c r="BZ248" i="27" s="1"/>
  <c r="BX58" i="27"/>
  <c r="BZ142" i="27"/>
  <c r="BZ249" i="27" s="1"/>
  <c r="BW63" i="27"/>
  <c r="BX86" i="27"/>
  <c r="BX82" i="27"/>
  <c r="BZ147" i="27"/>
  <c r="BZ254" i="27" s="1"/>
  <c r="BR343" i="13"/>
  <c r="BR358" i="13" s="1"/>
  <c r="BZ93" i="27"/>
  <c r="BZ243" i="27" s="1"/>
  <c r="BY120" i="27"/>
  <c r="BY116" i="27"/>
  <c r="BZ89" i="27"/>
  <c r="BZ239" i="27" s="1"/>
  <c r="BY113" i="27"/>
  <c r="BY109" i="27"/>
  <c r="BX54" i="27"/>
  <c r="BY112" i="27"/>
  <c r="BY50" i="27"/>
  <c r="BW74" i="27"/>
  <c r="BX73" i="27"/>
  <c r="BW109" i="27"/>
  <c r="BW108" i="27"/>
  <c r="BW73" i="27"/>
  <c r="BX114" i="27"/>
  <c r="BX72" i="27"/>
  <c r="BW111" i="27"/>
  <c r="BW106" i="27"/>
  <c r="BW72" i="27"/>
  <c r="BY76" i="27"/>
  <c r="BX74" i="27"/>
  <c r="BW110" i="27"/>
  <c r="BW107" i="27"/>
  <c r="BY53" i="27"/>
  <c r="BW85" i="27"/>
  <c r="BX109" i="27"/>
  <c r="BW60" i="27"/>
  <c r="BX111" i="27"/>
  <c r="BX69" i="27"/>
  <c r="BW113" i="27"/>
  <c r="BW104" i="27"/>
  <c r="BY54" i="27"/>
  <c r="BW84" i="27"/>
  <c r="BX113" i="27"/>
  <c r="BY52" i="27"/>
  <c r="BW56" i="27"/>
  <c r="BW57" i="27"/>
  <c r="BW112" i="27"/>
  <c r="BW82" i="27"/>
  <c r="BY137" i="27"/>
  <c r="BX135" i="27"/>
  <c r="BY136" i="27"/>
  <c r="BY105" i="27"/>
  <c r="BX134" i="27"/>
  <c r="BY104" i="27"/>
  <c r="BX138" i="27"/>
  <c r="BX137" i="27"/>
  <c r="BX139" i="27"/>
  <c r="BX116" i="27"/>
  <c r="BM343" i="13"/>
  <c r="BM358" i="13" s="1"/>
  <c r="BX52" i="27"/>
  <c r="BY138" i="27"/>
  <c r="BE132" i="27"/>
  <c r="BZ94" i="27"/>
  <c r="BZ244" i="27" s="1"/>
  <c r="BZ88" i="27"/>
  <c r="BZ238" i="27" s="1"/>
  <c r="BY85" i="27"/>
  <c r="BW122" i="27"/>
  <c r="BW80" i="27"/>
  <c r="BY72" i="27"/>
  <c r="BY135" i="27"/>
  <c r="BY71" i="27"/>
  <c r="BY134" i="27"/>
  <c r="BY82" i="27"/>
  <c r="BY84" i="27"/>
  <c r="BY81" i="27"/>
  <c r="BZ95" i="27"/>
  <c r="BZ245" i="27" s="1"/>
  <c r="BX108" i="27"/>
  <c r="BZ148" i="27"/>
  <c r="BZ255" i="27" s="1"/>
  <c r="BX84" i="27"/>
  <c r="BY86" i="27"/>
  <c r="BW58" i="27"/>
  <c r="BX85" i="27"/>
  <c r="BW81" i="27"/>
  <c r="BX126" i="27"/>
  <c r="BX130" i="27"/>
  <c r="BW59" i="27"/>
  <c r="BX75" i="27"/>
  <c r="BY127" i="27"/>
  <c r="BW55" i="27"/>
  <c r="BW71" i="27"/>
  <c r="BW64" i="27"/>
  <c r="BX66" i="27"/>
  <c r="BX81" i="27"/>
  <c r="BX118" i="27"/>
  <c r="BX128" i="27"/>
  <c r="BX106" i="27"/>
  <c r="BL136" i="13"/>
  <c r="BL348" i="13" s="1"/>
  <c r="BL363" i="13" s="1"/>
  <c r="BL135" i="13"/>
  <c r="BL347" i="13" s="1"/>
  <c r="BL362" i="13" s="1"/>
  <c r="BL138" i="13"/>
  <c r="BL350" i="13" s="1"/>
  <c r="BL365" i="13" s="1"/>
  <c r="BL137" i="13"/>
  <c r="BL349" i="13" s="1"/>
  <c r="BL364" i="13" s="1"/>
  <c r="BL346" i="13"/>
  <c r="BL361" i="13" s="1"/>
  <c r="BE133" i="27"/>
  <c r="BU343" i="13"/>
  <c r="BU358" i="13" s="1"/>
  <c r="BU340" i="13"/>
  <c r="BE128" i="27"/>
  <c r="BE130" i="27"/>
  <c r="BW69" i="27"/>
  <c r="BW76" i="27"/>
  <c r="BX76" i="27"/>
  <c r="BY122" i="27"/>
  <c r="BW50" i="27"/>
  <c r="BW124" i="27"/>
  <c r="BW66" i="27"/>
  <c r="BX64" i="27"/>
  <c r="BX125" i="27"/>
  <c r="BX65" i="27"/>
  <c r="BY60" i="27"/>
  <c r="BN342" i="13"/>
  <c r="BN357" i="13" s="1"/>
  <c r="BX79" i="27"/>
  <c r="BW53" i="27"/>
  <c r="BW127" i="27"/>
  <c r="BX62" i="27"/>
  <c r="BX129" i="27"/>
  <c r="BT343" i="13"/>
  <c r="BT358" i="13" s="1"/>
  <c r="BY125" i="27"/>
  <c r="BX67" i="27"/>
  <c r="BW78" i="27"/>
  <c r="BX77" i="27"/>
  <c r="BW52" i="27"/>
  <c r="BW126" i="27"/>
  <c r="BX122" i="27"/>
  <c r="BY61" i="27"/>
  <c r="BW77" i="27"/>
  <c r="BW125" i="27"/>
  <c r="BY111" i="27"/>
  <c r="BX53" i="27"/>
  <c r="BX107" i="27"/>
  <c r="BL128" i="13"/>
  <c r="BL342" i="13" s="1"/>
  <c r="BL357" i="13" s="1"/>
  <c r="BL127" i="13"/>
  <c r="BL341" i="13" s="1"/>
  <c r="BL356" i="13" s="1"/>
  <c r="BL126" i="13"/>
  <c r="BL340" i="13" s="1"/>
  <c r="BL355" i="13" s="1"/>
  <c r="BL339" i="13"/>
  <c r="BL129" i="13"/>
  <c r="BL343" i="13" s="1"/>
  <c r="BL358" i="13" s="1"/>
  <c r="BY126" i="27"/>
  <c r="BX78" i="27"/>
  <c r="BY124" i="27"/>
  <c r="BW51" i="27"/>
  <c r="BW75" i="27"/>
  <c r="BY114" i="27"/>
  <c r="BX124" i="27"/>
  <c r="BS343" i="13"/>
  <c r="BS358" i="13" s="1"/>
  <c r="BQ342" i="13"/>
  <c r="BQ357" i="13" s="1"/>
  <c r="BQ340" i="13"/>
  <c r="BQ343" i="13"/>
  <c r="BQ358" i="13" s="1"/>
  <c r="CA355" i="13"/>
  <c r="BY58" i="27"/>
  <c r="BY78" i="27"/>
  <c r="BX120" i="27"/>
  <c r="BX133" i="27"/>
  <c r="BY79" i="27"/>
  <c r="BY75" i="27"/>
  <c r="BY77" i="27"/>
  <c r="BY56" i="27"/>
  <c r="BX115" i="27"/>
  <c r="BX119" i="27"/>
  <c r="BY59" i="27"/>
  <c r="BX104" i="27"/>
  <c r="BX127" i="27"/>
  <c r="BX131" i="27"/>
  <c r="BX103" i="27"/>
  <c r="BO135" i="27"/>
  <c r="BO137" i="27"/>
  <c r="BT126" i="27"/>
  <c r="BQ137" i="27"/>
  <c r="BQ138" i="27"/>
  <c r="BQ139" i="27"/>
  <c r="BQ135" i="27"/>
  <c r="BS79" i="27"/>
  <c r="BS78" i="27"/>
  <c r="BI137" i="27"/>
  <c r="BI136" i="27"/>
  <c r="BI135" i="27"/>
  <c r="BT127" i="27"/>
  <c r="BJ81" i="27"/>
  <c r="BB133" i="27"/>
  <c r="BO134" i="27"/>
  <c r="BO139" i="27"/>
  <c r="BS75" i="27"/>
  <c r="BO138" i="27"/>
  <c r="BI138" i="27"/>
  <c r="BI139" i="27"/>
  <c r="BQ134" i="27"/>
  <c r="BT124" i="27"/>
  <c r="BT125" i="27"/>
  <c r="BU126" i="27"/>
  <c r="BO131" i="27"/>
  <c r="BB131" i="27"/>
  <c r="BT123" i="27"/>
  <c r="BB132" i="27"/>
  <c r="BO130" i="27"/>
  <c r="BO129" i="27"/>
  <c r="BU124" i="27"/>
  <c r="BO132" i="27"/>
  <c r="BU123" i="27"/>
  <c r="BO133" i="27"/>
  <c r="BB130" i="27"/>
  <c r="BB129" i="27"/>
  <c r="BG128" i="27"/>
  <c r="BQ84" i="18"/>
  <c r="BN127" i="27"/>
  <c r="BK127" i="27"/>
  <c r="BN125" i="27"/>
  <c r="BL81" i="27"/>
  <c r="BL86" i="27"/>
  <c r="BG131" i="27"/>
  <c r="BL83" i="27"/>
  <c r="BR86" i="18"/>
  <c r="BK124" i="27"/>
  <c r="BD132" i="27"/>
  <c r="BD131" i="27"/>
  <c r="BG129" i="27"/>
  <c r="BT65" i="27"/>
  <c r="BG133" i="27"/>
  <c r="BT54" i="27"/>
  <c r="BD128" i="27"/>
  <c r="BD133" i="27"/>
  <c r="BD129" i="27"/>
  <c r="BM125" i="27"/>
  <c r="BT62" i="27"/>
  <c r="BG132" i="27"/>
  <c r="BP127" i="27"/>
  <c r="BT63" i="27"/>
  <c r="BT55" i="27"/>
  <c r="BT53" i="27"/>
  <c r="BC133" i="27"/>
  <c r="BC131" i="27"/>
  <c r="BT64" i="27"/>
  <c r="BC132" i="27"/>
  <c r="BF83" i="27"/>
  <c r="BK122" i="27"/>
  <c r="BT67" i="27"/>
  <c r="BP114" i="18"/>
  <c r="BC130" i="27"/>
  <c r="BF84" i="27"/>
  <c r="BF85" i="27"/>
  <c r="BC128" i="27"/>
  <c r="BP115" i="18"/>
  <c r="BF82" i="27"/>
  <c r="BF81" i="27"/>
  <c r="BJ83" i="27"/>
  <c r="BM127" i="27"/>
  <c r="BM123" i="27"/>
  <c r="BS125" i="27"/>
  <c r="BS114" i="18"/>
  <c r="BJ86" i="27"/>
  <c r="BN126" i="27"/>
  <c r="BP131" i="27"/>
  <c r="BS123" i="27"/>
  <c r="BI123" i="27"/>
  <c r="BS76" i="27"/>
  <c r="BG115" i="18"/>
  <c r="BP123" i="27"/>
  <c r="BJ84" i="27"/>
  <c r="BN122" i="27"/>
  <c r="BP132" i="27"/>
  <c r="BS122" i="27"/>
  <c r="BM124" i="27"/>
  <c r="BL84" i="27"/>
  <c r="BS126" i="27"/>
  <c r="BI122" i="27"/>
  <c r="BQ76" i="18"/>
  <c r="BS80" i="27"/>
  <c r="BB115" i="18"/>
  <c r="BP122" i="27"/>
  <c r="BQ86" i="18"/>
  <c r="BI126" i="27"/>
  <c r="BU125" i="27"/>
  <c r="BP126" i="27"/>
  <c r="BJ82" i="27"/>
  <c r="BN124" i="27"/>
  <c r="BK126" i="27"/>
  <c r="BT50" i="27"/>
  <c r="BP128" i="27"/>
  <c r="BP105" i="18"/>
  <c r="BL82" i="27"/>
  <c r="BP130" i="27"/>
  <c r="BD115" i="18"/>
  <c r="BP133" i="27"/>
  <c r="BI124" i="27"/>
  <c r="BS127" i="27"/>
  <c r="BI127" i="27"/>
  <c r="BM122" i="27"/>
  <c r="BU122" i="27"/>
  <c r="BC86" i="18"/>
  <c r="BP124" i="27"/>
  <c r="BK125" i="27"/>
  <c r="BT52" i="27"/>
  <c r="BO114" i="18"/>
  <c r="BH86" i="18"/>
  <c r="BH85" i="27"/>
  <c r="BH81" i="27"/>
  <c r="BH84" i="27"/>
  <c r="BH86" i="27"/>
  <c r="BH82" i="27"/>
  <c r="BH83" i="27"/>
  <c r="BV129" i="27"/>
  <c r="BV128" i="27"/>
  <c r="BV132" i="27"/>
  <c r="BV133" i="27"/>
  <c r="BV130" i="27"/>
  <c r="BV131" i="27"/>
  <c r="BO114" i="27"/>
  <c r="BO110" i="27"/>
  <c r="BO111" i="27"/>
  <c r="BO112" i="27"/>
  <c r="BO109" i="27"/>
  <c r="BO113" i="27"/>
  <c r="BK118" i="27"/>
  <c r="BK119" i="27"/>
  <c r="BK115" i="27"/>
  <c r="BK120" i="27"/>
  <c r="BK117" i="27"/>
  <c r="BK116" i="27"/>
  <c r="BS120" i="27"/>
  <c r="BS118" i="27"/>
  <c r="BS119" i="27"/>
  <c r="BS117" i="27"/>
  <c r="BS115" i="27"/>
  <c r="BS116" i="27"/>
  <c r="BG124" i="27"/>
  <c r="BG122" i="27"/>
  <c r="BG123" i="27"/>
  <c r="BG127" i="27"/>
  <c r="BG126" i="27"/>
  <c r="BG125" i="27"/>
  <c r="BG73" i="27"/>
  <c r="BG74" i="27"/>
  <c r="BG70" i="27"/>
  <c r="BG71" i="27"/>
  <c r="BG72" i="27"/>
  <c r="BG69" i="27"/>
  <c r="BQ111" i="27"/>
  <c r="BQ114" i="27"/>
  <c r="BQ113" i="27"/>
  <c r="BQ112" i="27"/>
  <c r="BQ109" i="27"/>
  <c r="BQ110" i="27"/>
  <c r="BN86" i="27"/>
  <c r="BN81" i="27"/>
  <c r="BN83" i="27"/>
  <c r="BN82" i="27"/>
  <c r="BN85" i="27"/>
  <c r="BN84" i="27"/>
  <c r="BR103" i="27"/>
  <c r="BR107" i="27"/>
  <c r="BR108" i="27"/>
  <c r="BR104" i="27"/>
  <c r="BR105" i="27"/>
  <c r="BR106" i="27"/>
  <c r="BG85" i="18"/>
  <c r="BK86" i="18"/>
  <c r="BC70" i="27"/>
  <c r="BC73" i="27"/>
  <c r="BC74" i="27"/>
  <c r="BC72" i="27"/>
  <c r="BC69" i="27"/>
  <c r="BC71" i="27"/>
  <c r="BE109" i="27"/>
  <c r="BE110" i="27"/>
  <c r="BE111" i="27"/>
  <c r="BE114" i="27"/>
  <c r="BE113" i="27"/>
  <c r="BE112" i="27"/>
  <c r="BN113" i="18"/>
  <c r="BN105" i="18"/>
  <c r="BG78" i="27"/>
  <c r="BG76" i="27"/>
  <c r="BG79" i="27"/>
  <c r="BG77" i="27"/>
  <c r="BG75" i="27"/>
  <c r="BG80" i="27"/>
  <c r="BG113" i="18"/>
  <c r="BG105" i="18"/>
  <c r="BU63" i="27"/>
  <c r="BU65" i="27"/>
  <c r="BU66" i="27"/>
  <c r="BU64" i="27"/>
  <c r="BU62" i="27"/>
  <c r="BU67" i="27"/>
  <c r="BR105" i="18"/>
  <c r="BR113" i="18"/>
  <c r="BQ85" i="18"/>
  <c r="BG138" i="27"/>
  <c r="BG139" i="27"/>
  <c r="BG137" i="27"/>
  <c r="BG135" i="27"/>
  <c r="BG136" i="27"/>
  <c r="BG134" i="27"/>
  <c r="BQ114" i="18"/>
  <c r="BI61" i="27"/>
  <c r="BI56" i="27"/>
  <c r="BI59" i="27"/>
  <c r="BI57" i="27"/>
  <c r="BI58" i="27"/>
  <c r="BI60" i="27"/>
  <c r="BH69" i="27"/>
  <c r="BH70" i="27"/>
  <c r="BH74" i="27"/>
  <c r="BH72" i="27"/>
  <c r="BH73" i="27"/>
  <c r="BH71" i="27"/>
  <c r="BF63" i="27"/>
  <c r="BF65" i="27"/>
  <c r="BF67" i="27"/>
  <c r="BF66" i="27"/>
  <c r="BF62" i="27"/>
  <c r="BF64" i="27"/>
  <c r="BB119" i="27"/>
  <c r="BB115" i="27"/>
  <c r="BB120" i="27"/>
  <c r="BB117" i="27"/>
  <c r="BB116" i="27"/>
  <c r="BB118" i="27"/>
  <c r="BV52" i="27"/>
  <c r="BV50" i="27"/>
  <c r="BV51" i="27"/>
  <c r="BV53" i="27"/>
  <c r="BV54" i="27"/>
  <c r="BV55" i="27"/>
  <c r="BN135" i="27"/>
  <c r="BN134" i="27"/>
  <c r="BN138" i="27"/>
  <c r="BN137" i="27"/>
  <c r="BN139" i="27"/>
  <c r="BN136" i="27"/>
  <c r="BD70" i="27"/>
  <c r="BD72" i="27"/>
  <c r="BD71" i="27"/>
  <c r="BD69" i="27"/>
  <c r="BD74" i="27"/>
  <c r="BD73" i="27"/>
  <c r="BS65" i="27"/>
  <c r="BS63" i="27"/>
  <c r="BS67" i="27"/>
  <c r="BS64" i="27"/>
  <c r="BS62" i="27"/>
  <c r="BS66" i="27"/>
  <c r="BE114" i="18"/>
  <c r="BP113" i="27"/>
  <c r="BP110" i="27"/>
  <c r="BP109" i="27"/>
  <c r="BP114" i="27"/>
  <c r="BP111" i="27"/>
  <c r="BP112" i="27"/>
  <c r="BJ104" i="27"/>
  <c r="BJ105" i="27"/>
  <c r="BJ103" i="27"/>
  <c r="BJ106" i="27"/>
  <c r="BJ107" i="27"/>
  <c r="BJ108" i="27"/>
  <c r="BL137" i="27"/>
  <c r="BL139" i="27"/>
  <c r="BL136" i="27"/>
  <c r="BL138" i="27"/>
  <c r="BL135" i="27"/>
  <c r="BL134" i="27"/>
  <c r="BD105" i="18"/>
  <c r="BD113" i="18"/>
  <c r="BG64" i="27"/>
  <c r="BG63" i="27"/>
  <c r="BG67" i="27"/>
  <c r="BG62" i="27"/>
  <c r="BG65" i="27"/>
  <c r="BG66" i="27"/>
  <c r="BM86" i="18"/>
  <c r="BL114" i="18"/>
  <c r="BQ103" i="27"/>
  <c r="BQ105" i="27"/>
  <c r="BQ106" i="27"/>
  <c r="BQ107" i="27"/>
  <c r="BQ108" i="27"/>
  <c r="BQ104" i="27"/>
  <c r="BR74" i="27"/>
  <c r="BR71" i="27"/>
  <c r="BR73" i="27"/>
  <c r="BR72" i="27"/>
  <c r="BR70" i="27"/>
  <c r="BR69" i="27"/>
  <c r="AY105" i="18"/>
  <c r="AY113" i="18"/>
  <c r="BP83" i="27"/>
  <c r="BP82" i="27"/>
  <c r="BP86" i="27"/>
  <c r="BP85" i="27"/>
  <c r="BP81" i="27"/>
  <c r="BP84" i="27"/>
  <c r="BU139" i="27"/>
  <c r="BU137" i="27"/>
  <c r="BU136" i="27"/>
  <c r="BU135" i="27"/>
  <c r="BU138" i="27"/>
  <c r="BU134" i="27"/>
  <c r="BG86" i="18"/>
  <c r="BM76" i="27"/>
  <c r="BM78" i="27"/>
  <c r="BM75" i="27"/>
  <c r="BM77" i="27"/>
  <c r="BM79" i="27"/>
  <c r="BM80" i="27"/>
  <c r="BT57" i="27"/>
  <c r="BT58" i="27"/>
  <c r="BT61" i="27"/>
  <c r="BT56" i="27"/>
  <c r="BT60" i="27"/>
  <c r="BT59" i="27"/>
  <c r="BK85" i="18"/>
  <c r="BC103" i="27"/>
  <c r="BC104" i="27"/>
  <c r="BC105" i="27"/>
  <c r="BC107" i="27"/>
  <c r="BC106" i="27"/>
  <c r="BC108" i="27"/>
  <c r="BD76" i="18"/>
  <c r="BD84" i="18"/>
  <c r="BU115" i="27"/>
  <c r="BU118" i="27"/>
  <c r="BU119" i="27"/>
  <c r="BU120" i="27"/>
  <c r="BU116" i="27"/>
  <c r="BU117" i="27"/>
  <c r="BJ114" i="18"/>
  <c r="BR115" i="18"/>
  <c r="BH85" i="18"/>
  <c r="BQ115" i="18"/>
  <c r="BI118" i="27"/>
  <c r="BI119" i="27"/>
  <c r="BI120" i="27"/>
  <c r="BI117" i="27"/>
  <c r="BI115" i="27"/>
  <c r="BI116" i="27"/>
  <c r="BT82" i="27"/>
  <c r="BT81" i="27"/>
  <c r="BT83" i="27"/>
  <c r="BT86" i="27"/>
  <c r="BT85" i="27"/>
  <c r="BT84" i="27"/>
  <c r="BF117" i="27"/>
  <c r="BF115" i="27"/>
  <c r="BF120" i="27"/>
  <c r="BF119" i="27"/>
  <c r="BF116" i="27"/>
  <c r="BF118" i="27"/>
  <c r="BF123" i="27"/>
  <c r="BF124" i="27"/>
  <c r="BF126" i="27"/>
  <c r="BF122" i="27"/>
  <c r="BF127" i="27"/>
  <c r="BF125" i="27"/>
  <c r="BO81" i="27"/>
  <c r="BO84" i="27"/>
  <c r="BO86" i="27"/>
  <c r="BO82" i="27"/>
  <c r="BO85" i="27"/>
  <c r="BO83" i="27"/>
  <c r="BV119" i="27"/>
  <c r="BV116" i="27"/>
  <c r="BV117" i="27"/>
  <c r="BV120" i="27"/>
  <c r="BV115" i="27"/>
  <c r="BV118" i="27"/>
  <c r="BJ137" i="27"/>
  <c r="BJ139" i="27"/>
  <c r="BJ135" i="27"/>
  <c r="BJ136" i="27"/>
  <c r="BJ134" i="27"/>
  <c r="BJ138" i="27"/>
  <c r="BD66" i="27"/>
  <c r="BD65" i="27"/>
  <c r="BD62" i="27"/>
  <c r="BD63" i="27"/>
  <c r="BD67" i="27"/>
  <c r="BD64" i="27"/>
  <c r="BI113" i="18"/>
  <c r="BI105" i="18"/>
  <c r="BH115" i="18"/>
  <c r="BO124" i="27"/>
  <c r="BO125" i="27"/>
  <c r="BO126" i="27"/>
  <c r="BO127" i="27"/>
  <c r="BO122" i="27"/>
  <c r="BO123" i="27"/>
  <c r="BP61" i="27"/>
  <c r="BP57" i="27"/>
  <c r="BP56" i="27"/>
  <c r="BP60" i="27"/>
  <c r="BP58" i="27"/>
  <c r="BP59" i="27"/>
  <c r="BR128" i="27"/>
  <c r="BR133" i="27"/>
  <c r="BR129" i="27"/>
  <c r="BR130" i="27"/>
  <c r="BR132" i="27"/>
  <c r="BR131" i="27"/>
  <c r="BJ71" i="27"/>
  <c r="BJ70" i="27"/>
  <c r="BJ69" i="27"/>
  <c r="BJ72" i="27"/>
  <c r="BJ73" i="27"/>
  <c r="BJ74" i="27"/>
  <c r="BR77" i="27"/>
  <c r="BR75" i="27"/>
  <c r="BR79" i="27"/>
  <c r="BR78" i="27"/>
  <c r="BR76" i="27"/>
  <c r="BR80" i="27"/>
  <c r="BG105" i="27"/>
  <c r="BG104" i="27"/>
  <c r="BG106" i="27"/>
  <c r="BG108" i="27"/>
  <c r="BG103" i="27"/>
  <c r="BG107" i="27"/>
  <c r="BM76" i="18"/>
  <c r="BM84" i="18"/>
  <c r="BL113" i="18"/>
  <c r="BL105" i="18"/>
  <c r="BQ62" i="27"/>
  <c r="BQ66" i="27"/>
  <c r="BQ65" i="27"/>
  <c r="BQ64" i="27"/>
  <c r="BQ63" i="27"/>
  <c r="BQ67" i="27"/>
  <c r="BR114" i="27"/>
  <c r="BR111" i="27"/>
  <c r="BR113" i="27"/>
  <c r="BR110" i="27"/>
  <c r="BR109" i="27"/>
  <c r="BR112" i="27"/>
  <c r="AY114" i="18"/>
  <c r="BN105" i="27"/>
  <c r="BN107" i="27"/>
  <c r="BN106" i="27"/>
  <c r="BN104" i="27"/>
  <c r="BN108" i="27"/>
  <c r="BN103" i="27"/>
  <c r="BC66" i="27"/>
  <c r="BC67" i="27"/>
  <c r="BC65" i="27"/>
  <c r="BC63" i="27"/>
  <c r="BC64" i="27"/>
  <c r="BC62" i="27"/>
  <c r="BN115" i="18"/>
  <c r="BS115" i="18"/>
  <c r="BU51" i="27"/>
  <c r="BU55" i="27"/>
  <c r="BU50" i="27"/>
  <c r="BU53" i="27"/>
  <c r="BU54" i="27"/>
  <c r="BU52" i="27"/>
  <c r="BJ115" i="18"/>
  <c r="BP113" i="18"/>
  <c r="BI113" i="27"/>
  <c r="BI111" i="27"/>
  <c r="BI112" i="27"/>
  <c r="BI114" i="27"/>
  <c r="BI109" i="27"/>
  <c r="BI110" i="27"/>
  <c r="BF59" i="27"/>
  <c r="BF60" i="27"/>
  <c r="BF56" i="27"/>
  <c r="BF58" i="27"/>
  <c r="BF61" i="27"/>
  <c r="BF57" i="27"/>
  <c r="BF139" i="27"/>
  <c r="BF134" i="27"/>
  <c r="BF137" i="27"/>
  <c r="BF138" i="27"/>
  <c r="BF135" i="27"/>
  <c r="BF136" i="27"/>
  <c r="BC114" i="18"/>
  <c r="BT118" i="27"/>
  <c r="BT120" i="27"/>
  <c r="BT115" i="27"/>
  <c r="BT116" i="27"/>
  <c r="BT119" i="27"/>
  <c r="BT117" i="27"/>
  <c r="BJ128" i="27"/>
  <c r="BJ133" i="27"/>
  <c r="BJ130" i="27"/>
  <c r="BJ131" i="27"/>
  <c r="BJ132" i="27"/>
  <c r="BJ129" i="27"/>
  <c r="BM107" i="27"/>
  <c r="BM103" i="27"/>
  <c r="BM104" i="27"/>
  <c r="BM106" i="27"/>
  <c r="BM105" i="27"/>
  <c r="BM108" i="27"/>
  <c r="BV104" i="27"/>
  <c r="BV103" i="27"/>
  <c r="BV107" i="27"/>
  <c r="BV108" i="27"/>
  <c r="BV106" i="27"/>
  <c r="BV105" i="27"/>
  <c r="BJ51" i="27"/>
  <c r="BJ50" i="27"/>
  <c r="BJ52" i="27"/>
  <c r="BJ53" i="27"/>
  <c r="BJ55" i="27"/>
  <c r="BJ54" i="27"/>
  <c r="BM132" i="27"/>
  <c r="BM131" i="27"/>
  <c r="BM130" i="27"/>
  <c r="BM129" i="27"/>
  <c r="BM128" i="27"/>
  <c r="BM133" i="27"/>
  <c r="BM85" i="18"/>
  <c r="BU76" i="27"/>
  <c r="BU75" i="27"/>
  <c r="BU78" i="27"/>
  <c r="BU79" i="27"/>
  <c r="BU77" i="27"/>
  <c r="BU80" i="27"/>
  <c r="BI51" i="27"/>
  <c r="BI52" i="27"/>
  <c r="BI53" i="27"/>
  <c r="BI50" i="27"/>
  <c r="BI55" i="27"/>
  <c r="BI54" i="27"/>
  <c r="BB52" i="27"/>
  <c r="BB54" i="27"/>
  <c r="BB53" i="27"/>
  <c r="BB50" i="27"/>
  <c r="BB55" i="27"/>
  <c r="BB51" i="27"/>
  <c r="BD109" i="27"/>
  <c r="BD111" i="27"/>
  <c r="BD110" i="27"/>
  <c r="BD113" i="27"/>
  <c r="BD112" i="27"/>
  <c r="BD114" i="27"/>
  <c r="BD114" i="18"/>
  <c r="BU84" i="27"/>
  <c r="BU85" i="27"/>
  <c r="BU82" i="27"/>
  <c r="BU83" i="27"/>
  <c r="BU86" i="27"/>
  <c r="BU81" i="27"/>
  <c r="BC59" i="27"/>
  <c r="BC61" i="27"/>
  <c r="BC57" i="27"/>
  <c r="BC58" i="27"/>
  <c r="BC56" i="27"/>
  <c r="BC60" i="27"/>
  <c r="BL133" i="27"/>
  <c r="BL130" i="27"/>
  <c r="BL132" i="27"/>
  <c r="BL131" i="27"/>
  <c r="BL128" i="27"/>
  <c r="BL129" i="27"/>
  <c r="BQ113" i="18"/>
  <c r="BQ105" i="18"/>
  <c r="BB86" i="27"/>
  <c r="BB81" i="27"/>
  <c r="BB82" i="27"/>
  <c r="BB85" i="27"/>
  <c r="BB83" i="27"/>
  <c r="BB84" i="27"/>
  <c r="BR84" i="18"/>
  <c r="BR76" i="18"/>
  <c r="BG53" i="27"/>
  <c r="BG52" i="27"/>
  <c r="BG51" i="27"/>
  <c r="BG54" i="27"/>
  <c r="BG55" i="27"/>
  <c r="BG50" i="27"/>
  <c r="BU130" i="27"/>
  <c r="BU131" i="27"/>
  <c r="BU132" i="27"/>
  <c r="BU133" i="27"/>
  <c r="BU129" i="27"/>
  <c r="BU128" i="27"/>
  <c r="BR57" i="27"/>
  <c r="BR60" i="27"/>
  <c r="BR58" i="27"/>
  <c r="BR59" i="27"/>
  <c r="BR56" i="27"/>
  <c r="BR61" i="27"/>
  <c r="BN71" i="27"/>
  <c r="BN69" i="27"/>
  <c r="BN72" i="27"/>
  <c r="BN74" i="27"/>
  <c r="BN73" i="27"/>
  <c r="BN70" i="27"/>
  <c r="BM110" i="27"/>
  <c r="BM114" i="27"/>
  <c r="BM111" i="27"/>
  <c r="BM109" i="27"/>
  <c r="BM112" i="27"/>
  <c r="BM113" i="27"/>
  <c r="BE80" i="27"/>
  <c r="BE76" i="27"/>
  <c r="BE79" i="27"/>
  <c r="BE78" i="27"/>
  <c r="BE77" i="27"/>
  <c r="BE75" i="27"/>
  <c r="BR85" i="18"/>
  <c r="BJ60" i="27"/>
  <c r="BJ61" i="27"/>
  <c r="BJ57" i="27"/>
  <c r="BJ59" i="27"/>
  <c r="BJ58" i="27"/>
  <c r="BJ56" i="27"/>
  <c r="BN51" i="27"/>
  <c r="BN50" i="27"/>
  <c r="BN55" i="27"/>
  <c r="BN53" i="27"/>
  <c r="BN54" i="27"/>
  <c r="BN52" i="27"/>
  <c r="BR82" i="27"/>
  <c r="BR84" i="27"/>
  <c r="BR86" i="27"/>
  <c r="BR85" i="27"/>
  <c r="BR83" i="27"/>
  <c r="BR81" i="27"/>
  <c r="BK105" i="18"/>
  <c r="BK113" i="18"/>
  <c r="BL86" i="18"/>
  <c r="BJ122" i="27"/>
  <c r="BJ123" i="27"/>
  <c r="BJ124" i="27"/>
  <c r="BJ125" i="27"/>
  <c r="BJ127" i="27"/>
  <c r="BJ126" i="27"/>
  <c r="BA113" i="18"/>
  <c r="BA105" i="18"/>
  <c r="BO64" i="27"/>
  <c r="BO67" i="27"/>
  <c r="BO62" i="27"/>
  <c r="BO63" i="27"/>
  <c r="BO66" i="27"/>
  <c r="BO65" i="27"/>
  <c r="BO85" i="18"/>
  <c r="BN118" i="27"/>
  <c r="BN117" i="27"/>
  <c r="BN119" i="27"/>
  <c r="BN120" i="27"/>
  <c r="BN116" i="27"/>
  <c r="BN115" i="27"/>
  <c r="BJ85" i="18"/>
  <c r="BR137" i="27"/>
  <c r="BR138" i="27"/>
  <c r="BR135" i="27"/>
  <c r="BR139" i="27"/>
  <c r="BR136" i="27"/>
  <c r="BR134" i="27"/>
  <c r="BF105" i="18"/>
  <c r="BF113" i="18"/>
  <c r="BM63" i="27"/>
  <c r="BM65" i="27"/>
  <c r="BM67" i="27"/>
  <c r="BM66" i="27"/>
  <c r="BM64" i="27"/>
  <c r="BM62" i="27"/>
  <c r="BC110" i="27"/>
  <c r="BC109" i="27"/>
  <c r="BC114" i="27"/>
  <c r="BC113" i="27"/>
  <c r="BC112" i="27"/>
  <c r="BC111" i="27"/>
  <c r="BE117" i="27"/>
  <c r="BE119" i="27"/>
  <c r="BE120" i="27"/>
  <c r="BE116" i="27"/>
  <c r="BE115" i="27"/>
  <c r="BE118" i="27"/>
  <c r="BP78" i="27"/>
  <c r="BP80" i="27"/>
  <c r="BP77" i="27"/>
  <c r="BP76" i="27"/>
  <c r="BP79" i="27"/>
  <c r="BP75" i="27"/>
  <c r="BO113" i="18"/>
  <c r="BO105" i="18"/>
  <c r="BB138" i="27"/>
  <c r="BB139" i="27"/>
  <c r="BB136" i="27"/>
  <c r="BB135" i="27"/>
  <c r="BB137" i="27"/>
  <c r="BB134" i="27"/>
  <c r="BF86" i="18"/>
  <c r="BE84" i="18"/>
  <c r="BE76" i="18"/>
  <c r="BC84" i="18"/>
  <c r="BC76" i="18"/>
  <c r="BK57" i="27"/>
  <c r="BK56" i="27"/>
  <c r="BK61" i="27"/>
  <c r="BK58" i="27"/>
  <c r="BK60" i="27"/>
  <c r="BK59" i="27"/>
  <c r="BH103" i="27"/>
  <c r="BH106" i="27"/>
  <c r="BH107" i="27"/>
  <c r="BH108" i="27"/>
  <c r="BH104" i="27"/>
  <c r="BH105" i="27"/>
  <c r="BI86" i="27"/>
  <c r="BI82" i="27"/>
  <c r="BI85" i="27"/>
  <c r="BI83" i="27"/>
  <c r="BI81" i="27"/>
  <c r="BI84" i="27"/>
  <c r="BB122" i="27"/>
  <c r="BB124" i="27"/>
  <c r="BB127" i="27"/>
  <c r="BB123" i="27"/>
  <c r="BB125" i="27"/>
  <c r="BB126" i="27"/>
  <c r="BS86" i="18"/>
  <c r="BV139" i="27"/>
  <c r="BV136" i="27"/>
  <c r="BV137" i="27"/>
  <c r="BV134" i="27"/>
  <c r="BV138" i="27"/>
  <c r="BV135" i="27"/>
  <c r="BV65" i="27"/>
  <c r="BV63" i="27"/>
  <c r="BV62" i="27"/>
  <c r="BV67" i="27"/>
  <c r="BV64" i="27"/>
  <c r="BV66" i="27"/>
  <c r="BL52" i="27"/>
  <c r="BL50" i="27"/>
  <c r="BL53" i="27"/>
  <c r="BL51" i="27"/>
  <c r="BL54" i="27"/>
  <c r="BL55" i="27"/>
  <c r="BQ129" i="27"/>
  <c r="BQ133" i="27"/>
  <c r="BQ128" i="27"/>
  <c r="BQ132" i="27"/>
  <c r="BQ131" i="27"/>
  <c r="BQ130" i="27"/>
  <c r="BE107" i="27"/>
  <c r="BE106" i="27"/>
  <c r="BE108" i="27"/>
  <c r="BE104" i="27"/>
  <c r="BE103" i="27"/>
  <c r="BE105" i="27"/>
  <c r="BE85" i="18"/>
  <c r="BH59" i="27"/>
  <c r="BH57" i="27"/>
  <c r="BH58" i="27"/>
  <c r="BH56" i="27"/>
  <c r="BH60" i="27"/>
  <c r="BH61" i="27"/>
  <c r="BB104" i="27"/>
  <c r="BB105" i="27"/>
  <c r="BB106" i="27"/>
  <c r="BB108" i="27"/>
  <c r="BB107" i="27"/>
  <c r="BB103" i="27"/>
  <c r="BD51" i="27"/>
  <c r="BD52" i="27"/>
  <c r="BD50" i="27"/>
  <c r="BD53" i="27"/>
  <c r="BD54" i="27"/>
  <c r="BD55" i="27"/>
  <c r="BI86" i="18"/>
  <c r="BQ124" i="27"/>
  <c r="BQ122" i="27"/>
  <c r="BQ123" i="27"/>
  <c r="BQ127" i="27"/>
  <c r="BQ125" i="27"/>
  <c r="BQ126" i="27"/>
  <c r="BN61" i="27"/>
  <c r="BN57" i="27"/>
  <c r="BN56" i="27"/>
  <c r="BN58" i="27"/>
  <c r="BN60" i="27"/>
  <c r="BN59" i="27"/>
  <c r="BK84" i="18"/>
  <c r="BK76" i="18"/>
  <c r="BK115" i="18"/>
  <c r="BQ81" i="27"/>
  <c r="BQ84" i="27"/>
  <c r="BQ86" i="27"/>
  <c r="BQ82" i="27"/>
  <c r="BQ83" i="27"/>
  <c r="BQ85" i="27"/>
  <c r="BI114" i="18"/>
  <c r="BJ118" i="27"/>
  <c r="BJ120" i="27"/>
  <c r="BJ115" i="27"/>
  <c r="BJ119" i="27"/>
  <c r="BJ116" i="27"/>
  <c r="BJ117" i="27"/>
  <c r="BQ117" i="27"/>
  <c r="BQ116" i="27"/>
  <c r="BQ118" i="27"/>
  <c r="BQ115" i="27"/>
  <c r="BQ120" i="27"/>
  <c r="BQ119" i="27"/>
  <c r="BR117" i="27"/>
  <c r="BR115" i="27"/>
  <c r="BR119" i="27"/>
  <c r="BR116" i="27"/>
  <c r="BR118" i="27"/>
  <c r="BR120" i="27"/>
  <c r="BN111" i="27"/>
  <c r="BN109" i="27"/>
  <c r="BN113" i="27"/>
  <c r="BN110" i="27"/>
  <c r="BN112" i="27"/>
  <c r="BN114" i="27"/>
  <c r="BS136" i="27"/>
  <c r="BS139" i="27"/>
  <c r="BS137" i="27"/>
  <c r="BS135" i="27"/>
  <c r="BS138" i="27"/>
  <c r="BS134" i="27"/>
  <c r="BT137" i="27"/>
  <c r="BT136" i="27"/>
  <c r="BT138" i="27"/>
  <c r="BT135" i="27"/>
  <c r="BT134" i="27"/>
  <c r="BT139" i="27"/>
  <c r="BI115" i="18"/>
  <c r="BJ113" i="27"/>
  <c r="BJ110" i="27"/>
  <c r="BJ109" i="27"/>
  <c r="BJ114" i="27"/>
  <c r="BJ112" i="27"/>
  <c r="BJ111" i="27"/>
  <c r="BT129" i="27"/>
  <c r="BT130" i="27"/>
  <c r="BT132" i="27"/>
  <c r="BT128" i="27"/>
  <c r="BT131" i="27"/>
  <c r="BT133" i="27"/>
  <c r="BJ86" i="18"/>
  <c r="BD85" i="18"/>
  <c r="BB67" i="27"/>
  <c r="BB63" i="27"/>
  <c r="BB65" i="27"/>
  <c r="BB62" i="27"/>
  <c r="BB66" i="27"/>
  <c r="BB64" i="27"/>
  <c r="BC115" i="18"/>
  <c r="BL105" i="27"/>
  <c r="BL103" i="27"/>
  <c r="BL104" i="27"/>
  <c r="BL108" i="27"/>
  <c r="BL106" i="27"/>
  <c r="BL107" i="27"/>
  <c r="BD59" i="27"/>
  <c r="BD57" i="27"/>
  <c r="BD58" i="27"/>
  <c r="BD61" i="27"/>
  <c r="BD56" i="27"/>
  <c r="BD60" i="27"/>
  <c r="BT78" i="27"/>
  <c r="BT79" i="27"/>
  <c r="BT76" i="27"/>
  <c r="BT75" i="27"/>
  <c r="BT80" i="27"/>
  <c r="BT77" i="27"/>
  <c r="BO76" i="18"/>
  <c r="BO84" i="18"/>
  <c r="BM71" i="27"/>
  <c r="BM70" i="27"/>
  <c r="BM72" i="27"/>
  <c r="BM74" i="27"/>
  <c r="BM73" i="27"/>
  <c r="BM69" i="27"/>
  <c r="BC80" i="27"/>
  <c r="BC78" i="27"/>
  <c r="BC79" i="27"/>
  <c r="BC76" i="27"/>
  <c r="BC75" i="27"/>
  <c r="BC77" i="27"/>
  <c r="BE65" i="27"/>
  <c r="BE63" i="27"/>
  <c r="BE66" i="27"/>
  <c r="BE62" i="27"/>
  <c r="BE67" i="27"/>
  <c r="BE64" i="27"/>
  <c r="BH123" i="27"/>
  <c r="BH122" i="27"/>
  <c r="BH126" i="27"/>
  <c r="BH127" i="27"/>
  <c r="BH125" i="27"/>
  <c r="BH124" i="27"/>
  <c r="BH129" i="27"/>
  <c r="BH130" i="27"/>
  <c r="BH133" i="27"/>
  <c r="BH132" i="27"/>
  <c r="BH128" i="27"/>
  <c r="BH131" i="27"/>
  <c r="BH120" i="27"/>
  <c r="BH118" i="27"/>
  <c r="BH119" i="27"/>
  <c r="BH117" i="27"/>
  <c r="BH115" i="27"/>
  <c r="BH116" i="27"/>
  <c r="BS85" i="18"/>
  <c r="BC105" i="18"/>
  <c r="BC113" i="18"/>
  <c r="BL56" i="27"/>
  <c r="BL57" i="27"/>
  <c r="BL58" i="27"/>
  <c r="BL61" i="27"/>
  <c r="BL60" i="27"/>
  <c r="BL59" i="27"/>
  <c r="BD77" i="27"/>
  <c r="BD80" i="27"/>
  <c r="BD75" i="27"/>
  <c r="BD78" i="27"/>
  <c r="BD76" i="27"/>
  <c r="BD79" i="27"/>
  <c r="BP105" i="27"/>
  <c r="BP104" i="27"/>
  <c r="BP103" i="27"/>
  <c r="BP106" i="27"/>
  <c r="BP108" i="27"/>
  <c r="BP107" i="27"/>
  <c r="BI85" i="18"/>
  <c r="BO71" i="27"/>
  <c r="BO73" i="27"/>
  <c r="BO70" i="27"/>
  <c r="BO72" i="27"/>
  <c r="BO74" i="27"/>
  <c r="BO69" i="27"/>
  <c r="BH137" i="27"/>
  <c r="BH135" i="27"/>
  <c r="BH138" i="27"/>
  <c r="BH139" i="27"/>
  <c r="BH136" i="27"/>
  <c r="BH134" i="27"/>
  <c r="BP84" i="18"/>
  <c r="BP76" i="18"/>
  <c r="BN66" i="27"/>
  <c r="BN67" i="27"/>
  <c r="BN64" i="27"/>
  <c r="BN65" i="27"/>
  <c r="BN62" i="27"/>
  <c r="BN63" i="27"/>
  <c r="AZ115" i="18"/>
  <c r="BS85" i="27"/>
  <c r="BS83" i="27"/>
  <c r="BS86" i="27"/>
  <c r="BS81" i="27"/>
  <c r="BS84" i="27"/>
  <c r="BS82" i="27"/>
  <c r="BM113" i="18"/>
  <c r="BM105" i="18"/>
  <c r="BM116" i="27"/>
  <c r="BM115" i="27"/>
  <c r="BM117" i="27"/>
  <c r="BM119" i="27"/>
  <c r="BM118" i="27"/>
  <c r="BM120" i="27"/>
  <c r="BC52" i="27"/>
  <c r="BC51" i="27"/>
  <c r="BC50" i="27"/>
  <c r="BC53" i="27"/>
  <c r="BC55" i="27"/>
  <c r="BC54" i="27"/>
  <c r="BE51" i="27"/>
  <c r="BE52" i="27"/>
  <c r="BE55" i="27"/>
  <c r="BE53" i="27"/>
  <c r="BE54" i="27"/>
  <c r="BE50" i="27"/>
  <c r="BO78" i="27"/>
  <c r="BO76" i="27"/>
  <c r="BO80" i="27"/>
  <c r="BO75" i="27"/>
  <c r="BO77" i="27"/>
  <c r="BO79" i="27"/>
  <c r="BU105" i="27"/>
  <c r="BU104" i="27"/>
  <c r="BU103" i="27"/>
  <c r="BU107" i="27"/>
  <c r="BU106" i="27"/>
  <c r="BU108" i="27"/>
  <c r="BF85" i="18"/>
  <c r="BK104" i="27"/>
  <c r="BK103" i="27"/>
  <c r="BK105" i="27"/>
  <c r="BK107" i="27"/>
  <c r="BK108" i="27"/>
  <c r="BK106" i="27"/>
  <c r="BH114" i="27"/>
  <c r="BH111" i="27"/>
  <c r="BH109" i="27"/>
  <c r="BH110" i="27"/>
  <c r="BH112" i="27"/>
  <c r="BH113" i="27"/>
  <c r="BF70" i="27"/>
  <c r="BF71" i="27"/>
  <c r="BF74" i="27"/>
  <c r="BF72" i="27"/>
  <c r="BF69" i="27"/>
  <c r="BF73" i="27"/>
  <c r="BB110" i="27"/>
  <c r="BB111" i="27"/>
  <c r="BB109" i="27"/>
  <c r="BB113" i="27"/>
  <c r="BB112" i="27"/>
  <c r="BB114" i="27"/>
  <c r="BS84" i="18"/>
  <c r="BS76" i="18"/>
  <c r="BV72" i="27"/>
  <c r="BV73" i="27"/>
  <c r="BV74" i="27"/>
  <c r="BV70" i="27"/>
  <c r="BV69" i="27"/>
  <c r="BV71" i="27"/>
  <c r="BS58" i="27"/>
  <c r="BS60" i="27"/>
  <c r="BS57" i="27"/>
  <c r="BS56" i="27"/>
  <c r="BS59" i="27"/>
  <c r="BS61" i="27"/>
  <c r="BP52" i="27"/>
  <c r="BP51" i="27"/>
  <c r="BP54" i="27"/>
  <c r="BP55" i="27"/>
  <c r="BP50" i="27"/>
  <c r="BP53" i="27"/>
  <c r="BG120" i="27"/>
  <c r="BG118" i="27"/>
  <c r="BG115" i="27"/>
  <c r="BG116" i="27"/>
  <c r="BG119" i="27"/>
  <c r="BG117" i="27"/>
  <c r="BU60" i="27"/>
  <c r="BU59" i="27"/>
  <c r="BU61" i="27"/>
  <c r="BU56" i="27"/>
  <c r="BU57" i="27"/>
  <c r="BU58" i="27"/>
  <c r="BF105" i="27"/>
  <c r="BF107" i="27"/>
  <c r="BF106" i="27"/>
  <c r="BF108" i="27"/>
  <c r="BF103" i="27"/>
  <c r="BF104" i="27"/>
  <c r="BL64" i="27"/>
  <c r="BL67" i="27"/>
  <c r="BL62" i="27"/>
  <c r="BL66" i="27"/>
  <c r="BL65" i="27"/>
  <c r="BL63" i="27"/>
  <c r="BP62" i="27"/>
  <c r="BP63" i="27"/>
  <c r="BP65" i="27"/>
  <c r="BP64" i="27"/>
  <c r="BP67" i="27"/>
  <c r="BP66" i="27"/>
  <c r="BO60" i="27"/>
  <c r="BO58" i="27"/>
  <c r="BO57" i="27"/>
  <c r="BO59" i="27"/>
  <c r="BO56" i="27"/>
  <c r="BO61" i="27"/>
  <c r="BD104" i="27"/>
  <c r="BD108" i="27"/>
  <c r="BD106" i="27"/>
  <c r="BD107" i="27"/>
  <c r="BD103" i="27"/>
  <c r="BD105" i="27"/>
  <c r="BH105" i="18"/>
  <c r="BH113" i="18"/>
  <c r="BJ65" i="27"/>
  <c r="BJ64" i="27"/>
  <c r="BJ63" i="27"/>
  <c r="BJ67" i="27"/>
  <c r="BJ66" i="27"/>
  <c r="BJ62" i="27"/>
  <c r="BG112" i="27"/>
  <c r="BG109" i="27"/>
  <c r="BG110" i="27"/>
  <c r="BG113" i="27"/>
  <c r="BG111" i="27"/>
  <c r="BG114" i="27"/>
  <c r="BR53" i="27"/>
  <c r="BR52" i="27"/>
  <c r="BR54" i="27"/>
  <c r="BR55" i="27"/>
  <c r="BR51" i="27"/>
  <c r="BR50" i="27"/>
  <c r="BJ84" i="18"/>
  <c r="BJ76" i="18"/>
  <c r="BE83" i="27"/>
  <c r="BE86" i="27"/>
  <c r="BE85" i="27"/>
  <c r="BE84" i="27"/>
  <c r="BE81" i="27"/>
  <c r="BE82" i="27"/>
  <c r="BT104" i="27"/>
  <c r="BT103" i="27"/>
  <c r="BT105" i="27"/>
  <c r="BT108" i="27"/>
  <c r="BT106" i="27"/>
  <c r="BT107" i="27"/>
  <c r="BG61" i="27"/>
  <c r="BG56" i="27"/>
  <c r="BG60" i="27"/>
  <c r="BG58" i="27"/>
  <c r="BG59" i="27"/>
  <c r="BG57" i="27"/>
  <c r="BE58" i="27"/>
  <c r="BE56" i="27"/>
  <c r="BE60" i="27"/>
  <c r="BE57" i="27"/>
  <c r="BE59" i="27"/>
  <c r="BE61" i="27"/>
  <c r="BI64" i="27"/>
  <c r="BI65" i="27"/>
  <c r="BI62" i="27"/>
  <c r="BI66" i="27"/>
  <c r="BI63" i="27"/>
  <c r="BI67" i="27"/>
  <c r="BL75" i="27"/>
  <c r="BL79" i="27"/>
  <c r="BL80" i="27"/>
  <c r="BL77" i="27"/>
  <c r="BL78" i="27"/>
  <c r="BL76" i="27"/>
  <c r="BO86" i="18"/>
  <c r="AY115" i="18"/>
  <c r="BB105" i="18"/>
  <c r="BB113" i="18"/>
  <c r="BC82" i="27"/>
  <c r="BC84" i="27"/>
  <c r="BC83" i="27"/>
  <c r="BC86" i="27"/>
  <c r="BC85" i="27"/>
  <c r="BC81" i="27"/>
  <c r="BJ80" i="27"/>
  <c r="BJ79" i="27"/>
  <c r="BJ78" i="27"/>
  <c r="BJ75" i="27"/>
  <c r="BJ76" i="27"/>
  <c r="BJ77" i="27"/>
  <c r="BK113" i="27"/>
  <c r="BK111" i="27"/>
  <c r="BK114" i="27"/>
  <c r="BK112" i="27"/>
  <c r="BK110" i="27"/>
  <c r="BK109" i="27"/>
  <c r="BK114" i="18"/>
  <c r="BK80" i="27"/>
  <c r="BK78" i="27"/>
  <c r="BK77" i="27"/>
  <c r="BK75" i="27"/>
  <c r="BK79" i="27"/>
  <c r="BK76" i="27"/>
  <c r="BO52" i="27"/>
  <c r="BO54" i="27"/>
  <c r="BO55" i="27"/>
  <c r="BO53" i="27"/>
  <c r="BO51" i="27"/>
  <c r="BO50" i="27"/>
  <c r="BQ78" i="27"/>
  <c r="BQ80" i="27"/>
  <c r="BQ75" i="27"/>
  <c r="BQ76" i="27"/>
  <c r="BQ79" i="27"/>
  <c r="BQ77" i="27"/>
  <c r="BD81" i="27"/>
  <c r="BD86" i="27"/>
  <c r="BD84" i="27"/>
  <c r="BD85" i="27"/>
  <c r="BD82" i="27"/>
  <c r="BD83" i="27"/>
  <c r="BS103" i="27"/>
  <c r="BS108" i="27"/>
  <c r="BS106" i="27"/>
  <c r="BS104" i="27"/>
  <c r="BS107" i="27"/>
  <c r="BS105" i="27"/>
  <c r="BN86" i="18"/>
  <c r="BL111" i="27"/>
  <c r="BL112" i="27"/>
  <c r="BL109" i="27"/>
  <c r="BL110" i="27"/>
  <c r="BL113" i="27"/>
  <c r="BL114" i="27"/>
  <c r="BD122" i="27"/>
  <c r="BD124" i="27"/>
  <c r="BD126" i="27"/>
  <c r="BD127" i="27"/>
  <c r="BD123" i="27"/>
  <c r="BD125" i="27"/>
  <c r="BS109" i="27"/>
  <c r="BS114" i="27"/>
  <c r="BS113" i="27"/>
  <c r="BS112" i="27"/>
  <c r="BS111" i="27"/>
  <c r="BS110" i="27"/>
  <c r="BE105" i="18"/>
  <c r="BE113" i="18"/>
  <c r="BN85" i="18"/>
  <c r="BP120" i="27"/>
  <c r="BP116" i="27"/>
  <c r="BP117" i="27"/>
  <c r="BP115" i="27"/>
  <c r="BP118" i="27"/>
  <c r="BP119" i="27"/>
  <c r="BI84" i="18"/>
  <c r="BI76" i="18"/>
  <c r="BO116" i="27"/>
  <c r="BO117" i="27"/>
  <c r="BO119" i="27"/>
  <c r="BO120" i="27"/>
  <c r="BO118" i="27"/>
  <c r="BO115" i="27"/>
  <c r="BG81" i="27"/>
  <c r="BG82" i="27"/>
  <c r="BG86" i="27"/>
  <c r="BG84" i="27"/>
  <c r="BG85" i="27"/>
  <c r="BG83" i="27"/>
  <c r="BP85" i="18"/>
  <c r="BV123" i="27"/>
  <c r="BV124" i="27"/>
  <c r="BV125" i="27"/>
  <c r="BV122" i="27"/>
  <c r="BV126" i="27"/>
  <c r="BV127" i="27"/>
  <c r="BN78" i="27"/>
  <c r="BN77" i="27"/>
  <c r="BN80" i="27"/>
  <c r="BN79" i="27"/>
  <c r="BN75" i="27"/>
  <c r="BN76" i="27"/>
  <c r="AZ105" i="18"/>
  <c r="AZ113" i="18"/>
  <c r="BG84" i="18"/>
  <c r="BG76" i="18"/>
  <c r="BF115" i="18"/>
  <c r="BM115" i="18"/>
  <c r="BM51" i="27"/>
  <c r="BM50" i="27"/>
  <c r="BM52" i="27"/>
  <c r="BM53" i="27"/>
  <c r="BM55" i="27"/>
  <c r="BM54" i="27"/>
  <c r="BC117" i="27"/>
  <c r="BC119" i="27"/>
  <c r="BC116" i="27"/>
  <c r="BC118" i="27"/>
  <c r="BC120" i="27"/>
  <c r="BC115" i="27"/>
  <c r="BE123" i="27"/>
  <c r="BE124" i="27"/>
  <c r="BE122" i="27"/>
  <c r="BE125" i="27"/>
  <c r="BE127" i="27"/>
  <c r="BE126" i="27"/>
  <c r="BC137" i="27"/>
  <c r="BC138" i="27"/>
  <c r="BC134" i="27"/>
  <c r="BC135" i="27"/>
  <c r="BC139" i="27"/>
  <c r="BC136" i="27"/>
  <c r="BT110" i="27"/>
  <c r="BT109" i="27"/>
  <c r="BT112" i="27"/>
  <c r="BT111" i="27"/>
  <c r="BT114" i="27"/>
  <c r="BT113" i="27"/>
  <c r="BU74" i="27"/>
  <c r="BU72" i="27"/>
  <c r="BU73" i="27"/>
  <c r="BU71" i="27"/>
  <c r="BU70" i="27"/>
  <c r="BU69" i="27"/>
  <c r="BH84" i="18"/>
  <c r="BH76" i="18"/>
  <c r="BK51" i="27"/>
  <c r="BK54" i="27"/>
  <c r="BK53" i="27"/>
  <c r="BK55" i="27"/>
  <c r="BK50" i="27"/>
  <c r="BK52" i="27"/>
  <c r="BH52" i="27"/>
  <c r="BH50" i="27"/>
  <c r="BH51" i="27"/>
  <c r="BH54" i="27"/>
  <c r="BH55" i="27"/>
  <c r="BH53" i="27"/>
  <c r="BF113" i="27"/>
  <c r="BF110" i="27"/>
  <c r="BF109" i="27"/>
  <c r="BF112" i="27"/>
  <c r="BF111" i="27"/>
  <c r="BF114" i="27"/>
  <c r="BB78" i="27"/>
  <c r="BB79" i="27"/>
  <c r="BB76" i="27"/>
  <c r="BB77" i="27"/>
  <c r="BB80" i="27"/>
  <c r="BB75" i="27"/>
  <c r="BV61" i="27"/>
  <c r="BV59" i="27"/>
  <c r="BV57" i="27"/>
  <c r="BV58" i="27"/>
  <c r="BV56" i="27"/>
  <c r="BV60" i="27"/>
  <c r="BQ56" i="27"/>
  <c r="BQ61" i="27"/>
  <c r="BQ60" i="27"/>
  <c r="BQ57" i="27"/>
  <c r="BQ59" i="27"/>
  <c r="BQ58" i="27"/>
  <c r="BR114" i="18"/>
  <c r="BI104" i="27"/>
  <c r="BI105" i="27"/>
  <c r="BI107" i="27"/>
  <c r="BI106" i="27"/>
  <c r="BI108" i="27"/>
  <c r="BI103" i="27"/>
  <c r="BH75" i="27"/>
  <c r="BH76" i="27"/>
  <c r="BH77" i="27"/>
  <c r="BH79" i="27"/>
  <c r="BH80" i="27"/>
  <c r="BH78" i="27"/>
  <c r="BL123" i="27"/>
  <c r="BL125" i="27"/>
  <c r="BL126" i="27"/>
  <c r="BL124" i="27"/>
  <c r="BL127" i="27"/>
  <c r="BL122" i="27"/>
  <c r="BK128" i="27"/>
  <c r="BK129" i="27"/>
  <c r="BK133" i="27"/>
  <c r="BK130" i="27"/>
  <c r="BK132" i="27"/>
  <c r="BK131" i="27"/>
  <c r="BV76" i="27"/>
  <c r="BV79" i="27"/>
  <c r="BV77" i="27"/>
  <c r="BV75" i="27"/>
  <c r="BV78" i="27"/>
  <c r="BV80" i="27"/>
  <c r="BL115" i="18"/>
  <c r="BQ51" i="27"/>
  <c r="BQ50" i="27"/>
  <c r="BQ54" i="27"/>
  <c r="BQ55" i="27"/>
  <c r="BQ52" i="27"/>
  <c r="BQ53" i="27"/>
  <c r="BC124" i="27"/>
  <c r="BC125" i="27"/>
  <c r="BC127" i="27"/>
  <c r="BC126" i="27"/>
  <c r="BC123" i="27"/>
  <c r="BC122" i="27"/>
  <c r="BD134" i="27"/>
  <c r="BD137" i="27"/>
  <c r="BD138" i="27"/>
  <c r="BD136" i="27"/>
  <c r="BD135" i="27"/>
  <c r="BD139" i="27"/>
  <c r="BG114" i="18"/>
  <c r="BM83" i="27"/>
  <c r="BM85" i="27"/>
  <c r="BM82" i="27"/>
  <c r="BM81" i="27"/>
  <c r="BM84" i="27"/>
  <c r="BM86" i="27"/>
  <c r="BH114" i="18"/>
  <c r="BD86" i="18"/>
  <c r="BS105" i="18"/>
  <c r="BS113" i="18"/>
  <c r="BD115" i="27"/>
  <c r="BD118" i="27"/>
  <c r="BD116" i="27"/>
  <c r="BD119" i="27"/>
  <c r="BD117" i="27"/>
  <c r="BD120" i="27"/>
  <c r="BV85" i="27"/>
  <c r="BV83" i="27"/>
  <c r="BV82" i="27"/>
  <c r="BV84" i="27"/>
  <c r="BV86" i="27"/>
  <c r="BV81" i="27"/>
  <c r="BK134" i="27"/>
  <c r="BK135" i="27"/>
  <c r="BK136" i="27"/>
  <c r="BK138" i="27"/>
  <c r="BK139" i="27"/>
  <c r="BK137" i="27"/>
  <c r="BN129" i="27"/>
  <c r="BN128" i="27"/>
  <c r="BN131" i="27"/>
  <c r="BN133" i="27"/>
  <c r="BN132" i="27"/>
  <c r="BN130" i="27"/>
  <c r="BI78" i="27"/>
  <c r="BI75" i="27"/>
  <c r="BI76" i="27"/>
  <c r="BI80" i="27"/>
  <c r="BI77" i="27"/>
  <c r="BI79" i="27"/>
  <c r="BF79" i="27"/>
  <c r="BF76" i="27"/>
  <c r="BF80" i="27"/>
  <c r="BF77" i="27"/>
  <c r="BF75" i="27"/>
  <c r="BF78" i="27"/>
  <c r="BI129" i="27"/>
  <c r="BI132" i="27"/>
  <c r="BI131" i="27"/>
  <c r="BI130" i="27"/>
  <c r="BI128" i="27"/>
  <c r="BI133" i="27"/>
  <c r="BR65" i="27"/>
  <c r="BR66" i="27"/>
  <c r="BR63" i="27"/>
  <c r="BR62" i="27"/>
  <c r="BR67" i="27"/>
  <c r="BR64" i="27"/>
  <c r="BB114" i="18"/>
  <c r="BP134" i="27"/>
  <c r="BP138" i="27"/>
  <c r="BP139" i="27"/>
  <c r="BP135" i="27"/>
  <c r="BP137" i="27"/>
  <c r="BP136" i="27"/>
  <c r="BF76" i="18"/>
  <c r="BF84" i="18"/>
  <c r="BF129" i="27"/>
  <c r="BF131" i="27"/>
  <c r="BF130" i="27"/>
  <c r="BF128" i="27"/>
  <c r="BF132" i="27"/>
  <c r="BF133" i="27"/>
  <c r="BK70" i="27"/>
  <c r="BK73" i="27"/>
  <c r="BK74" i="27"/>
  <c r="BK72" i="27"/>
  <c r="BK71" i="27"/>
  <c r="BK69" i="27"/>
  <c r="BB59" i="27"/>
  <c r="BB61" i="27"/>
  <c r="BB56" i="27"/>
  <c r="BB57" i="27"/>
  <c r="BB58" i="27"/>
  <c r="BB60" i="27"/>
  <c r="BE135" i="27"/>
  <c r="BE139" i="27"/>
  <c r="BE138" i="27"/>
  <c r="BE137" i="27"/>
  <c r="BE134" i="27"/>
  <c r="BE136" i="27"/>
  <c r="BS71" i="27"/>
  <c r="BS70" i="27"/>
  <c r="BS69" i="27"/>
  <c r="BS73" i="27"/>
  <c r="BS74" i="27"/>
  <c r="BS72" i="27"/>
  <c r="BL71" i="27"/>
  <c r="BL70" i="27"/>
  <c r="BL74" i="27"/>
  <c r="BL73" i="27"/>
  <c r="BL72" i="27"/>
  <c r="BL69" i="27"/>
  <c r="BL84" i="18"/>
  <c r="BL76" i="18"/>
  <c r="BA115" i="18"/>
  <c r="BL118" i="27"/>
  <c r="BL120" i="27"/>
  <c r="BL117" i="27"/>
  <c r="BL115" i="27"/>
  <c r="BL116" i="27"/>
  <c r="BL119" i="27"/>
  <c r="BL85" i="18"/>
  <c r="BS132" i="27"/>
  <c r="BS133" i="27"/>
  <c r="BS130" i="27"/>
  <c r="BS128" i="27"/>
  <c r="BS131" i="27"/>
  <c r="BS129" i="27"/>
  <c r="BS51" i="27"/>
  <c r="BS50" i="27"/>
  <c r="BS52" i="27"/>
  <c r="BS54" i="27"/>
  <c r="BS55" i="27"/>
  <c r="BS53" i="27"/>
  <c r="BE115" i="18"/>
  <c r="BM138" i="27"/>
  <c r="BM137" i="27"/>
  <c r="BM136" i="27"/>
  <c r="BM134" i="27"/>
  <c r="BM139" i="27"/>
  <c r="BM135" i="27"/>
  <c r="BN76" i="18"/>
  <c r="BN84" i="18"/>
  <c r="BP71" i="27"/>
  <c r="BP70" i="27"/>
  <c r="BP69" i="27"/>
  <c r="BP72" i="27"/>
  <c r="BP73" i="27"/>
  <c r="BP74" i="27"/>
  <c r="BA114" i="18"/>
  <c r="BO104" i="27"/>
  <c r="BO103" i="27"/>
  <c r="BO106" i="27"/>
  <c r="BO105" i="27"/>
  <c r="BO108" i="27"/>
  <c r="BO107" i="27"/>
  <c r="BP86" i="18"/>
  <c r="BK82" i="27"/>
  <c r="BK81" i="27"/>
  <c r="BK86" i="27"/>
  <c r="BK85" i="27"/>
  <c r="BK84" i="27"/>
  <c r="BK83" i="27"/>
  <c r="BR123" i="27"/>
  <c r="BR124" i="27"/>
  <c r="BR126" i="27"/>
  <c r="BR127" i="27"/>
  <c r="BR125" i="27"/>
  <c r="BR122" i="27"/>
  <c r="BT71" i="27"/>
  <c r="BT70" i="27"/>
  <c r="BT69" i="27"/>
  <c r="BT73" i="27"/>
  <c r="BT74" i="27"/>
  <c r="BT72" i="27"/>
  <c r="BQ71" i="27"/>
  <c r="BQ70" i="27"/>
  <c r="BQ72" i="27"/>
  <c r="BQ73" i="27"/>
  <c r="BQ74" i="27"/>
  <c r="BQ69" i="27"/>
  <c r="AZ114" i="18"/>
  <c r="BF114" i="18"/>
  <c r="BM114" i="18"/>
  <c r="BM57" i="27"/>
  <c r="BM60" i="27"/>
  <c r="BM56" i="27"/>
  <c r="BM58" i="27"/>
  <c r="BM59" i="27"/>
  <c r="BM61" i="27"/>
  <c r="BE69" i="27"/>
  <c r="BE72" i="27"/>
  <c r="BE73" i="27"/>
  <c r="BE74" i="27"/>
  <c r="BE70" i="27"/>
  <c r="BE71" i="27"/>
  <c r="BN114" i="18"/>
  <c r="BO115" i="18"/>
  <c r="BU114" i="27"/>
  <c r="BU112" i="27"/>
  <c r="BU111" i="27"/>
  <c r="BU109" i="27"/>
  <c r="BU110" i="27"/>
  <c r="BU113" i="27"/>
  <c r="BJ105" i="18"/>
  <c r="BJ113" i="18"/>
  <c r="BE86" i="18"/>
  <c r="BC85" i="18"/>
  <c r="BI71" i="27"/>
  <c r="BI69" i="27"/>
  <c r="BI70" i="27"/>
  <c r="BI72" i="27"/>
  <c r="BI74" i="27"/>
  <c r="BI73" i="27"/>
  <c r="BK65" i="27"/>
  <c r="BK66" i="27"/>
  <c r="BK63" i="27"/>
  <c r="BK67" i="27"/>
  <c r="BK64" i="27"/>
  <c r="BK62" i="27"/>
  <c r="BH65" i="27"/>
  <c r="BH67" i="27"/>
  <c r="BH64" i="27"/>
  <c r="BH63" i="27"/>
  <c r="BH62" i="27"/>
  <c r="BH66" i="27"/>
  <c r="BF50" i="27"/>
  <c r="BF51" i="27"/>
  <c r="BF52" i="27"/>
  <c r="BF54" i="27"/>
  <c r="BF53" i="27"/>
  <c r="BF55" i="27"/>
  <c r="BB69" i="27"/>
  <c r="BB71" i="27"/>
  <c r="BB72" i="27"/>
  <c r="BB73" i="27"/>
  <c r="BB74" i="27"/>
  <c r="BB70" i="27"/>
  <c r="BV111" i="27"/>
  <c r="BV112" i="27"/>
  <c r="BV110" i="27"/>
  <c r="BV109" i="27"/>
  <c r="BV113" i="27"/>
  <c r="BV114" i="27"/>
  <c r="CA351" i="13" l="1"/>
  <c r="BW141" i="27"/>
  <c r="BW248" i="27" s="1"/>
  <c r="BY90" i="27"/>
  <c r="BY240" i="27" s="1"/>
  <c r="BW351" i="13"/>
  <c r="BW88" i="27"/>
  <c r="BW238" i="27" s="1"/>
  <c r="BW148" i="27"/>
  <c r="BW255" i="27" s="1"/>
  <c r="BY143" i="27"/>
  <c r="BY250" i="27" s="1"/>
  <c r="BY142" i="27"/>
  <c r="BY249" i="27" s="1"/>
  <c r="BP17" i="21"/>
  <c r="BY141" i="27"/>
  <c r="BY248" i="27" s="1"/>
  <c r="BO351" i="13"/>
  <c r="BH17" i="21"/>
  <c r="BK17" i="21"/>
  <c r="BW147" i="27"/>
  <c r="BW254" i="27" s="1"/>
  <c r="BR351" i="13"/>
  <c r="BW143" i="27"/>
  <c r="BW250" i="27" s="1"/>
  <c r="BW94" i="27"/>
  <c r="BW244" i="27" s="1"/>
  <c r="BW142" i="27"/>
  <c r="BW249" i="27" s="1"/>
  <c r="BX142" i="27"/>
  <c r="BX249" i="27" s="1"/>
  <c r="BW93" i="27"/>
  <c r="BW243" i="27" s="1"/>
  <c r="BY89" i="27"/>
  <c r="BY239" i="27" s="1"/>
  <c r="BM351" i="13"/>
  <c r="BF17" i="21"/>
  <c r="BX147" i="27"/>
  <c r="BX254" i="27" s="1"/>
  <c r="BX351" i="13"/>
  <c r="BW89" i="27"/>
  <c r="BW239" i="27" s="1"/>
  <c r="BI17" i="21"/>
  <c r="BY95" i="27"/>
  <c r="BY245" i="27" s="1"/>
  <c r="BX90" i="27"/>
  <c r="BX240" i="27" s="1"/>
  <c r="BP351" i="13"/>
  <c r="BY147" i="27"/>
  <c r="BY254" i="27" s="1"/>
  <c r="BX95" i="27"/>
  <c r="BX245" i="27" s="1"/>
  <c r="BW95" i="27"/>
  <c r="BW245" i="27" s="1"/>
  <c r="BY148" i="27"/>
  <c r="BY255" i="27" s="1"/>
  <c r="BY93" i="27"/>
  <c r="BY243" i="27" s="1"/>
  <c r="BY146" i="27"/>
  <c r="BY253" i="27" s="1"/>
  <c r="BY88" i="27"/>
  <c r="BY238" i="27" s="1"/>
  <c r="BX141" i="27"/>
  <c r="BX248" i="27" s="1"/>
  <c r="BX94" i="27"/>
  <c r="BX244" i="27" s="1"/>
  <c r="BX148" i="27"/>
  <c r="BX255" i="27" s="1"/>
  <c r="BX89" i="27"/>
  <c r="BX239" i="27" s="1"/>
  <c r="BW146" i="27"/>
  <c r="BW253" i="27" s="1"/>
  <c r="BX93" i="27"/>
  <c r="BX243" i="27" s="1"/>
  <c r="BW90" i="27"/>
  <c r="BW240" i="27" s="1"/>
  <c r="BY94" i="27"/>
  <c r="BY244" i="27" s="1"/>
  <c r="BX88" i="27"/>
  <c r="BX238" i="27" s="1"/>
  <c r="BS355" i="13"/>
  <c r="BL17" i="21" s="1"/>
  <c r="BS351" i="13"/>
  <c r="BT355" i="13"/>
  <c r="BM17" i="21" s="1"/>
  <c r="BT351" i="13"/>
  <c r="BX146" i="27"/>
  <c r="BX253" i="27" s="1"/>
  <c r="BZ355" i="13"/>
  <c r="BZ351" i="13"/>
  <c r="BQ351" i="13"/>
  <c r="BQ355" i="13"/>
  <c r="BJ17" i="21" s="1"/>
  <c r="BY355" i="13"/>
  <c r="BY351" i="13"/>
  <c r="BL354" i="13"/>
  <c r="BE17" i="21" s="1"/>
  <c r="BL351" i="13"/>
  <c r="BV355" i="13"/>
  <c r="BO17" i="21" s="1"/>
  <c r="BV351" i="13"/>
  <c r="BX143" i="27"/>
  <c r="BX250" i="27" s="1"/>
  <c r="BU351" i="13"/>
  <c r="BU355" i="13"/>
  <c r="BN17" i="21" s="1"/>
  <c r="BN355" i="13"/>
  <c r="BG17" i="21" s="1"/>
  <c r="BN351" i="13"/>
  <c r="BB5" i="21"/>
  <c r="BE18" i="21"/>
  <c r="AM24" i="41" s="1"/>
  <c r="AM28" i="41" s="1"/>
  <c r="AM59" i="41" s="1"/>
  <c r="BK18" i="21"/>
  <c r="AS24" i="41" s="1"/>
  <c r="AS28" i="41" s="1"/>
  <c r="AS59" i="41" s="1"/>
  <c r="BD18" i="21"/>
  <c r="AL24" i="41" s="1"/>
  <c r="AL28" i="41" s="1"/>
  <c r="AL59" i="41" s="1"/>
  <c r="BL18" i="21"/>
  <c r="AT24" i="41" s="1"/>
  <c r="AT28" i="41" s="1"/>
  <c r="AT59" i="41" s="1"/>
  <c r="BO18" i="21"/>
  <c r="AW24" i="41" s="1"/>
  <c r="AW28" i="41" s="1"/>
  <c r="AW59" i="41" s="1"/>
  <c r="BP18" i="21"/>
  <c r="AX24" i="41" s="1"/>
  <c r="AX28" i="41" s="1"/>
  <c r="AX59" i="41" s="1"/>
  <c r="BM18" i="21"/>
  <c r="AU24" i="41" s="1"/>
  <c r="AU28" i="41" s="1"/>
  <c r="AU59" i="41" s="1"/>
  <c r="BF18" i="21"/>
  <c r="AN24" i="41" s="1"/>
  <c r="AN28" i="41" s="1"/>
  <c r="AN59" i="41" s="1"/>
  <c r="BJ18" i="21"/>
  <c r="AR24" i="41" s="1"/>
  <c r="AR28" i="41" s="1"/>
  <c r="AR59" i="41" s="1"/>
  <c r="BG18" i="21"/>
  <c r="AO24" i="41" s="1"/>
  <c r="AO28" i="41" s="1"/>
  <c r="AO59" i="41" s="1"/>
  <c r="BN18" i="21"/>
  <c r="AV24" i="41" s="1"/>
  <c r="AV28" i="41" s="1"/>
  <c r="AV59" i="41" s="1"/>
  <c r="BH18" i="21"/>
  <c r="AP24" i="41" s="1"/>
  <c r="AP28" i="41" s="1"/>
  <c r="AP59" i="41" s="1"/>
  <c r="BI18" i="21"/>
  <c r="AQ24" i="41" s="1"/>
  <c r="AQ28" i="41" s="1"/>
  <c r="AQ59" i="41" s="1"/>
  <c r="BL90" i="27"/>
  <c r="BL240" i="27" s="1"/>
  <c r="BO146" i="27"/>
  <c r="BO253" i="27" s="1"/>
  <c r="BO148" i="27"/>
  <c r="BO255" i="27" s="1"/>
  <c r="BN12" i="21"/>
  <c r="BN146" i="27"/>
  <c r="BN253" i="27" s="1"/>
  <c r="BS147" i="27"/>
  <c r="BS254" i="27" s="1"/>
  <c r="BT88" i="27"/>
  <c r="BU147" i="27"/>
  <c r="BU254" i="27" s="1"/>
  <c r="BJ147" i="27"/>
  <c r="BJ254" i="27" s="1"/>
  <c r="BN147" i="27"/>
  <c r="BN254" i="27" s="1"/>
  <c r="BT141" i="27"/>
  <c r="BT148" i="27"/>
  <c r="BT255" i="27" s="1"/>
  <c r="BR142" i="27"/>
  <c r="BG88" i="27"/>
  <c r="BG238" i="27" s="1"/>
  <c r="BM146" i="27"/>
  <c r="BM253" i="27" s="1"/>
  <c r="BS148" i="27"/>
  <c r="BS255" i="27" s="1"/>
  <c r="BP146" i="27"/>
  <c r="BP253" i="27" s="1"/>
  <c r="BI148" i="27"/>
  <c r="BI255" i="27" s="1"/>
  <c r="BI146" i="27"/>
  <c r="BI253" i="27" s="1"/>
  <c r="BO143" i="27"/>
  <c r="BV147" i="27"/>
  <c r="BV254" i="27" s="1"/>
  <c r="BU146" i="27"/>
  <c r="BU253" i="27" s="1"/>
  <c r="BK89" i="27"/>
  <c r="BI12" i="21"/>
  <c r="BL12" i="21"/>
  <c r="BH143" i="27"/>
  <c r="BH250" i="27" s="1"/>
  <c r="BU143" i="27"/>
  <c r="BF93" i="27"/>
  <c r="BF243" i="27" s="1"/>
  <c r="BE142" i="27"/>
  <c r="BE249" i="27" s="1"/>
  <c r="BR141" i="27"/>
  <c r="BH146" i="27"/>
  <c r="BH253" i="27" s="1"/>
  <c r="BQ146" i="27"/>
  <c r="BQ253" i="27" s="1"/>
  <c r="BP148" i="27"/>
  <c r="BP255" i="27" s="1"/>
  <c r="BP142" i="27"/>
  <c r="BT146" i="27"/>
  <c r="BT253" i="27" s="1"/>
  <c r="BM147" i="27"/>
  <c r="BM254" i="27" s="1"/>
  <c r="BV141" i="27"/>
  <c r="BT93" i="27"/>
  <c r="BT243" i="27" s="1"/>
  <c r="BG90" i="27"/>
  <c r="BG240" i="27" s="1"/>
  <c r="BV88" i="27"/>
  <c r="BK148" i="27"/>
  <c r="BK255" i="27" s="1"/>
  <c r="BU93" i="27"/>
  <c r="BU243" i="27" s="1"/>
  <c r="BJ93" i="27"/>
  <c r="BJ243" i="27" s="1"/>
  <c r="BK147" i="27"/>
  <c r="BK254" i="27" s="1"/>
  <c r="BL147" i="27"/>
  <c r="BL254" i="27" s="1"/>
  <c r="AY5" i="21"/>
  <c r="AY4" i="21" s="1"/>
  <c r="BF89" i="27"/>
  <c r="BF239" i="27" s="1"/>
  <c r="BS94" i="27"/>
  <c r="BS244" i="27" s="1"/>
  <c r="BT147" i="27"/>
  <c r="BT254" i="27" s="1"/>
  <c r="BP147" i="27"/>
  <c r="BP254" i="27" s="1"/>
  <c r="BO90" i="27"/>
  <c r="BK146" i="27"/>
  <c r="BK253" i="27" s="1"/>
  <c r="BP12" i="21"/>
  <c r="BT89" i="27"/>
  <c r="BN148" i="27"/>
  <c r="BN255" i="27" s="1"/>
  <c r="BS146" i="27"/>
  <c r="BS253" i="27" s="1"/>
  <c r="BE95" i="27"/>
  <c r="BE245" i="27" s="1"/>
  <c r="BI94" i="27"/>
  <c r="BI244" i="27" s="1"/>
  <c r="BQ94" i="27"/>
  <c r="BQ244" i="27" s="1"/>
  <c r="BR148" i="27"/>
  <c r="BR255" i="27" s="1"/>
  <c r="BO141" i="27"/>
  <c r="BM148" i="27"/>
  <c r="BM255" i="27" s="1"/>
  <c r="BS90" i="27"/>
  <c r="BI147" i="27"/>
  <c r="BI254" i="27" s="1"/>
  <c r="BL146" i="27"/>
  <c r="BL253" i="27" s="1"/>
  <c r="BI141" i="27"/>
  <c r="BI248" i="27" s="1"/>
  <c r="BU94" i="27"/>
  <c r="BU244" i="27" s="1"/>
  <c r="BO89" i="27"/>
  <c r="BT142" i="27"/>
  <c r="BR90" i="27"/>
  <c r="BN94" i="27"/>
  <c r="BN244" i="27" s="1"/>
  <c r="BT90" i="27"/>
  <c r="BU148" i="27"/>
  <c r="BU255" i="27" s="1"/>
  <c r="BB141" i="27"/>
  <c r="BB248" i="27" s="1"/>
  <c r="BD89" i="27"/>
  <c r="BD239" i="27" s="1"/>
  <c r="AV5" i="21"/>
  <c r="AV4" i="21" s="1"/>
  <c r="BC148" i="27"/>
  <c r="BC255" i="27" s="1"/>
  <c r="BB93" i="27"/>
  <c r="BB243" i="27" s="1"/>
  <c r="BD148" i="27"/>
  <c r="BD255" i="27" s="1"/>
  <c r="BD143" i="27"/>
  <c r="BD250" i="27" s="1"/>
  <c r="BH90" i="27"/>
  <c r="BH240" i="27" s="1"/>
  <c r="BU95" i="27"/>
  <c r="BU245" i="27" s="1"/>
  <c r="BD141" i="27"/>
  <c r="BD248" i="27" s="1"/>
  <c r="BF143" i="27"/>
  <c r="BF250" i="27" s="1"/>
  <c r="BP90" i="27"/>
  <c r="BP240" i="27" s="1"/>
  <c r="BU142" i="27"/>
  <c r="BU249" i="27" s="1"/>
  <c r="BE89" i="27"/>
  <c r="BE239" i="27" s="1"/>
  <c r="BD90" i="27"/>
  <c r="BD240" i="27" s="1"/>
  <c r="BV143" i="27"/>
  <c r="BV250" i="27" s="1"/>
  <c r="BG143" i="27"/>
  <c r="BG250" i="27" s="1"/>
  <c r="BJ141" i="27"/>
  <c r="BJ248" i="27" s="1"/>
  <c r="BV89" i="27"/>
  <c r="BV239" i="27" s="1"/>
  <c r="BC94" i="27"/>
  <c r="BC244" i="27" s="1"/>
  <c r="BR143" i="27"/>
  <c r="BR250" i="27" s="1"/>
  <c r="BS93" i="27"/>
  <c r="BS243" i="27" s="1"/>
  <c r="BH88" i="27"/>
  <c r="BH238" i="27" s="1"/>
  <c r="BG12" i="21"/>
  <c r="BF141" i="27"/>
  <c r="BF248" i="27" s="1"/>
  <c r="BP89" i="27"/>
  <c r="BP239" i="27" s="1"/>
  <c r="BE90" i="27"/>
  <c r="BE240" i="27" s="1"/>
  <c r="BP141" i="27"/>
  <c r="BP248" i="27" s="1"/>
  <c r="BB89" i="27"/>
  <c r="BB239" i="27" s="1"/>
  <c r="BN142" i="27"/>
  <c r="BN249" i="27" s="1"/>
  <c r="BG142" i="27"/>
  <c r="BG249" i="27" s="1"/>
  <c r="BJ95" i="27"/>
  <c r="BJ245" i="27" s="1"/>
  <c r="BJ142" i="27"/>
  <c r="BJ249" i="27" s="1"/>
  <c r="BH94" i="27"/>
  <c r="BH244" i="27" s="1"/>
  <c r="BC93" i="27"/>
  <c r="BC243" i="27" s="1"/>
  <c r="BG148" i="27"/>
  <c r="BG255" i="27" s="1"/>
  <c r="BE94" i="27"/>
  <c r="BE244" i="27" s="1"/>
  <c r="BS95" i="27"/>
  <c r="BS245" i="27" s="1"/>
  <c r="BH89" i="27"/>
  <c r="BH239" i="27" s="1"/>
  <c r="BD12" i="21"/>
  <c r="BD11" i="21" s="1"/>
  <c r="AL23" i="41" s="1"/>
  <c r="AL27" i="41" s="1"/>
  <c r="AL51" i="41" s="1"/>
  <c r="BV146" i="27"/>
  <c r="BV253" i="27" s="1"/>
  <c r="BR88" i="27"/>
  <c r="BR238" i="27" s="1"/>
  <c r="BK142" i="27"/>
  <c r="BK249" i="27" s="1"/>
  <c r="BO93" i="27"/>
  <c r="BO243" i="27" s="1"/>
  <c r="BP143" i="27"/>
  <c r="BP250" i="27" s="1"/>
  <c r="BH142" i="27"/>
  <c r="BH249" i="27" s="1"/>
  <c r="BJ148" i="27"/>
  <c r="BJ255" i="27" s="1"/>
  <c r="BM142" i="27"/>
  <c r="BM249" i="27" s="1"/>
  <c r="BJ94" i="27"/>
  <c r="BJ244" i="27" s="1"/>
  <c r="BA5" i="21"/>
  <c r="BQ142" i="27"/>
  <c r="BQ249" i="27" s="1"/>
  <c r="BJ143" i="27"/>
  <c r="BJ250" i="27" s="1"/>
  <c r="BG146" i="27"/>
  <c r="BG253" i="27" s="1"/>
  <c r="BI142" i="27"/>
  <c r="BI249" i="27" s="1"/>
  <c r="AW5" i="21"/>
  <c r="BK141" i="27"/>
  <c r="BK248" i="27" s="1"/>
  <c r="BQ148" i="27"/>
  <c r="BQ255" i="27" s="1"/>
  <c r="AZ5" i="21"/>
  <c r="BC5" i="21"/>
  <c r="BF95" i="27"/>
  <c r="BF245" i="27" s="1"/>
  <c r="BB148" i="27"/>
  <c r="BB255" i="27" s="1"/>
  <c r="BN89" i="27"/>
  <c r="BN239" i="27" s="1"/>
  <c r="BQ89" i="27"/>
  <c r="BQ239" i="27" s="1"/>
  <c r="BM93" i="27"/>
  <c r="BM243" i="27" s="1"/>
  <c r="BL141" i="27"/>
  <c r="BL248" i="27" s="1"/>
  <c r="BB95" i="27"/>
  <c r="BB245" i="27" s="1"/>
  <c r="BS143" i="27"/>
  <c r="BS250" i="27" s="1"/>
  <c r="BL142" i="27"/>
  <c r="BL249" i="27" s="1"/>
  <c r="BB147" i="27"/>
  <c r="BB254" i="27" s="1"/>
  <c r="BG94" i="27"/>
  <c r="BG244" i="27" s="1"/>
  <c r="BP95" i="27"/>
  <c r="BP245" i="27" s="1"/>
  <c r="BD146" i="27"/>
  <c r="BD253" i="27" s="1"/>
  <c r="BC89" i="27"/>
  <c r="BC239" i="27" s="1"/>
  <c r="BM12" i="21"/>
  <c r="BO94" i="27"/>
  <c r="BO244" i="27" s="1"/>
  <c r="BB142" i="27"/>
  <c r="BB249" i="27" s="1"/>
  <c r="BB146" i="27"/>
  <c r="BB253" i="27" s="1"/>
  <c r="BH141" i="27"/>
  <c r="BH248" i="27" s="1"/>
  <c r="BO12" i="21"/>
  <c r="BI90" i="27"/>
  <c r="BI240" i="27" s="1"/>
  <c r="BV142" i="27"/>
  <c r="BV249" i="27" s="1"/>
  <c r="BU88" i="27"/>
  <c r="BU238" i="27" s="1"/>
  <c r="BF147" i="27"/>
  <c r="BF254" i="27" s="1"/>
  <c r="BC142" i="27"/>
  <c r="BC249" i="27" s="1"/>
  <c r="BD93" i="27"/>
  <c r="BD243" i="27" s="1"/>
  <c r="BG95" i="27"/>
  <c r="BG245" i="27" s="1"/>
  <c r="BH147" i="27"/>
  <c r="BH254" i="27" s="1"/>
  <c r="BI143" i="27"/>
  <c r="BI250" i="27" s="1"/>
  <c r="BK143" i="27"/>
  <c r="BK250" i="27" s="1"/>
  <c r="BH148" i="27"/>
  <c r="BH255" i="27" s="1"/>
  <c r="BG89" i="27"/>
  <c r="BG239" i="27" s="1"/>
  <c r="BI88" i="27"/>
  <c r="BI238" i="27" s="1"/>
  <c r="BM143" i="27"/>
  <c r="BM250" i="27" s="1"/>
  <c r="BG93" i="27"/>
  <c r="BG243" i="27" s="1"/>
  <c r="BF88" i="27"/>
  <c r="BF238" i="27" s="1"/>
  <c r="BO95" i="27"/>
  <c r="BO245" i="27" s="1"/>
  <c r="BQ147" i="27"/>
  <c r="BQ254" i="27" s="1"/>
  <c r="BH95" i="27"/>
  <c r="BH245" i="27" s="1"/>
  <c r="BC95" i="27"/>
  <c r="BC245" i="27" s="1"/>
  <c r="BQ93" i="27"/>
  <c r="BQ243" i="27" s="1"/>
  <c r="BP93" i="27"/>
  <c r="BP243" i="27" s="1"/>
  <c r="BD147" i="27"/>
  <c r="BD254" i="27" s="1"/>
  <c r="BC90" i="27"/>
  <c r="BC240" i="27" s="1"/>
  <c r="BJ12" i="21"/>
  <c r="BH93" i="27"/>
  <c r="BH243" i="27" s="1"/>
  <c r="BK90" i="27"/>
  <c r="BK240" i="27" s="1"/>
  <c r="BM89" i="27"/>
  <c r="BM239" i="27" s="1"/>
  <c r="BF12" i="21"/>
  <c r="BV94" i="27"/>
  <c r="BV244" i="27" s="1"/>
  <c r="BE88" i="27"/>
  <c r="BE238" i="27" s="1"/>
  <c r="BB143" i="27"/>
  <c r="BB250" i="27" s="1"/>
  <c r="BN88" i="27"/>
  <c r="BN238" i="27" s="1"/>
  <c r="BB90" i="27"/>
  <c r="BB240" i="27" s="1"/>
  <c r="BN141" i="27"/>
  <c r="BN248" i="27" s="1"/>
  <c r="BO147" i="27"/>
  <c r="BO254" i="27" s="1"/>
  <c r="BF148" i="27"/>
  <c r="BF255" i="27" s="1"/>
  <c r="BC143" i="27"/>
  <c r="BC250" i="27" s="1"/>
  <c r="BR94" i="27"/>
  <c r="BR244" i="27" s="1"/>
  <c r="BD94" i="27"/>
  <c r="BD244" i="27" s="1"/>
  <c r="BC147" i="27"/>
  <c r="BC254" i="27" s="1"/>
  <c r="BF94" i="27"/>
  <c r="BF244" i="27" s="1"/>
  <c r="BJ146" i="27"/>
  <c r="BJ253" i="27" s="1"/>
  <c r="BQ141" i="27"/>
  <c r="BQ248" i="27" s="1"/>
  <c r="BG147" i="27"/>
  <c r="BG254" i="27" s="1"/>
  <c r="BT95" i="27"/>
  <c r="BT245" i="27" s="1"/>
  <c r="BL93" i="27"/>
  <c r="BL243" i="27" s="1"/>
  <c r="BK88" i="27"/>
  <c r="BK238" i="27" s="1"/>
  <c r="BR93" i="27"/>
  <c r="BR243" i="27" s="1"/>
  <c r="BK94" i="27"/>
  <c r="BK244" i="27" s="1"/>
  <c r="BV148" i="27"/>
  <c r="BV255" i="27" s="1"/>
  <c r="BT143" i="27"/>
  <c r="BT250" i="27" s="1"/>
  <c r="BC88" i="27"/>
  <c r="BC238" i="27" s="1"/>
  <c r="BH12" i="21"/>
  <c r="BM141" i="27"/>
  <c r="BM248" i="27" s="1"/>
  <c r="BR146" i="27"/>
  <c r="BR253" i="27" s="1"/>
  <c r="BI89" i="27"/>
  <c r="BI239" i="27" s="1"/>
  <c r="BE93" i="27"/>
  <c r="BE243" i="27" s="1"/>
  <c r="BL95" i="27"/>
  <c r="BL245" i="27" s="1"/>
  <c r="BQ88" i="27"/>
  <c r="BQ238" i="27" s="1"/>
  <c r="BI95" i="27"/>
  <c r="BI245" i="27" s="1"/>
  <c r="BO142" i="27"/>
  <c r="BO249" i="27" s="1"/>
  <c r="BK12" i="21"/>
  <c r="BS89" i="27"/>
  <c r="BS239" i="27" s="1"/>
  <c r="BL94" i="27"/>
  <c r="BL244" i="27" s="1"/>
  <c r="BK95" i="27"/>
  <c r="BK245" i="27" s="1"/>
  <c r="BQ90" i="27"/>
  <c r="BQ240" i="27" s="1"/>
  <c r="BE147" i="27"/>
  <c r="BE254" i="27" s="1"/>
  <c r="BM88" i="27"/>
  <c r="BM238" i="27" s="1"/>
  <c r="BS141" i="27"/>
  <c r="BS248" i="27" s="1"/>
  <c r="BP88" i="27"/>
  <c r="BP238" i="27" s="1"/>
  <c r="BV93" i="27"/>
  <c r="BV243" i="27" s="1"/>
  <c r="BM95" i="27"/>
  <c r="BM245" i="27" s="1"/>
  <c r="BL88" i="27"/>
  <c r="BL238" i="27" s="1"/>
  <c r="AX5" i="21"/>
  <c r="BN90" i="27"/>
  <c r="BN240" i="27" s="1"/>
  <c r="BU90" i="27"/>
  <c r="BU240" i="27" s="1"/>
  <c r="BG141" i="27"/>
  <c r="BG248" i="27" s="1"/>
  <c r="BC141" i="27"/>
  <c r="BC248" i="27" s="1"/>
  <c r="BD142" i="27"/>
  <c r="BD249" i="27" s="1"/>
  <c r="BF90" i="27"/>
  <c r="BF240" i="27" s="1"/>
  <c r="BK93" i="27"/>
  <c r="BK243" i="27" s="1"/>
  <c r="BL148" i="27"/>
  <c r="BL255" i="27" s="1"/>
  <c r="BS142" i="27"/>
  <c r="BS249" i="27" s="1"/>
  <c r="BL143" i="27"/>
  <c r="BL250" i="27" s="1"/>
  <c r="BJ89" i="27"/>
  <c r="BJ239" i="27" s="1"/>
  <c r="BU89" i="27"/>
  <c r="BU239" i="27" s="1"/>
  <c r="BT94" i="27"/>
  <c r="BT244" i="27" s="1"/>
  <c r="BF142" i="27"/>
  <c r="BF249" i="27" s="1"/>
  <c r="BE141" i="27"/>
  <c r="BE248" i="27" s="1"/>
  <c r="BJ88" i="27"/>
  <c r="BJ238" i="27" s="1"/>
  <c r="BF146" i="27"/>
  <c r="BF253" i="27" s="1"/>
  <c r="BR95" i="27"/>
  <c r="BR245" i="27" s="1"/>
  <c r="BR89" i="27"/>
  <c r="BR239" i="27" s="1"/>
  <c r="BE143" i="27"/>
  <c r="BE250" i="27" s="1"/>
  <c r="BN95" i="27"/>
  <c r="BN245" i="27" s="1"/>
  <c r="BJ90" i="27"/>
  <c r="BJ240" i="27" s="1"/>
  <c r="BP94" i="27"/>
  <c r="BP244" i="27" s="1"/>
  <c r="BE146" i="27"/>
  <c r="BE253" i="27" s="1"/>
  <c r="BB94" i="27"/>
  <c r="BB244" i="27" s="1"/>
  <c r="BI93" i="27"/>
  <c r="BI243" i="27" s="1"/>
  <c r="BQ95" i="27"/>
  <c r="BQ245" i="27" s="1"/>
  <c r="BR147" i="27"/>
  <c r="BR254" i="27" s="1"/>
  <c r="BS88" i="27"/>
  <c r="BS238" i="27" s="1"/>
  <c r="BC146" i="27"/>
  <c r="BC253" i="27" s="1"/>
  <c r="BE12" i="21"/>
  <c r="BE148" i="27"/>
  <c r="BE255" i="27" s="1"/>
  <c r="BM90" i="27"/>
  <c r="BM240" i="27" s="1"/>
  <c r="BO88" i="27"/>
  <c r="BO238" i="27" s="1"/>
  <c r="BV95" i="27"/>
  <c r="BV245" i="27" s="1"/>
  <c r="BU141" i="27"/>
  <c r="BU248" i="27" s="1"/>
  <c r="BM94" i="27"/>
  <c r="BM244" i="27" s="1"/>
  <c r="BD88" i="27"/>
  <c r="BD238" i="27" s="1"/>
  <c r="BL89" i="27"/>
  <c r="BL239" i="27" s="1"/>
  <c r="BN93" i="27"/>
  <c r="BN243" i="27" s="1"/>
  <c r="BB88" i="27"/>
  <c r="BB238" i="27" s="1"/>
  <c r="BN143" i="27"/>
  <c r="BN250" i="27" s="1"/>
  <c r="BQ143" i="27"/>
  <c r="BQ250" i="27" s="1"/>
  <c r="BD95" i="27"/>
  <c r="BD245" i="27" s="1"/>
  <c r="BV90" i="27"/>
  <c r="BV240" i="27" s="1"/>
  <c r="BC4" i="21" l="1"/>
  <c r="AK22" i="41" s="1"/>
  <c r="BB4" i="21"/>
  <c r="AJ22" i="41" s="1"/>
  <c r="AX4" i="21"/>
  <c r="AF33" i="41" s="1"/>
  <c r="AW4" i="21"/>
  <c r="AE22" i="41" s="1"/>
  <c r="AZ4" i="21"/>
  <c r="AH22" i="41" s="1"/>
  <c r="BA4" i="21"/>
  <c r="AI22" i="41" s="1"/>
  <c r="BH11" i="21"/>
  <c r="AP23" i="41" s="1"/>
  <c r="AP27" i="41" s="1"/>
  <c r="AP51" i="41" s="1"/>
  <c r="BP11" i="21"/>
  <c r="AX23" i="41" s="1"/>
  <c r="BK11" i="21"/>
  <c r="AS23" i="41" s="1"/>
  <c r="AS27" i="41" s="1"/>
  <c r="AS51" i="41" s="1"/>
  <c r="BF11" i="21"/>
  <c r="AN23" i="41" s="1"/>
  <c r="AN27" i="41" s="1"/>
  <c r="AN51" i="41" s="1"/>
  <c r="BM11" i="21"/>
  <c r="AU23" i="41" s="1"/>
  <c r="AU27" i="41" s="1"/>
  <c r="AU51" i="41" s="1"/>
  <c r="BI11" i="21"/>
  <c r="AQ23" i="41" s="1"/>
  <c r="AQ27" i="41" s="1"/>
  <c r="AQ51" i="41" s="1"/>
  <c r="BO11" i="21"/>
  <c r="AW23" i="41" s="1"/>
  <c r="AW27" i="41" s="1"/>
  <c r="AW51" i="41" s="1"/>
  <c r="BG11" i="21"/>
  <c r="AO23" i="41" s="1"/>
  <c r="AO27" i="41" s="1"/>
  <c r="AO51" i="41" s="1"/>
  <c r="BL11" i="21"/>
  <c r="AT23" i="41" s="1"/>
  <c r="AT27" i="41" s="1"/>
  <c r="AT51" i="41" s="1"/>
  <c r="BJ11" i="21"/>
  <c r="AR23" i="41" s="1"/>
  <c r="AR27" i="41" s="1"/>
  <c r="AR51" i="41" s="1"/>
  <c r="BE11" i="21"/>
  <c r="AM23" i="41" s="1"/>
  <c r="AM27" i="41" s="1"/>
  <c r="AM51" i="41" s="1"/>
  <c r="BN11" i="21"/>
  <c r="AV23" i="41" s="1"/>
  <c r="AV27" i="41" s="1"/>
  <c r="AV51" i="41" s="1"/>
  <c r="BT248" i="27"/>
  <c r="BU250" i="27"/>
  <c r="BK239" i="27"/>
  <c r="BO250" i="27"/>
  <c r="BT238" i="27"/>
  <c r="BR248" i="27"/>
  <c r="BO248" i="27"/>
  <c r="BO239" i="27"/>
  <c r="BT239" i="27"/>
  <c r="BV238" i="27"/>
  <c r="BT240" i="27"/>
  <c r="BV248" i="27"/>
  <c r="BR249" i="27"/>
  <c r="BR240" i="27"/>
  <c r="BT249" i="27"/>
  <c r="BP249" i="27"/>
  <c r="BS240" i="27"/>
  <c r="BO240" i="27"/>
  <c r="AI33" i="41" l="1"/>
  <c r="AI26" i="41"/>
  <c r="AI34" i="41" s="1"/>
  <c r="AH33" i="41"/>
  <c r="AH26" i="41"/>
  <c r="AH34" i="41" s="1"/>
  <c r="AE33" i="41"/>
  <c r="AE26" i="41"/>
  <c r="AE34" i="41" s="1"/>
  <c r="AJ33" i="41"/>
  <c r="AJ26" i="41"/>
  <c r="AJ34" i="41" s="1"/>
  <c r="AK33" i="41"/>
  <c r="AK26" i="41"/>
  <c r="AK34" i="41" s="1"/>
  <c r="AF26" i="41"/>
  <c r="AF34" i="41" s="1"/>
  <c r="AG22" i="41"/>
  <c r="AD22" i="41"/>
  <c r="AX27" i="41"/>
  <c r="AX51" i="41" s="1"/>
  <c r="C61" i="41" l="1"/>
  <c r="AD33" i="41"/>
  <c r="AD26" i="41"/>
  <c r="AD34" i="41" s="1"/>
  <c r="AG33" i="41"/>
  <c r="AG26" i="41"/>
  <c r="AG34" i="41" s="1"/>
  <c r="C34" i="41" l="1"/>
  <c r="C35" i="41" s="1"/>
  <c r="C36" i="41"/>
  <c r="C62" i="41"/>
  <c r="C37" i="41"/>
  <c r="C33" i="41"/>
  <c r="AL25" i="46"/>
  <c r="C41" i="41" l="1"/>
  <c r="C38" i="41"/>
  <c r="AM92" i="36"/>
  <c r="AM117" i="36" s="1"/>
  <c r="AQ73" i="36"/>
  <c r="AN73" i="36"/>
  <c r="AO73" i="36"/>
  <c r="AP73" i="36"/>
  <c r="AM121" i="36"/>
  <c r="AM109" i="36"/>
  <c r="AN6" i="18"/>
  <c r="AN5" i="18"/>
  <c r="AN4" i="18"/>
  <c r="AN7" i="18"/>
  <c r="AN3" i="18"/>
  <c r="AN8" i="18"/>
  <c r="AM108" i="36" l="1"/>
  <c r="AQ54" i="27" s="1"/>
  <c r="AM110" i="36"/>
  <c r="AQ64" i="27" s="1"/>
  <c r="AM122" i="36"/>
  <c r="AQ134" i="27" s="1"/>
  <c r="AM113" i="36"/>
  <c r="AQ111" i="27" s="1"/>
  <c r="AM116" i="36"/>
  <c r="AQ72" i="27" s="1"/>
  <c r="AM120" i="36"/>
  <c r="AQ123" i="27" s="1"/>
  <c r="U53" i="36"/>
  <c r="U73" i="36" s="1"/>
  <c r="AE53" i="36"/>
  <c r="AE73" i="36" s="1"/>
  <c r="AN26" i="18"/>
  <c r="AM112" i="36"/>
  <c r="AQ108" i="27" s="1"/>
  <c r="AM114" i="36"/>
  <c r="AQ120" i="27" s="1"/>
  <c r="AM118" i="36"/>
  <c r="AQ86" i="27" s="1"/>
  <c r="AN27" i="18"/>
  <c r="AO25" i="46"/>
  <c r="AP92" i="36"/>
  <c r="AQ92" i="36"/>
  <c r="AP25" i="46"/>
  <c r="AQ60" i="27"/>
  <c r="AQ61" i="27"/>
  <c r="AQ58" i="27"/>
  <c r="AQ57" i="27"/>
  <c r="AQ56" i="27"/>
  <c r="AQ59" i="27"/>
  <c r="AQ50" i="27"/>
  <c r="AQ51" i="27"/>
  <c r="AQ52" i="27"/>
  <c r="AQ55" i="27"/>
  <c r="AQ53" i="27"/>
  <c r="AN25" i="18"/>
  <c r="AN22" i="18"/>
  <c r="AQ130" i="27"/>
  <c r="AQ132" i="27"/>
  <c r="AQ133" i="27"/>
  <c r="AQ131" i="27"/>
  <c r="AQ129" i="27"/>
  <c r="AQ128" i="27"/>
  <c r="AN25" i="46"/>
  <c r="AO92" i="36"/>
  <c r="AM25" i="46"/>
  <c r="AN92" i="36"/>
  <c r="AQ79" i="27"/>
  <c r="AQ76" i="27"/>
  <c r="AQ77" i="27"/>
  <c r="AQ78" i="27"/>
  <c r="AQ75" i="27"/>
  <c r="AQ80" i="27"/>
  <c r="AQ62" i="27"/>
  <c r="AQ135" i="27" l="1"/>
  <c r="AQ136" i="27"/>
  <c r="AQ137" i="27"/>
  <c r="AQ67" i="27"/>
  <c r="AQ138" i="27"/>
  <c r="AQ63" i="27"/>
  <c r="AQ139" i="27"/>
  <c r="AQ66" i="27"/>
  <c r="AQ89" i="27" s="1"/>
  <c r="AQ239" i="27" s="1"/>
  <c r="AQ65" i="27"/>
  <c r="AQ90" i="27" s="1"/>
  <c r="AQ240" i="27" s="1"/>
  <c r="AQ113" i="27"/>
  <c r="AQ112" i="27"/>
  <c r="AQ114" i="27"/>
  <c r="AQ110" i="27"/>
  <c r="AQ109" i="27"/>
  <c r="AQ122" i="27"/>
  <c r="AQ126" i="27"/>
  <c r="AQ125" i="27"/>
  <c r="AQ127" i="27"/>
  <c r="AQ124" i="27"/>
  <c r="AQ69" i="27"/>
  <c r="AQ71" i="27"/>
  <c r="AQ70" i="27"/>
  <c r="AQ74" i="27"/>
  <c r="AQ116" i="27"/>
  <c r="AQ104" i="27"/>
  <c r="AQ105" i="27"/>
  <c r="AQ73" i="27"/>
  <c r="AQ106" i="27"/>
  <c r="AQ107" i="27"/>
  <c r="AQ115" i="27"/>
  <c r="AQ119" i="27"/>
  <c r="AQ103" i="27"/>
  <c r="AQ117" i="27"/>
  <c r="AQ84" i="27"/>
  <c r="AQ82" i="27"/>
  <c r="AQ118" i="27"/>
  <c r="AQ81" i="27"/>
  <c r="AQ83" i="27"/>
  <c r="AQ85" i="27"/>
  <c r="AR8" i="18"/>
  <c r="AR5" i="18"/>
  <c r="AR7" i="18"/>
  <c r="AR6" i="18"/>
  <c r="AR4" i="18"/>
  <c r="AR3" i="18"/>
  <c r="AQ121" i="36"/>
  <c r="AQ113" i="36"/>
  <c r="AQ109" i="36"/>
  <c r="AQ118" i="36"/>
  <c r="AQ112" i="36"/>
  <c r="AQ120" i="36"/>
  <c r="AQ117" i="36"/>
  <c r="AQ114" i="36"/>
  <c r="AQ110" i="36"/>
  <c r="AQ122" i="36"/>
  <c r="AQ116" i="36"/>
  <c r="AQ108" i="36"/>
  <c r="AQ88" i="27"/>
  <c r="AQ238" i="27" s="1"/>
  <c r="AN110" i="36"/>
  <c r="AN121" i="36"/>
  <c r="AN112" i="36"/>
  <c r="AN114" i="36"/>
  <c r="AN113" i="36"/>
  <c r="AN118" i="36"/>
  <c r="AN122" i="36"/>
  <c r="AN120" i="36"/>
  <c r="AN117" i="36"/>
  <c r="AN109" i="36"/>
  <c r="AN108" i="36"/>
  <c r="AN116" i="36"/>
  <c r="AG73" i="36"/>
  <c r="AI73" i="36"/>
  <c r="AH73" i="36"/>
  <c r="AK73" i="36"/>
  <c r="AF73" i="36"/>
  <c r="AJ73" i="36"/>
  <c r="AL73" i="36"/>
  <c r="AD25" i="46"/>
  <c r="AE92" i="36"/>
  <c r="AP117" i="36"/>
  <c r="AP113" i="36"/>
  <c r="AP114" i="36"/>
  <c r="AP112" i="36"/>
  <c r="AP109" i="36"/>
  <c r="AP121" i="36"/>
  <c r="AP122" i="36"/>
  <c r="AP116" i="36"/>
  <c r="AP108" i="36"/>
  <c r="AP110" i="36"/>
  <c r="AP118" i="36"/>
  <c r="AP120" i="36"/>
  <c r="AO110" i="36"/>
  <c r="AO122" i="36"/>
  <c r="AO109" i="36"/>
  <c r="AO113" i="36"/>
  <c r="AO114" i="36"/>
  <c r="AO117" i="36"/>
  <c r="AO108" i="36"/>
  <c r="AO120" i="36"/>
  <c r="AO121" i="36"/>
  <c r="AO112" i="36"/>
  <c r="AO118" i="36"/>
  <c r="AO116" i="36"/>
  <c r="AQ8" i="18"/>
  <c r="AQ6" i="18"/>
  <c r="AQ3" i="18"/>
  <c r="AQ4" i="18"/>
  <c r="AQ5" i="18"/>
  <c r="AQ7" i="18"/>
  <c r="AO4" i="18"/>
  <c r="AO8" i="18"/>
  <c r="AO6" i="18"/>
  <c r="AO3" i="18"/>
  <c r="AO5" i="18"/>
  <c r="AO7" i="18"/>
  <c r="AP6" i="18"/>
  <c r="AP8" i="18"/>
  <c r="AP7" i="18"/>
  <c r="AP4" i="18"/>
  <c r="AP5" i="18"/>
  <c r="AP3" i="18"/>
  <c r="AQ148" i="27" l="1"/>
  <c r="AQ255" i="27" s="1"/>
  <c r="AQ147" i="27"/>
  <c r="AQ254" i="27" s="1"/>
  <c r="AQ146" i="27"/>
  <c r="AQ253" i="27" s="1"/>
  <c r="AQ93" i="27"/>
  <c r="AQ243" i="27" s="1"/>
  <c r="AQ141" i="27"/>
  <c r="AQ248" i="27" s="1"/>
  <c r="AQ143" i="27"/>
  <c r="AQ250" i="27" s="1"/>
  <c r="AQ142" i="27"/>
  <c r="AQ249" i="27" s="1"/>
  <c r="AQ94" i="27"/>
  <c r="AQ244" i="27" s="1"/>
  <c r="AQ95" i="27"/>
  <c r="AQ245" i="27" s="1"/>
  <c r="AQ27" i="18"/>
  <c r="AP27" i="18"/>
  <c r="AR26" i="18"/>
  <c r="AR27" i="18"/>
  <c r="AP26" i="18"/>
  <c r="AQ26" i="18"/>
  <c r="AO26" i="18"/>
  <c r="AO27" i="18"/>
  <c r="AT81" i="27"/>
  <c r="AT82" i="27"/>
  <c r="AT84" i="27"/>
  <c r="AT86" i="27"/>
  <c r="AT85" i="27"/>
  <c r="AT83" i="27"/>
  <c r="AF5" i="18"/>
  <c r="AF4" i="18"/>
  <c r="AF7" i="18"/>
  <c r="AF6" i="18"/>
  <c r="AF8" i="18"/>
  <c r="AF3" i="18"/>
  <c r="AR58" i="27"/>
  <c r="AR56" i="27"/>
  <c r="AR61" i="27"/>
  <c r="AR59" i="27"/>
  <c r="AR60" i="27"/>
  <c r="AR57" i="27"/>
  <c r="AU58" i="27"/>
  <c r="AU57" i="27"/>
  <c r="AU61" i="27"/>
  <c r="AU56" i="27"/>
  <c r="AU59" i="27"/>
  <c r="AU60" i="27"/>
  <c r="AO25" i="18"/>
  <c r="AO22" i="18"/>
  <c r="AR79" i="27"/>
  <c r="AR75" i="27"/>
  <c r="AR80" i="27"/>
  <c r="AR78" i="27"/>
  <c r="AR76" i="27"/>
  <c r="AR77" i="27"/>
  <c r="AU112" i="27"/>
  <c r="AU113" i="27"/>
  <c r="AU110" i="27"/>
  <c r="AU111" i="27"/>
  <c r="AU109" i="27"/>
  <c r="AU114" i="27"/>
  <c r="AU129" i="27"/>
  <c r="AU131" i="27"/>
  <c r="AU133" i="27"/>
  <c r="AU130" i="27"/>
  <c r="AU132" i="27"/>
  <c r="AU128" i="27"/>
  <c r="AS105" i="27"/>
  <c r="AS104" i="27"/>
  <c r="AS103" i="27"/>
  <c r="AS106" i="27"/>
  <c r="AS107" i="27"/>
  <c r="AS108" i="27"/>
  <c r="AS125" i="27"/>
  <c r="AS127" i="27"/>
  <c r="AS122" i="27"/>
  <c r="AS123" i="27"/>
  <c r="AS124" i="27"/>
  <c r="AS126" i="27"/>
  <c r="AT73" i="27"/>
  <c r="AT71" i="27"/>
  <c r="AT72" i="27"/>
  <c r="AT69" i="27"/>
  <c r="AT74" i="27"/>
  <c r="AT70" i="27"/>
  <c r="AK25" i="46"/>
  <c r="AL92" i="36"/>
  <c r="AR135" i="27"/>
  <c r="AR137" i="27"/>
  <c r="AR138" i="27"/>
  <c r="AR139" i="27"/>
  <c r="AR136" i="27"/>
  <c r="AR134" i="27"/>
  <c r="AU51" i="27"/>
  <c r="AU53" i="27"/>
  <c r="AU55" i="27"/>
  <c r="AU50" i="27"/>
  <c r="AU52" i="27"/>
  <c r="AU54" i="27"/>
  <c r="AR22" i="18"/>
  <c r="AR25" i="18"/>
  <c r="AP22" i="18"/>
  <c r="AP25" i="18"/>
  <c r="AT135" i="27"/>
  <c r="AT136" i="27"/>
  <c r="AT137" i="27"/>
  <c r="AT139" i="27"/>
  <c r="AT138" i="27"/>
  <c r="AT134" i="27"/>
  <c r="AU71" i="27"/>
  <c r="AU69" i="27"/>
  <c r="AU73" i="27"/>
  <c r="AU72" i="27"/>
  <c r="AU74" i="27"/>
  <c r="AU70" i="27"/>
  <c r="AT51" i="27"/>
  <c r="AT54" i="27"/>
  <c r="AT53" i="27"/>
  <c r="AT52" i="27"/>
  <c r="AT55" i="27"/>
  <c r="AT50" i="27"/>
  <c r="AS76" i="27"/>
  <c r="AS75" i="27"/>
  <c r="AS79" i="27"/>
  <c r="AS80" i="27"/>
  <c r="AS78" i="27"/>
  <c r="AS77" i="27"/>
  <c r="AE25" i="46"/>
  <c r="AF92" i="36"/>
  <c r="AR112" i="27"/>
  <c r="AR113" i="27"/>
  <c r="AR114" i="27"/>
  <c r="AR109" i="27"/>
  <c r="AR111" i="27"/>
  <c r="AR110" i="27"/>
  <c r="AU135" i="27"/>
  <c r="AU138" i="27"/>
  <c r="AU136" i="27"/>
  <c r="AU134" i="27"/>
  <c r="AU137" i="27"/>
  <c r="AU139" i="27"/>
  <c r="AT63" i="27"/>
  <c r="AT64" i="27"/>
  <c r="AT67" i="27"/>
  <c r="AT66" i="27"/>
  <c r="AT62" i="27"/>
  <c r="AT65" i="27"/>
  <c r="AS117" i="27"/>
  <c r="AS115" i="27"/>
  <c r="AS116" i="27"/>
  <c r="AS120" i="27"/>
  <c r="AS118" i="27"/>
  <c r="AS119" i="27"/>
  <c r="AT56" i="27"/>
  <c r="AT60" i="27"/>
  <c r="AT58" i="27"/>
  <c r="AT61" i="27"/>
  <c r="AT57" i="27"/>
  <c r="AT59" i="27"/>
  <c r="AJ25" i="46"/>
  <c r="AK92" i="36"/>
  <c r="AR119" i="27"/>
  <c r="AR115" i="27"/>
  <c r="AR118" i="27"/>
  <c r="AR120" i="27"/>
  <c r="AR116" i="27"/>
  <c r="AR117" i="27"/>
  <c r="AU67" i="27"/>
  <c r="AU62" i="27"/>
  <c r="AU65" i="27"/>
  <c r="AU64" i="27"/>
  <c r="AU66" i="27"/>
  <c r="AU63" i="27"/>
  <c r="AS50" i="27"/>
  <c r="AS51" i="27"/>
  <c r="AS53" i="27"/>
  <c r="AS55" i="27"/>
  <c r="AS52" i="27"/>
  <c r="AS54" i="27"/>
  <c r="AR85" i="27"/>
  <c r="AR84" i="27"/>
  <c r="AR82" i="27"/>
  <c r="AR81" i="27"/>
  <c r="AR86" i="27"/>
  <c r="AR83" i="27"/>
  <c r="AS109" i="27"/>
  <c r="AS114" i="27"/>
  <c r="AS113" i="27"/>
  <c r="AS110" i="27"/>
  <c r="AS111" i="27"/>
  <c r="AS112" i="27"/>
  <c r="AT108" i="27"/>
  <c r="AT107" i="27"/>
  <c r="AT106" i="27"/>
  <c r="AT105" i="27"/>
  <c r="AT104" i="27"/>
  <c r="AT103" i="27"/>
  <c r="AG25" i="46"/>
  <c r="AH92" i="36"/>
  <c r="AR104" i="27"/>
  <c r="AR105" i="27"/>
  <c r="AR106" i="27"/>
  <c r="AR103" i="27"/>
  <c r="AR107" i="27"/>
  <c r="AR108" i="27"/>
  <c r="AU119" i="27"/>
  <c r="AU116" i="27"/>
  <c r="AU118" i="27"/>
  <c r="AU117" i="27"/>
  <c r="AU120" i="27"/>
  <c r="AU115" i="27"/>
  <c r="AQ22" i="18"/>
  <c r="AQ25" i="18"/>
  <c r="AS57" i="27"/>
  <c r="AS60" i="27"/>
  <c r="AS58" i="27"/>
  <c r="AS61" i="27"/>
  <c r="AS59" i="27"/>
  <c r="AS56" i="27"/>
  <c r="AT120" i="27"/>
  <c r="AT118" i="27"/>
  <c r="AT115" i="27"/>
  <c r="AT116" i="27"/>
  <c r="AT117" i="27"/>
  <c r="AT119" i="27"/>
  <c r="AH25" i="46"/>
  <c r="AI92" i="36"/>
  <c r="AR133" i="27"/>
  <c r="AR130" i="27"/>
  <c r="AR129" i="27"/>
  <c r="AR128" i="27"/>
  <c r="AR131" i="27"/>
  <c r="AR132" i="27"/>
  <c r="AU79" i="27"/>
  <c r="AU77" i="27"/>
  <c r="AU75" i="27"/>
  <c r="AU78" i="27"/>
  <c r="AU76" i="27"/>
  <c r="AU80" i="27"/>
  <c r="AS84" i="27"/>
  <c r="AS81" i="27"/>
  <c r="AS82" i="27"/>
  <c r="AS86" i="27"/>
  <c r="AS83" i="27"/>
  <c r="AS85" i="27"/>
  <c r="AS128" i="27"/>
  <c r="AS130" i="27"/>
  <c r="AS129" i="27"/>
  <c r="AS132" i="27"/>
  <c r="AS133" i="27"/>
  <c r="AS131" i="27"/>
  <c r="AR124" i="27"/>
  <c r="AR123" i="27"/>
  <c r="AR126" i="27"/>
  <c r="AR127" i="27"/>
  <c r="AR122" i="27"/>
  <c r="AR125" i="27"/>
  <c r="AI25" i="46"/>
  <c r="AJ92" i="36"/>
  <c r="AT129" i="27"/>
  <c r="AT133" i="27"/>
  <c r="AT131" i="27"/>
  <c r="AT130" i="27"/>
  <c r="AT128" i="27"/>
  <c r="AT132" i="27"/>
  <c r="AS137" i="27"/>
  <c r="AS134" i="27"/>
  <c r="AS135" i="27"/>
  <c r="AS138" i="27"/>
  <c r="AS139" i="27"/>
  <c r="AS136" i="27"/>
  <c r="AT111" i="27"/>
  <c r="AT110" i="27"/>
  <c r="AT114" i="27"/>
  <c r="AT109" i="27"/>
  <c r="AT113" i="27"/>
  <c r="AT112" i="27"/>
  <c r="AG92" i="36"/>
  <c r="AF25" i="46"/>
  <c r="AR67" i="27"/>
  <c r="AR65" i="27"/>
  <c r="AR62" i="27"/>
  <c r="AR66" i="27"/>
  <c r="AR64" i="27"/>
  <c r="AR63" i="27"/>
  <c r="AU125" i="27"/>
  <c r="AU126" i="27"/>
  <c r="AU124" i="27"/>
  <c r="AU122" i="27"/>
  <c r="AU127" i="27"/>
  <c r="AU123" i="27"/>
  <c r="AA73" i="36"/>
  <c r="Q73" i="36"/>
  <c r="R73" i="36"/>
  <c r="Z73" i="36"/>
  <c r="N73" i="36"/>
  <c r="S73" i="36"/>
  <c r="P73" i="36"/>
  <c r="M73" i="36"/>
  <c r="X73" i="36"/>
  <c r="AD73" i="36"/>
  <c r="AB73" i="36"/>
  <c r="V73" i="36"/>
  <c r="Y73" i="36"/>
  <c r="AC73" i="36"/>
  <c r="W73" i="36"/>
  <c r="O73" i="36"/>
  <c r="T73" i="36"/>
  <c r="AT80" i="27"/>
  <c r="AT79" i="27"/>
  <c r="AT78" i="27"/>
  <c r="AT76" i="27"/>
  <c r="AT77" i="27"/>
  <c r="AT75" i="27"/>
  <c r="T25" i="46"/>
  <c r="U92" i="36"/>
  <c r="AS62" i="27"/>
  <c r="AS65" i="27"/>
  <c r="AS64" i="27"/>
  <c r="AS63" i="27"/>
  <c r="AS66" i="27"/>
  <c r="AS67" i="27"/>
  <c r="AR72" i="27"/>
  <c r="AR71" i="27"/>
  <c r="AR70" i="27"/>
  <c r="AR73" i="27"/>
  <c r="AR74" i="27"/>
  <c r="AR69" i="27"/>
  <c r="AU104" i="27"/>
  <c r="AU107" i="27"/>
  <c r="AU106" i="27"/>
  <c r="AU105" i="27"/>
  <c r="AU108" i="27"/>
  <c r="AU103" i="27"/>
  <c r="AS72" i="27"/>
  <c r="AS74" i="27"/>
  <c r="AS70" i="27"/>
  <c r="AS71" i="27"/>
  <c r="AS69" i="27"/>
  <c r="AS73" i="27"/>
  <c r="AT123" i="27"/>
  <c r="AT124" i="27"/>
  <c r="AT127" i="27"/>
  <c r="AT126" i="27"/>
  <c r="AT125" i="27"/>
  <c r="AT122" i="27"/>
  <c r="AE113" i="36"/>
  <c r="AE110" i="36"/>
  <c r="AE114" i="36"/>
  <c r="AE122" i="36"/>
  <c r="AE109" i="36"/>
  <c r="AE118" i="36"/>
  <c r="AE121" i="36"/>
  <c r="AE117" i="36"/>
  <c r="AE112" i="36"/>
  <c r="AE120" i="36"/>
  <c r="AE108" i="36"/>
  <c r="AE116" i="36"/>
  <c r="AR54" i="27"/>
  <c r="AR53" i="27"/>
  <c r="AR50" i="27"/>
  <c r="AR51" i="27"/>
  <c r="AR55" i="27"/>
  <c r="AR52" i="27"/>
  <c r="AU81" i="27"/>
  <c r="AU84" i="27"/>
  <c r="AU82" i="27"/>
  <c r="AU85" i="27"/>
  <c r="AU86" i="27"/>
  <c r="AU83" i="27"/>
  <c r="AF27" i="18" l="1"/>
  <c r="AF26" i="18"/>
  <c r="AT88" i="27"/>
  <c r="AT238" i="27" s="1"/>
  <c r="AU142" i="27"/>
  <c r="AU249" i="27" s="1"/>
  <c r="AU88" i="27"/>
  <c r="AU238" i="27" s="1"/>
  <c r="AT95" i="27"/>
  <c r="AT245" i="27" s="1"/>
  <c r="AR88" i="27"/>
  <c r="AR238" i="27" s="1"/>
  <c r="AS95" i="27"/>
  <c r="AS245" i="27" s="1"/>
  <c r="AU147" i="27"/>
  <c r="AU254" i="27" s="1"/>
  <c r="AR147" i="27"/>
  <c r="AR254" i="27" s="1"/>
  <c r="AR94" i="27"/>
  <c r="AR244" i="27" s="1"/>
  <c r="AI124" i="27"/>
  <c r="AI123" i="27"/>
  <c r="AI122" i="27"/>
  <c r="AI125" i="27"/>
  <c r="AI127" i="27"/>
  <c r="AI126" i="27"/>
  <c r="AB25" i="46"/>
  <c r="AC92" i="36"/>
  <c r="AR89" i="27"/>
  <c r="AR239" i="27" s="1"/>
  <c r="AR90" i="27"/>
  <c r="AR240" i="27" s="1"/>
  <c r="AI138" i="27"/>
  <c r="AI136" i="27"/>
  <c r="AI135" i="27"/>
  <c r="AI139" i="27"/>
  <c r="AI134" i="27"/>
  <c r="AI137" i="27"/>
  <c r="AS94" i="27"/>
  <c r="AS244" i="27" s="1"/>
  <c r="AC25" i="46"/>
  <c r="AD92" i="36"/>
  <c r="AU146" i="27"/>
  <c r="AU253" i="27" s="1"/>
  <c r="AR148" i="27"/>
  <c r="AR255" i="27" s="1"/>
  <c r="AH121" i="36"/>
  <c r="AH109" i="36"/>
  <c r="AH117" i="36"/>
  <c r="AH114" i="36"/>
  <c r="AH113" i="36"/>
  <c r="AH122" i="36"/>
  <c r="AH118" i="36"/>
  <c r="AH110" i="36"/>
  <c r="AH120" i="36"/>
  <c r="AH112" i="36"/>
  <c r="AH116" i="36"/>
  <c r="AH108" i="36"/>
  <c r="AI3" i="18"/>
  <c r="AI4" i="18"/>
  <c r="AI6" i="18"/>
  <c r="AI7" i="18"/>
  <c r="AI8" i="18"/>
  <c r="AI5" i="18"/>
  <c r="AS147" i="27"/>
  <c r="AS254" i="27" s="1"/>
  <c r="AR95" i="27"/>
  <c r="AR245" i="27" s="1"/>
  <c r="AI63" i="27"/>
  <c r="AI65" i="27"/>
  <c r="AI62" i="27"/>
  <c r="AI67" i="27"/>
  <c r="AI64" i="27"/>
  <c r="AI66" i="27"/>
  <c r="L25" i="46"/>
  <c r="M92" i="36"/>
  <c r="AT141" i="27"/>
  <c r="AT248" i="27" s="1"/>
  <c r="AS90" i="27"/>
  <c r="AS240" i="27" s="1"/>
  <c r="AU93" i="27"/>
  <c r="AU243" i="27" s="1"/>
  <c r="AS148" i="27"/>
  <c r="AS255" i="27" s="1"/>
  <c r="O25" i="46"/>
  <c r="P92" i="36"/>
  <c r="AT143" i="27"/>
  <c r="AT250" i="27" s="1"/>
  <c r="AS88" i="27"/>
  <c r="AS238" i="27" s="1"/>
  <c r="AU94" i="27"/>
  <c r="AU244" i="27" s="1"/>
  <c r="AS146" i="27"/>
  <c r="AS253" i="27" s="1"/>
  <c r="AI70" i="27"/>
  <c r="AI73" i="27"/>
  <c r="AI74" i="27"/>
  <c r="AI72" i="27"/>
  <c r="AI71" i="27"/>
  <c r="AI69" i="27"/>
  <c r="AT146" i="27"/>
  <c r="AT253" i="27" s="1"/>
  <c r="AU141" i="27"/>
  <c r="AU248" i="27" s="1"/>
  <c r="U121" i="36"/>
  <c r="U110" i="36"/>
  <c r="U122" i="36"/>
  <c r="U118" i="36"/>
  <c r="U109" i="36"/>
  <c r="U113" i="36"/>
  <c r="U117" i="36"/>
  <c r="U114" i="36"/>
  <c r="U108" i="36"/>
  <c r="U116" i="36"/>
  <c r="U120" i="36"/>
  <c r="U112" i="36"/>
  <c r="R25" i="46"/>
  <c r="S92" i="36"/>
  <c r="AI114" i="36"/>
  <c r="AI121" i="36"/>
  <c r="AI108" i="36"/>
  <c r="AI109" i="36"/>
  <c r="AI122" i="36"/>
  <c r="AI118" i="36"/>
  <c r="AI113" i="36"/>
  <c r="AI117" i="36"/>
  <c r="AI110" i="36"/>
  <c r="AI120" i="36"/>
  <c r="AI112" i="36"/>
  <c r="AI116" i="36"/>
  <c r="AT142" i="27"/>
  <c r="AT249" i="27" s="1"/>
  <c r="AT89" i="27"/>
  <c r="AT239" i="27" s="1"/>
  <c r="AL113" i="36"/>
  <c r="AL110" i="36"/>
  <c r="AL118" i="36"/>
  <c r="AL114" i="36"/>
  <c r="AL109" i="36"/>
  <c r="AL117" i="36"/>
  <c r="AL122" i="36"/>
  <c r="AL121" i="36"/>
  <c r="AL120" i="36"/>
  <c r="AL116" i="36"/>
  <c r="AL108" i="36"/>
  <c r="AL112" i="36"/>
  <c r="V4" i="18"/>
  <c r="V8" i="18"/>
  <c r="V3" i="18"/>
  <c r="V6" i="18"/>
  <c r="V7" i="18"/>
  <c r="V5" i="18"/>
  <c r="S25" i="46"/>
  <c r="T92" i="36"/>
  <c r="N92" i="36"/>
  <c r="M25" i="46"/>
  <c r="AJ7" i="18"/>
  <c r="AJ4" i="18"/>
  <c r="AJ6" i="18"/>
  <c r="AJ8" i="18"/>
  <c r="AJ3" i="18"/>
  <c r="AJ5" i="18"/>
  <c r="AU89" i="27"/>
  <c r="AU239" i="27" s="1"/>
  <c r="AM4" i="18"/>
  <c r="AM3" i="18"/>
  <c r="AM8" i="18"/>
  <c r="AM7" i="18"/>
  <c r="AM6" i="18"/>
  <c r="AM5" i="18"/>
  <c r="Q25" i="46"/>
  <c r="R92" i="36"/>
  <c r="AK3" i="18"/>
  <c r="AK5" i="18"/>
  <c r="AK8" i="18"/>
  <c r="AK7" i="18"/>
  <c r="AK6" i="18"/>
  <c r="AK4" i="18"/>
  <c r="AL5" i="18"/>
  <c r="AL3" i="18"/>
  <c r="AL7" i="18"/>
  <c r="AL8" i="18"/>
  <c r="AL4" i="18"/>
  <c r="AL6" i="18"/>
  <c r="AG5" i="18"/>
  <c r="AG4" i="18"/>
  <c r="AG8" i="18"/>
  <c r="AG6" i="18"/>
  <c r="AG7" i="18"/>
  <c r="AG3" i="18"/>
  <c r="AT90" i="27"/>
  <c r="AT240" i="27" s="1"/>
  <c r="AI120" i="27"/>
  <c r="AI115" i="27"/>
  <c r="AI116" i="27"/>
  <c r="AI118" i="27"/>
  <c r="AI117" i="27"/>
  <c r="AI119" i="27"/>
  <c r="AK110" i="36"/>
  <c r="AK117" i="36"/>
  <c r="AK121" i="36"/>
  <c r="AK113" i="36"/>
  <c r="AK122" i="36"/>
  <c r="AK109" i="36"/>
  <c r="AK118" i="36"/>
  <c r="AK114" i="36"/>
  <c r="AK120" i="36"/>
  <c r="AK116" i="36"/>
  <c r="AK112" i="36"/>
  <c r="AK108" i="36"/>
  <c r="AI103" i="27"/>
  <c r="AI104" i="27"/>
  <c r="AI105" i="27"/>
  <c r="AI108" i="27"/>
  <c r="AI107" i="27"/>
  <c r="AI106" i="27"/>
  <c r="Q92" i="36"/>
  <c r="P25" i="46"/>
  <c r="AR141" i="27"/>
  <c r="AR248" i="27" s="1"/>
  <c r="AT93" i="27"/>
  <c r="AT243" i="27" s="1"/>
  <c r="Z92" i="36"/>
  <c r="Y25" i="46"/>
  <c r="AI132" i="27"/>
  <c r="AI128" i="27"/>
  <c r="AI133" i="27"/>
  <c r="AI131" i="27"/>
  <c r="AI130" i="27"/>
  <c r="AI129" i="27"/>
  <c r="AT148" i="27"/>
  <c r="AT255" i="27" s="1"/>
  <c r="AU143" i="27"/>
  <c r="AU250" i="27" s="1"/>
  <c r="Y92" i="36"/>
  <c r="X25" i="46"/>
  <c r="Z25" i="46"/>
  <c r="AA92" i="36"/>
  <c r="AR146" i="27"/>
  <c r="AR253" i="27" s="1"/>
  <c r="AU90" i="27"/>
  <c r="AU240" i="27" s="1"/>
  <c r="AS141" i="27"/>
  <c r="AS248" i="27" s="1"/>
  <c r="AJ109" i="36"/>
  <c r="AJ113" i="36"/>
  <c r="AJ117" i="36"/>
  <c r="AJ110" i="36"/>
  <c r="AJ122" i="36"/>
  <c r="AJ118" i="36"/>
  <c r="AJ114" i="36"/>
  <c r="AJ121" i="36"/>
  <c r="AJ112" i="36"/>
  <c r="AJ120" i="36"/>
  <c r="AJ108" i="36"/>
  <c r="AJ116" i="36"/>
  <c r="W92" i="36"/>
  <c r="V25" i="46"/>
  <c r="AI82" i="27"/>
  <c r="AI84" i="27"/>
  <c r="AI83" i="27"/>
  <c r="AI86" i="27"/>
  <c r="AI85" i="27"/>
  <c r="AI81" i="27"/>
  <c r="AR93" i="27"/>
  <c r="AR243" i="27" s="1"/>
  <c r="U25" i="46"/>
  <c r="V92" i="36"/>
  <c r="AU148" i="27"/>
  <c r="AU255" i="27" s="1"/>
  <c r="AH4" i="18"/>
  <c r="AH3" i="18"/>
  <c r="AH7" i="18"/>
  <c r="AH8" i="18"/>
  <c r="AH6" i="18"/>
  <c r="AH5" i="18"/>
  <c r="AR142" i="27"/>
  <c r="AR249" i="27" s="1"/>
  <c r="AU95" i="27"/>
  <c r="AU245" i="27" s="1"/>
  <c r="AT94" i="27"/>
  <c r="AT244" i="27" s="1"/>
  <c r="AS143" i="27"/>
  <c r="AS250" i="27" s="1"/>
  <c r="AF25" i="18"/>
  <c r="AF22" i="18"/>
  <c r="W25" i="46"/>
  <c r="X92" i="36"/>
  <c r="AI112" i="27"/>
  <c r="AI114" i="27"/>
  <c r="AI111" i="27"/>
  <c r="AI113" i="27"/>
  <c r="AI110" i="27"/>
  <c r="AI109" i="27"/>
  <c r="AI51" i="27"/>
  <c r="AI52" i="27"/>
  <c r="AI50" i="27"/>
  <c r="AI55" i="27"/>
  <c r="AI53" i="27"/>
  <c r="AI54" i="27"/>
  <c r="N25" i="46"/>
  <c r="O92" i="36"/>
  <c r="AF118" i="36"/>
  <c r="AF114" i="36"/>
  <c r="AF122" i="36"/>
  <c r="AF121" i="36"/>
  <c r="AF108" i="36"/>
  <c r="AF109" i="36"/>
  <c r="AF113" i="36"/>
  <c r="AF110" i="36"/>
  <c r="AF117" i="36"/>
  <c r="AF112" i="36"/>
  <c r="AF116" i="36"/>
  <c r="AF120" i="36"/>
  <c r="AI78" i="27"/>
  <c r="AI79" i="27"/>
  <c r="AI80" i="27"/>
  <c r="AI77" i="27"/>
  <c r="AI75" i="27"/>
  <c r="AI76" i="27"/>
  <c r="AT147" i="27"/>
  <c r="AT254" i="27" s="1"/>
  <c r="AI59" i="27"/>
  <c r="AI58" i="27"/>
  <c r="AI61" i="27"/>
  <c r="AI60" i="27"/>
  <c r="AI56" i="27"/>
  <c r="AI57" i="27"/>
  <c r="AS93" i="27"/>
  <c r="AS243" i="27" s="1"/>
  <c r="AA25" i="46"/>
  <c r="AB92" i="36"/>
  <c r="AG114" i="36"/>
  <c r="AG113" i="36"/>
  <c r="AG110" i="36"/>
  <c r="AG117" i="36"/>
  <c r="AG121" i="36"/>
  <c r="AG109" i="36"/>
  <c r="AG118" i="36"/>
  <c r="AG122" i="36"/>
  <c r="AG108" i="36"/>
  <c r="AG112" i="36"/>
  <c r="AG120" i="36"/>
  <c r="AG116" i="36"/>
  <c r="AR143" i="27"/>
  <c r="AR250" i="27" s="1"/>
  <c r="AS89" i="27"/>
  <c r="AS239" i="27" s="1"/>
  <c r="AS142" i="27"/>
  <c r="AS249" i="27" s="1"/>
  <c r="AL27" i="18" l="1"/>
  <c r="AI89" i="27"/>
  <c r="AI239" i="27" s="1"/>
  <c r="AK26" i="18"/>
  <c r="AK27" i="18"/>
  <c r="AG27" i="18"/>
  <c r="V26" i="18"/>
  <c r="AI141" i="27"/>
  <c r="AI248" i="27" s="1"/>
  <c r="AL26" i="18"/>
  <c r="AJ26" i="18"/>
  <c r="AE3" i="18"/>
  <c r="AE5" i="18"/>
  <c r="AE8" i="18"/>
  <c r="AE4" i="18"/>
  <c r="AE6" i="18"/>
  <c r="AE7" i="18"/>
  <c r="AC114" i="36"/>
  <c r="AC110" i="36"/>
  <c r="AC121" i="36"/>
  <c r="AC117" i="36"/>
  <c r="AC113" i="36"/>
  <c r="AC118" i="36"/>
  <c r="AC122" i="36"/>
  <c r="AC109" i="36"/>
  <c r="AC112" i="36"/>
  <c r="AC108" i="36"/>
  <c r="AC116" i="36"/>
  <c r="AC120" i="36"/>
  <c r="AJ27" i="18"/>
  <c r="AP135" i="27"/>
  <c r="AP137" i="27"/>
  <c r="AP136" i="27"/>
  <c r="AP139" i="27"/>
  <c r="AP134" i="27"/>
  <c r="AP138" i="27"/>
  <c r="AM66" i="27"/>
  <c r="AM64" i="27"/>
  <c r="AM62" i="27"/>
  <c r="AM67" i="27"/>
  <c r="AM63" i="27"/>
  <c r="AM65" i="27"/>
  <c r="Y124" i="27"/>
  <c r="Y122" i="27"/>
  <c r="Y125" i="27"/>
  <c r="Y126" i="27"/>
  <c r="Y127" i="27"/>
  <c r="Y123" i="27"/>
  <c r="N5" i="18"/>
  <c r="N4" i="18"/>
  <c r="N3" i="18"/>
  <c r="N7" i="18"/>
  <c r="N6" i="18"/>
  <c r="N8" i="18"/>
  <c r="AI27" i="18"/>
  <c r="AL65" i="27"/>
  <c r="AL66" i="27"/>
  <c r="AL63" i="27"/>
  <c r="AL64" i="27"/>
  <c r="AL62" i="27"/>
  <c r="AL67" i="27"/>
  <c r="AD3" i="18"/>
  <c r="AD5" i="18"/>
  <c r="AD8" i="18"/>
  <c r="AD6" i="18"/>
  <c r="AD7" i="18"/>
  <c r="AD4" i="18"/>
  <c r="AN136" i="27"/>
  <c r="AN135" i="27"/>
  <c r="AN138" i="27"/>
  <c r="AN137" i="27"/>
  <c r="AN139" i="27"/>
  <c r="AN134" i="27"/>
  <c r="Z122" i="36"/>
  <c r="Z117" i="36"/>
  <c r="Z113" i="36"/>
  <c r="Z110" i="36"/>
  <c r="Z121" i="36"/>
  <c r="Z109" i="36"/>
  <c r="Z114" i="36"/>
  <c r="Z118" i="36"/>
  <c r="Z108" i="36"/>
  <c r="Z112" i="36"/>
  <c r="Z116" i="36"/>
  <c r="Z120" i="36"/>
  <c r="AO103" i="27"/>
  <c r="AO104" i="27"/>
  <c r="AO105" i="27"/>
  <c r="AO108" i="27"/>
  <c r="AO107" i="27"/>
  <c r="AO106" i="27"/>
  <c r="AG26" i="18"/>
  <c r="AJ22" i="18"/>
  <c r="AJ25" i="18"/>
  <c r="V22" i="18"/>
  <c r="V25" i="18"/>
  <c r="AP77" i="27"/>
  <c r="AP76" i="27"/>
  <c r="AP78" i="27"/>
  <c r="AP79" i="27"/>
  <c r="AP80" i="27"/>
  <c r="AP75" i="27"/>
  <c r="AM79" i="27"/>
  <c r="AM76" i="27"/>
  <c r="AM80" i="27"/>
  <c r="AM75" i="27"/>
  <c r="AM78" i="27"/>
  <c r="AM77" i="27"/>
  <c r="Y74" i="27"/>
  <c r="Y70" i="27"/>
  <c r="Y72" i="27"/>
  <c r="Y69" i="27"/>
  <c r="Y73" i="27"/>
  <c r="Y71" i="27"/>
  <c r="AI93" i="27"/>
  <c r="AI243" i="27" s="1"/>
  <c r="P122" i="36"/>
  <c r="P114" i="36"/>
  <c r="P109" i="36"/>
  <c r="P118" i="36"/>
  <c r="P121" i="36"/>
  <c r="P117" i="36"/>
  <c r="P110" i="36"/>
  <c r="P113" i="36"/>
  <c r="P108" i="36"/>
  <c r="P112" i="36"/>
  <c r="P120" i="36"/>
  <c r="P116" i="36"/>
  <c r="AL86" i="27"/>
  <c r="AL85" i="27"/>
  <c r="AL82" i="27"/>
  <c r="AL81" i="27"/>
  <c r="AL84" i="27"/>
  <c r="AL83" i="27"/>
  <c r="AK123" i="27"/>
  <c r="AK124" i="27"/>
  <c r="AK125" i="27"/>
  <c r="AK127" i="27"/>
  <c r="AK122" i="27"/>
  <c r="AK126" i="27"/>
  <c r="AO64" i="27"/>
  <c r="AO66" i="27"/>
  <c r="AO62" i="27"/>
  <c r="AO65" i="27"/>
  <c r="AO67" i="27"/>
  <c r="AO63" i="27"/>
  <c r="AH27" i="18"/>
  <c r="Y52" i="27"/>
  <c r="Y51" i="27"/>
  <c r="Y54" i="27"/>
  <c r="Y55" i="27"/>
  <c r="Y50" i="27"/>
  <c r="Y53" i="27"/>
  <c r="AI94" i="27"/>
  <c r="AI244" i="27" s="1"/>
  <c r="Q4" i="18"/>
  <c r="Q5" i="18"/>
  <c r="Q3" i="18"/>
  <c r="Q7" i="18"/>
  <c r="Q6" i="18"/>
  <c r="Q8" i="18"/>
  <c r="AL136" i="27"/>
  <c r="AL134" i="27"/>
  <c r="AL138" i="27"/>
  <c r="AL139" i="27"/>
  <c r="AL137" i="27"/>
  <c r="AL135" i="27"/>
  <c r="AK25" i="18"/>
  <c r="AK22" i="18"/>
  <c r="AN76" i="27"/>
  <c r="AN79" i="27"/>
  <c r="AN80" i="27"/>
  <c r="AN75" i="27"/>
  <c r="AN78" i="27"/>
  <c r="AN77" i="27"/>
  <c r="AO124" i="27"/>
  <c r="AO123" i="27"/>
  <c r="AO126" i="27"/>
  <c r="AO127" i="27"/>
  <c r="AO125" i="27"/>
  <c r="AO122" i="27"/>
  <c r="R114" i="36"/>
  <c r="R117" i="36"/>
  <c r="R122" i="36"/>
  <c r="R118" i="36"/>
  <c r="R110" i="36"/>
  <c r="R121" i="36"/>
  <c r="R113" i="36"/>
  <c r="R109" i="36"/>
  <c r="R120" i="36"/>
  <c r="R116" i="36"/>
  <c r="R112" i="36"/>
  <c r="R108" i="36"/>
  <c r="AP120" i="27"/>
  <c r="AP117" i="27"/>
  <c r="AP116" i="27"/>
  <c r="AP119" i="27"/>
  <c r="AP115" i="27"/>
  <c r="AP118" i="27"/>
  <c r="AM83" i="27"/>
  <c r="AM85" i="27"/>
  <c r="AM84" i="27"/>
  <c r="AM86" i="27"/>
  <c r="AM82" i="27"/>
  <c r="AM81" i="27"/>
  <c r="Y117" i="27"/>
  <c r="Y120" i="27"/>
  <c r="Y116" i="27"/>
  <c r="Y115" i="27"/>
  <c r="Y118" i="27"/>
  <c r="Y119" i="27"/>
  <c r="AL113" i="27"/>
  <c r="AL111" i="27"/>
  <c r="AL114" i="27"/>
  <c r="AL112" i="27"/>
  <c r="AL109" i="27"/>
  <c r="AL110" i="27"/>
  <c r="Z3" i="18"/>
  <c r="Z4" i="18"/>
  <c r="Z6" i="18"/>
  <c r="Z5" i="18"/>
  <c r="Z7" i="18"/>
  <c r="Z8" i="18"/>
  <c r="O114" i="36"/>
  <c r="O110" i="36"/>
  <c r="O118" i="36"/>
  <c r="O121" i="36"/>
  <c r="O117" i="36"/>
  <c r="O113" i="36"/>
  <c r="O108" i="36"/>
  <c r="O109" i="36"/>
  <c r="O122" i="36"/>
  <c r="O120" i="36"/>
  <c r="O112" i="36"/>
  <c r="O116" i="36"/>
  <c r="AN62" i="27"/>
  <c r="AN63" i="27"/>
  <c r="AN66" i="27"/>
  <c r="AN65" i="27"/>
  <c r="AN64" i="27"/>
  <c r="AN67" i="27"/>
  <c r="AM110" i="27"/>
  <c r="AM114" i="27"/>
  <c r="AM109" i="27"/>
  <c r="AM113" i="27"/>
  <c r="AM112" i="27"/>
  <c r="AM111" i="27"/>
  <c r="AK82" i="27"/>
  <c r="AK84" i="27"/>
  <c r="AK83" i="27"/>
  <c r="AK86" i="27"/>
  <c r="AK85" i="27"/>
  <c r="AK81" i="27"/>
  <c r="AJ71" i="27"/>
  <c r="AJ69" i="27"/>
  <c r="AJ73" i="27"/>
  <c r="AJ72" i="27"/>
  <c r="AJ74" i="27"/>
  <c r="AJ70" i="27"/>
  <c r="AK58" i="27"/>
  <c r="AK60" i="27"/>
  <c r="AK59" i="27"/>
  <c r="AK56" i="27"/>
  <c r="AK57" i="27"/>
  <c r="AK61" i="27"/>
  <c r="AH22" i="18"/>
  <c r="AH25" i="18"/>
  <c r="X5" i="18"/>
  <c r="X3" i="18"/>
  <c r="X8" i="18"/>
  <c r="X6" i="18"/>
  <c r="X7" i="18"/>
  <c r="X4" i="18"/>
  <c r="AN109" i="27"/>
  <c r="AN112" i="27"/>
  <c r="AN114" i="27"/>
  <c r="AN110" i="27"/>
  <c r="AN111" i="27"/>
  <c r="AN113" i="27"/>
  <c r="R5" i="18"/>
  <c r="R8" i="18"/>
  <c r="R4" i="18"/>
  <c r="R7" i="18"/>
  <c r="R6" i="18"/>
  <c r="R3" i="18"/>
  <c r="AO115" i="27"/>
  <c r="AO116" i="27"/>
  <c r="AO120" i="27"/>
  <c r="AO117" i="27"/>
  <c r="AO119" i="27"/>
  <c r="AO118" i="27"/>
  <c r="S5" i="18"/>
  <c r="S3" i="18"/>
  <c r="S7" i="18"/>
  <c r="S8" i="18"/>
  <c r="S6" i="18"/>
  <c r="S4" i="18"/>
  <c r="AP81" i="27"/>
  <c r="AP82" i="27"/>
  <c r="AP86" i="27"/>
  <c r="AP83" i="27"/>
  <c r="AP84" i="27"/>
  <c r="AP85" i="27"/>
  <c r="AM134" i="27"/>
  <c r="AM139" i="27"/>
  <c r="AM137" i="27"/>
  <c r="AM136" i="27"/>
  <c r="AM135" i="27"/>
  <c r="AM138" i="27"/>
  <c r="Y76" i="27"/>
  <c r="Y78" i="27"/>
  <c r="Y79" i="27"/>
  <c r="Y75" i="27"/>
  <c r="Y80" i="27"/>
  <c r="Y77" i="27"/>
  <c r="AI26" i="18"/>
  <c r="AL119" i="27"/>
  <c r="AL115" i="27"/>
  <c r="AL116" i="27"/>
  <c r="AL120" i="27"/>
  <c r="AL117" i="27"/>
  <c r="AL118" i="27"/>
  <c r="M109" i="36"/>
  <c r="M121" i="36"/>
  <c r="M110" i="36"/>
  <c r="M122" i="36"/>
  <c r="M117" i="36"/>
  <c r="M114" i="36"/>
  <c r="M113" i="36"/>
  <c r="M118" i="36"/>
  <c r="M116" i="36"/>
  <c r="M108" i="36"/>
  <c r="M112" i="36"/>
  <c r="M120" i="36"/>
  <c r="AA5" i="18"/>
  <c r="AA8" i="18"/>
  <c r="AA6" i="18"/>
  <c r="AA3" i="18"/>
  <c r="AA7" i="18"/>
  <c r="AA4" i="18"/>
  <c r="AK50" i="27"/>
  <c r="AK54" i="27"/>
  <c r="AK51" i="27"/>
  <c r="AK52" i="27"/>
  <c r="AK53" i="27"/>
  <c r="AK55" i="27"/>
  <c r="AJ83" i="27"/>
  <c r="AJ86" i="27"/>
  <c r="AJ85" i="27"/>
  <c r="AJ82" i="27"/>
  <c r="AJ81" i="27"/>
  <c r="AJ84" i="27"/>
  <c r="AK139" i="27"/>
  <c r="AK135" i="27"/>
  <c r="AK136" i="27"/>
  <c r="AK134" i="27"/>
  <c r="AK138" i="27"/>
  <c r="AK137" i="27"/>
  <c r="AJ124" i="27"/>
  <c r="AJ123" i="27"/>
  <c r="AJ125" i="27"/>
  <c r="AJ126" i="27"/>
  <c r="AJ127" i="27"/>
  <c r="AJ122" i="27"/>
  <c r="AO72" i="27"/>
  <c r="AO69" i="27"/>
  <c r="AO70" i="27"/>
  <c r="AO71" i="27"/>
  <c r="AO73" i="27"/>
  <c r="AO74" i="27"/>
  <c r="AP59" i="27"/>
  <c r="AP61" i="27"/>
  <c r="AP57" i="27"/>
  <c r="AP56" i="27"/>
  <c r="AP60" i="27"/>
  <c r="AP58" i="27"/>
  <c r="P5" i="18"/>
  <c r="P7" i="18"/>
  <c r="P8" i="18"/>
  <c r="P6" i="18"/>
  <c r="P3" i="18"/>
  <c r="P4" i="18"/>
  <c r="AJ104" i="27"/>
  <c r="AJ105" i="27"/>
  <c r="AJ103" i="27"/>
  <c r="AJ107" i="27"/>
  <c r="AJ108" i="27"/>
  <c r="AJ106" i="27"/>
  <c r="X110" i="36"/>
  <c r="X117" i="36"/>
  <c r="X113" i="36"/>
  <c r="X109" i="36"/>
  <c r="X118" i="36"/>
  <c r="X121" i="36"/>
  <c r="X122" i="36"/>
  <c r="X114" i="36"/>
  <c r="X112" i="36"/>
  <c r="X116" i="36"/>
  <c r="X108" i="36"/>
  <c r="X120" i="36"/>
  <c r="AK133" i="27"/>
  <c r="AK130" i="27"/>
  <c r="AK131" i="27"/>
  <c r="AK132" i="27"/>
  <c r="AK129" i="27"/>
  <c r="AK128" i="27"/>
  <c r="AJ75" i="27"/>
  <c r="AJ76" i="27"/>
  <c r="AJ78" i="27"/>
  <c r="AJ80" i="27"/>
  <c r="AJ79" i="27"/>
  <c r="AJ77" i="27"/>
  <c r="Y3" i="18"/>
  <c r="Y5" i="18"/>
  <c r="Y7" i="18"/>
  <c r="Y6" i="18"/>
  <c r="Y8" i="18"/>
  <c r="Y4" i="18"/>
  <c r="AH26" i="18"/>
  <c r="W114" i="36"/>
  <c r="W109" i="36"/>
  <c r="W122" i="36"/>
  <c r="W117" i="36"/>
  <c r="W121" i="36"/>
  <c r="W118" i="36"/>
  <c r="W110" i="36"/>
  <c r="W113" i="36"/>
  <c r="W108" i="36"/>
  <c r="W112" i="36"/>
  <c r="W116" i="36"/>
  <c r="W120" i="36"/>
  <c r="AN59" i="27"/>
  <c r="AN56" i="27"/>
  <c r="AN58" i="27"/>
  <c r="AN61" i="27"/>
  <c r="AN57" i="27"/>
  <c r="AN60" i="27"/>
  <c r="Q114" i="36"/>
  <c r="Q122" i="36"/>
  <c r="Q121" i="36"/>
  <c r="Q113" i="36"/>
  <c r="Q110" i="36"/>
  <c r="Q117" i="36"/>
  <c r="Q109" i="36"/>
  <c r="Q118" i="36"/>
  <c r="Q120" i="36"/>
  <c r="Q108" i="36"/>
  <c r="Q112" i="36"/>
  <c r="Q116" i="36"/>
  <c r="AO83" i="27"/>
  <c r="AO82" i="27"/>
  <c r="AO86" i="27"/>
  <c r="AO85" i="27"/>
  <c r="AO84" i="27"/>
  <c r="AO81" i="27"/>
  <c r="AM27" i="18"/>
  <c r="AP64" i="27"/>
  <c r="AP66" i="27"/>
  <c r="AP63" i="27"/>
  <c r="AP65" i="27"/>
  <c r="AP67" i="27"/>
  <c r="AP62" i="27"/>
  <c r="AM56" i="27"/>
  <c r="AM58" i="27"/>
  <c r="AM59" i="27"/>
  <c r="AM60" i="27"/>
  <c r="AM57" i="27"/>
  <c r="AM61" i="27"/>
  <c r="Y111" i="27"/>
  <c r="Y109" i="27"/>
  <c r="Y113" i="27"/>
  <c r="Y112" i="27"/>
  <c r="Y114" i="27"/>
  <c r="Y110" i="27"/>
  <c r="AI22" i="18"/>
  <c r="AI25" i="18"/>
  <c r="AL80" i="27"/>
  <c r="AL79" i="27"/>
  <c r="AL75" i="27"/>
  <c r="AL78" i="27"/>
  <c r="AL76" i="27"/>
  <c r="AL77" i="27"/>
  <c r="AK105" i="27"/>
  <c r="AK103" i="27"/>
  <c r="AK107" i="27"/>
  <c r="AK104" i="27"/>
  <c r="AK108" i="27"/>
  <c r="AK106" i="27"/>
  <c r="Y117" i="36"/>
  <c r="Y113" i="36"/>
  <c r="Y109" i="36"/>
  <c r="Y118" i="36"/>
  <c r="Y114" i="36"/>
  <c r="Y122" i="36"/>
  <c r="Y110" i="36"/>
  <c r="Y121" i="36"/>
  <c r="Y112" i="36"/>
  <c r="Y116" i="36"/>
  <c r="Y108" i="36"/>
  <c r="Y120" i="36"/>
  <c r="AL56" i="27"/>
  <c r="AL60" i="27"/>
  <c r="AL59" i="27"/>
  <c r="AL58" i="27"/>
  <c r="AL57" i="27"/>
  <c r="AL61" i="27"/>
  <c r="AC4" i="18"/>
  <c r="AC6" i="18"/>
  <c r="AC7" i="18"/>
  <c r="AC3" i="18"/>
  <c r="AC5" i="18"/>
  <c r="AC8" i="18"/>
  <c r="O5" i="18"/>
  <c r="O3" i="18"/>
  <c r="O4" i="18"/>
  <c r="O6" i="18"/>
  <c r="O8" i="18"/>
  <c r="O7" i="18"/>
  <c r="Y58" i="27"/>
  <c r="Y57" i="27"/>
  <c r="Y56" i="27"/>
  <c r="Y60" i="27"/>
  <c r="Y59" i="27"/>
  <c r="Y61" i="27"/>
  <c r="AK62" i="27"/>
  <c r="AK63" i="27"/>
  <c r="AK64" i="27"/>
  <c r="AK67" i="27"/>
  <c r="AK66" i="27"/>
  <c r="AK65" i="27"/>
  <c r="AJ109" i="27"/>
  <c r="AJ114" i="27"/>
  <c r="AJ110" i="27"/>
  <c r="AJ111" i="27"/>
  <c r="AJ113" i="27"/>
  <c r="AJ112" i="27"/>
  <c r="AI88" i="27"/>
  <c r="AI238" i="27" s="1"/>
  <c r="V114" i="36"/>
  <c r="V121" i="36"/>
  <c r="V109" i="36"/>
  <c r="V118" i="36"/>
  <c r="V122" i="36"/>
  <c r="V113" i="36"/>
  <c r="V110" i="36"/>
  <c r="V117" i="36"/>
  <c r="V120" i="36"/>
  <c r="V112" i="36"/>
  <c r="V108" i="36"/>
  <c r="V116" i="36"/>
  <c r="AN50" i="27"/>
  <c r="AN52" i="27"/>
  <c r="AN51" i="27"/>
  <c r="AN53" i="27"/>
  <c r="AN55" i="27"/>
  <c r="AN54" i="27"/>
  <c r="AO136" i="27"/>
  <c r="AO137" i="27"/>
  <c r="AO134" i="27"/>
  <c r="AO138" i="27"/>
  <c r="AO135" i="27"/>
  <c r="AO139" i="27"/>
  <c r="AL25" i="18"/>
  <c r="AL22" i="18"/>
  <c r="N113" i="36"/>
  <c r="N114" i="36"/>
  <c r="N118" i="36"/>
  <c r="N117" i="36"/>
  <c r="N121" i="36"/>
  <c r="N110" i="36"/>
  <c r="N122" i="36"/>
  <c r="N109" i="36"/>
  <c r="N108" i="36"/>
  <c r="N120" i="36"/>
  <c r="N112" i="36"/>
  <c r="N116" i="36"/>
  <c r="AP103" i="27"/>
  <c r="AP104" i="27"/>
  <c r="AP108" i="27"/>
  <c r="AP107" i="27"/>
  <c r="AP105" i="27"/>
  <c r="AP106" i="27"/>
  <c r="AM130" i="27"/>
  <c r="AM128" i="27"/>
  <c r="AM132" i="27"/>
  <c r="AM131" i="27"/>
  <c r="AM133" i="27"/>
  <c r="AM129" i="27"/>
  <c r="Y85" i="27"/>
  <c r="Y86" i="27"/>
  <c r="Y83" i="27"/>
  <c r="Y84" i="27"/>
  <c r="Y82" i="27"/>
  <c r="Y81" i="27"/>
  <c r="AL130" i="27"/>
  <c r="AL128" i="27"/>
  <c r="AL132" i="27"/>
  <c r="AL133" i="27"/>
  <c r="AL131" i="27"/>
  <c r="AL129" i="27"/>
  <c r="AO52" i="27"/>
  <c r="AO50" i="27"/>
  <c r="AO51" i="27"/>
  <c r="AO54" i="27"/>
  <c r="AO53" i="27"/>
  <c r="AO55" i="27"/>
  <c r="AK76" i="27"/>
  <c r="AK75" i="27"/>
  <c r="AK77" i="27"/>
  <c r="AK80" i="27"/>
  <c r="AK79" i="27"/>
  <c r="AK78" i="27"/>
  <c r="AO59" i="27"/>
  <c r="AO60" i="27"/>
  <c r="AO57" i="27"/>
  <c r="AO58" i="27"/>
  <c r="AO61" i="27"/>
  <c r="AO56" i="27"/>
  <c r="AP114" i="27"/>
  <c r="AP111" i="27"/>
  <c r="AP113" i="27"/>
  <c r="AP112" i="27"/>
  <c r="AP109" i="27"/>
  <c r="AP110" i="27"/>
  <c r="W3" i="18"/>
  <c r="W4" i="18"/>
  <c r="W7" i="18"/>
  <c r="W8" i="18"/>
  <c r="W6" i="18"/>
  <c r="W5" i="18"/>
  <c r="T118" i="36"/>
  <c r="T110" i="36"/>
  <c r="T114" i="36"/>
  <c r="T121" i="36"/>
  <c r="T109" i="36"/>
  <c r="T122" i="36"/>
  <c r="T113" i="36"/>
  <c r="T117" i="36"/>
  <c r="T108" i="36"/>
  <c r="T120" i="36"/>
  <c r="T112" i="36"/>
  <c r="T116" i="36"/>
  <c r="AP50" i="27"/>
  <c r="AP52" i="27"/>
  <c r="AP53" i="27"/>
  <c r="AP55" i="27"/>
  <c r="AP54" i="27"/>
  <c r="AP51" i="27"/>
  <c r="AM117" i="27"/>
  <c r="AM116" i="27"/>
  <c r="AM120" i="27"/>
  <c r="AM119" i="27"/>
  <c r="AM118" i="27"/>
  <c r="AM115" i="27"/>
  <c r="Y134" i="27"/>
  <c r="Y139" i="27"/>
  <c r="Y137" i="27"/>
  <c r="Y135" i="27"/>
  <c r="Y136" i="27"/>
  <c r="Y138" i="27"/>
  <c r="AL50" i="27"/>
  <c r="AL52" i="27"/>
  <c r="AL51" i="27"/>
  <c r="AL55" i="27"/>
  <c r="AL53" i="27"/>
  <c r="AL54" i="27"/>
  <c r="AI146" i="27"/>
  <c r="AI253" i="27" s="1"/>
  <c r="AP132" i="27"/>
  <c r="AP128" i="27"/>
  <c r="AP133" i="27"/>
  <c r="AP131" i="27"/>
  <c r="AP130" i="27"/>
  <c r="AP129" i="27"/>
  <c r="AM124" i="27"/>
  <c r="AM125" i="27"/>
  <c r="AM127" i="27"/>
  <c r="AM126" i="27"/>
  <c r="AM122" i="27"/>
  <c r="AM123" i="27"/>
  <c r="Y105" i="27"/>
  <c r="Y103" i="27"/>
  <c r="Y108" i="27"/>
  <c r="Y107" i="27"/>
  <c r="Y106" i="27"/>
  <c r="Y104" i="27"/>
  <c r="AL124" i="27"/>
  <c r="AL123" i="27"/>
  <c r="AL125" i="27"/>
  <c r="AL127" i="27"/>
  <c r="AL126" i="27"/>
  <c r="AL122" i="27"/>
  <c r="AN81" i="27"/>
  <c r="AN86" i="27"/>
  <c r="AN83" i="27"/>
  <c r="AN85" i="27"/>
  <c r="AN82" i="27"/>
  <c r="AN84" i="27"/>
  <c r="AK110" i="27"/>
  <c r="AK109" i="27"/>
  <c r="AK113" i="27"/>
  <c r="AK114" i="27"/>
  <c r="AK111" i="27"/>
  <c r="AK112" i="27"/>
  <c r="AO114" i="27"/>
  <c r="AO112" i="27"/>
  <c r="AO110" i="27"/>
  <c r="AO113" i="27"/>
  <c r="AO111" i="27"/>
  <c r="AO109" i="27"/>
  <c r="AO129" i="27"/>
  <c r="AO130" i="27"/>
  <c r="AO132" i="27"/>
  <c r="AO128" i="27"/>
  <c r="AO133" i="27"/>
  <c r="AO131" i="27"/>
  <c r="AG22" i="18"/>
  <c r="AG25" i="18"/>
  <c r="AM25" i="18"/>
  <c r="AM22" i="18"/>
  <c r="U3" i="18"/>
  <c r="U4" i="18"/>
  <c r="U5" i="18"/>
  <c r="U8" i="18"/>
  <c r="U7" i="18"/>
  <c r="U6" i="18"/>
  <c r="AP71" i="27"/>
  <c r="AP70" i="27"/>
  <c r="AP73" i="27"/>
  <c r="AP74" i="27"/>
  <c r="AP69" i="27"/>
  <c r="AP72" i="27"/>
  <c r="AM70" i="27"/>
  <c r="AM74" i="27"/>
  <c r="AM71" i="27"/>
  <c r="AM73" i="27"/>
  <c r="AM69" i="27"/>
  <c r="AM72" i="27"/>
  <c r="S110" i="36"/>
  <c r="S121" i="36"/>
  <c r="S117" i="36"/>
  <c r="S118" i="36"/>
  <c r="S113" i="36"/>
  <c r="S122" i="36"/>
  <c r="S114" i="36"/>
  <c r="S109" i="36"/>
  <c r="S112" i="36"/>
  <c r="S116" i="36"/>
  <c r="S108" i="36"/>
  <c r="S120" i="36"/>
  <c r="Y62" i="27"/>
  <c r="Y63" i="27"/>
  <c r="Y67" i="27"/>
  <c r="Y66" i="27"/>
  <c r="Y64" i="27"/>
  <c r="Y65" i="27"/>
  <c r="AL70" i="27"/>
  <c r="AL73" i="27"/>
  <c r="AL74" i="27"/>
  <c r="AL72" i="27"/>
  <c r="AL71" i="27"/>
  <c r="AL69" i="27"/>
  <c r="AI148" i="27"/>
  <c r="AI255" i="27" s="1"/>
  <c r="AJ139" i="27"/>
  <c r="AJ134" i="27"/>
  <c r="AJ138" i="27"/>
  <c r="AJ137" i="27"/>
  <c r="AJ135" i="27"/>
  <c r="AJ136" i="27"/>
  <c r="AN119" i="27"/>
  <c r="AN116" i="27"/>
  <c r="AN115" i="27"/>
  <c r="AN118" i="27"/>
  <c r="AN120" i="27"/>
  <c r="AN117" i="27"/>
  <c r="AJ120" i="27"/>
  <c r="AJ118" i="27"/>
  <c r="AJ115" i="27"/>
  <c r="AJ116" i="27"/>
  <c r="AJ117" i="27"/>
  <c r="AJ119" i="27"/>
  <c r="AJ63" i="27"/>
  <c r="AJ67" i="27"/>
  <c r="AJ62" i="27"/>
  <c r="AJ64" i="27"/>
  <c r="AJ66" i="27"/>
  <c r="AJ65" i="27"/>
  <c r="AN71" i="27"/>
  <c r="AN70" i="27"/>
  <c r="AN69" i="27"/>
  <c r="AN74" i="27"/>
  <c r="AN73" i="27"/>
  <c r="AN72" i="27"/>
  <c r="AM55" i="27"/>
  <c r="AM50" i="27"/>
  <c r="AM52" i="27"/>
  <c r="AM51" i="27"/>
  <c r="AM53" i="27"/>
  <c r="AM54" i="27"/>
  <c r="AI95" i="27"/>
  <c r="AI245" i="27" s="1"/>
  <c r="AJ59" i="27"/>
  <c r="AJ57" i="27"/>
  <c r="AJ61" i="27"/>
  <c r="AJ60" i="27"/>
  <c r="AJ56" i="27"/>
  <c r="AJ58" i="27"/>
  <c r="AN123" i="27"/>
  <c r="AN126" i="27"/>
  <c r="AN125" i="27"/>
  <c r="AN127" i="27"/>
  <c r="AN124" i="27"/>
  <c r="AN122" i="27"/>
  <c r="AK117" i="27"/>
  <c r="AK116" i="27"/>
  <c r="AK120" i="27"/>
  <c r="AK119" i="27"/>
  <c r="AK118" i="27"/>
  <c r="AK115" i="27"/>
  <c r="AJ55" i="27"/>
  <c r="AJ54" i="27"/>
  <c r="AJ53" i="27"/>
  <c r="AJ50" i="27"/>
  <c r="AJ52" i="27"/>
  <c r="AJ51" i="27"/>
  <c r="AI90" i="27"/>
  <c r="AI240" i="27" s="1"/>
  <c r="AN105" i="27"/>
  <c r="AN104" i="27"/>
  <c r="AN108" i="27"/>
  <c r="AN107" i="27"/>
  <c r="AN103" i="27"/>
  <c r="AN106" i="27"/>
  <c r="AA110" i="36"/>
  <c r="AA117" i="36"/>
  <c r="AA113" i="36"/>
  <c r="AA109" i="36"/>
  <c r="AA121" i="36"/>
  <c r="AA118" i="36"/>
  <c r="AA114" i="36"/>
  <c r="AA122" i="36"/>
  <c r="AA120" i="36"/>
  <c r="AA116" i="36"/>
  <c r="AA108" i="36"/>
  <c r="AA112" i="36"/>
  <c r="AI142" i="27"/>
  <c r="AI249" i="27" s="1"/>
  <c r="AK71" i="27"/>
  <c r="AK69" i="27"/>
  <c r="AK74" i="27"/>
  <c r="AK73" i="27"/>
  <c r="AK72" i="27"/>
  <c r="AK70" i="27"/>
  <c r="AB118" i="36"/>
  <c r="AB117" i="36"/>
  <c r="AB122" i="36"/>
  <c r="AB113" i="36"/>
  <c r="AB109" i="36"/>
  <c r="AB110" i="36"/>
  <c r="AB121" i="36"/>
  <c r="AB114" i="36"/>
  <c r="AB112" i="36"/>
  <c r="AB108" i="36"/>
  <c r="AB120" i="36"/>
  <c r="AB116" i="36"/>
  <c r="AJ129" i="27"/>
  <c r="AJ130" i="27"/>
  <c r="AJ131" i="27"/>
  <c r="AJ133" i="27"/>
  <c r="AJ132" i="27"/>
  <c r="AJ128" i="27"/>
  <c r="AN129" i="27"/>
  <c r="AN130" i="27"/>
  <c r="AN131" i="27"/>
  <c r="AN128" i="27"/>
  <c r="AN132" i="27"/>
  <c r="AN133" i="27"/>
  <c r="AB8" i="18"/>
  <c r="AB5" i="18"/>
  <c r="AB4" i="18"/>
  <c r="AB6" i="18"/>
  <c r="AB7" i="18"/>
  <c r="AB3" i="18"/>
  <c r="AI143" i="27"/>
  <c r="AI250" i="27" s="1"/>
  <c r="AO77" i="27"/>
  <c r="AO78" i="27"/>
  <c r="AO76" i="27"/>
  <c r="AO80" i="27"/>
  <c r="AO79" i="27"/>
  <c r="AO75" i="27"/>
  <c r="AM26" i="18"/>
  <c r="V27" i="18"/>
  <c r="AP123" i="27"/>
  <c r="AP126" i="27"/>
  <c r="AP125" i="27"/>
  <c r="AP127" i="27"/>
  <c r="AP124" i="27"/>
  <c r="AP122" i="27"/>
  <c r="AM104" i="27"/>
  <c r="AM103" i="27"/>
  <c r="AM108" i="27"/>
  <c r="AM107" i="27"/>
  <c r="AM106" i="27"/>
  <c r="AM105" i="27"/>
  <c r="T3" i="18"/>
  <c r="T8" i="18"/>
  <c r="T4" i="18"/>
  <c r="T6" i="18"/>
  <c r="T7" i="18"/>
  <c r="T5" i="18"/>
  <c r="Y129" i="27"/>
  <c r="Y130" i="27"/>
  <c r="Y128" i="27"/>
  <c r="Y133" i="27"/>
  <c r="Y132" i="27"/>
  <c r="Y131" i="27"/>
  <c r="AL108" i="27"/>
  <c r="AL105" i="27"/>
  <c r="AL104" i="27"/>
  <c r="AL106" i="27"/>
  <c r="AL103" i="27"/>
  <c r="AL107" i="27"/>
  <c r="AD122" i="36"/>
  <c r="AD113" i="36"/>
  <c r="AD114" i="36"/>
  <c r="AD118" i="36"/>
  <c r="AD109" i="36"/>
  <c r="AD110" i="36"/>
  <c r="AH62" i="27" s="1"/>
  <c r="AD121" i="36"/>
  <c r="AD112" i="36"/>
  <c r="AD117" i="36"/>
  <c r="AH77" i="27" s="1"/>
  <c r="AD120" i="36"/>
  <c r="AD108" i="36"/>
  <c r="AD116" i="36"/>
  <c r="AI147" i="27"/>
  <c r="AI254" i="27" s="1"/>
  <c r="AB27" i="18" l="1"/>
  <c r="X26" i="18"/>
  <c r="P27" i="18"/>
  <c r="AA26" i="18"/>
  <c r="N27" i="18"/>
  <c r="Y26" i="18"/>
  <c r="P26" i="18"/>
  <c r="AM93" i="27"/>
  <c r="AM243" i="27" s="1"/>
  <c r="U27" i="18"/>
  <c r="AL93" i="27"/>
  <c r="AL243" i="27" s="1"/>
  <c r="AL89" i="27"/>
  <c r="AL239" i="27" s="1"/>
  <c r="AP89" i="27"/>
  <c r="AP239" i="27" s="1"/>
  <c r="AO88" i="27"/>
  <c r="AO238" i="27" s="1"/>
  <c r="AP142" i="27"/>
  <c r="AP249" i="27" s="1"/>
  <c r="AL94" i="27"/>
  <c r="AL244" i="27" s="1"/>
  <c r="Z26" i="18"/>
  <c r="AD27" i="18"/>
  <c r="AM88" i="27"/>
  <c r="AM238" i="27" s="1"/>
  <c r="AP95" i="27"/>
  <c r="AP245" i="27" s="1"/>
  <c r="S26" i="18"/>
  <c r="N26" i="18"/>
  <c r="AK93" i="27"/>
  <c r="AK243" i="27" s="1"/>
  <c r="AL141" i="27"/>
  <c r="AL248" i="27" s="1"/>
  <c r="AP148" i="27"/>
  <c r="AP255" i="27" s="1"/>
  <c r="Y141" i="27"/>
  <c r="Y248" i="27" s="1"/>
  <c r="AL95" i="27"/>
  <c r="AL245" i="27" s="1"/>
  <c r="AN141" i="27"/>
  <c r="AN248" i="27" s="1"/>
  <c r="AM146" i="27"/>
  <c r="AM253" i="27" s="1"/>
  <c r="W27" i="18"/>
  <c r="R26" i="18"/>
  <c r="AP141" i="27"/>
  <c r="AP248" i="27" s="1"/>
  <c r="O26" i="18"/>
  <c r="AA27" i="18"/>
  <c r="X27" i="18"/>
  <c r="AD26" i="18"/>
  <c r="AN94" i="27"/>
  <c r="AN244" i="27" s="1"/>
  <c r="AK95" i="27"/>
  <c r="AK245" i="27" s="1"/>
  <c r="AL147" i="27"/>
  <c r="AL254" i="27" s="1"/>
  <c r="AM147" i="27"/>
  <c r="AM254" i="27" s="1"/>
  <c r="W26" i="18"/>
  <c r="O27" i="18"/>
  <c r="Q27" i="18"/>
  <c r="AM142" i="27"/>
  <c r="AM249" i="27" s="1"/>
  <c r="AM95" i="27"/>
  <c r="AM245" i="27" s="1"/>
  <c r="AN147" i="27"/>
  <c r="AN254" i="27" s="1"/>
  <c r="AP93" i="27"/>
  <c r="AP243" i="27" s="1"/>
  <c r="AL90" i="27"/>
  <c r="AL240" i="27" s="1"/>
  <c r="AK89" i="27"/>
  <c r="AK239" i="27" s="1"/>
  <c r="Q26" i="18"/>
  <c r="W76" i="27"/>
  <c r="W75" i="27"/>
  <c r="W78" i="27"/>
  <c r="W79" i="27"/>
  <c r="W80" i="27"/>
  <c r="W77" i="27"/>
  <c r="AH123" i="27"/>
  <c r="AH124" i="27"/>
  <c r="AH126" i="27"/>
  <c r="AH125" i="27"/>
  <c r="AH127" i="27"/>
  <c r="AH122" i="27"/>
  <c r="AF64" i="27"/>
  <c r="AF63" i="27"/>
  <c r="AF67" i="27"/>
  <c r="AF62" i="27"/>
  <c r="AF65" i="27"/>
  <c r="AF66" i="27"/>
  <c r="AL143" i="27"/>
  <c r="AL250" i="27" s="1"/>
  <c r="W125" i="27"/>
  <c r="W127" i="27"/>
  <c r="W126" i="27"/>
  <c r="W123" i="27"/>
  <c r="W124" i="27"/>
  <c r="W122" i="27"/>
  <c r="X103" i="27"/>
  <c r="X107" i="27"/>
  <c r="X108" i="27"/>
  <c r="X106" i="27"/>
  <c r="X105" i="27"/>
  <c r="X104" i="27"/>
  <c r="AP143" i="27"/>
  <c r="AP250" i="27" s="1"/>
  <c r="R117" i="27"/>
  <c r="R115" i="27"/>
  <c r="R118" i="27"/>
  <c r="R120" i="27"/>
  <c r="R119" i="27"/>
  <c r="R116" i="27"/>
  <c r="Z111" i="27"/>
  <c r="Z112" i="27"/>
  <c r="Z113" i="27"/>
  <c r="Z114" i="27"/>
  <c r="Z110" i="27"/>
  <c r="Z109" i="27"/>
  <c r="AC106" i="27"/>
  <c r="AC107" i="27"/>
  <c r="AC108" i="27"/>
  <c r="AC103" i="27"/>
  <c r="AC105" i="27"/>
  <c r="AC104" i="27"/>
  <c r="U71" i="27"/>
  <c r="U70" i="27"/>
  <c r="U69" i="27"/>
  <c r="U73" i="27"/>
  <c r="U72" i="27"/>
  <c r="U74" i="27"/>
  <c r="AA83" i="27"/>
  <c r="AA82" i="27"/>
  <c r="AA86" i="27"/>
  <c r="AA84" i="27"/>
  <c r="AA81" i="27"/>
  <c r="AA85" i="27"/>
  <c r="Y25" i="18"/>
  <c r="Y22" i="18"/>
  <c r="AB66" i="27"/>
  <c r="AB65" i="27"/>
  <c r="AB67" i="27"/>
  <c r="AB62" i="27"/>
  <c r="AB64" i="27"/>
  <c r="AB63" i="27"/>
  <c r="AK88" i="27"/>
  <c r="AK238" i="27" s="1"/>
  <c r="Q114" i="27"/>
  <c r="Q112" i="27"/>
  <c r="Q109" i="27"/>
  <c r="Q111" i="27"/>
  <c r="Q113" i="27"/>
  <c r="Q110" i="27"/>
  <c r="S135" i="27"/>
  <c r="S136" i="27"/>
  <c r="S139" i="27"/>
  <c r="S138" i="27"/>
  <c r="S137" i="27"/>
  <c r="S134" i="27"/>
  <c r="V64" i="27"/>
  <c r="V63" i="27"/>
  <c r="V65" i="27"/>
  <c r="V66" i="27"/>
  <c r="V62" i="27"/>
  <c r="V67" i="27"/>
  <c r="AK147" i="27"/>
  <c r="AK254" i="27" s="1"/>
  <c r="T112" i="27"/>
  <c r="T111" i="27"/>
  <c r="T110" i="27"/>
  <c r="T109" i="27"/>
  <c r="T114" i="27"/>
  <c r="T113" i="27"/>
  <c r="AD67" i="27"/>
  <c r="AD65" i="27"/>
  <c r="AD62" i="27"/>
  <c r="AD63" i="27"/>
  <c r="AD66" i="27"/>
  <c r="AD64" i="27"/>
  <c r="AG82" i="27"/>
  <c r="AG81" i="27"/>
  <c r="AG86" i="27"/>
  <c r="AG85" i="27"/>
  <c r="AG83" i="27"/>
  <c r="AG84" i="27"/>
  <c r="AB25" i="18"/>
  <c r="AB22" i="18"/>
  <c r="AE114" i="27"/>
  <c r="AE109" i="27"/>
  <c r="AE113" i="27"/>
  <c r="AE112" i="27"/>
  <c r="AE111" i="27"/>
  <c r="AE110" i="27"/>
  <c r="W52" i="27"/>
  <c r="W50" i="27"/>
  <c r="W55" i="27"/>
  <c r="W53" i="27"/>
  <c r="W54" i="27"/>
  <c r="W51" i="27"/>
  <c r="X126" i="27"/>
  <c r="X124" i="27"/>
  <c r="X122" i="27"/>
  <c r="X127" i="27"/>
  <c r="X125" i="27"/>
  <c r="X123" i="27"/>
  <c r="R110" i="27"/>
  <c r="R113" i="27"/>
  <c r="R111" i="27"/>
  <c r="R114" i="27"/>
  <c r="R112" i="27"/>
  <c r="R109" i="27"/>
  <c r="Z136" i="27"/>
  <c r="Z137" i="27"/>
  <c r="Z135" i="27"/>
  <c r="Z138" i="27"/>
  <c r="Z139" i="27"/>
  <c r="Z134" i="27"/>
  <c r="AC133" i="27"/>
  <c r="AC129" i="27"/>
  <c r="AC132" i="27"/>
  <c r="AC128" i="27"/>
  <c r="AC130" i="27"/>
  <c r="AC131" i="27"/>
  <c r="AK141" i="27"/>
  <c r="AK248" i="27" s="1"/>
  <c r="U105" i="27"/>
  <c r="U103" i="27"/>
  <c r="U106" i="27"/>
  <c r="U108" i="27"/>
  <c r="U104" i="27"/>
  <c r="U107" i="27"/>
  <c r="AA132" i="27"/>
  <c r="AA128" i="27"/>
  <c r="AA130" i="27"/>
  <c r="AA133" i="27"/>
  <c r="AA129" i="27"/>
  <c r="AA131" i="27"/>
  <c r="AB124" i="27"/>
  <c r="AB126" i="27"/>
  <c r="AB127" i="27"/>
  <c r="AB125" i="27"/>
  <c r="AB123" i="27"/>
  <c r="AB122" i="27"/>
  <c r="AJ146" i="27"/>
  <c r="AJ253" i="27" s="1"/>
  <c r="Q120" i="27"/>
  <c r="Q116" i="27"/>
  <c r="Q117" i="27"/>
  <c r="Q118" i="27"/>
  <c r="Q115" i="27"/>
  <c r="Q119" i="27"/>
  <c r="S60" i="27"/>
  <c r="S59" i="27"/>
  <c r="S58" i="27"/>
  <c r="S57" i="27"/>
  <c r="S61" i="27"/>
  <c r="S56" i="27"/>
  <c r="V85" i="27"/>
  <c r="V82" i="27"/>
  <c r="V84" i="27"/>
  <c r="V83" i="27"/>
  <c r="V86" i="27"/>
  <c r="V81" i="27"/>
  <c r="AK148" i="27"/>
  <c r="AK255" i="27" s="1"/>
  <c r="T65" i="27"/>
  <c r="T62" i="27"/>
  <c r="T66" i="27"/>
  <c r="T67" i="27"/>
  <c r="T64" i="27"/>
  <c r="T63" i="27"/>
  <c r="Y95" i="27"/>
  <c r="Y245" i="27" s="1"/>
  <c r="AO142" i="27"/>
  <c r="AO249" i="27" s="1"/>
  <c r="AD110" i="27"/>
  <c r="AD113" i="27"/>
  <c r="AD109" i="27"/>
  <c r="AD111" i="27"/>
  <c r="AD114" i="27"/>
  <c r="AD112" i="27"/>
  <c r="AG113" i="27"/>
  <c r="AG110" i="27"/>
  <c r="AG112" i="27"/>
  <c r="AG111" i="27"/>
  <c r="AG114" i="27"/>
  <c r="AG109" i="27"/>
  <c r="AH71" i="27"/>
  <c r="AH70" i="27"/>
  <c r="AH74" i="27"/>
  <c r="AH72" i="27"/>
  <c r="AH69" i="27"/>
  <c r="AH73" i="27"/>
  <c r="AE77" i="27"/>
  <c r="AE80" i="27"/>
  <c r="AE76" i="27"/>
  <c r="AE75" i="27"/>
  <c r="AE79" i="27"/>
  <c r="AE78" i="27"/>
  <c r="AH78" i="27"/>
  <c r="AH80" i="27"/>
  <c r="AH76" i="27"/>
  <c r="AH79" i="27"/>
  <c r="AH75" i="27"/>
  <c r="AF61" i="27"/>
  <c r="AF56" i="27"/>
  <c r="AF58" i="27"/>
  <c r="AF59" i="27"/>
  <c r="AF57" i="27"/>
  <c r="AF60" i="27"/>
  <c r="AE52" i="27"/>
  <c r="AE51" i="27"/>
  <c r="AE50" i="27"/>
  <c r="AE54" i="27"/>
  <c r="AE55" i="27"/>
  <c r="AE53" i="27"/>
  <c r="Y142" i="27"/>
  <c r="Y249" i="27" s="1"/>
  <c r="AH133" i="27"/>
  <c r="AH130" i="27"/>
  <c r="AH132" i="27"/>
  <c r="AH129" i="27"/>
  <c r="AH128" i="27"/>
  <c r="AH131" i="27"/>
  <c r="AF134" i="27"/>
  <c r="AF137" i="27"/>
  <c r="AF139" i="27"/>
  <c r="AF135" i="27"/>
  <c r="AF138" i="27"/>
  <c r="AF136" i="27"/>
  <c r="AE71" i="27"/>
  <c r="AE70" i="27"/>
  <c r="AE69" i="27"/>
  <c r="AE72" i="27"/>
  <c r="AE74" i="27"/>
  <c r="AE73" i="27"/>
  <c r="AJ90" i="27"/>
  <c r="AJ240" i="27" s="1"/>
  <c r="AM89" i="27"/>
  <c r="AM239" i="27" s="1"/>
  <c r="W71" i="27"/>
  <c r="W72" i="27"/>
  <c r="W74" i="27"/>
  <c r="W73" i="27"/>
  <c r="W69" i="27"/>
  <c r="W70" i="27"/>
  <c r="AL146" i="27"/>
  <c r="AL253" i="27" s="1"/>
  <c r="AM148" i="27"/>
  <c r="AM255" i="27" s="1"/>
  <c r="X51" i="27"/>
  <c r="X54" i="27"/>
  <c r="X55" i="27"/>
  <c r="X53" i="27"/>
  <c r="X52" i="27"/>
  <c r="X50" i="27"/>
  <c r="R70" i="27"/>
  <c r="R71" i="27"/>
  <c r="R69" i="27"/>
  <c r="R72" i="27"/>
  <c r="R74" i="27"/>
  <c r="R73" i="27"/>
  <c r="Z84" i="27"/>
  <c r="Z83" i="27"/>
  <c r="Z85" i="27"/>
  <c r="Z81" i="27"/>
  <c r="Z86" i="27"/>
  <c r="Z82" i="27"/>
  <c r="AC26" i="18"/>
  <c r="AC63" i="27"/>
  <c r="AC67" i="27"/>
  <c r="AC62" i="27"/>
  <c r="AC64" i="27"/>
  <c r="AC66" i="27"/>
  <c r="AC65" i="27"/>
  <c r="AK142" i="27"/>
  <c r="AK249" i="27" s="1"/>
  <c r="U50" i="27"/>
  <c r="U52" i="27"/>
  <c r="U53" i="27"/>
  <c r="U55" i="27"/>
  <c r="U54" i="27"/>
  <c r="U51" i="27"/>
  <c r="AA76" i="27"/>
  <c r="AA78" i="27"/>
  <c r="AA80" i="27"/>
  <c r="AA75" i="27"/>
  <c r="AA79" i="27"/>
  <c r="AA77" i="27"/>
  <c r="AB52" i="27"/>
  <c r="AB50" i="27"/>
  <c r="AB54" i="27"/>
  <c r="AB55" i="27"/>
  <c r="AB53" i="27"/>
  <c r="AB51" i="27"/>
  <c r="Q76" i="27"/>
  <c r="Q78" i="27"/>
  <c r="Q75" i="27"/>
  <c r="Q77" i="27"/>
  <c r="Q80" i="27"/>
  <c r="Q79" i="27"/>
  <c r="S50" i="27"/>
  <c r="S53" i="27"/>
  <c r="S52" i="27"/>
  <c r="S55" i="27"/>
  <c r="S54" i="27"/>
  <c r="S51" i="27"/>
  <c r="Z25" i="18"/>
  <c r="Z22" i="18"/>
  <c r="V137" i="27"/>
  <c r="V136" i="27"/>
  <c r="V138" i="27"/>
  <c r="V135" i="27"/>
  <c r="V134" i="27"/>
  <c r="V139" i="27"/>
  <c r="T76" i="27"/>
  <c r="T75" i="27"/>
  <c r="T78" i="27"/>
  <c r="T77" i="27"/>
  <c r="T80" i="27"/>
  <c r="T79" i="27"/>
  <c r="AO143" i="27"/>
  <c r="AO250" i="27" s="1"/>
  <c r="AD75" i="27"/>
  <c r="AD78" i="27"/>
  <c r="AD77" i="27"/>
  <c r="AD76" i="27"/>
  <c r="AD80" i="27"/>
  <c r="AD79" i="27"/>
  <c r="AG79" i="27"/>
  <c r="AG80" i="27"/>
  <c r="AG76" i="27"/>
  <c r="AG78" i="27"/>
  <c r="AG77" i="27"/>
  <c r="AG75" i="27"/>
  <c r="X77" i="27"/>
  <c r="X78" i="27"/>
  <c r="X75" i="27"/>
  <c r="X79" i="27"/>
  <c r="X80" i="27"/>
  <c r="X76" i="27"/>
  <c r="R105" i="27"/>
  <c r="R103" i="27"/>
  <c r="R108" i="27"/>
  <c r="R107" i="27"/>
  <c r="R106" i="27"/>
  <c r="R104" i="27"/>
  <c r="AN90" i="27"/>
  <c r="AN240" i="27" s="1"/>
  <c r="Z59" i="27"/>
  <c r="Z61" i="27"/>
  <c r="Z60" i="27"/>
  <c r="Z57" i="27"/>
  <c r="Z56" i="27"/>
  <c r="Z58" i="27"/>
  <c r="AC137" i="27"/>
  <c r="AC135" i="27"/>
  <c r="AC139" i="27"/>
  <c r="AC134" i="27"/>
  <c r="AC136" i="27"/>
  <c r="AC138" i="27"/>
  <c r="U125" i="27"/>
  <c r="U127" i="27"/>
  <c r="U124" i="27"/>
  <c r="U126" i="27"/>
  <c r="U123" i="27"/>
  <c r="U122" i="27"/>
  <c r="AA139" i="27"/>
  <c r="AA136" i="27"/>
  <c r="AA138" i="27"/>
  <c r="AA135" i="27"/>
  <c r="AA137" i="27"/>
  <c r="AA134" i="27"/>
  <c r="AB69" i="27"/>
  <c r="AB70" i="27"/>
  <c r="AB72" i="27"/>
  <c r="AB71" i="27"/>
  <c r="AB73" i="27"/>
  <c r="AB74" i="27"/>
  <c r="AA25" i="18"/>
  <c r="AA22" i="18"/>
  <c r="Q139" i="27"/>
  <c r="Q134" i="27"/>
  <c r="Q138" i="27"/>
  <c r="Q136" i="27"/>
  <c r="Q135" i="27"/>
  <c r="Q137" i="27"/>
  <c r="R22" i="18"/>
  <c r="R25" i="18"/>
  <c r="S110" i="27"/>
  <c r="S114" i="27"/>
  <c r="S112" i="27"/>
  <c r="S111" i="27"/>
  <c r="S109" i="27"/>
  <c r="S113" i="27"/>
  <c r="V75" i="27"/>
  <c r="V78" i="27"/>
  <c r="V76" i="27"/>
  <c r="V80" i="27"/>
  <c r="V79" i="27"/>
  <c r="V77" i="27"/>
  <c r="T133" i="27"/>
  <c r="T129" i="27"/>
  <c r="T130" i="27"/>
  <c r="T131" i="27"/>
  <c r="T128" i="27"/>
  <c r="T132" i="27"/>
  <c r="AO141" i="27"/>
  <c r="AO248" i="27" s="1"/>
  <c r="AD137" i="27"/>
  <c r="AD135" i="27"/>
  <c r="AD136" i="27"/>
  <c r="AD139" i="27"/>
  <c r="AD134" i="27"/>
  <c r="AD138" i="27"/>
  <c r="Y146" i="27"/>
  <c r="Y253" i="27" s="1"/>
  <c r="AG131" i="27"/>
  <c r="AG128" i="27"/>
  <c r="AG130" i="27"/>
  <c r="AG133" i="27"/>
  <c r="AG132" i="27"/>
  <c r="AG129" i="27"/>
  <c r="AH50" i="27"/>
  <c r="AH51" i="27"/>
  <c r="AH53" i="27"/>
  <c r="AH54" i="27"/>
  <c r="AH55" i="27"/>
  <c r="AH52" i="27"/>
  <c r="AF132" i="27"/>
  <c r="AF130" i="27"/>
  <c r="AF128" i="27"/>
  <c r="AF129" i="27"/>
  <c r="AF133" i="27"/>
  <c r="AF131" i="27"/>
  <c r="AB26" i="18"/>
  <c r="AE67" i="27"/>
  <c r="AE66" i="27"/>
  <c r="AE63" i="27"/>
  <c r="AE64" i="27"/>
  <c r="AE62" i="27"/>
  <c r="AE65" i="27"/>
  <c r="AN148" i="27"/>
  <c r="AN255" i="27" s="1"/>
  <c r="AE103" i="27"/>
  <c r="AE105" i="27"/>
  <c r="AE108" i="27"/>
  <c r="AE106" i="27"/>
  <c r="AE104" i="27"/>
  <c r="AE107" i="27"/>
  <c r="AH108" i="27"/>
  <c r="AH106" i="27"/>
  <c r="AH103" i="27"/>
  <c r="AH105" i="27"/>
  <c r="AH104" i="27"/>
  <c r="AH107" i="27"/>
  <c r="AL142" i="27"/>
  <c r="AL249" i="27" s="1"/>
  <c r="AF112" i="27"/>
  <c r="AF113" i="27"/>
  <c r="AF109" i="27"/>
  <c r="AF111" i="27"/>
  <c r="AF110" i="27"/>
  <c r="AF114" i="27"/>
  <c r="AM90" i="27"/>
  <c r="AM240" i="27" s="1"/>
  <c r="AH66" i="27"/>
  <c r="AH63" i="27"/>
  <c r="AH64" i="27"/>
  <c r="AH65" i="27"/>
  <c r="AH67" i="27"/>
  <c r="AM141" i="27"/>
  <c r="AM248" i="27" s="1"/>
  <c r="AF75" i="27"/>
  <c r="AF77" i="27"/>
  <c r="AF80" i="27"/>
  <c r="AF76" i="27"/>
  <c r="AF78" i="27"/>
  <c r="AF79" i="27"/>
  <c r="AE123" i="27"/>
  <c r="AE125" i="27"/>
  <c r="AE122" i="27"/>
  <c r="AE124" i="27"/>
  <c r="AE126" i="27"/>
  <c r="AE127" i="27"/>
  <c r="AJ89" i="27"/>
  <c r="AJ239" i="27" s="1"/>
  <c r="W108" i="27"/>
  <c r="W104" i="27"/>
  <c r="W103" i="27"/>
  <c r="W106" i="27"/>
  <c r="W105" i="27"/>
  <c r="W107" i="27"/>
  <c r="AM94" i="27"/>
  <c r="AM244" i="27" s="1"/>
  <c r="AH56" i="27"/>
  <c r="AH61" i="27"/>
  <c r="AH60" i="27"/>
  <c r="AH57" i="27"/>
  <c r="AH59" i="27"/>
  <c r="AH58" i="27"/>
  <c r="AM143" i="27"/>
  <c r="AM250" i="27" s="1"/>
  <c r="AF84" i="27"/>
  <c r="AF86" i="27"/>
  <c r="AF81" i="27"/>
  <c r="AF82" i="27"/>
  <c r="AF85" i="27"/>
  <c r="AF83" i="27"/>
  <c r="AE137" i="27"/>
  <c r="AE136" i="27"/>
  <c r="AE138" i="27"/>
  <c r="AE135" i="27"/>
  <c r="AE139" i="27"/>
  <c r="AE134" i="27"/>
  <c r="AN143" i="27"/>
  <c r="AN250" i="27" s="1"/>
  <c r="AJ88" i="27"/>
  <c r="AJ238" i="27" s="1"/>
  <c r="W60" i="27"/>
  <c r="W61" i="27"/>
  <c r="W59" i="27"/>
  <c r="W57" i="27"/>
  <c r="W58" i="27"/>
  <c r="W56" i="27"/>
  <c r="U26" i="18"/>
  <c r="X114" i="27"/>
  <c r="X112" i="27"/>
  <c r="X110" i="27"/>
  <c r="X111" i="27"/>
  <c r="X113" i="27"/>
  <c r="X109" i="27"/>
  <c r="R124" i="27"/>
  <c r="R123" i="27"/>
  <c r="R122" i="27"/>
  <c r="R126" i="27"/>
  <c r="R127" i="27"/>
  <c r="R125" i="27"/>
  <c r="AN89" i="27"/>
  <c r="AN239" i="27" s="1"/>
  <c r="Z128" i="27"/>
  <c r="Z129" i="27"/>
  <c r="Z130" i="27"/>
  <c r="Z133" i="27"/>
  <c r="Z132" i="27"/>
  <c r="Z131" i="27"/>
  <c r="AC119" i="27"/>
  <c r="AC117" i="27"/>
  <c r="AC118" i="27"/>
  <c r="AC120" i="27"/>
  <c r="AC115" i="27"/>
  <c r="AC116" i="27"/>
  <c r="U82" i="27"/>
  <c r="U84" i="27"/>
  <c r="U83" i="27"/>
  <c r="U81" i="27"/>
  <c r="U85" i="27"/>
  <c r="U86" i="27"/>
  <c r="AA57" i="27"/>
  <c r="AA56" i="27"/>
  <c r="AA60" i="27"/>
  <c r="AA58" i="27"/>
  <c r="AA61" i="27"/>
  <c r="AA59" i="27"/>
  <c r="AB103" i="27"/>
  <c r="AB105" i="27"/>
  <c r="AB104" i="27"/>
  <c r="AB106" i="27"/>
  <c r="AB108" i="27"/>
  <c r="AB107" i="27"/>
  <c r="AJ141" i="27"/>
  <c r="AJ248" i="27" s="1"/>
  <c r="Q65" i="27"/>
  <c r="Q62" i="27"/>
  <c r="Q64" i="27"/>
  <c r="Q67" i="27"/>
  <c r="Q63" i="27"/>
  <c r="Q66" i="27"/>
  <c r="S79" i="27"/>
  <c r="S76" i="27"/>
  <c r="S75" i="27"/>
  <c r="S77" i="27"/>
  <c r="S78" i="27"/>
  <c r="S80" i="27"/>
  <c r="V117" i="27"/>
  <c r="V115" i="27"/>
  <c r="V120" i="27"/>
  <c r="V116" i="27"/>
  <c r="V119" i="27"/>
  <c r="V118" i="27"/>
  <c r="Y88" i="27"/>
  <c r="Y238" i="27" s="1"/>
  <c r="T86" i="27"/>
  <c r="T84" i="27"/>
  <c r="T82" i="27"/>
  <c r="T81" i="27"/>
  <c r="T85" i="27"/>
  <c r="T83" i="27"/>
  <c r="AD123" i="27"/>
  <c r="AD125" i="27"/>
  <c r="AD126" i="27"/>
  <c r="AD127" i="27"/>
  <c r="AD122" i="27"/>
  <c r="AD124" i="27"/>
  <c r="N25" i="18"/>
  <c r="N22" i="18"/>
  <c r="Y147" i="27"/>
  <c r="Y254" i="27" s="1"/>
  <c r="AG67" i="27"/>
  <c r="AG63" i="27"/>
  <c r="AG65" i="27"/>
  <c r="AG66" i="27"/>
  <c r="AG64" i="27"/>
  <c r="AG62" i="27"/>
  <c r="U25" i="18"/>
  <c r="U22" i="18"/>
  <c r="AP90" i="27"/>
  <c r="AP240" i="27" s="1"/>
  <c r="X137" i="27"/>
  <c r="X135" i="27"/>
  <c r="X136" i="27"/>
  <c r="X138" i="27"/>
  <c r="X139" i="27"/>
  <c r="X134" i="27"/>
  <c r="R52" i="27"/>
  <c r="R53" i="27"/>
  <c r="R55" i="27"/>
  <c r="R54" i="27"/>
  <c r="R50" i="27"/>
  <c r="R51" i="27"/>
  <c r="AN88" i="27"/>
  <c r="AN238" i="27" s="1"/>
  <c r="Z115" i="27"/>
  <c r="Z116" i="27"/>
  <c r="Z119" i="27"/>
  <c r="Z118" i="27"/>
  <c r="Z120" i="27"/>
  <c r="Z117" i="27"/>
  <c r="AC84" i="27"/>
  <c r="AC82" i="27"/>
  <c r="AC85" i="27"/>
  <c r="AC86" i="27"/>
  <c r="AC83" i="27"/>
  <c r="AC81" i="27"/>
  <c r="U59" i="27"/>
  <c r="U56" i="27"/>
  <c r="U61" i="27"/>
  <c r="U58" i="27"/>
  <c r="U57" i="27"/>
  <c r="U60" i="27"/>
  <c r="AA118" i="27"/>
  <c r="AA115" i="27"/>
  <c r="AA116" i="27"/>
  <c r="AA117" i="27"/>
  <c r="AA120" i="27"/>
  <c r="AA119" i="27"/>
  <c r="AB118" i="27"/>
  <c r="AB119" i="27"/>
  <c r="AB115" i="27"/>
  <c r="AB117" i="27"/>
  <c r="AB116" i="27"/>
  <c r="AB120" i="27"/>
  <c r="AJ142" i="27"/>
  <c r="AJ249" i="27" s="1"/>
  <c r="AJ148" i="27"/>
  <c r="AJ255" i="27" s="1"/>
  <c r="Q131" i="27"/>
  <c r="Q128" i="27"/>
  <c r="Q133" i="27"/>
  <c r="Q130" i="27"/>
  <c r="Q132" i="27"/>
  <c r="Q129" i="27"/>
  <c r="S22" i="18"/>
  <c r="S25" i="18"/>
  <c r="AJ95" i="27"/>
  <c r="AJ245" i="27" s="1"/>
  <c r="S131" i="27"/>
  <c r="S133" i="27"/>
  <c r="S132" i="27"/>
  <c r="S129" i="27"/>
  <c r="S130" i="27"/>
  <c r="S128" i="27"/>
  <c r="V50" i="27"/>
  <c r="V55" i="27"/>
  <c r="V51" i="27"/>
  <c r="V54" i="27"/>
  <c r="V53" i="27"/>
  <c r="V52" i="27"/>
  <c r="AO146" i="27"/>
  <c r="AO253" i="27" s="1"/>
  <c r="T57" i="27"/>
  <c r="T56" i="27"/>
  <c r="T58" i="27"/>
  <c r="T59" i="27"/>
  <c r="T61" i="27"/>
  <c r="T60" i="27"/>
  <c r="AD70" i="27"/>
  <c r="AD71" i="27"/>
  <c r="AD72" i="27"/>
  <c r="AD74" i="27"/>
  <c r="AD73" i="27"/>
  <c r="AD69" i="27"/>
  <c r="AD25" i="18"/>
  <c r="AD22" i="18"/>
  <c r="AG116" i="27"/>
  <c r="AG119" i="27"/>
  <c r="AG117" i="27"/>
  <c r="AG118" i="27"/>
  <c r="AG120" i="27"/>
  <c r="AG115" i="27"/>
  <c r="AH111" i="27"/>
  <c r="AH113" i="27"/>
  <c r="AH112" i="27"/>
  <c r="AH114" i="27"/>
  <c r="AH109" i="27"/>
  <c r="AH110" i="27"/>
  <c r="AE128" i="27"/>
  <c r="AE132" i="27"/>
  <c r="AE131" i="27"/>
  <c r="AE129" i="27"/>
  <c r="AE133" i="27"/>
  <c r="AE130" i="27"/>
  <c r="AE58" i="27"/>
  <c r="AE56" i="27"/>
  <c r="AE60" i="27"/>
  <c r="AE57" i="27"/>
  <c r="AE61" i="27"/>
  <c r="AE59" i="27"/>
  <c r="AN93" i="27"/>
  <c r="AN243" i="27" s="1"/>
  <c r="AF117" i="27"/>
  <c r="AF115" i="27"/>
  <c r="AF118" i="27"/>
  <c r="AF116" i="27"/>
  <c r="AF120" i="27"/>
  <c r="AF119" i="27"/>
  <c r="T25" i="18"/>
  <c r="T22" i="18"/>
  <c r="W133" i="27"/>
  <c r="W128" i="27"/>
  <c r="W132" i="27"/>
  <c r="W131" i="27"/>
  <c r="W130" i="27"/>
  <c r="W129" i="27"/>
  <c r="AH83" i="27"/>
  <c r="AH81" i="27"/>
  <c r="AH85" i="27"/>
  <c r="AH84" i="27"/>
  <c r="AH82" i="27"/>
  <c r="AH86" i="27"/>
  <c r="T27" i="18"/>
  <c r="AP146" i="27"/>
  <c r="AP253" i="27" s="1"/>
  <c r="AF69" i="27"/>
  <c r="AF74" i="27"/>
  <c r="AF71" i="27"/>
  <c r="AF70" i="27"/>
  <c r="AF72" i="27"/>
  <c r="AF73" i="27"/>
  <c r="AE117" i="27"/>
  <c r="AE116" i="27"/>
  <c r="AE119" i="27"/>
  <c r="AE115" i="27"/>
  <c r="AE118" i="27"/>
  <c r="AE120" i="27"/>
  <c r="AN142" i="27"/>
  <c r="AN249" i="27" s="1"/>
  <c r="W119" i="27"/>
  <c r="W118" i="27"/>
  <c r="W117" i="27"/>
  <c r="W120" i="27"/>
  <c r="W115" i="27"/>
  <c r="W116" i="27"/>
  <c r="AH120" i="27"/>
  <c r="AH117" i="27"/>
  <c r="AH116" i="27"/>
  <c r="AH118" i="27"/>
  <c r="AH119" i="27"/>
  <c r="AH115" i="27"/>
  <c r="AP147" i="27"/>
  <c r="AP254" i="27" s="1"/>
  <c r="AF123" i="27"/>
  <c r="AF124" i="27"/>
  <c r="AF122" i="27"/>
  <c r="AF127" i="27"/>
  <c r="AF125" i="27"/>
  <c r="AF126" i="27"/>
  <c r="AE83" i="27"/>
  <c r="AE86" i="27"/>
  <c r="AE82" i="27"/>
  <c r="AE81" i="27"/>
  <c r="AE85" i="27"/>
  <c r="AE84" i="27"/>
  <c r="AN146" i="27"/>
  <c r="AN253" i="27" s="1"/>
  <c r="W135" i="27"/>
  <c r="W136" i="27"/>
  <c r="W134" i="27"/>
  <c r="W139" i="27"/>
  <c r="W137" i="27"/>
  <c r="W138" i="27"/>
  <c r="AL148" i="27"/>
  <c r="AL255" i="27" s="1"/>
  <c r="X57" i="27"/>
  <c r="X59" i="27"/>
  <c r="X56" i="27"/>
  <c r="X58" i="27"/>
  <c r="X61" i="27"/>
  <c r="X60" i="27"/>
  <c r="R56" i="27"/>
  <c r="R61" i="27"/>
  <c r="R60" i="27"/>
  <c r="R59" i="27"/>
  <c r="R58" i="27"/>
  <c r="R57" i="27"/>
  <c r="Z69" i="27"/>
  <c r="Z71" i="27"/>
  <c r="Z74" i="27"/>
  <c r="Z70" i="27"/>
  <c r="Z73" i="27"/>
  <c r="Z72" i="27"/>
  <c r="AC59" i="27"/>
  <c r="AC57" i="27"/>
  <c r="AC60" i="27"/>
  <c r="AC61" i="27"/>
  <c r="AC58" i="27"/>
  <c r="AC56" i="27"/>
  <c r="U78" i="27"/>
  <c r="U77" i="27"/>
  <c r="U79" i="27"/>
  <c r="U80" i="27"/>
  <c r="U76" i="27"/>
  <c r="U75" i="27"/>
  <c r="AA124" i="27"/>
  <c r="AA127" i="27"/>
  <c r="AA126" i="27"/>
  <c r="AA125" i="27"/>
  <c r="AA123" i="27"/>
  <c r="AA122" i="27"/>
  <c r="AB134" i="27"/>
  <c r="AB139" i="27"/>
  <c r="AB135" i="27"/>
  <c r="AB137" i="27"/>
  <c r="AB138" i="27"/>
  <c r="AB136" i="27"/>
  <c r="AJ143" i="27"/>
  <c r="AJ250" i="27" s="1"/>
  <c r="AJ147" i="27"/>
  <c r="AJ254" i="27" s="1"/>
  <c r="Q60" i="27"/>
  <c r="Q57" i="27"/>
  <c r="Q59" i="27"/>
  <c r="Q58" i="27"/>
  <c r="Q56" i="27"/>
  <c r="Q61" i="27"/>
  <c r="S27" i="18"/>
  <c r="S83" i="27"/>
  <c r="S86" i="27"/>
  <c r="S81" i="27"/>
  <c r="S85" i="27"/>
  <c r="S84" i="27"/>
  <c r="S82" i="27"/>
  <c r="V104" i="27"/>
  <c r="V103" i="27"/>
  <c r="V107" i="27"/>
  <c r="V106" i="27"/>
  <c r="V108" i="27"/>
  <c r="V105" i="27"/>
  <c r="T119" i="27"/>
  <c r="T116" i="27"/>
  <c r="T118" i="27"/>
  <c r="T120" i="27"/>
  <c r="T115" i="27"/>
  <c r="T117" i="27"/>
  <c r="AD103" i="27"/>
  <c r="AD106" i="27"/>
  <c r="AD105" i="27"/>
  <c r="AD104" i="27"/>
  <c r="AD107" i="27"/>
  <c r="AD108" i="27"/>
  <c r="AG124" i="27"/>
  <c r="AG123" i="27"/>
  <c r="AG122" i="27"/>
  <c r="AG127" i="27"/>
  <c r="AG126" i="27"/>
  <c r="AG125" i="27"/>
  <c r="X130" i="27"/>
  <c r="X129" i="27"/>
  <c r="X133" i="27"/>
  <c r="X132" i="27"/>
  <c r="X128" i="27"/>
  <c r="X131" i="27"/>
  <c r="R135" i="27"/>
  <c r="R138" i="27"/>
  <c r="R139" i="27"/>
  <c r="R134" i="27"/>
  <c r="R136" i="27"/>
  <c r="R137" i="27"/>
  <c r="Z52" i="27"/>
  <c r="Z55" i="27"/>
  <c r="Z51" i="27"/>
  <c r="Z54" i="27"/>
  <c r="Z50" i="27"/>
  <c r="Z53" i="27"/>
  <c r="O22" i="18"/>
  <c r="O25" i="18"/>
  <c r="AC110" i="27"/>
  <c r="AC109" i="27"/>
  <c r="AC114" i="27"/>
  <c r="AC112" i="27"/>
  <c r="AC111" i="27"/>
  <c r="AC113" i="27"/>
  <c r="U63" i="27"/>
  <c r="U62" i="27"/>
  <c r="U67" i="27"/>
  <c r="U66" i="27"/>
  <c r="U64" i="27"/>
  <c r="U65" i="27"/>
  <c r="AA72" i="27"/>
  <c r="AA70" i="27"/>
  <c r="AA71" i="27"/>
  <c r="AA74" i="27"/>
  <c r="AA73" i="27"/>
  <c r="AA69" i="27"/>
  <c r="AB133" i="27"/>
  <c r="AB130" i="27"/>
  <c r="AB129" i="27"/>
  <c r="AB128" i="27"/>
  <c r="AB131" i="27"/>
  <c r="AB132" i="27"/>
  <c r="Q122" i="27"/>
  <c r="Q124" i="27"/>
  <c r="Q127" i="27"/>
  <c r="Q126" i="27"/>
  <c r="Q123" i="27"/>
  <c r="Q125" i="27"/>
  <c r="X25" i="18"/>
  <c r="X22" i="18"/>
  <c r="S63" i="27"/>
  <c r="S67" i="27"/>
  <c r="S64" i="27"/>
  <c r="S66" i="27"/>
  <c r="S65" i="27"/>
  <c r="S62" i="27"/>
  <c r="V70" i="27"/>
  <c r="V71" i="27"/>
  <c r="V69" i="27"/>
  <c r="V74" i="27"/>
  <c r="V72" i="27"/>
  <c r="V73" i="27"/>
  <c r="Y90" i="27"/>
  <c r="Y240" i="27" s="1"/>
  <c r="T139" i="27"/>
  <c r="T138" i="27"/>
  <c r="T134" i="27"/>
  <c r="T135" i="27"/>
  <c r="T136" i="27"/>
  <c r="T137" i="27"/>
  <c r="AD50" i="27"/>
  <c r="AD51" i="27"/>
  <c r="AD52" i="27"/>
  <c r="AD55" i="27"/>
  <c r="AD54" i="27"/>
  <c r="AD53" i="27"/>
  <c r="AG72" i="27"/>
  <c r="AG69" i="27"/>
  <c r="AG74" i="27"/>
  <c r="AG71" i="27"/>
  <c r="AG70" i="27"/>
  <c r="AG73" i="27"/>
  <c r="AF51" i="27"/>
  <c r="AF50" i="27"/>
  <c r="AF54" i="27"/>
  <c r="AF52" i="27"/>
  <c r="AF55" i="27"/>
  <c r="AF53" i="27"/>
  <c r="AH134" i="27"/>
  <c r="AH139" i="27"/>
  <c r="AH137" i="27"/>
  <c r="AH135" i="27"/>
  <c r="AH138" i="27"/>
  <c r="AH136" i="27"/>
  <c r="W82" i="27"/>
  <c r="W85" i="27"/>
  <c r="W86" i="27"/>
  <c r="W83" i="27"/>
  <c r="W81" i="27"/>
  <c r="W84" i="27"/>
  <c r="Y143" i="27"/>
  <c r="Y250" i="27" s="1"/>
  <c r="X117" i="27"/>
  <c r="X118" i="27"/>
  <c r="X119" i="27"/>
  <c r="X120" i="27"/>
  <c r="X116" i="27"/>
  <c r="X115" i="27"/>
  <c r="W25" i="18"/>
  <c r="W22" i="18"/>
  <c r="AO90" i="27"/>
  <c r="AO240" i="27" s="1"/>
  <c r="R64" i="27"/>
  <c r="R66" i="27"/>
  <c r="R62" i="27"/>
  <c r="R67" i="27"/>
  <c r="R63" i="27"/>
  <c r="R65" i="27"/>
  <c r="Z104" i="27"/>
  <c r="Z105" i="27"/>
  <c r="Z103" i="27"/>
  <c r="Z108" i="27"/>
  <c r="Z107" i="27"/>
  <c r="Z106" i="27"/>
  <c r="AC78" i="27"/>
  <c r="AC75" i="27"/>
  <c r="AC76" i="27"/>
  <c r="AC80" i="27"/>
  <c r="AC77" i="27"/>
  <c r="AC79" i="27"/>
  <c r="U112" i="27"/>
  <c r="U109" i="27"/>
  <c r="U114" i="27"/>
  <c r="U111" i="27"/>
  <c r="U110" i="27"/>
  <c r="U113" i="27"/>
  <c r="AA103" i="27"/>
  <c r="AA105" i="27"/>
  <c r="AA106" i="27"/>
  <c r="AA108" i="27"/>
  <c r="AA107" i="27"/>
  <c r="AA104" i="27"/>
  <c r="AB81" i="27"/>
  <c r="AB83" i="27"/>
  <c r="AB85" i="27"/>
  <c r="AB84" i="27"/>
  <c r="AB86" i="27"/>
  <c r="AB82" i="27"/>
  <c r="P22" i="18"/>
  <c r="P25" i="18"/>
  <c r="Q104" i="27"/>
  <c r="Q105" i="27"/>
  <c r="Q108" i="27"/>
  <c r="Q103" i="27"/>
  <c r="Q107" i="27"/>
  <c r="Q106" i="27"/>
  <c r="R27" i="18"/>
  <c r="S119" i="27"/>
  <c r="S120" i="27"/>
  <c r="S117" i="27"/>
  <c r="S118" i="27"/>
  <c r="S115" i="27"/>
  <c r="S116" i="27"/>
  <c r="V122" i="27"/>
  <c r="V123" i="27"/>
  <c r="V125" i="27"/>
  <c r="V127" i="27"/>
  <c r="V126" i="27"/>
  <c r="V124" i="27"/>
  <c r="Y89" i="27"/>
  <c r="Y239" i="27" s="1"/>
  <c r="T72" i="27"/>
  <c r="T71" i="27"/>
  <c r="T73" i="27"/>
  <c r="T74" i="27"/>
  <c r="T69" i="27"/>
  <c r="T70" i="27"/>
  <c r="AD84" i="27"/>
  <c r="AD82" i="27"/>
  <c r="AD85" i="27"/>
  <c r="AD86" i="27"/>
  <c r="AD81" i="27"/>
  <c r="AD83" i="27"/>
  <c r="AG51" i="27"/>
  <c r="AG50" i="27"/>
  <c r="AG53" i="27"/>
  <c r="AG54" i="27"/>
  <c r="AG52" i="27"/>
  <c r="AG55" i="27"/>
  <c r="AE26" i="18"/>
  <c r="T26" i="18"/>
  <c r="AN95" i="27"/>
  <c r="AN245" i="27" s="1"/>
  <c r="X64" i="27"/>
  <c r="X67" i="27"/>
  <c r="X65" i="27"/>
  <c r="X63" i="27"/>
  <c r="X62" i="27"/>
  <c r="X66" i="27"/>
  <c r="R129" i="27"/>
  <c r="R132" i="27"/>
  <c r="R131" i="27"/>
  <c r="R133" i="27"/>
  <c r="R130" i="27"/>
  <c r="R128" i="27"/>
  <c r="Z126" i="27"/>
  <c r="Z125" i="27"/>
  <c r="Z127" i="27"/>
  <c r="Z122" i="27"/>
  <c r="Z123" i="27"/>
  <c r="Z124" i="27"/>
  <c r="AC124" i="27"/>
  <c r="AC122" i="27"/>
  <c r="AC126" i="27"/>
  <c r="AC127" i="27"/>
  <c r="AC125" i="27"/>
  <c r="AC123" i="27"/>
  <c r="U131" i="27"/>
  <c r="U128" i="27"/>
  <c r="U130" i="27"/>
  <c r="U132" i="27"/>
  <c r="U133" i="27"/>
  <c r="U129" i="27"/>
  <c r="AA55" i="27"/>
  <c r="AA53" i="27"/>
  <c r="AA52" i="27"/>
  <c r="AA51" i="27"/>
  <c r="AA50" i="27"/>
  <c r="AA54" i="27"/>
  <c r="AB57" i="27"/>
  <c r="AB59" i="27"/>
  <c r="AB56" i="27"/>
  <c r="AB61" i="27"/>
  <c r="AB58" i="27"/>
  <c r="AB60" i="27"/>
  <c r="AO94" i="27"/>
  <c r="AO244" i="27" s="1"/>
  <c r="Q51" i="27"/>
  <c r="Q52" i="27"/>
  <c r="Q50" i="27"/>
  <c r="Q55" i="27"/>
  <c r="Q54" i="27"/>
  <c r="Q53" i="27"/>
  <c r="AJ93" i="27"/>
  <c r="AJ243" i="27" s="1"/>
  <c r="S71" i="27"/>
  <c r="S72" i="27"/>
  <c r="S70" i="27"/>
  <c r="S74" i="27"/>
  <c r="S69" i="27"/>
  <c r="S73" i="27"/>
  <c r="V56" i="27"/>
  <c r="V61" i="27"/>
  <c r="V57" i="27"/>
  <c r="V58" i="27"/>
  <c r="V59" i="27"/>
  <c r="V60" i="27"/>
  <c r="AO148" i="27"/>
  <c r="AO255" i="27" s="1"/>
  <c r="AK146" i="27"/>
  <c r="AK253" i="27" s="1"/>
  <c r="T127" i="27"/>
  <c r="T122" i="27"/>
  <c r="T125" i="27"/>
  <c r="T124" i="27"/>
  <c r="T126" i="27"/>
  <c r="T123" i="27"/>
  <c r="Y94" i="27"/>
  <c r="Y244" i="27" s="1"/>
  <c r="AD115" i="27"/>
  <c r="AD117" i="27"/>
  <c r="AD116" i="27"/>
  <c r="AD119" i="27"/>
  <c r="AD120" i="27"/>
  <c r="AD118" i="27"/>
  <c r="AG104" i="27"/>
  <c r="AG107" i="27"/>
  <c r="AG106" i="27"/>
  <c r="AG103" i="27"/>
  <c r="AG105" i="27"/>
  <c r="AG108" i="27"/>
  <c r="AL88" i="27"/>
  <c r="AL238" i="27" s="1"/>
  <c r="AP88" i="27"/>
  <c r="AP238" i="27" s="1"/>
  <c r="X84" i="27"/>
  <c r="X85" i="27"/>
  <c r="X86" i="27"/>
  <c r="X81" i="27"/>
  <c r="X83" i="27"/>
  <c r="X82" i="27"/>
  <c r="AO89" i="27"/>
  <c r="AO239" i="27" s="1"/>
  <c r="R77" i="27"/>
  <c r="R75" i="27"/>
  <c r="R80" i="27"/>
  <c r="R78" i="27"/>
  <c r="R79" i="27"/>
  <c r="R76" i="27"/>
  <c r="Z75" i="27"/>
  <c r="Z78" i="27"/>
  <c r="Z77" i="27"/>
  <c r="Z79" i="27"/>
  <c r="Z76" i="27"/>
  <c r="Z80" i="27"/>
  <c r="AC27" i="18"/>
  <c r="AC51" i="27"/>
  <c r="AC50" i="27"/>
  <c r="AC54" i="27"/>
  <c r="AC53" i="27"/>
  <c r="AC55" i="27"/>
  <c r="AC52" i="27"/>
  <c r="U136" i="27"/>
  <c r="U135" i="27"/>
  <c r="U139" i="27"/>
  <c r="U134" i="27"/>
  <c r="U138" i="27"/>
  <c r="U137" i="27"/>
  <c r="AA114" i="27"/>
  <c r="AA110" i="27"/>
  <c r="AA112" i="27"/>
  <c r="AA109" i="27"/>
  <c r="AA111" i="27"/>
  <c r="AA113" i="27"/>
  <c r="AB113" i="27"/>
  <c r="AB114" i="27"/>
  <c r="AB111" i="27"/>
  <c r="AB110" i="27"/>
  <c r="AB112" i="27"/>
  <c r="AB109" i="27"/>
  <c r="AO95" i="27"/>
  <c r="AO245" i="27" s="1"/>
  <c r="AK90" i="27"/>
  <c r="AK240" i="27" s="1"/>
  <c r="Q69" i="27"/>
  <c r="Q72" i="27"/>
  <c r="Q74" i="27"/>
  <c r="Q73" i="27"/>
  <c r="Q70" i="27"/>
  <c r="Q71" i="27"/>
  <c r="AJ94" i="27"/>
  <c r="AJ244" i="27" s="1"/>
  <c r="S103" i="27"/>
  <c r="S106" i="27"/>
  <c r="S105" i="27"/>
  <c r="S108" i="27"/>
  <c r="S107" i="27"/>
  <c r="S104" i="27"/>
  <c r="V110" i="27"/>
  <c r="V109" i="27"/>
  <c r="V111" i="27"/>
  <c r="V113" i="27"/>
  <c r="V112" i="27"/>
  <c r="V114" i="27"/>
  <c r="AO147" i="27"/>
  <c r="AO254" i="27" s="1"/>
  <c r="T105" i="27"/>
  <c r="T106" i="27"/>
  <c r="T104" i="27"/>
  <c r="T108" i="27"/>
  <c r="T107" i="27"/>
  <c r="T103" i="27"/>
  <c r="AD56" i="27"/>
  <c r="AD61" i="27"/>
  <c r="AD57" i="27"/>
  <c r="AD59" i="27"/>
  <c r="AD60" i="27"/>
  <c r="AD58" i="27"/>
  <c r="AG56" i="27"/>
  <c r="AG61" i="27"/>
  <c r="AG58" i="27"/>
  <c r="AG60" i="27"/>
  <c r="AG59" i="27"/>
  <c r="AG57" i="27"/>
  <c r="AE27" i="18"/>
  <c r="W113" i="27"/>
  <c r="W110" i="27"/>
  <c r="W109" i="27"/>
  <c r="W114" i="27"/>
  <c r="W112" i="27"/>
  <c r="W111" i="27"/>
  <c r="AF103" i="27"/>
  <c r="AF106" i="27"/>
  <c r="AF107" i="27"/>
  <c r="AF108" i="27"/>
  <c r="AF105" i="27"/>
  <c r="AF104" i="27"/>
  <c r="AK94" i="27"/>
  <c r="AK244" i="27" s="1"/>
  <c r="W64" i="27"/>
  <c r="W65" i="27"/>
  <c r="W67" i="27"/>
  <c r="W66" i="27"/>
  <c r="W63" i="27"/>
  <c r="W62" i="27"/>
  <c r="AP94" i="27"/>
  <c r="AP244" i="27" s="1"/>
  <c r="X71" i="27"/>
  <c r="X70" i="27"/>
  <c r="X73" i="27"/>
  <c r="X74" i="27"/>
  <c r="X72" i="27"/>
  <c r="X69" i="27"/>
  <c r="R81" i="27"/>
  <c r="R84" i="27"/>
  <c r="R83" i="27"/>
  <c r="R85" i="27"/>
  <c r="R86" i="27"/>
  <c r="R82" i="27"/>
  <c r="Z62" i="27"/>
  <c r="Z67" i="27"/>
  <c r="Z63" i="27"/>
  <c r="Z65" i="27"/>
  <c r="Z66" i="27"/>
  <c r="Z64" i="27"/>
  <c r="AC22" i="18"/>
  <c r="AC25" i="18"/>
  <c r="AC73" i="27"/>
  <c r="AC72" i="27"/>
  <c r="AC74" i="27"/>
  <c r="AC69" i="27"/>
  <c r="AC70" i="27"/>
  <c r="AC71" i="27"/>
  <c r="AK143" i="27"/>
  <c r="AK250" i="27" s="1"/>
  <c r="U118" i="27"/>
  <c r="U115" i="27"/>
  <c r="U119" i="27"/>
  <c r="U116" i="27"/>
  <c r="U117" i="27"/>
  <c r="U120" i="27"/>
  <c r="AA62" i="27"/>
  <c r="AA66" i="27"/>
  <c r="AA65" i="27"/>
  <c r="AA67" i="27"/>
  <c r="AA63" i="27"/>
  <c r="AA64" i="27"/>
  <c r="Y27" i="18"/>
  <c r="AB80" i="27"/>
  <c r="AB79" i="27"/>
  <c r="AB75" i="27"/>
  <c r="AB77" i="27"/>
  <c r="AB76" i="27"/>
  <c r="AB78" i="27"/>
  <c r="AO93" i="27"/>
  <c r="AO243" i="27" s="1"/>
  <c r="Q83" i="27"/>
  <c r="Q85" i="27"/>
  <c r="Q86" i="27"/>
  <c r="Q81" i="27"/>
  <c r="Q84" i="27"/>
  <c r="Q82" i="27"/>
  <c r="S125" i="27"/>
  <c r="S123" i="27"/>
  <c r="S126" i="27"/>
  <c r="S122" i="27"/>
  <c r="S124" i="27"/>
  <c r="S127" i="27"/>
  <c r="Z27" i="18"/>
  <c r="V131" i="27"/>
  <c r="V133" i="27"/>
  <c r="V132" i="27"/>
  <c r="V130" i="27"/>
  <c r="V128" i="27"/>
  <c r="V129" i="27"/>
  <c r="Q25" i="18"/>
  <c r="Q22" i="18"/>
  <c r="T50" i="27"/>
  <c r="T52" i="27"/>
  <c r="T51" i="27"/>
  <c r="T53" i="27"/>
  <c r="T55" i="27"/>
  <c r="T54" i="27"/>
  <c r="Y93" i="27"/>
  <c r="Y243" i="27" s="1"/>
  <c r="AD131" i="27"/>
  <c r="AD133" i="27"/>
  <c r="AD132" i="27"/>
  <c r="AD130" i="27"/>
  <c r="AD128" i="27"/>
  <c r="AD129" i="27"/>
  <c r="Y148" i="27"/>
  <c r="Y255" i="27" s="1"/>
  <c r="AG136" i="27"/>
  <c r="AG137" i="27"/>
  <c r="AG135" i="27"/>
  <c r="AG139" i="27"/>
  <c r="AG134" i="27"/>
  <c r="AG138" i="27"/>
  <c r="AE22" i="18"/>
  <c r="AE25" i="18"/>
  <c r="Z148" i="27" l="1"/>
  <c r="Z255" i="27" s="1"/>
  <c r="Z147" i="27"/>
  <c r="Z254" i="27" s="1"/>
  <c r="R143" i="27"/>
  <c r="R250" i="27" s="1"/>
  <c r="S94" i="27"/>
  <c r="S244" i="27" s="1"/>
  <c r="AC94" i="27"/>
  <c r="AC244" i="27" s="1"/>
  <c r="AC148" i="27"/>
  <c r="AC255" i="27" s="1"/>
  <c r="Z142" i="27"/>
  <c r="Z249" i="27" s="1"/>
  <c r="V142" i="27"/>
  <c r="V249" i="27" s="1"/>
  <c r="Q141" i="27"/>
  <c r="Q248" i="27" s="1"/>
  <c r="Q147" i="27"/>
  <c r="Q254" i="27" s="1"/>
  <c r="AF93" i="27"/>
  <c r="AF243" i="27" s="1"/>
  <c r="Q143" i="27"/>
  <c r="Q250" i="27" s="1"/>
  <c r="AF148" i="27"/>
  <c r="AF255" i="27" s="1"/>
  <c r="AA142" i="27"/>
  <c r="AA249" i="27" s="1"/>
  <c r="T141" i="27"/>
  <c r="T248" i="27" s="1"/>
  <c r="AC147" i="27"/>
  <c r="AC254" i="27" s="1"/>
  <c r="AH89" i="27"/>
  <c r="AH239" i="27" s="1"/>
  <c r="AD93" i="27"/>
  <c r="AD243" i="27" s="1"/>
  <c r="AF141" i="27"/>
  <c r="AF248" i="27" s="1"/>
  <c r="T142" i="27"/>
  <c r="T249" i="27" s="1"/>
  <c r="AF89" i="27"/>
  <c r="AF239" i="27" s="1"/>
  <c r="X95" i="27"/>
  <c r="X245" i="27" s="1"/>
  <c r="S141" i="27"/>
  <c r="S248" i="27" s="1"/>
  <c r="AG141" i="27"/>
  <c r="AG248" i="27" s="1"/>
  <c r="AG89" i="27"/>
  <c r="AG239" i="27" s="1"/>
  <c r="V147" i="27"/>
  <c r="V254" i="27" s="1"/>
  <c r="T148" i="27"/>
  <c r="T255" i="27" s="1"/>
  <c r="AA141" i="27"/>
  <c r="AA248" i="27" s="1"/>
  <c r="S147" i="27"/>
  <c r="S254" i="27" s="1"/>
  <c r="AC93" i="27"/>
  <c r="AC243" i="27" s="1"/>
  <c r="S142" i="27"/>
  <c r="S249" i="27" s="1"/>
  <c r="AA94" i="27"/>
  <c r="AA244" i="27" s="1"/>
  <c r="AD143" i="27"/>
  <c r="AD250" i="27" s="1"/>
  <c r="AF146" i="27"/>
  <c r="AF253" i="27" s="1"/>
  <c r="AF142" i="27"/>
  <c r="AF249" i="27" s="1"/>
  <c r="AA95" i="27"/>
  <c r="AA245" i="27" s="1"/>
  <c r="AA148" i="27"/>
  <c r="AA255" i="27" s="1"/>
  <c r="Z94" i="27"/>
  <c r="Z244" i="27" s="1"/>
  <c r="AF94" i="27"/>
  <c r="AF244" i="27" s="1"/>
  <c r="R90" i="27"/>
  <c r="R240" i="27" s="1"/>
  <c r="R148" i="27"/>
  <c r="R255" i="27" s="1"/>
  <c r="AE143" i="27"/>
  <c r="AE250" i="27" s="1"/>
  <c r="AB94" i="27"/>
  <c r="AB244" i="27" s="1"/>
  <c r="R142" i="27"/>
  <c r="R249" i="27" s="1"/>
  <c r="U95" i="27"/>
  <c r="U245" i="27" s="1"/>
  <c r="AH147" i="27"/>
  <c r="AH254" i="27" s="1"/>
  <c r="AG142" i="27"/>
  <c r="AG249" i="27" s="1"/>
  <c r="AG93" i="27"/>
  <c r="AG243" i="27" s="1"/>
  <c r="Z93" i="27"/>
  <c r="Z243" i="27" s="1"/>
  <c r="R88" i="27"/>
  <c r="R238" i="27" s="1"/>
  <c r="R147" i="27"/>
  <c r="R254" i="27" s="1"/>
  <c r="U147" i="27"/>
  <c r="U254" i="27" s="1"/>
  <c r="W90" i="27"/>
  <c r="W240" i="27" s="1"/>
  <c r="U94" i="27"/>
  <c r="U244" i="27" s="1"/>
  <c r="AH148" i="27"/>
  <c r="AH255" i="27" s="1"/>
  <c r="AB95" i="27"/>
  <c r="AB245" i="27" s="1"/>
  <c r="R93" i="27"/>
  <c r="R243" i="27" s="1"/>
  <c r="AE93" i="27"/>
  <c r="AE243" i="27" s="1"/>
  <c r="AH95" i="27"/>
  <c r="AH245" i="27" s="1"/>
  <c r="AC143" i="27"/>
  <c r="AC250" i="27" s="1"/>
  <c r="X141" i="27"/>
  <c r="X248" i="27" s="1"/>
  <c r="T90" i="27"/>
  <c r="T240" i="27" s="1"/>
  <c r="AC95" i="27"/>
  <c r="AC245" i="27" s="1"/>
  <c r="X94" i="27"/>
  <c r="X244" i="27" s="1"/>
  <c r="Z146" i="27"/>
  <c r="Z253" i="27" s="1"/>
  <c r="AE142" i="27"/>
  <c r="AE249" i="27" s="1"/>
  <c r="AB93" i="27"/>
  <c r="AB243" i="27" s="1"/>
  <c r="S90" i="27"/>
  <c r="S240" i="27" s="1"/>
  <c r="AB90" i="27"/>
  <c r="AB240" i="27" s="1"/>
  <c r="U90" i="27"/>
  <c r="U240" i="27" s="1"/>
  <c r="R94" i="27"/>
  <c r="R244" i="27" s="1"/>
  <c r="W95" i="27"/>
  <c r="W245" i="27" s="1"/>
  <c r="AE95" i="27"/>
  <c r="AE245" i="27" s="1"/>
  <c r="AH94" i="27"/>
  <c r="AH244" i="27" s="1"/>
  <c r="AC142" i="27"/>
  <c r="AC249" i="27" s="1"/>
  <c r="AA147" i="27"/>
  <c r="AA254" i="27" s="1"/>
  <c r="V89" i="27"/>
  <c r="V239" i="27" s="1"/>
  <c r="AB143" i="27"/>
  <c r="AB250" i="27" s="1"/>
  <c r="AE147" i="27"/>
  <c r="AE254" i="27" s="1"/>
  <c r="AE141" i="27"/>
  <c r="AE248" i="27" s="1"/>
  <c r="R95" i="27"/>
  <c r="R245" i="27" s="1"/>
  <c r="W93" i="27"/>
  <c r="W243" i="27" s="1"/>
  <c r="AE94" i="27"/>
  <c r="AE244" i="27" s="1"/>
  <c r="AC141" i="27"/>
  <c r="AC248" i="27" s="1"/>
  <c r="S146" i="27"/>
  <c r="S253" i="27" s="1"/>
  <c r="T147" i="27"/>
  <c r="T254" i="27" s="1"/>
  <c r="AD142" i="27"/>
  <c r="AD249" i="27" s="1"/>
  <c r="AD94" i="27"/>
  <c r="AD244" i="27" s="1"/>
  <c r="R89" i="27"/>
  <c r="R239" i="27" s="1"/>
  <c r="AD147" i="27"/>
  <c r="AD254" i="27" s="1"/>
  <c r="AB142" i="27"/>
  <c r="AB249" i="27" s="1"/>
  <c r="AE146" i="27"/>
  <c r="AE253" i="27" s="1"/>
  <c r="X88" i="27"/>
  <c r="X238" i="27" s="1"/>
  <c r="W88" i="27"/>
  <c r="W238" i="27" s="1"/>
  <c r="W146" i="27"/>
  <c r="W253" i="27" s="1"/>
  <c r="Q94" i="27"/>
  <c r="Q244" i="27" s="1"/>
  <c r="AC89" i="27"/>
  <c r="AC239" i="27" s="1"/>
  <c r="AA88" i="27"/>
  <c r="AA238" i="27" s="1"/>
  <c r="AD89" i="27"/>
  <c r="AD239" i="27" s="1"/>
  <c r="V141" i="27"/>
  <c r="V248" i="27" s="1"/>
  <c r="AD95" i="27"/>
  <c r="AD245" i="27" s="1"/>
  <c r="AD146" i="27"/>
  <c r="AD253" i="27" s="1"/>
  <c r="AB141" i="27"/>
  <c r="AB248" i="27" s="1"/>
  <c r="AH143" i="27"/>
  <c r="AH250" i="27" s="1"/>
  <c r="AH90" i="27"/>
  <c r="AH240" i="27" s="1"/>
  <c r="S89" i="27"/>
  <c r="S239" i="27" s="1"/>
  <c r="X89" i="27"/>
  <c r="X239" i="27" s="1"/>
  <c r="AB146" i="27"/>
  <c r="AB253" i="27" s="1"/>
  <c r="W89" i="27"/>
  <c r="W239" i="27" s="1"/>
  <c r="W147" i="27"/>
  <c r="W254" i="27" s="1"/>
  <c r="T89" i="27"/>
  <c r="T239" i="27" s="1"/>
  <c r="S148" i="27"/>
  <c r="S255" i="27" s="1"/>
  <c r="AF143" i="27"/>
  <c r="AF250" i="27" s="1"/>
  <c r="T146" i="27"/>
  <c r="T253" i="27" s="1"/>
  <c r="Q88" i="27"/>
  <c r="Q238" i="27" s="1"/>
  <c r="AA90" i="27"/>
  <c r="AA240" i="27" s="1"/>
  <c r="AG88" i="27"/>
  <c r="AG238" i="27" s="1"/>
  <c r="T95" i="27"/>
  <c r="T245" i="27" s="1"/>
  <c r="AF88" i="27"/>
  <c r="AF238" i="27" s="1"/>
  <c r="AD90" i="27"/>
  <c r="AD240" i="27" s="1"/>
  <c r="V93" i="27"/>
  <c r="V243" i="27" s="1"/>
  <c r="Q148" i="27"/>
  <c r="Q255" i="27" s="1"/>
  <c r="Z88" i="27"/>
  <c r="Z238" i="27" s="1"/>
  <c r="AD141" i="27"/>
  <c r="AD248" i="27" s="1"/>
  <c r="V143" i="27"/>
  <c r="V250" i="27" s="1"/>
  <c r="V90" i="27"/>
  <c r="V240" i="27" s="1"/>
  <c r="AE148" i="27"/>
  <c r="AE255" i="27" s="1"/>
  <c r="AH142" i="27"/>
  <c r="AH249" i="27" s="1"/>
  <c r="AH88" i="27"/>
  <c r="AH238" i="27" s="1"/>
  <c r="AB88" i="27"/>
  <c r="AB238" i="27" s="1"/>
  <c r="U89" i="27"/>
  <c r="U239" i="27" s="1"/>
  <c r="AE88" i="27"/>
  <c r="AE238" i="27" s="1"/>
  <c r="AB148" i="27"/>
  <c r="AB255" i="27" s="1"/>
  <c r="U143" i="27"/>
  <c r="U250" i="27" s="1"/>
  <c r="X148" i="27"/>
  <c r="X255" i="27" s="1"/>
  <c r="W148" i="27"/>
  <c r="W255" i="27" s="1"/>
  <c r="Q95" i="27"/>
  <c r="Q245" i="27" s="1"/>
  <c r="S93" i="27"/>
  <c r="S243" i="27" s="1"/>
  <c r="Q89" i="27"/>
  <c r="Q239" i="27" s="1"/>
  <c r="AA89" i="27"/>
  <c r="AA239" i="27" s="1"/>
  <c r="AG90" i="27"/>
  <c r="AG240" i="27" s="1"/>
  <c r="T93" i="27"/>
  <c r="T243" i="27" s="1"/>
  <c r="V148" i="27"/>
  <c r="V255" i="27" s="1"/>
  <c r="Z141" i="27"/>
  <c r="Z248" i="27" s="1"/>
  <c r="AF90" i="27"/>
  <c r="AF240" i="27" s="1"/>
  <c r="AD88" i="27"/>
  <c r="AD238" i="27" s="1"/>
  <c r="V94" i="27"/>
  <c r="V244" i="27" s="1"/>
  <c r="AF147" i="27"/>
  <c r="AF254" i="27" s="1"/>
  <c r="W142" i="27"/>
  <c r="W249" i="27" s="1"/>
  <c r="AH141" i="27"/>
  <c r="AH248" i="27" s="1"/>
  <c r="S88" i="27"/>
  <c r="S238" i="27" s="1"/>
  <c r="AB89" i="27"/>
  <c r="AB239" i="27" s="1"/>
  <c r="U88" i="27"/>
  <c r="U238" i="27" s="1"/>
  <c r="W94" i="27"/>
  <c r="W244" i="27" s="1"/>
  <c r="AE90" i="27"/>
  <c r="AE240" i="27" s="1"/>
  <c r="AH146" i="27"/>
  <c r="AH253" i="27" s="1"/>
  <c r="Q90" i="27"/>
  <c r="Q240" i="27" s="1"/>
  <c r="V146" i="27"/>
  <c r="V253" i="27" s="1"/>
  <c r="AA143" i="27"/>
  <c r="AA250" i="27" s="1"/>
  <c r="V95" i="27"/>
  <c r="V245" i="27" s="1"/>
  <c r="Z90" i="27"/>
  <c r="Z240" i="27" s="1"/>
  <c r="AG146" i="27"/>
  <c r="AG253" i="27" s="1"/>
  <c r="V88" i="27"/>
  <c r="V238" i="27" s="1"/>
  <c r="AE89" i="27"/>
  <c r="AE239" i="27" s="1"/>
  <c r="X143" i="27"/>
  <c r="X250" i="27" s="1"/>
  <c r="T88" i="27"/>
  <c r="T238" i="27" s="1"/>
  <c r="AG143" i="27"/>
  <c r="AG250" i="27" s="1"/>
  <c r="Q93" i="27"/>
  <c r="Q243" i="27" s="1"/>
  <c r="X93" i="27"/>
  <c r="X243" i="27" s="1"/>
  <c r="AC88" i="27"/>
  <c r="AC238" i="27" s="1"/>
  <c r="AA93" i="27"/>
  <c r="AA243" i="27" s="1"/>
  <c r="AG148" i="27"/>
  <c r="AG255" i="27" s="1"/>
  <c r="Z95" i="27"/>
  <c r="Z245" i="27" s="1"/>
  <c r="AD148" i="27"/>
  <c r="AD255" i="27" s="1"/>
  <c r="W141" i="27"/>
  <c r="W248" i="27" s="1"/>
  <c r="U146" i="27"/>
  <c r="U253" i="27" s="1"/>
  <c r="X90" i="27"/>
  <c r="X240" i="27" s="1"/>
  <c r="U141" i="27"/>
  <c r="U248" i="27" s="1"/>
  <c r="X146" i="27"/>
  <c r="X253" i="27" s="1"/>
  <c r="X142" i="27"/>
  <c r="X249" i="27" s="1"/>
  <c r="S143" i="27"/>
  <c r="S250" i="27" s="1"/>
  <c r="S95" i="27"/>
  <c r="S245" i="27" s="1"/>
  <c r="Z143" i="27"/>
  <c r="Z250" i="27" s="1"/>
  <c r="AG95" i="27"/>
  <c r="AG245" i="27" s="1"/>
  <c r="T143" i="27"/>
  <c r="T250" i="27" s="1"/>
  <c r="AC90" i="27"/>
  <c r="AC240" i="27" s="1"/>
  <c r="AC146" i="27"/>
  <c r="AC253" i="27" s="1"/>
  <c r="T94" i="27"/>
  <c r="T244" i="27" s="1"/>
  <c r="Q142" i="27"/>
  <c r="Q249" i="27" s="1"/>
  <c r="AG94" i="27"/>
  <c r="AG244" i="27" s="1"/>
  <c r="Q146" i="27"/>
  <c r="Q253" i="27" s="1"/>
  <c r="Z89" i="27"/>
  <c r="Z239" i="27" s="1"/>
  <c r="AG147" i="27"/>
  <c r="AG254" i="27" s="1"/>
  <c r="AA146" i="27"/>
  <c r="AA253" i="27" s="1"/>
  <c r="AF95" i="27"/>
  <c r="AF245" i="27" s="1"/>
  <c r="R146" i="27"/>
  <c r="R253" i="27" s="1"/>
  <c r="W143" i="27"/>
  <c r="W250" i="27" s="1"/>
  <c r="U148" i="27"/>
  <c r="U255" i="27" s="1"/>
  <c r="R141" i="27"/>
  <c r="R248" i="27" s="1"/>
  <c r="AH93" i="27"/>
  <c r="AH243" i="27" s="1"/>
  <c r="AB147" i="27"/>
  <c r="AB254" i="27" s="1"/>
  <c r="U142" i="27"/>
  <c r="U249" i="27" s="1"/>
  <c r="X147" i="27"/>
  <c r="X254" i="27" s="1"/>
  <c r="U93" i="27"/>
  <c r="U243" i="2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<sst xmlns="http://schemas.openxmlformats.org/spreadsheetml/2006/main" count="3503" uniqueCount="307">
  <si>
    <t>South Finland</t>
  </si>
  <si>
    <t>Organic</t>
  </si>
  <si>
    <t>North Finland</t>
  </si>
  <si>
    <t>Whole Finland</t>
  </si>
  <si>
    <t>Pine</t>
  </si>
  <si>
    <t>Spruce</t>
  </si>
  <si>
    <t>Broadleaved</t>
  </si>
  <si>
    <t>Mineral</t>
  </si>
  <si>
    <t>Mineral soils</t>
  </si>
  <si>
    <t>A</t>
  </si>
  <si>
    <t>W</t>
  </si>
  <si>
    <t>E</t>
  </si>
  <si>
    <t>N</t>
  </si>
  <si>
    <t>coarse_woody_litter</t>
  </si>
  <si>
    <t>fine_woody_litter</t>
  </si>
  <si>
    <t>non-woody_litter</t>
  </si>
  <si>
    <t>Area (Mha)</t>
  </si>
  <si>
    <t>Deciduous</t>
  </si>
  <si>
    <t/>
  </si>
  <si>
    <t>Decidious</t>
  </si>
  <si>
    <t>Foliage</t>
  </si>
  <si>
    <t>Branches</t>
  </si>
  <si>
    <t>Bark</t>
  </si>
  <si>
    <t>Roots, coarse &gt;5 cm</t>
  </si>
  <si>
    <t>Roots, small &lt;5 cm</t>
  </si>
  <si>
    <t>Stump</t>
  </si>
  <si>
    <t>Stem</t>
  </si>
  <si>
    <t>ln(a)</t>
  </si>
  <si>
    <t>b</t>
  </si>
  <si>
    <t>Dead branches</t>
  </si>
  <si>
    <t>NIR</t>
  </si>
  <si>
    <t xml:space="preserve">Ground vegetation turnover </t>
  </si>
  <si>
    <t>Total, above ground</t>
  </si>
  <si>
    <t>g C/m2/a</t>
  </si>
  <si>
    <t>Turnover rates g C/m2/year</t>
  </si>
  <si>
    <t>Organic soils</t>
  </si>
  <si>
    <t>Rhtkg</t>
  </si>
  <si>
    <t>Mtkg</t>
  </si>
  <si>
    <t>Ptkg</t>
  </si>
  <si>
    <t>Vatkg</t>
  </si>
  <si>
    <t>Jatkg</t>
  </si>
  <si>
    <t>pine</t>
  </si>
  <si>
    <t>Deciduoud</t>
  </si>
  <si>
    <t>SUM</t>
  </si>
  <si>
    <t xml:space="preserve">Dwarf shrub cover, and turnover rates of tree fine roots </t>
  </si>
  <si>
    <t>dwarf shrub cover (% of area)</t>
  </si>
  <si>
    <t>Mean tree fine root turnover (yr-1)</t>
  </si>
  <si>
    <t>Basal area m2 (scaling based on NFI12)</t>
  </si>
  <si>
    <t>Mean arboreal fine root biomass (g m-2)</t>
  </si>
  <si>
    <t>Arboreal fine root biomass t C ha-2</t>
  </si>
  <si>
    <t>Arboreal fine root turnover (Mt C/a)</t>
  </si>
  <si>
    <t>Peat and litter decomposition (gCO2/m2/a)</t>
  </si>
  <si>
    <t>May-October mean air temperature C</t>
  </si>
  <si>
    <t>Historical</t>
  </si>
  <si>
    <t>Projection</t>
  </si>
  <si>
    <t>Ground vegetation</t>
  </si>
  <si>
    <t>SUM (Mt C)</t>
  </si>
  <si>
    <t>non-woody litter</t>
  </si>
  <si>
    <t>fine woody litter</t>
  </si>
  <si>
    <t>coarse woody litter</t>
  </si>
  <si>
    <t>Total roundwood removals, Mm3</t>
  </si>
  <si>
    <t>Stumps used for energy, Mm3</t>
  </si>
  <si>
    <t>Pine and spruce</t>
  </si>
  <si>
    <t>Stumps used for energy</t>
  </si>
  <si>
    <t>Year</t>
  </si>
  <si>
    <t>Broadleaves</t>
  </si>
  <si>
    <t>Harvesting residues</t>
  </si>
  <si>
    <t>Decomposition of peat and litter</t>
  </si>
  <si>
    <t>Density</t>
  </si>
  <si>
    <t>Bark from stump</t>
  </si>
  <si>
    <t>Allocation of residue harvest (MELA tulospalvelu)</t>
  </si>
  <si>
    <t>Waste wood, Mm3</t>
  </si>
  <si>
    <t>Growing stock on Forest land and poorly productive forest land (Mm3)</t>
  </si>
  <si>
    <t>Living Biomass, Mt CO2</t>
  </si>
  <si>
    <t>Mineral soils, Mt CO2</t>
  </si>
  <si>
    <t>WEM-P</t>
  </si>
  <si>
    <t>WEM-L</t>
  </si>
  <si>
    <t>Drain 70</t>
  </si>
  <si>
    <t>Drain 70 Mm3</t>
  </si>
  <si>
    <t>Historical period</t>
  </si>
  <si>
    <t>[1]</t>
  </si>
  <si>
    <t>List of references</t>
  </si>
  <si>
    <t>[2] 1990-2021, [3] 2022</t>
  </si>
  <si>
    <t>[4]</t>
  </si>
  <si>
    <t>Annual increment (Mm3)</t>
  </si>
  <si>
    <t>Total drain (Mm3)</t>
  </si>
  <si>
    <t>Difference between annual increment and total drain (Mm3)</t>
  </si>
  <si>
    <t>-</t>
  </si>
  <si>
    <t>Total forest land sink (Mt CO2eq.)</t>
  </si>
  <si>
    <t xml:space="preserve">Reference: </t>
  </si>
  <si>
    <t>Precipitation, mm, 30-year rolling mean</t>
  </si>
  <si>
    <t>Temperature, C, 30-year rolling mean</t>
  </si>
  <si>
    <t>[5] 1960-2022</t>
  </si>
  <si>
    <t>Total drain</t>
  </si>
  <si>
    <t>Total roundwood harvest</t>
  </si>
  <si>
    <t xml:space="preserve"> Mineral soils</t>
  </si>
  <si>
    <t>Drain (Mm3)</t>
  </si>
  <si>
    <t>Results</t>
  </si>
  <si>
    <t>Components</t>
  </si>
  <si>
    <t xml:space="preserve">litter input from living trees (excluding fine root litter) </t>
  </si>
  <si>
    <t>Tool output for each component (Mt CO2)</t>
  </si>
  <si>
    <t>Organic soils net emissions (Mt CO2)</t>
  </si>
  <si>
    <t>Drained organic soils</t>
  </si>
  <si>
    <t>Errors</t>
  </si>
  <si>
    <t>Scenario data for growing stock volume, total drain, total roundwood harvesting and collection of harvesting residues.</t>
  </si>
  <si>
    <t>Mineral soils net emissions (Mt CO2), five-year average</t>
  </si>
  <si>
    <t>Figure. Linear regression model used for calculating annual stock change in living biomass.</t>
  </si>
  <si>
    <t>SUM, Mha</t>
  </si>
  <si>
    <t>Scope</t>
  </si>
  <si>
    <t>Living biomass net emissions (Mt CO2)</t>
  </si>
  <si>
    <t>Calculation results</t>
  </si>
  <si>
    <t>Reference</t>
  </si>
  <si>
    <t>Soil type</t>
  </si>
  <si>
    <t>Mineral soil and organic soil</t>
  </si>
  <si>
    <t>All</t>
  </si>
  <si>
    <t>Tree species</t>
  </si>
  <si>
    <t>Biomass component</t>
  </si>
  <si>
    <t>Chemical quality</t>
  </si>
  <si>
    <t>Harvesting residues litter input</t>
  </si>
  <si>
    <t>Natural drain litter input</t>
  </si>
  <si>
    <t>Foliage; Roots, small &lt;5 cm</t>
  </si>
  <si>
    <t>Branches; Roots, coarse &gt;5 cm</t>
  </si>
  <si>
    <t>Stem; Stump</t>
  </si>
  <si>
    <t>Harvesting residues used for energy</t>
  </si>
  <si>
    <t>Allocation of residue stump harvest</t>
  </si>
  <si>
    <t>Scenarios</t>
  </si>
  <si>
    <t>Mineral soils and organic soils</t>
  </si>
  <si>
    <t>Mean growing stock (m3/ha)</t>
  </si>
  <si>
    <t>Biomass Conversion and Emission Factors (BCEFs)</t>
  </si>
  <si>
    <t>Equation: biomass=a*stem volume^b</t>
  </si>
  <si>
    <t>Stem bark</t>
  </si>
  <si>
    <t>Stump bark</t>
  </si>
  <si>
    <t>SUM (Mt)</t>
  </si>
  <si>
    <t>Arboreal fine root litter (Mt C)</t>
  </si>
  <si>
    <t>Ground vegetation (excluding dwarf shrub fine root litter) (Mt C)</t>
  </si>
  <si>
    <t>Calculation result, and scenario data used</t>
  </si>
  <si>
    <t xml:space="preserve"> Historical period</t>
  </si>
  <si>
    <t>Litter production rates</t>
  </si>
  <si>
    <t>Interpolation of mean growing stock (m3/ha)</t>
  </si>
  <si>
    <t>Total growing stock volume</t>
  </si>
  <si>
    <t>Growing stock per soil type, %</t>
  </si>
  <si>
    <t>Distribution of growing stock</t>
  </si>
  <si>
    <t>Tree stand basal area (m2 ha-1)</t>
  </si>
  <si>
    <t>Area per forest type, 1000 ha</t>
  </si>
  <si>
    <t>SUM, ha</t>
  </si>
  <si>
    <t>Area per forest type, ha</t>
  </si>
  <si>
    <t>Ground vegetation litter input, (g/m2a-1)</t>
  </si>
  <si>
    <t>Ground vegetation litter input, (Mt C)</t>
  </si>
  <si>
    <t>Ground vegetation litter input (Mt C)</t>
  </si>
  <si>
    <t>FTYPE</t>
  </si>
  <si>
    <t>Basal area, m2 ha-1</t>
  </si>
  <si>
    <t>Tree stand basal area, all tree species, m2 ha-1</t>
  </si>
  <si>
    <t>Peat and litter decomposition (Mt CO2/a)</t>
  </si>
  <si>
    <t>aA</t>
  </si>
  <si>
    <t>aW</t>
  </si>
  <si>
    <t>aE</t>
  </si>
  <si>
    <t>aN</t>
  </si>
  <si>
    <t>p1WA</t>
  </si>
  <si>
    <t>p2EA</t>
  </si>
  <si>
    <t>p3NA</t>
  </si>
  <si>
    <t>p4AW</t>
  </si>
  <si>
    <t>p5EW</t>
  </si>
  <si>
    <t>p6NW</t>
  </si>
  <si>
    <t>p7AE</t>
  </si>
  <si>
    <t>p8WE</t>
  </si>
  <si>
    <t>p9NE</t>
  </si>
  <si>
    <t>p10AN</t>
  </si>
  <si>
    <t>p11WN</t>
  </si>
  <si>
    <t>p12EN</t>
  </si>
  <si>
    <t>b1</t>
  </si>
  <si>
    <t>b2</t>
  </si>
  <si>
    <t>gamma</t>
  </si>
  <si>
    <t>pH</t>
  </si>
  <si>
    <t>aH</t>
  </si>
  <si>
    <t>phi1</t>
  </si>
  <si>
    <t>phi2</t>
  </si>
  <si>
    <t>r</t>
  </si>
  <si>
    <t xml:space="preserve">Yasso07 parameters </t>
  </si>
  <si>
    <t>Total drain, Mm3</t>
  </si>
  <si>
    <t>Harvesting residues used for energy, Mm3</t>
  </si>
  <si>
    <t>Natural drain, Mm3</t>
  </si>
  <si>
    <t>Harvesting distribution, %</t>
  </si>
  <si>
    <t>Total drain distribution, Mm3</t>
  </si>
  <si>
    <t>Harvested area, %</t>
  </si>
  <si>
    <t>Harvesting residue litter input</t>
  </si>
  <si>
    <t>Description</t>
  </si>
  <si>
    <t>Scenario data</t>
  </si>
  <si>
    <t>Weather data</t>
  </si>
  <si>
    <t>Estimation of litter input from harvesting residues to mineral soils and organic soils.</t>
  </si>
  <si>
    <t xml:space="preserve">Growing stock </t>
  </si>
  <si>
    <t>Other data</t>
  </si>
  <si>
    <t>Litter input from living trees</t>
  </si>
  <si>
    <t>Estimation of litter input from living trees to mineral soils and organic soils.</t>
  </si>
  <si>
    <t>North Finland Finland</t>
  </si>
  <si>
    <t>Living trees</t>
  </si>
  <si>
    <t>AWEN-factors</t>
  </si>
  <si>
    <t>Litter input from ground vegetation</t>
  </si>
  <si>
    <t>Litter inpur form arboreal fine root litter</t>
  </si>
  <si>
    <t>South Finland CO2 stock change in harvesting residues (Yasso07)</t>
  </si>
  <si>
    <t>North Finland CO2 stock change in harvesting residues (Yasso07)</t>
  </si>
  <si>
    <t>Distribution of harvesting, Mm3</t>
  </si>
  <si>
    <t>Litter input from residues</t>
  </si>
  <si>
    <t>Waste wood</t>
  </si>
  <si>
    <t>Natural drain and waste wood, Mm3</t>
  </si>
  <si>
    <t>Collection of harvesting residues</t>
  </si>
  <si>
    <t>WEM-P with changes in residue harvesting</t>
  </si>
  <si>
    <t>Forest land and poorly productive forest land</t>
  </si>
  <si>
    <t>Total average annual error</t>
  </si>
  <si>
    <t>Organic soils, Mt CO2eq.</t>
  </si>
  <si>
    <t>Forest land net emissions, Mt CO2eq.</t>
  </si>
  <si>
    <t>WEM-P (no residue harvest)</t>
  </si>
  <si>
    <t>WEM-P (double residue harvest)</t>
  </si>
  <si>
    <r>
      <t>NIR, Living Biomass, Mt CO</t>
    </r>
    <r>
      <rPr>
        <vertAlign val="subscript"/>
        <sz val="11"/>
        <color theme="1"/>
        <rFont val="Calibri"/>
        <family val="2"/>
        <scheme val="minor"/>
      </rPr>
      <t>2</t>
    </r>
  </si>
  <si>
    <r>
      <t>NIR, Mineral soils, Mt CO</t>
    </r>
    <r>
      <rPr>
        <vertAlign val="subscript"/>
        <sz val="11"/>
        <color theme="1"/>
        <rFont val="Calibri"/>
        <family val="2"/>
        <scheme val="minor"/>
      </rPr>
      <t>2</t>
    </r>
  </si>
  <si>
    <r>
      <t>NIR, Organic soils, Mt CO</t>
    </r>
    <r>
      <rPr>
        <vertAlign val="subscript"/>
        <sz val="11"/>
        <color theme="1"/>
        <rFont val="Calibri"/>
        <family val="2"/>
        <scheme val="minor"/>
      </rPr>
      <t>2</t>
    </r>
  </si>
  <si>
    <r>
      <t>NIR, Organic soils, Mt CO</t>
    </r>
    <r>
      <rPr>
        <vertAlign val="subscript"/>
        <sz val="11"/>
        <color theme="1"/>
        <rFont val="Calibri"/>
        <family val="2"/>
        <scheme val="minor"/>
      </rPr>
      <t>2</t>
    </r>
    <r>
      <rPr>
        <sz val="11"/>
        <color theme="1"/>
        <rFont val="Calibri"/>
        <family val="2"/>
        <scheme val="minor"/>
      </rPr>
      <t>eq.</t>
    </r>
  </si>
  <si>
    <r>
      <t>N fertilisation, MtCO</t>
    </r>
    <r>
      <rPr>
        <vertAlign val="subscript"/>
        <sz val="11"/>
        <color theme="1"/>
        <rFont val="Calibri"/>
        <family val="2"/>
        <scheme val="minor"/>
      </rPr>
      <t>2</t>
    </r>
    <r>
      <rPr>
        <sz val="11"/>
        <color theme="1"/>
        <rFont val="Calibri"/>
        <family val="2"/>
        <scheme val="minor"/>
      </rPr>
      <t>eq.</t>
    </r>
  </si>
  <si>
    <r>
      <t>Biomass burning, MtCO</t>
    </r>
    <r>
      <rPr>
        <vertAlign val="subscript"/>
        <sz val="11"/>
        <color theme="1"/>
        <rFont val="Calibri"/>
        <family val="2"/>
        <scheme val="minor"/>
      </rPr>
      <t>2</t>
    </r>
    <r>
      <rPr>
        <sz val="11"/>
        <color theme="1"/>
        <rFont val="Calibri"/>
        <family val="2"/>
        <scheme val="minor"/>
      </rPr>
      <t>eq.</t>
    </r>
  </si>
  <si>
    <r>
      <t>N mineralisation, MtCO</t>
    </r>
    <r>
      <rPr>
        <vertAlign val="subscript"/>
        <sz val="11"/>
        <color theme="1"/>
        <rFont val="Calibri"/>
        <family val="2"/>
        <scheme val="minor"/>
      </rPr>
      <t>2</t>
    </r>
    <r>
      <rPr>
        <sz val="11"/>
        <color theme="1"/>
        <rFont val="Calibri"/>
        <family val="2"/>
        <scheme val="minor"/>
      </rPr>
      <t>eq.</t>
    </r>
  </si>
  <si>
    <r>
      <t>CH</t>
    </r>
    <r>
      <rPr>
        <vertAlign val="subscript"/>
        <sz val="11"/>
        <color theme="1"/>
        <rFont val="Calibri"/>
        <family val="2"/>
        <scheme val="minor"/>
      </rPr>
      <t>4</t>
    </r>
    <r>
      <rPr>
        <sz val="11"/>
        <color theme="1"/>
        <rFont val="Calibri"/>
        <family val="2"/>
        <scheme val="minor"/>
      </rPr>
      <t xml:space="preserve"> and N</t>
    </r>
    <r>
      <rPr>
        <vertAlign val="subscript"/>
        <sz val="11"/>
        <color theme="1"/>
        <rFont val="Calibri"/>
        <family val="2"/>
        <scheme val="minor"/>
      </rPr>
      <t>2</t>
    </r>
    <r>
      <rPr>
        <sz val="11"/>
        <color theme="1"/>
        <rFont val="Calibri"/>
        <family val="2"/>
        <scheme val="minor"/>
      </rPr>
      <t>O emissions from drained forest land, MtCO2eq.</t>
    </r>
  </si>
  <si>
    <r>
      <t>NIR, net emissions, Mt CO</t>
    </r>
    <r>
      <rPr>
        <vertAlign val="subscript"/>
        <sz val="11"/>
        <color theme="1"/>
        <rFont val="Calibri"/>
        <family val="2"/>
        <scheme val="minor"/>
      </rPr>
      <t>2</t>
    </r>
    <r>
      <rPr>
        <sz val="11"/>
        <color theme="1"/>
        <rFont val="Calibri"/>
        <family val="2"/>
        <scheme val="minor"/>
      </rPr>
      <t>eq.</t>
    </r>
  </si>
  <si>
    <r>
      <t>Own calculation, Living Biomass, Mt CO</t>
    </r>
    <r>
      <rPr>
        <vertAlign val="subscript"/>
        <sz val="11"/>
        <color theme="1"/>
        <rFont val="Calibri"/>
        <family val="2"/>
        <scheme val="minor"/>
      </rPr>
      <t>2</t>
    </r>
  </si>
  <si>
    <r>
      <t>Own calculation, Mineral soils, Mt CO</t>
    </r>
    <r>
      <rPr>
        <vertAlign val="subscript"/>
        <sz val="11"/>
        <color theme="1"/>
        <rFont val="Calibri"/>
        <family val="2"/>
        <scheme val="minor"/>
      </rPr>
      <t>2</t>
    </r>
  </si>
  <si>
    <r>
      <t>Own calculation, Organic soils, Mt CO</t>
    </r>
    <r>
      <rPr>
        <vertAlign val="subscript"/>
        <sz val="11"/>
        <color theme="1"/>
        <rFont val="Calibri"/>
        <family val="2"/>
        <scheme val="minor"/>
      </rPr>
      <t>2</t>
    </r>
    <r>
      <rPr>
        <sz val="11"/>
        <color theme="1"/>
        <rFont val="Calibri"/>
        <family val="2"/>
        <scheme val="minor"/>
      </rPr>
      <t>eq.</t>
    </r>
  </si>
  <si>
    <r>
      <t>Own calculation, net emissions, Mt CO</t>
    </r>
    <r>
      <rPr>
        <vertAlign val="subscript"/>
        <sz val="11"/>
        <color theme="1"/>
        <rFont val="Calibri"/>
        <family val="2"/>
        <scheme val="minor"/>
      </rPr>
      <t>2</t>
    </r>
    <r>
      <rPr>
        <sz val="11"/>
        <color theme="1"/>
        <rFont val="Calibri"/>
        <family val="2"/>
        <scheme val="minor"/>
      </rPr>
      <t>eq.</t>
    </r>
  </si>
  <si>
    <t>Max annual error</t>
  </si>
  <si>
    <t>Min annual error</t>
  </si>
  <si>
    <t>Forest land average error as % error of average Forest land sink</t>
  </si>
  <si>
    <t>Own calculation</t>
  </si>
  <si>
    <t>[5]</t>
  </si>
  <si>
    <t>Comparison with NECP WEM-P</t>
  </si>
  <si>
    <t>Difference in forest land net emissions between own calculation and NECP</t>
  </si>
  <si>
    <t>[2]</t>
  </si>
  <si>
    <t>[6]</t>
  </si>
  <si>
    <t>Differences between own calculation and NECP</t>
  </si>
  <si>
    <t>Component</t>
  </si>
  <si>
    <t>[2], [4]</t>
  </si>
  <si>
    <t>Average annual error, Living Biomass, Mt CO2</t>
  </si>
  <si>
    <t>Average annual error, Mineral soils, Mt CO2</t>
  </si>
  <si>
    <t>Average annual error, Organic soils, Mt CO2</t>
  </si>
  <si>
    <t>Average annual error,Forest land net emissions, Mt CO2</t>
  </si>
  <si>
    <t>% of average absolute annual stock change in each compartment, Living Biomass, Mt CO2</t>
  </si>
  <si>
    <t>% of average absolute annual stock change in each compartment, Mineral soils, Mt CO2</t>
  </si>
  <si>
    <t>% of average absolute annual stock change in each compartment, Organic soils, Mt CO2</t>
  </si>
  <si>
    <t>[6] from 2009-2023, 1971-2008 own calculation</t>
  </si>
  <si>
    <t>[7]</t>
  </si>
  <si>
    <t xml:space="preserve"> Nöjd, P. Henttonen, H. Korhonen, K. Mäkinen, H. 2021. The limits of forest use in Finland. [In Finnish]. Metsätieteen aikakauskirja 2021(0). https://doi.org/10.14214/ma.10570 </t>
  </si>
  <si>
    <t>[8]</t>
  </si>
  <si>
    <t xml:space="preserve">Share of growing stock on Peatlands (%) extrapolated </t>
  </si>
  <si>
    <t>Korhonen, K. Ihalainen, A. Viiri, H. Heikkinen, J. Henttonen, H. Hotanen, J-P. Mäkelä, H. Nevalainen, S. Pitkänen, J. 2013. Finlands forests 2004–2008 and their development 1921–2008. [In Finnish]. Metsätieteen aikakauskirja 2013(3). Available at: https://doi.org/10.14214/ma.6025</t>
  </si>
  <si>
    <t>1971-1996 [own calculation], 2004 [9], 2009-2023 [10]</t>
  </si>
  <si>
    <t>1971-1996 [own calculation], 2004 [9], 2009-2023 [own calculation]</t>
  </si>
  <si>
    <t>[11]</t>
  </si>
  <si>
    <t>Litter from living trees (excluding fine root litter)</t>
  </si>
  <si>
    <t>[9]</t>
  </si>
  <si>
    <t>Scaled to fit data by [14]</t>
  </si>
  <si>
    <t>[15]</t>
  </si>
  <si>
    <t xml:space="preserve">Living biomass </t>
  </si>
  <si>
    <t xml:space="preserve">Mineral soils </t>
  </si>
  <si>
    <t xml:space="preserve">Organic soils </t>
  </si>
  <si>
    <t>Growing stock on peatlands, %</t>
  </si>
  <si>
    <t>Correction to share of growing stock on drained peatlands, %</t>
  </si>
  <si>
    <t>Litter from living trees and ground vegetation</t>
  </si>
  <si>
    <t>1971-1984 [11], 1985-1995 [12], 1996-2008 [13], 2009-2023 [11], 2024-2039 [11]</t>
  </si>
  <si>
    <t>[16]</t>
  </si>
  <si>
    <t>[14]</t>
  </si>
  <si>
    <t xml:space="preserve">LUKE. Total Annual Roundwood Removals, Increment and Drain of Growing Stock, 1918- by Year and Variable. 2024. https://statdb.luke.fi/PxWeb/pxweb/fi/LUKE/LUKE__04%20Metsa__02%20Rakenne%20ja%20tuotanto__10%20Hakkuukertyma%20ja%20puuston%20poistuma/03b_Hakkuukertyma_poistuma.px/. Accessed 25 September 2024. </t>
  </si>
  <si>
    <t xml:space="preserve">UNFCCC. Finland 2023 Common Reporting Format (CRF) Table. https://unfccc.int/documents/627719. Accessed 16 October 2024. </t>
  </si>
  <si>
    <t>Statistics Finland. Reporting - CRF-table: 2022 information. https://stat.fi/tup/khkinv/khkaasut_raportointi_en.html. Accessed 16 October 2024.</t>
  </si>
  <si>
    <t>Koljonen T, Silfver T, Soimakallio S, Korene G, Lehtilä A, Markkanen J, Vainio T, Aakkula J, Haakana M, Hirvelä H, Lehtonen H, Mutanen A, Myllykangas J.-P, Viitanen J, Vikfors S, Forsberg T, Koskivaara O. 2024. Baseline scenarios for energy and climate policy package towards zero emissions (PEIKKO) (in Finnish). Prime Minister’s Office. 2024. https://urn.fi/URN:ISBN:978-952-383-219-0. Accessed 16 October 2024.</t>
  </si>
  <si>
    <t xml:space="preserve">Statistics Finland. Greenhouse gas emissions in Finland 1990-2021. 2023. https://unfccc.int/documents/627718. Accessed 16 October 2024. </t>
  </si>
  <si>
    <t xml:space="preserve">LUKE. Land classes on forestry land (1000 ha) by inventory, region and land class. 2024. https://statdb.luke.fi/PxWeb/pxweb/fi/LUKE/LUKE__04%20Metsa__06%20Metsavarat/1.01_Metsatalousmaa.px/table/tableViewLayout2/. Accessed 16 October 2024. </t>
  </si>
  <si>
    <t>LUKE. Growing stock volume on forest land and poorly productive forest land by tree species (mill. m³, %). 2024. https://statdb.luke.fi/PxWeb/pxweb/en/LUKE/LUKE__04%20Metsa__06%20Metsavarat/1.16_Puuston_tilavuus_metsa_ja_kitumaalla_pu.px/ . Accessed 25 September 2024.</t>
  </si>
  <si>
    <t>LUKE. Growing stock volume on forest land and on poorly productive forest land on mineral soils and peatlands by tree species (mill. m³, %). 2024. https://statdb.luke.fi/PxWeb/pxweb/en/LUKE/LUKE__04%20Metsa__06%20Metsavarat/1.17_Puuston_tilavuus_metsa_ja_kitumaan_kan.px/. Accessed 25 September 2024.</t>
  </si>
  <si>
    <t xml:space="preserve">LUKE. Statistical publications linked to forests and forest management. 2024. https://www.doria.fi/handle/10024/103816. Accessed 16 October 2024. </t>
  </si>
  <si>
    <t xml:space="preserve">National Inventory Submissions 2009 - Finland NIR. https://unfccc.int/process/transparency-and-reporting/reporting-and-review-under-the-convention/greenhouse-gas-inventories/submissions-of-annual-greenhouse-gas-inventories-for-2017/submissions-of-annual-ghg-inventories-2009. Accessed 16 October 2024. </t>
  </si>
  <si>
    <t xml:space="preserve">UNFCCC. National Inventory Submissions 2011 - Finland NIR. https://unfccc.int/process/transparency-and-reporting/reporting-and-review-under-the-convention/greenhouse-gas-inventories/submissions-of-annual-greenhouse-gas-inventories-for-2017/submissions-of-annual-ghg-inventories-2011. Accessed 16 October 2024. </t>
  </si>
  <si>
    <t>Alm J, Wall A, Myllykangas J-P, Ojanen P, Heikkinen J, Henttonen H.M, Laiho R, Minkkinen K, Tuomainen T, Mikola J. A New Method for Estimating Carbon Dioxide Emissions from Drained Peatland Forest Soils for the Greenhouse Gas Inventory of Finland. Biogeosciences. 2023;20(18):3827–55.</t>
  </si>
  <si>
    <t>Liski J, Perruchoud D, Karjalainen T. Increasing Carbon Stocks in the Forest Soils of Western Europe. Forest Ecology and Management 2002;169(1):159–75.</t>
  </si>
  <si>
    <t xml:space="preserve">Lehtonen A, Mäkipää R, Heikkinen J, Sievänen R, Liski J. Biomass Expansion Factors (BEFs) for Scots Pine, Norway Spruce and Birch According to Stand Age for Boreal Forests. Forest Ecology and Management 2004;188(1):211–24. </t>
  </si>
  <si>
    <t>Lists the NECP scenario data used in scenarios.</t>
  </si>
  <si>
    <t>Estimation of growing stock on mineral soils and organic soils.</t>
  </si>
  <si>
    <t>Other data used for calculation CO2 balances for mineral soils and organic soils.</t>
  </si>
  <si>
    <t>References</t>
  </si>
  <si>
    <t>Sheet</t>
  </si>
  <si>
    <t>This sheet contains the CO2 balances for living biomass, mineral soils and organic soils reported in NIR CRF-tables, and as calculated using the tool. Additionally it contains error calculations and comparison to NECP estimates.</t>
  </si>
  <si>
    <t>Losses/Total drain</t>
  </si>
  <si>
    <t>Drain in deforested areas</t>
  </si>
  <si>
    <t>Drain in Total Forest Land</t>
  </si>
  <si>
    <t>Losses (Forest land to cropland) (kt C)</t>
  </si>
  <si>
    <t>Losses (Forest land to grassland) (kt C)</t>
  </si>
  <si>
    <t>Losses (Forest land to settlements) (kt C)</t>
  </si>
  <si>
    <t>Losses (Total Forest Land) (kt C)</t>
  </si>
  <si>
    <t>Estimating the share of deforestaton wood in total drain</t>
  </si>
  <si>
    <t>Total drain, corrected for deforestation (Mm3)</t>
  </si>
  <si>
    <t>Equation: -1,1804*(difference between annual increment and total drain)+5,2301</t>
  </si>
  <si>
    <t>SUM, Mt C</t>
  </si>
  <si>
    <t>Total roundwood removals (Mm3)</t>
  </si>
  <si>
    <t>Comparison with NECP WEM-L</t>
  </si>
  <si>
    <t>Flow chart</t>
  </si>
  <si>
    <t>A flow chart showing the stages of applying the tool.</t>
  </si>
  <si>
    <t>CO2 balance</t>
  </si>
  <si>
    <t>Contains the approach and data used for calculating Living biomass CO2 balances.</t>
  </si>
  <si>
    <t>Contains the approach and data used for calculating Mineral soil CO2 balances.</t>
  </si>
  <si>
    <t>Contains the approach and data used for calculating organic soil CO2 balances.</t>
  </si>
  <si>
    <t>Lists the temperature and precipitation data used by Yasso07 to derive carbon stock change estimates for mineral soils and organic soils.</t>
  </si>
  <si>
    <t>Growing stock volume (Mm3)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</si>
</sst>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00000"/>
    <numFmt numFmtId="166" formatCode="0.0000"/>
    <numFmt numFmtId="167" formatCode="0.0000000000"/>
    <numFmt numFmtId="168" formatCode="_-* #,##0.00\ _F_-;\-* #,##0.00\ _F_-;_-* &quot;-&quot;??\ _F_-;_-@_-"/>
    <numFmt numFmtId="169" formatCode="#,##0.0000"/>
  </numFmts>
  <fonts count="68"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sz val="8"/>
      <name val="Calibri"/>
      <family val="2"/>
      <scheme val="minor"/>
    </font>
    <font>
      <sz val="11"/>
      <color rgb="FF000000"/>
      <name val="Calibri"/>
      <family val="2"/>
    </font>
    <font>
      <b/>
      <sz val="11"/>
      <color rgb="FF000000"/>
      <name val="Calibri"/>
      <family val="2"/>
    </font>
    <font>
      <sz val="11"/>
      <name val="Calibri"/>
      <family val="2"/>
      <scheme val="minor"/>
    </font>
    <font>
      <b/>
      <sz val="11"/>
      <name val="Calibri"/>
      <family val="2"/>
      <scheme val="minor"/>
    </font>
    <font>
      <sz val="12"/>
      <color theme="1"/>
      <name val="Aptos"/>
      <family val="2"/>
    </font>
    <font>
      <sz val="28"/>
      <color theme="1"/>
      <name val="Calibri"/>
      <family val="2"/>
      <scheme val="minor"/>
    </font>
    <font>
      <sz val="48"/>
      <color theme="1"/>
      <name val="Calibri"/>
      <family val="2"/>
      <scheme val="minor"/>
    </font>
    <font>
      <vertAlign val="subscript"/>
      <sz val="11"/>
      <color theme="1"/>
      <name val="Calibri"/>
      <family val="2"/>
      <scheme val="minor"/>
    </font>
    <font>
      <sz val="11"/>
      <color theme="1"/>
      <name val="Calibri"/>
      <family val="2"/>
      <scheme val="minor"/>
    </font>
    <font>
      <sz val="11"/>
      <name val="Calibri"/>
      <family val="2"/>
    </font>
    <font>
      <sz val="11"/>
      <color rgb="FF3F3F76"/>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sz val="11"/>
      <color theme="0"/>
      <name val="Calibri"/>
      <family val="2"/>
      <scheme val="minor"/>
    </font>
    <font>
      <sz val="9"/>
      <name val="Times New Roman"/>
      <family val="1"/>
    </font>
    <font>
      <b/>
      <sz val="12"/>
      <name val="Times New Roman"/>
      <family val="1"/>
    </font>
    <font>
      <sz val="9"/>
      <color indexed="8"/>
      <name val="Times New Roman"/>
      <family val="1"/>
    </font>
    <font>
      <sz val="10"/>
      <name val="Arial"/>
      <family val="2"/>
    </font>
    <font>
      <b/>
      <sz val="9"/>
      <name val="Times New Roman"/>
      <family val="1"/>
    </font>
    <font>
      <b/>
      <sz val="12"/>
      <color indexed="8"/>
      <name val="Times New Roman"/>
      <family val="1"/>
    </font>
    <font>
      <sz val="12"/>
      <color indexed="8"/>
      <name val="Times New Roman"/>
      <family val="1"/>
    </font>
    <font>
      <sz val="11"/>
      <color indexed="8"/>
      <name val="Calibri"/>
      <family val="2"/>
    </font>
    <font>
      <b/>
      <sz val="10"/>
      <name val="Arial"/>
      <family val="2"/>
    </font>
    <font>
      <u/>
      <sz val="10"/>
      <color indexed="12"/>
      <name val="Times New Roman"/>
      <family val="1"/>
    </font>
    <font>
      <sz val="11"/>
      <color indexed="8"/>
      <name val="Calibri"/>
      <family val="2"/>
      <charset val="186"/>
    </font>
    <font>
      <sz val="11"/>
      <color indexed="9"/>
      <name val="Calibri"/>
      <family val="2"/>
    </font>
    <font>
      <sz val="11"/>
      <color indexed="9"/>
      <name val="Calibri"/>
      <family val="2"/>
      <charset val="186"/>
    </font>
    <font>
      <b/>
      <sz val="11"/>
      <color indexed="63"/>
      <name val="Calibri"/>
      <family val="2"/>
    </font>
    <font>
      <sz val="11"/>
      <color indexed="20"/>
      <name val="Calibri"/>
      <family val="2"/>
      <charset val="186"/>
    </font>
    <font>
      <b/>
      <sz val="11"/>
      <color indexed="52"/>
      <name val="Calibri"/>
      <family val="2"/>
    </font>
    <font>
      <b/>
      <sz val="11"/>
      <color indexed="52"/>
      <name val="Calibri"/>
      <family val="2"/>
      <charset val="186"/>
    </font>
    <font>
      <b/>
      <sz val="11"/>
      <color indexed="9"/>
      <name val="Calibri"/>
      <family val="2"/>
      <charset val="186"/>
    </font>
    <font>
      <sz val="8"/>
      <name val="Helvetica"/>
    </font>
    <font>
      <sz val="11"/>
      <color indexed="62"/>
      <name val="Calibri"/>
      <family val="2"/>
    </font>
    <font>
      <b/>
      <sz val="11"/>
      <color indexed="8"/>
      <name val="Calibri"/>
      <family val="2"/>
    </font>
    <font>
      <i/>
      <sz val="11"/>
      <color indexed="23"/>
      <name val="Calibri"/>
      <family val="2"/>
    </font>
    <font>
      <i/>
      <sz val="11"/>
      <color indexed="23"/>
      <name val="Calibri"/>
      <family val="2"/>
      <charset val="186"/>
    </font>
    <font>
      <sz val="11"/>
      <color indexed="17"/>
      <name val="Calibri"/>
      <family val="2"/>
      <charset val="186"/>
    </font>
    <font>
      <sz val="11"/>
      <color indexed="17"/>
      <name val="Calibri"/>
      <family val="2"/>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sz val="10"/>
      <name val="Arial"/>
      <family val="2"/>
      <charset val="186"/>
    </font>
    <font>
      <b/>
      <sz val="11"/>
      <color indexed="63"/>
      <name val="Calibri"/>
      <family val="2"/>
      <charset val="186"/>
    </font>
    <font>
      <sz val="11"/>
      <color indexed="20"/>
      <name val="Calibri"/>
      <family val="2"/>
    </font>
    <font>
      <b/>
      <sz val="18"/>
      <color indexed="56"/>
      <name val="Cambria"/>
      <family val="2"/>
      <charset val="186"/>
    </font>
    <font>
      <b/>
      <sz val="11"/>
      <color indexed="8"/>
      <name val="Calibri"/>
      <family val="2"/>
      <charset val="186"/>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sz val="11"/>
      <color indexed="10"/>
      <name val="Calibri"/>
      <family val="2"/>
      <charset val="186"/>
    </font>
    <font>
      <b/>
      <sz val="11"/>
      <color indexed="9"/>
      <name val="Calibri"/>
      <family val="2"/>
    </font>
    <font>
      <u/>
      <sz val="10"/>
      <color indexed="12"/>
      <name val="Times New Roman"/>
      <family val="1"/>
      <charset val="186"/>
    </font>
    <font>
      <sz val="10"/>
      <name val="Arial"/>
      <family val="2"/>
      <charset val="204"/>
    </font>
    <font>
      <b/>
      <sz val="11"/>
      <color indexed="12"/>
      <name val="Arial"/>
      <family val="2"/>
      <charset val="204"/>
    </font>
    <font>
      <sz val="8"/>
      <name val="Helvetica"/>
      <family val="2"/>
    </font>
  </fonts>
  <fills count="6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6"/>
        <bgColor indexed="64"/>
      </patternFill>
    </fill>
    <fill>
      <patternFill patternType="solid">
        <fgColor rgb="FFFFC000"/>
        <bgColor indexed="64"/>
      </patternFill>
    </fill>
    <fill>
      <patternFill patternType="solid">
        <fgColor theme="6" tint="0.79998168889431442"/>
        <bgColor indexed="64"/>
      </patternFill>
    </fill>
    <fill>
      <patternFill patternType="solid">
        <fgColor rgb="FFFFCC99"/>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64"/>
      </patternFill>
    </fill>
    <fill>
      <patternFill patternType="solid">
        <fgColor indexed="55"/>
        <bgColor indexed="64"/>
      </patternFill>
    </fill>
    <fill>
      <patternFill patternType="solid">
        <fgColor indexed="47"/>
        <bgColor indexed="64"/>
      </patternFill>
    </fill>
    <fill>
      <patternFill patternType="solid">
        <fgColor indexed="22"/>
        <bgColor indexed="64"/>
      </patternFill>
    </fill>
    <fill>
      <patternFill patternType="solid">
        <fgColor indexed="23"/>
        <bgColor indexed="64"/>
      </patternFill>
    </fill>
    <fill>
      <patternFill patternType="solid">
        <fgColor indexed="2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darkTrellis"/>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s>
  <cellStyleXfs count="894">
    <xf numFmtId="0" fontId="0" fillId="0" borderId="0"/>
    <xf numFmtId="0" fontId="2" fillId="0" borderId="0" applyNumberFormat="0" applyFill="0" applyBorder="0" applyAlignment="0" applyProtection="0"/>
    <xf numFmtId="0" fontId="5" fillId="0" borderId="0" applyBorder="0"/>
    <xf numFmtId="9" fontId="13" fillId="0" borderId="0" applyFont="0" applyFill="0" applyBorder="0" applyAlignment="0" applyProtection="0"/>
    <xf numFmtId="0" fontId="15" fillId="12" borderId="28" applyNumberFormat="0" applyAlignment="0" applyProtection="0"/>
    <xf numFmtId="0" fontId="21" fillId="0" borderId="0" applyNumberFormat="0" applyFill="0" applyBorder="0" applyAlignment="0" applyProtection="0"/>
    <xf numFmtId="0" fontId="22" fillId="0" borderId="0" applyNumberFormat="0">
      <alignment horizontal="right"/>
    </xf>
    <xf numFmtId="0" fontId="23" fillId="0" borderId="0"/>
    <xf numFmtId="0" fontId="24" fillId="0" borderId="0" applyNumberFormat="0" applyFill="0" applyBorder="0" applyProtection="0">
      <alignment horizontal="left" vertical="center"/>
    </xf>
    <xf numFmtId="0" fontId="20" fillId="32" borderId="0" applyBorder="0">
      <alignment horizontal="right" vertical="center"/>
    </xf>
    <xf numFmtId="0" fontId="20" fillId="32" borderId="9">
      <alignment horizontal="right" vertical="center"/>
    </xf>
    <xf numFmtId="0" fontId="23" fillId="0" borderId="0" applyNumberFormat="0" applyFont="0" applyFill="0" applyBorder="0" applyProtection="0">
      <alignment horizontal="left" vertical="center" indent="2"/>
    </xf>
    <xf numFmtId="0" fontId="20" fillId="32" borderId="0" applyBorder="0">
      <alignment horizontal="right" vertical="center"/>
    </xf>
    <xf numFmtId="0" fontId="20" fillId="0" borderId="0" applyBorder="0">
      <alignment horizontal="right" vertical="center"/>
    </xf>
    <xf numFmtId="0" fontId="23" fillId="33" borderId="0" applyNumberFormat="0" applyFont="0" applyBorder="0" applyAlignment="0" applyProtection="0"/>
    <xf numFmtId="0" fontId="23" fillId="0" borderId="0" applyNumberFormat="0" applyFont="0" applyFill="0" applyBorder="0" applyProtection="0">
      <alignment horizontal="left" vertical="center" indent="5"/>
    </xf>
    <xf numFmtId="0" fontId="20" fillId="0" borderId="1" applyNumberFormat="0" applyFill="0" applyAlignment="0" applyProtection="0"/>
    <xf numFmtId="0" fontId="22" fillId="0" borderId="31">
      <alignment horizontal="left" vertical="top" wrapText="1"/>
    </xf>
    <xf numFmtId="0" fontId="22" fillId="34" borderId="1">
      <alignment horizontal="right" vertical="center"/>
    </xf>
    <xf numFmtId="0" fontId="22" fillId="34" borderId="1">
      <alignment horizontal="right" vertical="center"/>
    </xf>
    <xf numFmtId="0" fontId="20" fillId="0" borderId="33">
      <alignment horizontal="left" vertical="center" wrapText="1" indent="2"/>
    </xf>
    <xf numFmtId="0" fontId="22" fillId="34" borderId="7">
      <alignment horizontal="right" vertical="center"/>
    </xf>
    <xf numFmtId="0" fontId="20" fillId="0" borderId="1">
      <alignment horizontal="right" vertical="center"/>
    </xf>
    <xf numFmtId="0" fontId="23" fillId="0" borderId="32"/>
    <xf numFmtId="0" fontId="26" fillId="32" borderId="1">
      <alignment horizontal="right" vertical="center"/>
    </xf>
    <xf numFmtId="0" fontId="20" fillId="33" borderId="1"/>
    <xf numFmtId="0" fontId="22" fillId="32" borderId="1">
      <alignment horizontal="right" vertical="center"/>
    </xf>
    <xf numFmtId="0" fontId="22" fillId="32" borderId="23">
      <alignment horizontal="right" vertical="center"/>
    </xf>
    <xf numFmtId="0" fontId="20" fillId="0" borderId="23">
      <alignment horizontal="right" vertical="center"/>
    </xf>
    <xf numFmtId="4" fontId="23" fillId="0" borderId="0"/>
    <xf numFmtId="0" fontId="22" fillId="34" borderId="22">
      <alignment horizontal="right" vertical="center"/>
    </xf>
    <xf numFmtId="0" fontId="22" fillId="34" borderId="23">
      <alignment horizontal="right" vertical="center"/>
    </xf>
    <xf numFmtId="0" fontId="22" fillId="34" borderId="21">
      <alignment horizontal="right" vertical="center"/>
    </xf>
    <xf numFmtId="4" fontId="22" fillId="34" borderId="7">
      <alignment horizontal="right" vertical="center"/>
    </xf>
    <xf numFmtId="0" fontId="20" fillId="0" borderId="0"/>
    <xf numFmtId="0" fontId="20" fillId="37" borderId="1">
      <alignment horizontal="right" vertical="center"/>
    </xf>
    <xf numFmtId="0" fontId="20" fillId="37" borderId="0" applyBorder="0">
      <alignment horizontal="right" vertical="center"/>
    </xf>
    <xf numFmtId="0" fontId="23" fillId="0" borderId="0"/>
    <xf numFmtId="0" fontId="23" fillId="36" borderId="1"/>
    <xf numFmtId="4" fontId="23" fillId="0" borderId="0"/>
    <xf numFmtId="4" fontId="20" fillId="0" borderId="1" applyFill="0" applyBorder="0" applyProtection="0">
      <alignment horizontal="right" vertical="center"/>
    </xf>
    <xf numFmtId="0" fontId="29" fillId="0" borderId="0" applyNumberFormat="0" applyFill="0" applyBorder="0" applyAlignment="0" applyProtection="0"/>
    <xf numFmtId="4" fontId="23" fillId="0" borderId="0"/>
    <xf numFmtId="4" fontId="23" fillId="0" borderId="0"/>
    <xf numFmtId="0" fontId="13" fillId="0" borderId="0"/>
    <xf numFmtId="0" fontId="20" fillId="33" borderId="1"/>
    <xf numFmtId="0" fontId="22" fillId="34" borderId="7">
      <alignment horizontal="right" vertical="center"/>
    </xf>
    <xf numFmtId="0" fontId="16" fillId="13" borderId="29" applyNumberFormat="0" applyAlignment="0" applyProtection="0"/>
    <xf numFmtId="0" fontId="17" fillId="13" borderId="28" applyNumberFormat="0" applyAlignment="0" applyProtection="0"/>
    <xf numFmtId="0" fontId="3" fillId="0" borderId="0" applyNumberFormat="0" applyFill="0" applyBorder="0" applyAlignment="0" applyProtection="0"/>
    <xf numFmtId="0" fontId="18" fillId="0" borderId="0" applyNumberFormat="0" applyFill="0" applyBorder="0" applyAlignment="0" applyProtection="0"/>
    <xf numFmtId="0" fontId="1" fillId="0" borderId="30" applyNumberFormat="0" applyFill="0" applyAlignment="0" applyProtection="0"/>
    <xf numFmtId="0" fontId="13" fillId="14" borderId="0" applyNumberFormat="0" applyBorder="0" applyAlignment="0" applyProtection="0"/>
    <xf numFmtId="0" fontId="13" fillId="15" borderId="0" applyNumberFormat="0" applyBorder="0" applyAlignment="0" applyProtection="0"/>
    <xf numFmtId="0" fontId="19"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9"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9"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9"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9"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9" fillId="31" borderId="0" applyNumberFormat="0" applyBorder="0" applyAlignment="0" applyProtection="0"/>
    <xf numFmtId="0" fontId="20" fillId="0" borderId="1" applyNumberFormat="0" applyFill="0" applyAlignment="0" applyProtection="0"/>
    <xf numFmtId="0" fontId="22" fillId="34" borderId="1">
      <alignment horizontal="right" vertical="center"/>
    </xf>
    <xf numFmtId="0" fontId="22" fillId="34" borderId="1">
      <alignment horizontal="right" vertical="center"/>
    </xf>
    <xf numFmtId="0" fontId="20" fillId="0" borderId="33">
      <alignment horizontal="left" vertical="center" wrapText="1" indent="2"/>
    </xf>
    <xf numFmtId="0" fontId="22" fillId="34" borderId="7">
      <alignment horizontal="right" vertical="center"/>
    </xf>
    <xf numFmtId="0" fontId="20" fillId="0" borderId="1">
      <alignment horizontal="right" vertical="center"/>
    </xf>
    <xf numFmtId="0" fontId="26" fillId="32" borderId="1">
      <alignment horizontal="right" vertical="center"/>
    </xf>
    <xf numFmtId="0" fontId="20" fillId="33" borderId="1"/>
    <xf numFmtId="0" fontId="22" fillId="32" borderId="1">
      <alignment horizontal="right" vertical="center"/>
    </xf>
    <xf numFmtId="0" fontId="22" fillId="34" borderId="21">
      <alignment horizontal="right" vertical="center"/>
    </xf>
    <xf numFmtId="0" fontId="28" fillId="0" borderId="0" applyNumberFormat="0" applyFill="0" applyBorder="0" applyAlignment="0" applyProtection="0"/>
    <xf numFmtId="0" fontId="30" fillId="38"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23" fillId="0" borderId="0" applyNumberFormat="0" applyFont="0" applyFill="0" applyBorder="0" applyProtection="0">
      <alignment horizontal="left" vertical="center" indent="2"/>
    </xf>
    <xf numFmtId="0" fontId="23" fillId="0" borderId="0" applyNumberFormat="0" applyFont="0" applyFill="0" applyBorder="0" applyProtection="0">
      <alignment horizontal="left" vertical="center" indent="2"/>
    </xf>
    <xf numFmtId="49" fontId="20" fillId="0" borderId="1" applyNumberFormat="0" applyFont="0" applyFill="0" applyBorder="0" applyProtection="0">
      <alignment horizontal="left" vertical="center" indent="2"/>
    </xf>
    <xf numFmtId="0" fontId="30" fillId="44"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1" borderId="0" applyNumberFormat="0" applyBorder="0" applyAlignment="0" applyProtection="0"/>
    <xf numFmtId="0" fontId="30" fillId="44" borderId="0" applyNumberFormat="0" applyBorder="0" applyAlignment="0" applyProtection="0"/>
    <xf numFmtId="0" fontId="30" fillId="47" borderId="0" applyNumberFormat="0" applyBorder="0" applyAlignment="0" applyProtection="0"/>
    <xf numFmtId="0" fontId="23" fillId="0" borderId="0" applyNumberFormat="0" applyFont="0" applyFill="0" applyBorder="0" applyProtection="0">
      <alignment horizontal="left" vertical="center" indent="5"/>
    </xf>
    <xf numFmtId="0" fontId="23" fillId="0" borderId="0" applyNumberFormat="0" applyFont="0" applyFill="0" applyBorder="0" applyProtection="0">
      <alignment horizontal="left" vertical="center" indent="5"/>
    </xf>
    <xf numFmtId="49" fontId="20" fillId="0" borderId="21" applyNumberFormat="0" applyFont="0" applyFill="0" applyBorder="0" applyProtection="0">
      <alignment horizontal="left" vertical="center" indent="5"/>
    </xf>
    <xf numFmtId="0" fontId="32" fillId="48"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5" borderId="0" applyNumberFormat="0" applyBorder="0" applyAlignment="0" applyProtection="0"/>
    <xf numFmtId="0" fontId="24" fillId="37" borderId="0" applyBorder="0" applyAlignment="0"/>
    <xf numFmtId="4" fontId="24" fillId="37" borderId="0" applyBorder="0" applyAlignment="0"/>
    <xf numFmtId="4" fontId="20" fillId="37" borderId="0" applyBorder="0">
      <alignment horizontal="right" vertical="center"/>
    </xf>
    <xf numFmtId="4" fontId="20" fillId="32" borderId="0" applyBorder="0">
      <alignment horizontal="right" vertical="center"/>
    </xf>
    <xf numFmtId="4" fontId="20" fillId="32" borderId="0" applyBorder="0">
      <alignment horizontal="right" vertical="center"/>
    </xf>
    <xf numFmtId="4" fontId="22" fillId="32" borderId="1">
      <alignment horizontal="right" vertical="center"/>
    </xf>
    <xf numFmtId="4" fontId="26" fillId="32" borderId="1">
      <alignment horizontal="right" vertical="center"/>
    </xf>
    <xf numFmtId="4" fontId="22" fillId="34" borderId="1">
      <alignment horizontal="right" vertical="center"/>
    </xf>
    <xf numFmtId="4" fontId="22" fillId="34" borderId="1">
      <alignment horizontal="right" vertical="center"/>
    </xf>
    <xf numFmtId="4" fontId="22" fillId="34" borderId="21">
      <alignment horizontal="right" vertical="center"/>
    </xf>
    <xf numFmtId="4" fontId="22" fillId="34" borderId="7">
      <alignment horizontal="right" vertical="center"/>
    </xf>
    <xf numFmtId="0" fontId="31" fillId="52"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5" borderId="0" applyNumberFormat="0" applyBorder="0" applyAlignment="0" applyProtection="0"/>
    <xf numFmtId="0" fontId="34" fillId="39" borderId="0" applyNumberFormat="0" applyBorder="0" applyAlignment="0" applyProtection="0"/>
    <xf numFmtId="4" fontId="24" fillId="0" borderId="15" applyFill="0" applyBorder="0" applyProtection="0">
      <alignment horizontal="right" vertical="center"/>
    </xf>
    <xf numFmtId="0" fontId="36" fillId="56" borderId="35" applyNumberFormat="0" applyAlignment="0" applyProtection="0"/>
    <xf numFmtId="0" fontId="37" fillId="57" borderId="36" applyNumberFormat="0" applyAlignment="0" applyProtection="0"/>
    <xf numFmtId="43" fontId="27" fillId="0" borderId="0" applyFont="0" applyFill="0" applyBorder="0" applyAlignment="0" applyProtection="0"/>
    <xf numFmtId="168" fontId="38" fillId="0" borderId="0" applyFont="0" applyFill="0" applyBorder="0" applyAlignment="0" applyProtection="0"/>
    <xf numFmtId="43" fontId="27" fillId="0" borderId="0" applyFont="0" applyFill="0" applyBorder="0" applyAlignment="0" applyProtection="0"/>
    <xf numFmtId="0" fontId="20" fillId="34" borderId="33">
      <alignment horizontal="left" vertical="center" wrapText="1" indent="2"/>
    </xf>
    <xf numFmtId="0" fontId="20" fillId="32" borderId="21">
      <alignment horizontal="left" vertical="center"/>
    </xf>
    <xf numFmtId="0" fontId="42" fillId="0" borderId="0" applyNumberFormat="0" applyFill="0" applyBorder="0" applyAlignment="0" applyProtection="0"/>
    <xf numFmtId="0" fontId="43" fillId="40" borderId="0" applyNumberFormat="0" applyBorder="0" applyAlignment="0" applyProtection="0"/>
    <xf numFmtId="0" fontId="44" fillId="40" borderId="0" applyNumberFormat="0" applyBorder="0" applyAlignment="0" applyProtection="0"/>
    <xf numFmtId="0" fontId="45" fillId="0" borderId="38" applyNumberFormat="0" applyFill="0" applyAlignment="0" applyProtection="0"/>
    <xf numFmtId="0" fontId="46" fillId="0" borderId="39" applyNumberFormat="0" applyFill="0" applyAlignment="0" applyProtection="0"/>
    <xf numFmtId="0" fontId="47" fillId="0" borderId="40" applyNumberFormat="0" applyFill="0" applyAlignment="0" applyProtection="0"/>
    <xf numFmtId="0" fontId="47" fillId="0" borderId="0" applyNumberFormat="0" applyFill="0" applyBorder="0" applyAlignment="0" applyProtection="0"/>
    <xf numFmtId="0" fontId="48" fillId="43" borderId="35" applyNumberFormat="0" applyAlignment="0" applyProtection="0"/>
    <xf numFmtId="4" fontId="20" fillId="0" borderId="0" applyBorder="0">
      <alignment horizontal="right" vertical="center"/>
    </xf>
    <xf numFmtId="0" fontId="20" fillId="0" borderId="12">
      <alignment horizontal="right" vertical="center"/>
    </xf>
    <xf numFmtId="4" fontId="20" fillId="0" borderId="1">
      <alignment horizontal="right" vertical="center"/>
    </xf>
    <xf numFmtId="1" fontId="25" fillId="32" borderId="0" applyBorder="0">
      <alignment horizontal="right" vertical="center"/>
    </xf>
    <xf numFmtId="0" fontId="49" fillId="0" borderId="41" applyNumberFormat="0" applyFill="0" applyAlignment="0" applyProtection="0"/>
    <xf numFmtId="0" fontId="50" fillId="58" borderId="0" applyNumberFormat="0" applyBorder="0" applyAlignment="0" applyProtection="0"/>
    <xf numFmtId="0" fontId="23" fillId="0" borderId="0"/>
    <xf numFmtId="0" fontId="23" fillId="0" borderId="0"/>
    <xf numFmtId="0" fontId="23" fillId="0" borderId="0"/>
    <xf numFmtId="0" fontId="23" fillId="0" borderId="0"/>
    <xf numFmtId="0" fontId="38" fillId="0" borderId="0"/>
    <xf numFmtId="4" fontId="51" fillId="0" borderId="0"/>
    <xf numFmtId="0" fontId="23" fillId="0" borderId="0"/>
    <xf numFmtId="0" fontId="23" fillId="0" borderId="0"/>
    <xf numFmtId="0" fontId="23" fillId="0" borderId="0"/>
    <xf numFmtId="0" fontId="23" fillId="0" borderId="0"/>
    <xf numFmtId="0" fontId="13" fillId="0" borderId="0"/>
    <xf numFmtId="4" fontId="20" fillId="0" borderId="0" applyFill="0" applyBorder="0" applyProtection="0">
      <alignment horizontal="right" vertical="center"/>
    </xf>
    <xf numFmtId="4" fontId="20" fillId="0" borderId="0" applyFill="0" applyBorder="0" applyProtection="0">
      <alignment horizontal="right" vertical="center"/>
    </xf>
    <xf numFmtId="4" fontId="20" fillId="0" borderId="1" applyFill="0" applyBorder="0" applyProtection="0">
      <alignment horizontal="right" vertical="center"/>
    </xf>
    <xf numFmtId="0" fontId="24" fillId="0" borderId="0" applyNumberFormat="0" applyFill="0" applyBorder="0" applyProtection="0">
      <alignment horizontal="left" vertical="center"/>
    </xf>
    <xf numFmtId="49" fontId="24" fillId="0" borderId="1" applyNumberFormat="0" applyFill="0" applyBorder="0" applyProtection="0">
      <alignment horizontal="left" vertical="center"/>
    </xf>
    <xf numFmtId="0" fontId="23" fillId="33" borderId="0" applyNumberFormat="0" applyFont="0" applyBorder="0" applyAlignment="0" applyProtection="0"/>
    <xf numFmtId="4" fontId="23" fillId="33" borderId="0" applyNumberFormat="0" applyFont="0" applyBorder="0" applyAlignment="0" applyProtection="0"/>
    <xf numFmtId="4" fontId="23" fillId="33" borderId="0" applyNumberFormat="0" applyFont="0" applyBorder="0" applyAlignment="0" applyProtection="0"/>
    <xf numFmtId="0" fontId="23" fillId="33" borderId="0" applyNumberFormat="0" applyFont="0" applyBorder="0" applyAlignment="0" applyProtection="0"/>
    <xf numFmtId="0" fontId="23" fillId="33" borderId="0" applyNumberFormat="0" applyFont="0" applyBorder="0" applyAlignment="0" applyProtection="0"/>
    <xf numFmtId="0" fontId="38" fillId="35" borderId="0" applyNumberFormat="0" applyFont="0" applyBorder="0" applyAlignment="0" applyProtection="0"/>
    <xf numFmtId="0" fontId="30" fillId="59" borderId="42" applyNumberFormat="0" applyFont="0" applyAlignment="0" applyProtection="0"/>
    <xf numFmtId="0" fontId="23" fillId="59" borderId="42" applyNumberFormat="0" applyFont="0" applyAlignment="0" applyProtection="0"/>
    <xf numFmtId="0" fontId="52" fillId="56" borderId="34" applyNumberFormat="0" applyAlignment="0" applyProtection="0"/>
    <xf numFmtId="169" fontId="20" fillId="60" borderId="1" applyNumberFormat="0" applyFont="0" applyBorder="0" applyAlignment="0" applyProtection="0">
      <alignment horizontal="right" vertical="center"/>
    </xf>
    <xf numFmtId="9" fontId="38" fillId="0" borderId="0" applyFont="0" applyFill="0" applyBorder="0" applyAlignment="0" applyProtection="0"/>
    <xf numFmtId="0" fontId="53" fillId="39" borderId="0" applyNumberFormat="0" applyBorder="0" applyAlignment="0" applyProtection="0"/>
    <xf numFmtId="4" fontId="20" fillId="33" borderId="1"/>
    <xf numFmtId="0" fontId="20" fillId="33" borderId="23"/>
    <xf numFmtId="0" fontId="54" fillId="0" borderId="0" applyNumberFormat="0" applyFill="0" applyBorder="0" applyAlignment="0" applyProtection="0"/>
    <xf numFmtId="0" fontId="55" fillId="0" borderId="37" applyNumberFormat="0" applyFill="0" applyAlignment="0" applyProtection="0"/>
    <xf numFmtId="0" fontId="56" fillId="0" borderId="0" applyNumberFormat="0" applyFill="0" applyBorder="0" applyAlignment="0" applyProtection="0"/>
    <xf numFmtId="0" fontId="57" fillId="0" borderId="38" applyNumberFormat="0" applyFill="0" applyAlignment="0" applyProtection="0"/>
    <xf numFmtId="0" fontId="58" fillId="0" borderId="39" applyNumberFormat="0" applyFill="0" applyAlignment="0" applyProtection="0"/>
    <xf numFmtId="0" fontId="59" fillId="0" borderId="40" applyNumberFormat="0" applyFill="0" applyAlignment="0" applyProtection="0"/>
    <xf numFmtId="0" fontId="59" fillId="0" borderId="0" applyNumberFormat="0" applyFill="0" applyBorder="0" applyAlignment="0" applyProtection="0"/>
    <xf numFmtId="0" fontId="60" fillId="0" borderId="41" applyNumberFormat="0" applyFill="0" applyAlignment="0" applyProtection="0"/>
    <xf numFmtId="0" fontId="62" fillId="0" borderId="0" applyNumberFormat="0" applyFill="0" applyBorder="0" applyAlignment="0" applyProtection="0"/>
    <xf numFmtId="0" fontId="63" fillId="57" borderId="36" applyNumberFormat="0" applyAlignment="0" applyProtection="0"/>
    <xf numFmtId="0" fontId="29" fillId="0" borderId="0" applyNumberFormat="0" applyFill="0" applyBorder="0" applyAlignment="0" applyProtection="0"/>
    <xf numFmtId="0" fontId="64" fillId="0" borderId="0" applyNumberFormat="0" applyFill="0" applyBorder="0" applyAlignment="0" applyProtection="0"/>
    <xf numFmtId="0" fontId="23" fillId="0" borderId="0" applyNumberFormat="0" applyFont="0" applyFill="0" applyBorder="0" applyProtection="0">
      <alignment horizontal="left" vertical="center"/>
    </xf>
    <xf numFmtId="0" fontId="20" fillId="32" borderId="0" applyBorder="0">
      <alignment horizontal="right" vertical="center"/>
    </xf>
    <xf numFmtId="0" fontId="20" fillId="32" borderId="0" applyBorder="0">
      <alignment horizontal="right" vertical="center"/>
    </xf>
    <xf numFmtId="0" fontId="20" fillId="0" borderId="0" applyBorder="0">
      <alignment horizontal="right" vertical="center"/>
    </xf>
    <xf numFmtId="4" fontId="23" fillId="0" borderId="0"/>
    <xf numFmtId="0" fontId="65" fillId="0" borderId="0"/>
    <xf numFmtId="0" fontId="23" fillId="33" borderId="0" applyNumberFormat="0" applyFont="0" applyBorder="0" applyAlignment="0" applyProtection="0"/>
    <xf numFmtId="0" fontId="29" fillId="0" borderId="0" applyNumberFormat="0" applyFill="0" applyBorder="0" applyAlignment="0" applyProtection="0"/>
    <xf numFmtId="0" fontId="30" fillId="38"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1" borderId="0" applyNumberFormat="0" applyBorder="0" applyAlignment="0" applyProtection="0"/>
    <xf numFmtId="0" fontId="30" fillId="44" borderId="0" applyNumberFormat="0" applyBorder="0" applyAlignment="0" applyProtection="0"/>
    <xf numFmtId="0" fontId="30" fillId="47" borderId="0" applyNumberFormat="0" applyBorder="0" applyAlignment="0" applyProtection="0"/>
    <xf numFmtId="0" fontId="32" fillId="48"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5" borderId="0" applyNumberFormat="0" applyBorder="0" applyAlignment="0" applyProtection="0"/>
    <xf numFmtId="0" fontId="34" fillId="39" borderId="0" applyNumberFormat="0" applyBorder="0" applyAlignment="0" applyProtection="0"/>
    <xf numFmtId="0" fontId="36" fillId="56" borderId="35" applyNumberFormat="0" applyAlignment="0" applyProtection="0"/>
    <xf numFmtId="0" fontId="37" fillId="57" borderId="36" applyNumberFormat="0" applyAlignment="0" applyProtection="0"/>
    <xf numFmtId="0" fontId="42" fillId="0" borderId="0" applyNumberFormat="0" applyFill="0" applyBorder="0" applyAlignment="0" applyProtection="0"/>
    <xf numFmtId="0" fontId="43" fillId="40" borderId="0" applyNumberFormat="0" applyBorder="0" applyAlignment="0" applyProtection="0"/>
    <xf numFmtId="0" fontId="45" fillId="0" borderId="38" applyNumberFormat="0" applyFill="0" applyAlignment="0" applyProtection="0"/>
    <xf numFmtId="0" fontId="46" fillId="0" borderId="39" applyNumberFormat="0" applyFill="0" applyAlignment="0" applyProtection="0"/>
    <xf numFmtId="0" fontId="47" fillId="0" borderId="40" applyNumberFormat="0" applyFill="0" applyAlignment="0" applyProtection="0"/>
    <xf numFmtId="0" fontId="47" fillId="0" borderId="0" applyNumberFormat="0" applyFill="0" applyBorder="0" applyAlignment="0" applyProtection="0"/>
    <xf numFmtId="0" fontId="48" fillId="43" borderId="35" applyNumberFormat="0" applyAlignment="0" applyProtection="0"/>
    <xf numFmtId="0" fontId="49" fillId="0" borderId="41" applyNumberFormat="0" applyFill="0" applyAlignment="0" applyProtection="0"/>
    <xf numFmtId="0" fontId="50" fillId="58" borderId="0" applyNumberFormat="0" applyBorder="0" applyAlignment="0" applyProtection="0"/>
    <xf numFmtId="0" fontId="23" fillId="0" borderId="0"/>
    <xf numFmtId="0" fontId="30" fillId="59" borderId="42" applyNumberFormat="0" applyFont="0" applyAlignment="0" applyProtection="0"/>
    <xf numFmtId="0" fontId="52" fillId="56" borderId="34" applyNumberFormat="0" applyAlignment="0" applyProtection="0"/>
    <xf numFmtId="0" fontId="54" fillId="0" borderId="0" applyNumberFormat="0" applyFill="0" applyBorder="0" applyAlignment="0" applyProtection="0"/>
    <xf numFmtId="0" fontId="55" fillId="0" borderId="37" applyNumberFormat="0" applyFill="0" applyAlignment="0" applyProtection="0"/>
    <xf numFmtId="0" fontId="62" fillId="0" borderId="0" applyNumberFormat="0" applyFill="0" applyBorder="0" applyAlignment="0" applyProtection="0"/>
    <xf numFmtId="0" fontId="66" fillId="0" borderId="0">
      <alignment horizontal="left" vertical="center" indent="1"/>
    </xf>
    <xf numFmtId="0" fontId="30" fillId="38"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1" borderId="0" applyNumberFormat="0" applyBorder="0" applyAlignment="0" applyProtection="0"/>
    <xf numFmtId="0" fontId="30" fillId="44" borderId="0" applyNumberFormat="0" applyBorder="0" applyAlignment="0" applyProtection="0"/>
    <xf numFmtId="0" fontId="30" fillId="47" borderId="0" applyNumberFormat="0" applyBorder="0" applyAlignment="0" applyProtection="0"/>
    <xf numFmtId="0" fontId="32" fillId="48" borderId="0" applyNumberFormat="0" applyBorder="0" applyAlignment="0" applyProtection="0"/>
    <xf numFmtId="0" fontId="32" fillId="45" borderId="0" applyNumberFormat="0" applyBorder="0" applyAlignment="0" applyProtection="0"/>
    <xf numFmtId="0" fontId="32" fillId="46"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22" fillId="32" borderId="43">
      <alignment horizontal="right" vertical="center"/>
    </xf>
    <xf numFmtId="4" fontId="22" fillId="32" borderId="43">
      <alignment horizontal="right" vertical="center"/>
    </xf>
    <xf numFmtId="0" fontId="26" fillId="32" borderId="43">
      <alignment horizontal="right" vertical="center"/>
    </xf>
    <xf numFmtId="4" fontId="26" fillId="32" borderId="43">
      <alignment horizontal="right" vertical="center"/>
    </xf>
    <xf numFmtId="0" fontId="22" fillId="34" borderId="43">
      <alignment horizontal="right" vertical="center"/>
    </xf>
    <xf numFmtId="4" fontId="22" fillId="34" borderId="43">
      <alignment horizontal="right" vertical="center"/>
    </xf>
    <xf numFmtId="0" fontId="22" fillId="34" borderId="43">
      <alignment horizontal="right" vertical="center"/>
    </xf>
    <xf numFmtId="4" fontId="22" fillId="34" borderId="43">
      <alignment horizontal="right" vertical="center"/>
    </xf>
    <xf numFmtId="0" fontId="22" fillId="34" borderId="44">
      <alignment horizontal="right" vertical="center"/>
    </xf>
    <xf numFmtId="4" fontId="22" fillId="34" borderId="44">
      <alignment horizontal="right" vertical="center"/>
    </xf>
    <xf numFmtId="0" fontId="22" fillId="34" borderId="45">
      <alignment horizontal="right" vertical="center"/>
    </xf>
    <xf numFmtId="4" fontId="22" fillId="34" borderId="45">
      <alignment horizontal="right" vertical="center"/>
    </xf>
    <xf numFmtId="0" fontId="36" fillId="56" borderId="35" applyNumberFormat="0" applyAlignment="0" applyProtection="0"/>
    <xf numFmtId="0" fontId="20" fillId="34" borderId="46">
      <alignment horizontal="left" vertical="center" wrapText="1" indent="2"/>
    </xf>
    <xf numFmtId="0" fontId="20" fillId="0" borderId="46">
      <alignment horizontal="left" vertical="center" wrapText="1" indent="2"/>
    </xf>
    <xf numFmtId="0" fontId="20" fillId="32" borderId="44">
      <alignment horizontal="left" vertical="center"/>
    </xf>
    <xf numFmtId="0" fontId="42" fillId="0" borderId="0" applyNumberFormat="0" applyFill="0" applyBorder="0" applyAlignment="0" applyProtection="0"/>
    <xf numFmtId="0" fontId="48" fillId="43" borderId="35" applyNumberFormat="0" applyAlignment="0" applyProtection="0"/>
    <xf numFmtId="0" fontId="20" fillId="0" borderId="43">
      <alignment horizontal="right" vertical="center"/>
    </xf>
    <xf numFmtId="4" fontId="20" fillId="0" borderId="43">
      <alignment horizontal="right" vertical="center"/>
    </xf>
    <xf numFmtId="0" fontId="13" fillId="0" borderId="0"/>
    <xf numFmtId="0" fontId="20" fillId="0" borderId="43" applyNumberFormat="0" applyFill="0" applyAlignment="0" applyProtection="0"/>
    <xf numFmtId="0" fontId="52" fillId="56" borderId="34" applyNumberFormat="0" applyAlignment="0" applyProtection="0"/>
    <xf numFmtId="169" fontId="20" fillId="60" borderId="43" applyNumberFormat="0" applyFont="0" applyBorder="0" applyAlignment="0" applyProtection="0">
      <alignment horizontal="right" vertical="center"/>
    </xf>
    <xf numFmtId="0" fontId="20" fillId="33" borderId="43"/>
    <xf numFmtId="4" fontId="20" fillId="33" borderId="43"/>
    <xf numFmtId="0" fontId="55" fillId="0" borderId="37" applyNumberFormat="0" applyFill="0" applyAlignment="0" applyProtection="0"/>
    <xf numFmtId="0" fontId="62"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12" borderId="28" applyNumberFormat="0" applyAlignment="0" applyProtection="0"/>
    <xf numFmtId="0" fontId="20" fillId="32" borderId="0" applyBorder="0">
      <alignment horizontal="right" vertical="center"/>
    </xf>
    <xf numFmtId="0" fontId="20" fillId="32" borderId="0" applyBorder="0">
      <alignment horizontal="right" vertical="center"/>
    </xf>
    <xf numFmtId="0" fontId="20" fillId="0" borderId="0" applyBorder="0">
      <alignment horizontal="right" vertical="center"/>
    </xf>
    <xf numFmtId="0" fontId="23" fillId="0" borderId="0"/>
    <xf numFmtId="49" fontId="20" fillId="0" borderId="43" applyNumberFormat="0" applyFont="0" applyFill="0" applyBorder="0" applyProtection="0">
      <alignment horizontal="left" vertical="center" indent="2"/>
    </xf>
    <xf numFmtId="49" fontId="20" fillId="0" borderId="44" applyNumberFormat="0" applyFont="0" applyFill="0" applyBorder="0" applyProtection="0">
      <alignment horizontal="left" vertical="center" indent="5"/>
    </xf>
    <xf numFmtId="0" fontId="31" fillId="52"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5" borderId="0" applyNumberFormat="0" applyBorder="0" applyAlignment="0" applyProtection="0"/>
    <xf numFmtId="0" fontId="44" fillId="40" borderId="0" applyNumberFormat="0" applyBorder="0" applyAlignment="0" applyProtection="0"/>
    <xf numFmtId="4" fontId="23" fillId="0" borderId="0"/>
    <xf numFmtId="0" fontId="23" fillId="0" borderId="0"/>
    <xf numFmtId="0" fontId="13" fillId="0" borderId="0"/>
    <xf numFmtId="4" fontId="20" fillId="0" borderId="43" applyFill="0" applyBorder="0" applyProtection="0">
      <alignment horizontal="right" vertical="center"/>
    </xf>
    <xf numFmtId="49" fontId="24" fillId="0" borderId="43" applyNumberFormat="0" applyFill="0" applyBorder="0" applyProtection="0">
      <alignment horizontal="left" vertical="center"/>
    </xf>
    <xf numFmtId="0" fontId="23" fillId="33" borderId="0" applyNumberFormat="0" applyFont="0" applyBorder="0" applyAlignment="0" applyProtection="0"/>
    <xf numFmtId="0" fontId="53" fillId="39" borderId="0" applyNumberFormat="0" applyBorder="0" applyAlignment="0" applyProtection="0"/>
    <xf numFmtId="0" fontId="57" fillId="0" borderId="38" applyNumberFormat="0" applyFill="0" applyAlignment="0" applyProtection="0"/>
    <xf numFmtId="0" fontId="58" fillId="0" borderId="39" applyNumberFormat="0" applyFill="0" applyAlignment="0" applyProtection="0"/>
    <xf numFmtId="0" fontId="59" fillId="0" borderId="40" applyNumberFormat="0" applyFill="0" applyAlignment="0" applyProtection="0"/>
    <xf numFmtId="0" fontId="59" fillId="0" borderId="0" applyNumberFormat="0" applyFill="0" applyBorder="0" applyAlignment="0" applyProtection="0"/>
    <xf numFmtId="0" fontId="60" fillId="0" borderId="41" applyNumberFormat="0" applyFill="0" applyAlignment="0" applyProtection="0"/>
    <xf numFmtId="0" fontId="63" fillId="57" borderId="36" applyNumberFormat="0" applyAlignment="0" applyProtection="0"/>
    <xf numFmtId="0" fontId="29" fillId="0" borderId="0" applyNumberFormat="0" applyFill="0" applyBorder="0" applyAlignment="0" applyProtection="0"/>
    <xf numFmtId="0" fontId="13" fillId="0" borderId="0"/>
    <xf numFmtId="0" fontId="15" fillId="12" borderId="28" applyNumberFormat="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1"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31" fillId="48"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1" borderId="0" applyNumberFormat="0" applyBorder="0" applyAlignment="0" applyProtection="0"/>
    <xf numFmtId="0" fontId="33" fillId="56" borderId="34" applyNumberFormat="0" applyAlignment="0" applyProtection="0"/>
    <xf numFmtId="0" fontId="35" fillId="56" borderId="35" applyNumberFormat="0" applyAlignment="0" applyProtection="0"/>
    <xf numFmtId="0" fontId="40" fillId="0" borderId="37" applyNumberFormat="0" applyFill="0" applyAlignment="0" applyProtection="0"/>
    <xf numFmtId="0" fontId="41" fillId="0" borderId="0" applyNumberFormat="0" applyFill="0" applyBorder="0" applyAlignment="0" applyProtection="0"/>
    <xf numFmtId="0" fontId="13" fillId="0" borderId="0"/>
    <xf numFmtId="0" fontId="61" fillId="0" borderId="0" applyNumberFormat="0" applyFill="0" applyBorder="0" applyAlignment="0" applyProtection="0"/>
    <xf numFmtId="0" fontId="13" fillId="0" borderId="0"/>
    <xf numFmtId="0" fontId="13" fillId="0" borderId="0"/>
    <xf numFmtId="0" fontId="13" fillId="0" borderId="0"/>
    <xf numFmtId="49" fontId="20" fillId="0" borderId="1" applyNumberFormat="0" applyFont="0" applyFill="0" applyBorder="0" applyProtection="0">
      <alignment horizontal="left" vertical="center" indent="2"/>
    </xf>
    <xf numFmtId="49" fontId="20" fillId="0" borderId="21" applyNumberFormat="0" applyFont="0" applyFill="0" applyBorder="0" applyProtection="0">
      <alignment horizontal="left" vertical="center" indent="5"/>
    </xf>
    <xf numFmtId="0" fontId="22" fillId="32" borderId="1">
      <alignment horizontal="right" vertical="center"/>
    </xf>
    <xf numFmtId="4" fontId="22" fillId="32" borderId="1">
      <alignment horizontal="right" vertical="center"/>
    </xf>
    <xf numFmtId="0" fontId="26" fillId="32" borderId="1">
      <alignment horizontal="right" vertical="center"/>
    </xf>
    <xf numFmtId="4" fontId="26" fillId="32" borderId="1">
      <alignment horizontal="right" vertical="center"/>
    </xf>
    <xf numFmtId="0" fontId="22" fillId="34" borderId="1">
      <alignment horizontal="right" vertical="center"/>
    </xf>
    <xf numFmtId="4" fontId="22" fillId="34" borderId="1">
      <alignment horizontal="right" vertical="center"/>
    </xf>
    <xf numFmtId="0" fontId="22" fillId="34" borderId="1">
      <alignment horizontal="right" vertical="center"/>
    </xf>
    <xf numFmtId="4" fontId="22" fillId="34" borderId="1">
      <alignment horizontal="right" vertical="center"/>
    </xf>
    <xf numFmtId="0" fontId="22" fillId="34" borderId="21">
      <alignment horizontal="right" vertical="center"/>
    </xf>
    <xf numFmtId="4" fontId="22" fillId="34" borderId="21">
      <alignment horizontal="right" vertical="center"/>
    </xf>
    <xf numFmtId="0" fontId="22" fillId="34" borderId="7">
      <alignment horizontal="right" vertical="center"/>
    </xf>
    <xf numFmtId="4" fontId="22" fillId="34" borderId="7">
      <alignment horizontal="right" vertical="center"/>
    </xf>
    <xf numFmtId="168" fontId="67" fillId="0" borderId="0" applyFont="0" applyFill="0" applyBorder="0" applyAlignment="0" applyProtection="0"/>
    <xf numFmtId="0" fontId="20" fillId="34" borderId="33">
      <alignment horizontal="left" vertical="center" wrapText="1" indent="2"/>
    </xf>
    <xf numFmtId="0" fontId="20" fillId="0" borderId="33">
      <alignment horizontal="left" vertical="center" wrapText="1" indent="2"/>
    </xf>
    <xf numFmtId="0" fontId="20" fillId="32" borderId="21">
      <alignment horizontal="left" vertical="center"/>
    </xf>
    <xf numFmtId="0" fontId="39" fillId="43" borderId="35" applyNumberFormat="0" applyAlignment="0" applyProtection="0"/>
    <xf numFmtId="0" fontId="20" fillId="0" borderId="1">
      <alignment horizontal="right" vertical="center"/>
    </xf>
    <xf numFmtId="4" fontId="20" fillId="0" borderId="1">
      <alignment horizontal="right" vertical="center"/>
    </xf>
    <xf numFmtId="0" fontId="67" fillId="0" borderId="0"/>
    <xf numFmtId="0" fontId="65" fillId="0" borderId="0"/>
    <xf numFmtId="0" fontId="65" fillId="0" borderId="0"/>
    <xf numFmtId="0" fontId="13" fillId="0" borderId="0"/>
    <xf numFmtId="0" fontId="13" fillId="0" borderId="0"/>
    <xf numFmtId="0" fontId="13" fillId="0" borderId="0"/>
    <xf numFmtId="0" fontId="13" fillId="0" borderId="0"/>
    <xf numFmtId="0" fontId="65" fillId="0" borderId="0"/>
    <xf numFmtId="0" fontId="23" fillId="0" borderId="0"/>
    <xf numFmtId="4" fontId="20" fillId="0" borderId="1" applyFill="0" applyBorder="0" applyProtection="0">
      <alignment horizontal="right" vertical="center"/>
    </xf>
    <xf numFmtId="49" fontId="24" fillId="0" borderId="1" applyNumberFormat="0" applyFill="0" applyBorder="0" applyProtection="0">
      <alignment horizontal="left" vertical="center"/>
    </xf>
    <xf numFmtId="0" fontId="20" fillId="0" borderId="1" applyNumberFormat="0" applyFill="0" applyAlignment="0" applyProtection="0"/>
    <xf numFmtId="0" fontId="67" fillId="35" borderId="0" applyNumberFormat="0" applyFont="0" applyBorder="0" applyAlignment="0" applyProtection="0"/>
    <xf numFmtId="169" fontId="20" fillId="60" borderId="1" applyNumberFormat="0" applyFont="0" applyBorder="0" applyAlignment="0" applyProtection="0">
      <alignment horizontal="right" vertical="center"/>
    </xf>
    <xf numFmtId="9" fontId="67" fillId="0" borderId="0" applyFont="0" applyFill="0" applyBorder="0" applyAlignment="0" applyProtection="0"/>
    <xf numFmtId="0" fontId="20" fillId="33" borderId="1"/>
    <xf numFmtId="4" fontId="20" fillId="33" borderId="1"/>
    <xf numFmtId="0" fontId="20" fillId="34" borderId="46">
      <alignment horizontal="left" vertical="center" wrapText="1" indent="2"/>
    </xf>
    <xf numFmtId="0" fontId="20" fillId="0" borderId="46">
      <alignment horizontal="left" vertical="center" wrapText="1" indent="2"/>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0" fillId="34" borderId="33">
      <alignment horizontal="left" vertical="center" wrapText="1" indent="2"/>
    </xf>
    <xf numFmtId="0" fontId="20" fillId="0" borderId="33">
      <alignment horizontal="left" vertical="center" wrapText="1" indent="2"/>
    </xf>
    <xf numFmtId="0" fontId="23" fillId="0" borderId="0"/>
    <xf numFmtId="4" fontId="22" fillId="34" borderId="43">
      <alignment horizontal="right" vertical="center"/>
    </xf>
    <xf numFmtId="0" fontId="20" fillId="33" borderId="43"/>
    <xf numFmtId="0" fontId="35" fillId="56" borderId="35" applyNumberFormat="0" applyAlignment="0" applyProtection="0"/>
    <xf numFmtId="0" fontId="22" fillId="32" borderId="43">
      <alignment horizontal="right" vertical="center"/>
    </xf>
    <xf numFmtId="0" fontId="20" fillId="0" borderId="43">
      <alignment horizontal="right" vertical="center"/>
    </xf>
    <xf numFmtId="0" fontId="55" fillId="0" borderId="37" applyNumberFormat="0" applyFill="0" applyAlignment="0" applyProtection="0"/>
    <xf numFmtId="0" fontId="20" fillId="32" borderId="44">
      <alignment horizontal="left" vertical="center"/>
    </xf>
    <xf numFmtId="0" fontId="48" fillId="43" borderId="35" applyNumberFormat="0" applyAlignment="0" applyProtection="0"/>
    <xf numFmtId="169" fontId="20" fillId="60" borderId="43" applyNumberFormat="0" applyFont="0" applyBorder="0" applyAlignment="0" applyProtection="0">
      <alignment horizontal="right" vertical="center"/>
    </xf>
    <xf numFmtId="0" fontId="30" fillId="59" borderId="42" applyNumberFormat="0" applyFont="0" applyAlignment="0" applyProtection="0"/>
    <xf numFmtId="0" fontId="20" fillId="0" borderId="46">
      <alignment horizontal="left" vertical="center" wrapText="1" indent="2"/>
    </xf>
    <xf numFmtId="4" fontId="20" fillId="33" borderId="43"/>
    <xf numFmtId="49" fontId="24" fillId="0" borderId="43" applyNumberFormat="0" applyFill="0" applyBorder="0" applyProtection="0">
      <alignment horizontal="left" vertical="center"/>
    </xf>
    <xf numFmtId="0" fontId="20" fillId="0" borderId="43">
      <alignment horizontal="right" vertical="center"/>
    </xf>
    <xf numFmtId="4" fontId="22" fillId="34" borderId="45">
      <alignment horizontal="right" vertical="center"/>
    </xf>
    <xf numFmtId="4" fontId="22" fillId="34" borderId="43">
      <alignment horizontal="right" vertical="center"/>
    </xf>
    <xf numFmtId="4" fontId="22" fillId="34" borderId="43">
      <alignment horizontal="right" vertical="center"/>
    </xf>
    <xf numFmtId="0" fontId="26" fillId="32" borderId="43">
      <alignment horizontal="right" vertical="center"/>
    </xf>
    <xf numFmtId="0" fontId="22" fillId="32" borderId="43">
      <alignment horizontal="right" vertical="center"/>
    </xf>
    <xf numFmtId="49" fontId="20" fillId="0" borderId="43" applyNumberFormat="0" applyFont="0" applyFill="0" applyBorder="0" applyProtection="0">
      <alignment horizontal="left" vertical="center" indent="2"/>
    </xf>
    <xf numFmtId="0" fontId="48" fillId="43" borderId="35" applyNumberFormat="0" applyAlignment="0" applyProtection="0"/>
    <xf numFmtId="0" fontId="33" fillId="56" borderId="34" applyNumberFormat="0" applyAlignment="0" applyProtection="0"/>
    <xf numFmtId="49" fontId="20" fillId="0" borderId="43" applyNumberFormat="0" applyFont="0" applyFill="0" applyBorder="0" applyProtection="0">
      <alignment horizontal="left" vertical="center" indent="2"/>
    </xf>
    <xf numFmtId="0" fontId="39" fillId="43" borderId="35" applyNumberFormat="0" applyAlignment="0" applyProtection="0"/>
    <xf numFmtId="4" fontId="20" fillId="0" borderId="43" applyFill="0" applyBorder="0" applyProtection="0">
      <alignment horizontal="right" vertical="center"/>
    </xf>
    <xf numFmtId="0" fontId="36" fillId="56" borderId="35" applyNumberFormat="0" applyAlignment="0" applyProtection="0"/>
    <xf numFmtId="0" fontId="55" fillId="0" borderId="37" applyNumberFormat="0" applyFill="0" applyAlignment="0" applyProtection="0"/>
    <xf numFmtId="0" fontId="52" fillId="56" borderId="34" applyNumberFormat="0" applyAlignment="0" applyProtection="0"/>
    <xf numFmtId="0" fontId="20" fillId="0" borderId="43" applyNumberFormat="0" applyFill="0" applyAlignment="0" applyProtection="0"/>
    <xf numFmtId="4" fontId="20" fillId="0" borderId="43">
      <alignment horizontal="right" vertical="center"/>
    </xf>
    <xf numFmtId="0" fontId="20" fillId="0" borderId="43">
      <alignment horizontal="right" vertical="center"/>
    </xf>
    <xf numFmtId="0" fontId="48" fillId="43" borderId="35" applyNumberFormat="0" applyAlignment="0" applyProtection="0"/>
    <xf numFmtId="0" fontId="33" fillId="56" borderId="34" applyNumberFormat="0" applyAlignment="0" applyProtection="0"/>
    <xf numFmtId="0" fontId="35" fillId="56" borderId="35" applyNumberFormat="0" applyAlignment="0" applyProtection="0"/>
    <xf numFmtId="0" fontId="20" fillId="34" borderId="46">
      <alignment horizontal="left" vertical="center" wrapText="1" indent="2"/>
    </xf>
    <xf numFmtId="0" fontId="36" fillId="56" borderId="35" applyNumberFormat="0" applyAlignment="0" applyProtection="0"/>
    <xf numFmtId="0" fontId="36" fillId="56" borderId="35" applyNumberFormat="0" applyAlignment="0" applyProtection="0"/>
    <xf numFmtId="4" fontId="22" fillId="34" borderId="44">
      <alignment horizontal="right" vertical="center"/>
    </xf>
    <xf numFmtId="0" fontId="22" fillId="34" borderId="44">
      <alignment horizontal="right" vertical="center"/>
    </xf>
    <xf numFmtId="0" fontId="22" fillId="34" borderId="43">
      <alignment horizontal="right" vertical="center"/>
    </xf>
    <xf numFmtId="4" fontId="26" fillId="32" borderId="43">
      <alignment horizontal="right" vertical="center"/>
    </xf>
    <xf numFmtId="0" fontId="39" fillId="43" borderId="35" applyNumberFormat="0" applyAlignment="0" applyProtection="0"/>
    <xf numFmtId="0" fontId="40" fillId="0" borderId="37" applyNumberFormat="0" applyFill="0" applyAlignment="0" applyProtection="0"/>
    <xf numFmtId="0" fontId="55" fillId="0" borderId="37" applyNumberFormat="0" applyFill="0" applyAlignment="0" applyProtection="0"/>
    <xf numFmtId="0" fontId="30" fillId="59" borderId="42" applyNumberFormat="0" applyFont="0" applyAlignment="0" applyProtection="0"/>
    <xf numFmtId="0" fontId="48" fillId="43" borderId="35" applyNumberFormat="0" applyAlignment="0" applyProtection="0"/>
    <xf numFmtId="49" fontId="24" fillId="0" borderId="43" applyNumberFormat="0" applyFill="0" applyBorder="0" applyProtection="0">
      <alignment horizontal="left" vertical="center"/>
    </xf>
    <xf numFmtId="0" fontId="20" fillId="34" borderId="46">
      <alignment horizontal="left" vertical="center" wrapText="1" indent="2"/>
    </xf>
    <xf numFmtId="0" fontId="36" fillId="56" borderId="35" applyNumberFormat="0" applyAlignment="0" applyProtection="0"/>
    <xf numFmtId="0" fontId="20" fillId="0" borderId="46">
      <alignment horizontal="left" vertical="center" wrapText="1" indent="2"/>
    </xf>
    <xf numFmtId="0" fontId="30" fillId="59" borderId="42" applyNumberFormat="0" applyFont="0" applyAlignment="0" applyProtection="0"/>
    <xf numFmtId="0" fontId="23" fillId="59" borderId="42" applyNumberFormat="0" applyFont="0" applyAlignment="0" applyProtection="0"/>
    <xf numFmtId="0" fontId="52" fillId="56" borderId="34" applyNumberFormat="0" applyAlignment="0" applyProtection="0"/>
    <xf numFmtId="0" fontId="55" fillId="0" borderId="37" applyNumberFormat="0" applyFill="0" applyAlignment="0" applyProtection="0"/>
    <xf numFmtId="4" fontId="20" fillId="33" borderId="43"/>
    <xf numFmtId="0" fontId="22" fillId="34" borderId="43">
      <alignment horizontal="right" vertical="center"/>
    </xf>
    <xf numFmtId="0" fontId="55" fillId="0" borderId="37" applyNumberFormat="0" applyFill="0" applyAlignment="0" applyProtection="0"/>
    <xf numFmtId="4" fontId="22" fillId="34" borderId="45">
      <alignment horizontal="right" vertical="center"/>
    </xf>
    <xf numFmtId="0" fontId="35" fillId="56" borderId="35" applyNumberFormat="0" applyAlignment="0" applyProtection="0"/>
    <xf numFmtId="0" fontId="22" fillId="34" borderId="44">
      <alignment horizontal="right" vertical="center"/>
    </xf>
    <xf numFmtId="0" fontId="36" fillId="56" borderId="35" applyNumberFormat="0" applyAlignment="0" applyProtection="0"/>
    <xf numFmtId="0" fontId="40" fillId="0" borderId="37" applyNumberFormat="0" applyFill="0" applyAlignment="0" applyProtection="0"/>
    <xf numFmtId="0" fontId="30" fillId="59" borderId="42" applyNumberFormat="0" applyFont="0" applyAlignment="0" applyProtection="0"/>
    <xf numFmtId="4" fontId="22" fillId="34" borderId="44">
      <alignment horizontal="right" vertical="center"/>
    </xf>
    <xf numFmtId="0" fontId="20" fillId="34" borderId="46">
      <alignment horizontal="left" vertical="center" wrapText="1" indent="2"/>
    </xf>
    <xf numFmtId="0" fontId="20" fillId="33" borderId="43"/>
    <xf numFmtId="169" fontId="20" fillId="60" borderId="43" applyNumberFormat="0" applyFont="0" applyBorder="0" applyAlignment="0" applyProtection="0">
      <alignment horizontal="right" vertical="center"/>
    </xf>
    <xf numFmtId="0" fontId="20" fillId="0" borderId="43" applyNumberFormat="0" applyFill="0" applyAlignment="0" applyProtection="0"/>
    <xf numFmtId="4" fontId="20" fillId="0" borderId="43" applyFill="0" applyBorder="0" applyProtection="0">
      <alignment horizontal="right" vertical="center"/>
    </xf>
    <xf numFmtId="4" fontId="22" fillId="32" borderId="43">
      <alignment horizontal="right" vertical="center"/>
    </xf>
    <xf numFmtId="0" fontId="40" fillId="0" borderId="37" applyNumberFormat="0" applyFill="0" applyAlignment="0" applyProtection="0"/>
    <xf numFmtId="49" fontId="24" fillId="0" borderId="43" applyNumberFormat="0" applyFill="0" applyBorder="0" applyProtection="0">
      <alignment horizontal="left" vertical="center"/>
    </xf>
    <xf numFmtId="49" fontId="20" fillId="0" borderId="44" applyNumberFormat="0" applyFont="0" applyFill="0" applyBorder="0" applyProtection="0">
      <alignment horizontal="left" vertical="center" indent="5"/>
    </xf>
    <xf numFmtId="0" fontId="20" fillId="32" borderId="44">
      <alignment horizontal="left" vertical="center"/>
    </xf>
    <xf numFmtId="0" fontId="36" fillId="56" borderId="35" applyNumberFormat="0" applyAlignment="0" applyProtection="0"/>
    <xf numFmtId="4" fontId="22" fillId="34" borderId="45">
      <alignment horizontal="right" vertical="center"/>
    </xf>
    <xf numFmtId="0" fontId="48" fillId="43" borderId="35" applyNumberFormat="0" applyAlignment="0" applyProtection="0"/>
    <xf numFmtId="0" fontId="48" fillId="43" borderId="35" applyNumberFormat="0" applyAlignment="0" applyProtection="0"/>
    <xf numFmtId="0" fontId="30" fillId="59" borderId="42" applyNumberFormat="0" applyFont="0" applyAlignment="0" applyProtection="0"/>
    <xf numFmtId="0" fontId="52" fillId="56" borderId="34" applyNumberFormat="0" applyAlignment="0" applyProtection="0"/>
    <xf numFmtId="0" fontId="55" fillId="0" borderId="37" applyNumberFormat="0" applyFill="0" applyAlignment="0" applyProtection="0"/>
    <xf numFmtId="0" fontId="22" fillId="34" borderId="43">
      <alignment horizontal="right" vertical="center"/>
    </xf>
    <xf numFmtId="0" fontId="23" fillId="59" borderId="42" applyNumberFormat="0" applyFont="0" applyAlignment="0" applyProtection="0"/>
    <xf numFmtId="4" fontId="20" fillId="0" borderId="43">
      <alignment horizontal="right" vertical="center"/>
    </xf>
    <xf numFmtId="0" fontId="55" fillId="0" borderId="37" applyNumberFormat="0" applyFill="0" applyAlignment="0" applyProtection="0"/>
    <xf numFmtId="0" fontId="22" fillId="34" borderId="43">
      <alignment horizontal="right" vertical="center"/>
    </xf>
    <xf numFmtId="0" fontId="22" fillId="34" borderId="43">
      <alignment horizontal="right" vertical="center"/>
    </xf>
    <xf numFmtId="4" fontId="26" fillId="32" borderId="43">
      <alignment horizontal="right" vertical="center"/>
    </xf>
    <xf numFmtId="0" fontId="22" fillId="32" borderId="43">
      <alignment horizontal="right" vertical="center"/>
    </xf>
    <xf numFmtId="4" fontId="22" fillId="32" borderId="43">
      <alignment horizontal="right" vertical="center"/>
    </xf>
    <xf numFmtId="0" fontId="26" fillId="32" borderId="43">
      <alignment horizontal="right" vertical="center"/>
    </xf>
    <xf numFmtId="4" fontId="26" fillId="32" borderId="43">
      <alignment horizontal="right" vertical="center"/>
    </xf>
    <xf numFmtId="0" fontId="22" fillId="34" borderId="43">
      <alignment horizontal="right" vertical="center"/>
    </xf>
    <xf numFmtId="4" fontId="22" fillId="34" borderId="43">
      <alignment horizontal="right" vertical="center"/>
    </xf>
    <xf numFmtId="0" fontId="22" fillId="34" borderId="43">
      <alignment horizontal="right" vertical="center"/>
    </xf>
    <xf numFmtId="4" fontId="22" fillId="34" borderId="43">
      <alignment horizontal="right" vertical="center"/>
    </xf>
    <xf numFmtId="0" fontId="22" fillId="34" borderId="44">
      <alignment horizontal="right" vertical="center"/>
    </xf>
    <xf numFmtId="4" fontId="22" fillId="34" borderId="44">
      <alignment horizontal="right" vertical="center"/>
    </xf>
    <xf numFmtId="0" fontId="22" fillId="34" borderId="45">
      <alignment horizontal="right" vertical="center"/>
    </xf>
    <xf numFmtId="4" fontId="22" fillId="34" borderId="45">
      <alignment horizontal="right" vertical="center"/>
    </xf>
    <xf numFmtId="0" fontId="36" fillId="56" borderId="35" applyNumberFormat="0" applyAlignment="0" applyProtection="0"/>
    <xf numFmtId="0" fontId="20" fillId="34" borderId="46">
      <alignment horizontal="left" vertical="center" wrapText="1" indent="2"/>
    </xf>
    <xf numFmtId="0" fontId="20" fillId="0" borderId="46">
      <alignment horizontal="left" vertical="center" wrapText="1" indent="2"/>
    </xf>
    <xf numFmtId="0" fontId="20" fillId="32" borderId="44">
      <alignment horizontal="left" vertical="center"/>
    </xf>
    <xf numFmtId="0" fontId="48" fillId="43" borderId="35" applyNumberFormat="0" applyAlignment="0" applyProtection="0"/>
    <xf numFmtId="0" fontId="20" fillId="0" borderId="43">
      <alignment horizontal="right" vertical="center"/>
    </xf>
    <xf numFmtId="4" fontId="20" fillId="0" borderId="43">
      <alignment horizontal="right" vertical="center"/>
    </xf>
    <xf numFmtId="0" fontId="20" fillId="0" borderId="43" applyNumberFormat="0" applyFill="0" applyAlignment="0" applyProtection="0"/>
    <xf numFmtId="0" fontId="52" fillId="56" borderId="34" applyNumberFormat="0" applyAlignment="0" applyProtection="0"/>
    <xf numFmtId="169" fontId="20" fillId="60" borderId="43" applyNumberFormat="0" applyFont="0" applyBorder="0" applyAlignment="0" applyProtection="0">
      <alignment horizontal="right" vertical="center"/>
    </xf>
    <xf numFmtId="0" fontId="20" fillId="33" borderId="43"/>
    <xf numFmtId="4" fontId="20" fillId="33" borderId="43"/>
    <xf numFmtId="0" fontId="55" fillId="0" borderId="37" applyNumberFormat="0" applyFill="0" applyAlignment="0" applyProtection="0"/>
    <xf numFmtId="0" fontId="23" fillId="59" borderId="42" applyNumberFormat="0" applyFont="0" applyAlignment="0" applyProtection="0"/>
    <xf numFmtId="0" fontId="30" fillId="59" borderId="42" applyNumberFormat="0" applyFont="0" applyAlignment="0" applyProtection="0"/>
    <xf numFmtId="0" fontId="20" fillId="0" borderId="43" applyNumberFormat="0" applyFill="0" applyAlignment="0" applyProtection="0"/>
    <xf numFmtId="0" fontId="40" fillId="0" borderId="37" applyNumberFormat="0" applyFill="0" applyAlignment="0" applyProtection="0"/>
    <xf numFmtId="0" fontId="55" fillId="0" borderId="37" applyNumberFormat="0" applyFill="0" applyAlignment="0" applyProtection="0"/>
    <xf numFmtId="0" fontId="39" fillId="43" borderId="35" applyNumberFormat="0" applyAlignment="0" applyProtection="0"/>
    <xf numFmtId="0" fontId="36" fillId="56" borderId="35" applyNumberFormat="0" applyAlignment="0" applyProtection="0"/>
    <xf numFmtId="4" fontId="26" fillId="32" borderId="43">
      <alignment horizontal="right" vertical="center"/>
    </xf>
    <xf numFmtId="0" fontId="22" fillId="32" borderId="43">
      <alignment horizontal="right" vertical="center"/>
    </xf>
    <xf numFmtId="169" fontId="20" fillId="60" borderId="43" applyNumberFormat="0" applyFont="0" applyBorder="0" applyAlignment="0" applyProtection="0">
      <alignment horizontal="right" vertical="center"/>
    </xf>
    <xf numFmtId="0" fontId="40" fillId="0" borderId="37" applyNumberFormat="0" applyFill="0" applyAlignment="0" applyProtection="0"/>
    <xf numFmtId="49" fontId="20" fillId="0" borderId="43" applyNumberFormat="0" applyFont="0" applyFill="0" applyBorder="0" applyProtection="0">
      <alignment horizontal="left" vertical="center" indent="2"/>
    </xf>
    <xf numFmtId="49" fontId="20" fillId="0" borderId="44" applyNumberFormat="0" applyFont="0" applyFill="0" applyBorder="0" applyProtection="0">
      <alignment horizontal="left" vertical="center" indent="5"/>
    </xf>
    <xf numFmtId="49" fontId="20" fillId="0" borderId="43" applyNumberFormat="0" applyFont="0" applyFill="0" applyBorder="0" applyProtection="0">
      <alignment horizontal="left" vertical="center" indent="2"/>
    </xf>
    <xf numFmtId="4" fontId="20" fillId="0" borderId="43" applyFill="0" applyBorder="0" applyProtection="0">
      <alignment horizontal="right" vertical="center"/>
    </xf>
    <xf numFmtId="49" fontId="24" fillId="0" borderId="43" applyNumberFormat="0" applyFill="0" applyBorder="0" applyProtection="0">
      <alignment horizontal="left" vertical="center"/>
    </xf>
    <xf numFmtId="0" fontId="20" fillId="0" borderId="46">
      <alignment horizontal="left" vertical="center" wrapText="1" indent="2"/>
    </xf>
    <xf numFmtId="0" fontId="52" fillId="56" borderId="34" applyNumberFormat="0" applyAlignment="0" applyProtection="0"/>
    <xf numFmtId="0" fontId="22" fillId="34" borderId="45">
      <alignment horizontal="right" vertical="center"/>
    </xf>
    <xf numFmtId="0" fontId="39" fillId="43" borderId="35" applyNumberFormat="0" applyAlignment="0" applyProtection="0"/>
    <xf numFmtId="0" fontId="22" fillId="34" borderId="45">
      <alignment horizontal="right" vertical="center"/>
    </xf>
    <xf numFmtId="4" fontId="22" fillId="34" borderId="43">
      <alignment horizontal="right" vertical="center"/>
    </xf>
    <xf numFmtId="0" fontId="22" fillId="34" borderId="43">
      <alignment horizontal="right" vertical="center"/>
    </xf>
    <xf numFmtId="0" fontId="33" fillId="56" borderId="34" applyNumberFormat="0" applyAlignment="0" applyProtection="0"/>
    <xf numFmtId="0" fontId="35" fillId="56" borderId="35" applyNumberFormat="0" applyAlignment="0" applyProtection="0"/>
    <xf numFmtId="0" fontId="40" fillId="0" borderId="37" applyNumberFormat="0" applyFill="0" applyAlignment="0" applyProtection="0"/>
    <xf numFmtId="0" fontId="20" fillId="33" borderId="43"/>
    <xf numFmtId="4" fontId="20" fillId="33" borderId="43"/>
    <xf numFmtId="4" fontId="22" fillId="34" borderId="43">
      <alignment horizontal="right" vertical="center"/>
    </xf>
    <xf numFmtId="0" fontId="26" fillId="32" borderId="43">
      <alignment horizontal="right" vertical="center"/>
    </xf>
    <xf numFmtId="0" fontId="39" fillId="43" borderId="35" applyNumberFormat="0" applyAlignment="0" applyProtection="0"/>
    <xf numFmtId="0" fontId="36" fillId="56" borderId="35" applyNumberFormat="0" applyAlignment="0" applyProtection="0"/>
    <xf numFmtId="4" fontId="20" fillId="0" borderId="43">
      <alignment horizontal="right" vertical="center"/>
    </xf>
    <xf numFmtId="0" fontId="20" fillId="34" borderId="46">
      <alignment horizontal="left" vertical="center" wrapText="1" indent="2"/>
    </xf>
    <xf numFmtId="0" fontId="20" fillId="0" borderId="46">
      <alignment horizontal="left" vertical="center" wrapText="1" indent="2"/>
    </xf>
    <xf numFmtId="0" fontId="52" fillId="56" borderId="34" applyNumberFormat="0" applyAlignment="0" applyProtection="0"/>
    <xf numFmtId="0" fontId="48" fillId="43" borderId="35" applyNumberFormat="0" applyAlignment="0" applyProtection="0"/>
    <xf numFmtId="0" fontId="35" fillId="56" borderId="35" applyNumberFormat="0" applyAlignment="0" applyProtection="0"/>
    <xf numFmtId="0" fontId="33" fillId="56" borderId="34" applyNumberFormat="0" applyAlignment="0" applyProtection="0"/>
    <xf numFmtId="0" fontId="22" fillId="34" borderId="45">
      <alignment horizontal="right" vertical="center"/>
    </xf>
    <xf numFmtId="0" fontId="26" fillId="32" borderId="43">
      <alignment horizontal="right" vertical="center"/>
    </xf>
    <xf numFmtId="4" fontId="22" fillId="32" borderId="43">
      <alignment horizontal="right" vertical="center"/>
    </xf>
    <xf numFmtId="4" fontId="22" fillId="34" borderId="43">
      <alignment horizontal="right" vertical="center"/>
    </xf>
    <xf numFmtId="49" fontId="20" fillId="0" borderId="44" applyNumberFormat="0" applyFont="0" applyFill="0" applyBorder="0" applyProtection="0">
      <alignment horizontal="left" vertical="center" indent="5"/>
    </xf>
    <xf numFmtId="4" fontId="20" fillId="0" borderId="43" applyFill="0" applyBorder="0" applyProtection="0">
      <alignment horizontal="right" vertical="center"/>
    </xf>
    <xf numFmtId="4" fontId="22" fillId="32" borderId="43">
      <alignment horizontal="right" vertical="center"/>
    </xf>
    <xf numFmtId="0" fontId="23" fillId="0" borderId="0"/>
    <xf numFmtId="0" fontId="48" fillId="43" borderId="35" applyNumberFormat="0" applyAlignment="0" applyProtection="0"/>
    <xf numFmtId="0" fontId="39" fillId="43" borderId="35" applyNumberFormat="0" applyAlignment="0" applyProtection="0"/>
    <xf numFmtId="0" fontId="35" fillId="56" borderId="35" applyNumberFormat="0" applyAlignment="0" applyProtection="0"/>
    <xf numFmtId="0" fontId="20" fillId="34" borderId="46">
      <alignment horizontal="left" vertical="center" wrapText="1" indent="2"/>
    </xf>
    <xf numFmtId="0" fontId="20" fillId="0" borderId="46">
      <alignment horizontal="left" vertical="center" wrapText="1" indent="2"/>
    </xf>
    <xf numFmtId="0" fontId="20" fillId="34" borderId="46">
      <alignment horizontal="left" vertical="center" wrapText="1" indent="2"/>
    </xf>
    <xf numFmtId="0" fontId="20" fillId="0" borderId="46">
      <alignment horizontal="left" vertical="center" wrapText="1" indent="2"/>
    </xf>
    <xf numFmtId="0" fontId="33" fillId="56" borderId="34" applyNumberFormat="0" applyAlignment="0" applyProtection="0"/>
    <xf numFmtId="0" fontId="35" fillId="56" borderId="35" applyNumberFormat="0" applyAlignment="0" applyProtection="0"/>
    <xf numFmtId="0" fontId="36" fillId="56" borderId="35" applyNumberFormat="0" applyAlignment="0" applyProtection="0"/>
    <xf numFmtId="0" fontId="39" fillId="43" borderId="35" applyNumberFormat="0" applyAlignment="0" applyProtection="0"/>
    <xf numFmtId="0" fontId="40" fillId="0" borderId="37" applyNumberFormat="0" applyFill="0" applyAlignment="0" applyProtection="0"/>
    <xf numFmtId="0" fontId="48" fillId="43" borderId="35" applyNumberFormat="0" applyAlignment="0" applyProtection="0"/>
    <xf numFmtId="0" fontId="30" fillId="59" borderId="42" applyNumberFormat="0" applyFont="0" applyAlignment="0" applyProtection="0"/>
    <xf numFmtId="0" fontId="23" fillId="59" borderId="42" applyNumberFormat="0" applyFont="0" applyAlignment="0" applyProtection="0"/>
    <xf numFmtId="0" fontId="52" fillId="56" borderId="34" applyNumberFormat="0" applyAlignment="0" applyProtection="0"/>
    <xf numFmtId="0" fontId="55" fillId="0" borderId="37" applyNumberFormat="0" applyFill="0" applyAlignment="0" applyProtection="0"/>
    <xf numFmtId="0" fontId="36" fillId="56" borderId="35" applyNumberFormat="0" applyAlignment="0" applyProtection="0"/>
    <xf numFmtId="0" fontId="48" fillId="43" borderId="35" applyNumberFormat="0" applyAlignment="0" applyProtection="0"/>
    <xf numFmtId="0" fontId="30" fillId="59" borderId="42" applyNumberFormat="0" applyFont="0" applyAlignment="0" applyProtection="0"/>
    <xf numFmtId="0" fontId="52" fillId="56" borderId="34" applyNumberFormat="0" applyAlignment="0" applyProtection="0"/>
    <xf numFmtId="0" fontId="55" fillId="0" borderId="37" applyNumberFormat="0" applyFill="0" applyAlignment="0" applyProtection="0"/>
    <xf numFmtId="0" fontId="22" fillId="34" borderId="21">
      <alignment horizontal="right" vertical="center"/>
    </xf>
    <xf numFmtId="4" fontId="22" fillId="34" borderId="21">
      <alignment horizontal="right" vertical="center"/>
    </xf>
    <xf numFmtId="0" fontId="22" fillId="34" borderId="7">
      <alignment horizontal="right" vertical="center"/>
    </xf>
    <xf numFmtId="4" fontId="22" fillId="34" borderId="7">
      <alignment horizontal="right" vertical="center"/>
    </xf>
    <xf numFmtId="0" fontId="36" fillId="56" borderId="35" applyNumberFormat="0" applyAlignment="0" applyProtection="0"/>
    <xf numFmtId="0" fontId="20" fillId="34" borderId="33">
      <alignment horizontal="left" vertical="center" wrapText="1" indent="2"/>
    </xf>
    <xf numFmtId="0" fontId="20" fillId="0" borderId="33">
      <alignment horizontal="left" vertical="center" wrapText="1" indent="2"/>
    </xf>
    <xf numFmtId="0" fontId="20" fillId="32" borderId="21">
      <alignment horizontal="left" vertical="center"/>
    </xf>
    <xf numFmtId="0" fontId="48" fillId="43" borderId="35" applyNumberFormat="0" applyAlignment="0" applyProtection="0"/>
    <xf numFmtId="0" fontId="52" fillId="56" borderId="34" applyNumberFormat="0" applyAlignment="0" applyProtection="0"/>
    <xf numFmtId="0" fontId="55" fillId="0" borderId="37" applyNumberFormat="0" applyFill="0" applyAlignment="0" applyProtection="0"/>
    <xf numFmtId="49" fontId="20" fillId="0" borderId="21" applyNumberFormat="0" applyFont="0" applyFill="0" applyBorder="0" applyProtection="0">
      <alignment horizontal="left" vertical="center" indent="5"/>
    </xf>
    <xf numFmtId="0" fontId="33" fillId="56" borderId="34" applyNumberFormat="0" applyAlignment="0" applyProtection="0"/>
    <xf numFmtId="0" fontId="35" fillId="56" borderId="35" applyNumberFormat="0" applyAlignment="0" applyProtection="0"/>
    <xf numFmtId="0" fontId="40" fillId="0" borderId="37" applyNumberFormat="0" applyFill="0" applyAlignment="0" applyProtection="0"/>
    <xf numFmtId="49" fontId="20" fillId="0" borderId="43" applyNumberFormat="0" applyFont="0" applyFill="0" applyBorder="0" applyProtection="0">
      <alignment horizontal="left" vertical="center" indent="2"/>
    </xf>
    <xf numFmtId="0" fontId="22" fillId="32" borderId="43">
      <alignment horizontal="right" vertical="center"/>
    </xf>
    <xf numFmtId="4" fontId="22" fillId="32" borderId="43">
      <alignment horizontal="right" vertical="center"/>
    </xf>
    <xf numFmtId="0" fontId="26" fillId="32" borderId="43">
      <alignment horizontal="right" vertical="center"/>
    </xf>
    <xf numFmtId="4" fontId="26" fillId="32" borderId="43">
      <alignment horizontal="right" vertical="center"/>
    </xf>
    <xf numFmtId="0" fontId="22" fillId="34" borderId="43">
      <alignment horizontal="right" vertical="center"/>
    </xf>
    <xf numFmtId="4" fontId="22" fillId="34" borderId="43">
      <alignment horizontal="right" vertical="center"/>
    </xf>
    <xf numFmtId="0" fontId="22" fillId="34" borderId="43">
      <alignment horizontal="right" vertical="center"/>
    </xf>
    <xf numFmtId="4" fontId="22" fillId="34" borderId="43">
      <alignment horizontal="right" vertical="center"/>
    </xf>
    <xf numFmtId="0" fontId="39" fillId="43" borderId="35" applyNumberFormat="0" applyAlignment="0" applyProtection="0"/>
    <xf numFmtId="0" fontId="20" fillId="0" borderId="43">
      <alignment horizontal="right" vertical="center"/>
    </xf>
    <xf numFmtId="4" fontId="20" fillId="0" borderId="43">
      <alignment horizontal="right" vertical="center"/>
    </xf>
    <xf numFmtId="4" fontId="20" fillId="0" borderId="43" applyFill="0" applyBorder="0" applyProtection="0">
      <alignment horizontal="right" vertical="center"/>
    </xf>
    <xf numFmtId="49" fontId="24" fillId="0" borderId="43" applyNumberFormat="0" applyFill="0" applyBorder="0" applyProtection="0">
      <alignment horizontal="left" vertical="center"/>
    </xf>
    <xf numFmtId="0" fontId="20" fillId="0" borderId="43" applyNumberFormat="0" applyFill="0" applyAlignment="0" applyProtection="0"/>
    <xf numFmtId="169" fontId="20" fillId="60" borderId="43" applyNumberFormat="0" applyFont="0" applyBorder="0" applyAlignment="0" applyProtection="0">
      <alignment horizontal="right" vertical="center"/>
    </xf>
    <xf numFmtId="0" fontId="20" fillId="33" borderId="43"/>
    <xf numFmtId="4" fontId="20" fillId="33" borderId="43"/>
    <xf numFmtId="4" fontId="22" fillId="34" borderId="43">
      <alignment horizontal="right" vertical="center"/>
    </xf>
    <xf numFmtId="0" fontId="20" fillId="33" borderId="43"/>
    <xf numFmtId="0" fontId="35" fillId="56" borderId="35" applyNumberFormat="0" applyAlignment="0" applyProtection="0"/>
    <xf numFmtId="0" fontId="22" fillId="32" borderId="43">
      <alignment horizontal="right" vertical="center"/>
    </xf>
    <xf numFmtId="0" fontId="20" fillId="0" borderId="43">
      <alignment horizontal="right" vertical="center"/>
    </xf>
    <xf numFmtId="0" fontId="55" fillId="0" borderId="37" applyNumberFormat="0" applyFill="0" applyAlignment="0" applyProtection="0"/>
    <xf numFmtId="0" fontId="20" fillId="32" borderId="44">
      <alignment horizontal="left" vertical="center"/>
    </xf>
    <xf numFmtId="0" fontId="48" fillId="43" borderId="35" applyNumberFormat="0" applyAlignment="0" applyProtection="0"/>
    <xf numFmtId="169" fontId="20" fillId="60" borderId="43" applyNumberFormat="0" applyFont="0" applyBorder="0" applyAlignment="0" applyProtection="0">
      <alignment horizontal="right" vertical="center"/>
    </xf>
    <xf numFmtId="0" fontId="30" fillId="59" borderId="42" applyNumberFormat="0" applyFont="0" applyAlignment="0" applyProtection="0"/>
    <xf numFmtId="0" fontId="20" fillId="0" borderId="46">
      <alignment horizontal="left" vertical="center" wrapText="1" indent="2"/>
    </xf>
    <xf numFmtId="4" fontId="20" fillId="33" borderId="43"/>
    <xf numFmtId="49" fontId="24" fillId="0" borderId="43" applyNumberFormat="0" applyFill="0" applyBorder="0" applyProtection="0">
      <alignment horizontal="left" vertical="center"/>
    </xf>
    <xf numFmtId="0" fontId="20" fillId="0" borderId="43">
      <alignment horizontal="right" vertical="center"/>
    </xf>
    <xf numFmtId="4" fontId="22" fillId="34" borderId="45">
      <alignment horizontal="right" vertical="center"/>
    </xf>
    <xf numFmtId="4" fontId="22" fillId="34" borderId="43">
      <alignment horizontal="right" vertical="center"/>
    </xf>
    <xf numFmtId="4" fontId="22" fillId="34" borderId="43">
      <alignment horizontal="right" vertical="center"/>
    </xf>
    <xf numFmtId="0" fontId="26" fillId="32" borderId="43">
      <alignment horizontal="right" vertical="center"/>
    </xf>
    <xf numFmtId="0" fontId="22" fillId="32" borderId="43">
      <alignment horizontal="right" vertical="center"/>
    </xf>
    <xf numFmtId="49" fontId="20" fillId="0" borderId="43" applyNumberFormat="0" applyFont="0" applyFill="0" applyBorder="0" applyProtection="0">
      <alignment horizontal="left" vertical="center" indent="2"/>
    </xf>
    <xf numFmtId="0" fontId="48" fillId="43" borderId="35" applyNumberFormat="0" applyAlignment="0" applyProtection="0"/>
    <xf numFmtId="0" fontId="33" fillId="56" borderId="34" applyNumberFormat="0" applyAlignment="0" applyProtection="0"/>
    <xf numFmtId="49" fontId="20" fillId="0" borderId="43" applyNumberFormat="0" applyFont="0" applyFill="0" applyBorder="0" applyProtection="0">
      <alignment horizontal="left" vertical="center" indent="2"/>
    </xf>
    <xf numFmtId="0" fontId="39" fillId="43" borderId="35" applyNumberFormat="0" applyAlignment="0" applyProtection="0"/>
    <xf numFmtId="4" fontId="20" fillId="0" borderId="43" applyFill="0" applyBorder="0" applyProtection="0">
      <alignment horizontal="right" vertical="center"/>
    </xf>
    <xf numFmtId="0" fontId="36" fillId="56" borderId="35" applyNumberFormat="0" applyAlignment="0" applyProtection="0"/>
    <xf numFmtId="0" fontId="55" fillId="0" borderId="37" applyNumberFormat="0" applyFill="0" applyAlignment="0" applyProtection="0"/>
    <xf numFmtId="0" fontId="52" fillId="56" borderId="34" applyNumberFormat="0" applyAlignment="0" applyProtection="0"/>
    <xf numFmtId="0" fontId="20" fillId="0" borderId="43" applyNumberFormat="0" applyFill="0" applyAlignment="0" applyProtection="0"/>
    <xf numFmtId="4" fontId="20" fillId="0" borderId="43">
      <alignment horizontal="right" vertical="center"/>
    </xf>
    <xf numFmtId="0" fontId="20" fillId="0" borderId="43">
      <alignment horizontal="right" vertical="center"/>
    </xf>
    <xf numFmtId="0" fontId="48" fillId="43" borderId="35" applyNumberFormat="0" applyAlignment="0" applyProtection="0"/>
    <xf numFmtId="0" fontId="33" fillId="56" borderId="34" applyNumberFormat="0" applyAlignment="0" applyProtection="0"/>
    <xf numFmtId="0" fontId="35" fillId="56" borderId="35" applyNumberFormat="0" applyAlignment="0" applyProtection="0"/>
    <xf numFmtId="0" fontId="20" fillId="34" borderId="46">
      <alignment horizontal="left" vertical="center" wrapText="1" indent="2"/>
    </xf>
    <xf numFmtId="0" fontId="36" fillId="56" borderId="35" applyNumberFormat="0" applyAlignment="0" applyProtection="0"/>
    <xf numFmtId="0" fontId="36" fillId="56" borderId="35" applyNumberFormat="0" applyAlignment="0" applyProtection="0"/>
    <xf numFmtId="4" fontId="22" fillId="34" borderId="44">
      <alignment horizontal="right" vertical="center"/>
    </xf>
    <xf numFmtId="0" fontId="22" fillId="34" borderId="44">
      <alignment horizontal="right" vertical="center"/>
    </xf>
    <xf numFmtId="0" fontId="22" fillId="34" borderId="43">
      <alignment horizontal="right" vertical="center"/>
    </xf>
    <xf numFmtId="4" fontId="26" fillId="32" borderId="43">
      <alignment horizontal="right" vertical="center"/>
    </xf>
    <xf numFmtId="0" fontId="39" fillId="43" borderId="35" applyNumberFormat="0" applyAlignment="0" applyProtection="0"/>
    <xf numFmtId="0" fontId="40" fillId="0" borderId="37" applyNumberFormat="0" applyFill="0" applyAlignment="0" applyProtection="0"/>
    <xf numFmtId="0" fontId="55" fillId="0" borderId="37" applyNumberFormat="0" applyFill="0" applyAlignment="0" applyProtection="0"/>
    <xf numFmtId="0" fontId="30" fillId="59" borderId="42" applyNumberFormat="0" applyFont="0" applyAlignment="0" applyProtection="0"/>
    <xf numFmtId="0" fontId="48" fillId="43" borderId="35" applyNumberFormat="0" applyAlignment="0" applyProtection="0"/>
    <xf numFmtId="49" fontId="24" fillId="0" borderId="43" applyNumberFormat="0" applyFill="0" applyBorder="0" applyProtection="0">
      <alignment horizontal="left" vertical="center"/>
    </xf>
    <xf numFmtId="0" fontId="20" fillId="34" borderId="46">
      <alignment horizontal="left" vertical="center" wrapText="1" indent="2"/>
    </xf>
    <xf numFmtId="0" fontId="36" fillId="56" borderId="35" applyNumberFormat="0" applyAlignment="0" applyProtection="0"/>
    <xf numFmtId="0" fontId="20" fillId="0" borderId="46">
      <alignment horizontal="left" vertical="center" wrapText="1" indent="2"/>
    </xf>
    <xf numFmtId="0" fontId="30" fillId="59" borderId="42" applyNumberFormat="0" applyFont="0" applyAlignment="0" applyProtection="0"/>
    <xf numFmtId="0" fontId="23" fillId="59" borderId="42" applyNumberFormat="0" applyFont="0" applyAlignment="0" applyProtection="0"/>
    <xf numFmtId="0" fontId="52" fillId="56" borderId="34" applyNumberFormat="0" applyAlignment="0" applyProtection="0"/>
    <xf numFmtId="0" fontId="55" fillId="0" borderId="37" applyNumberFormat="0" applyFill="0" applyAlignment="0" applyProtection="0"/>
    <xf numFmtId="4" fontId="20" fillId="33" borderId="43"/>
    <xf numFmtId="0" fontId="22" fillId="34" borderId="43">
      <alignment horizontal="right" vertical="center"/>
    </xf>
    <xf numFmtId="0" fontId="55" fillId="0" borderId="37" applyNumberFormat="0" applyFill="0" applyAlignment="0" applyProtection="0"/>
    <xf numFmtId="4" fontId="22" fillId="34" borderId="45">
      <alignment horizontal="right" vertical="center"/>
    </xf>
    <xf numFmtId="0" fontId="35" fillId="56" borderId="35" applyNumberFormat="0" applyAlignment="0" applyProtection="0"/>
    <xf numFmtId="0" fontId="22" fillId="34" borderId="44">
      <alignment horizontal="right" vertical="center"/>
    </xf>
    <xf numFmtId="0" fontId="36" fillId="56" borderId="35" applyNumberFormat="0" applyAlignment="0" applyProtection="0"/>
    <xf numFmtId="0" fontId="40" fillId="0" borderId="37" applyNumberFormat="0" applyFill="0" applyAlignment="0" applyProtection="0"/>
    <xf numFmtId="0" fontId="30" fillId="59" borderId="42" applyNumberFormat="0" applyFont="0" applyAlignment="0" applyProtection="0"/>
    <xf numFmtId="4" fontId="22" fillId="34" borderId="44">
      <alignment horizontal="right" vertical="center"/>
    </xf>
    <xf numFmtId="0" fontId="20" fillId="34" borderId="46">
      <alignment horizontal="left" vertical="center" wrapText="1" indent="2"/>
    </xf>
    <xf numFmtId="0" fontId="20" fillId="33" borderId="43"/>
    <xf numFmtId="169" fontId="20" fillId="60" borderId="43" applyNumberFormat="0" applyFont="0" applyBorder="0" applyAlignment="0" applyProtection="0">
      <alignment horizontal="right" vertical="center"/>
    </xf>
    <xf numFmtId="0" fontId="20" fillId="0" borderId="43" applyNumberFormat="0" applyFill="0" applyAlignment="0" applyProtection="0"/>
    <xf numFmtId="4" fontId="20" fillId="0" borderId="43" applyFill="0" applyBorder="0" applyProtection="0">
      <alignment horizontal="right" vertical="center"/>
    </xf>
    <xf numFmtId="4" fontId="22" fillId="32" borderId="43">
      <alignment horizontal="right" vertical="center"/>
    </xf>
    <xf numFmtId="0" fontId="40" fillId="0" borderId="37" applyNumberFormat="0" applyFill="0" applyAlignment="0" applyProtection="0"/>
    <xf numFmtId="49" fontId="24" fillId="0" borderId="43" applyNumberFormat="0" applyFill="0" applyBorder="0" applyProtection="0">
      <alignment horizontal="left" vertical="center"/>
    </xf>
    <xf numFmtId="49" fontId="20" fillId="0" borderId="44" applyNumberFormat="0" applyFont="0" applyFill="0" applyBorder="0" applyProtection="0">
      <alignment horizontal="left" vertical="center" indent="5"/>
    </xf>
    <xf numFmtId="0" fontId="20" fillId="32" borderId="44">
      <alignment horizontal="left" vertical="center"/>
    </xf>
    <xf numFmtId="0" fontId="36" fillId="56" borderId="35" applyNumberFormat="0" applyAlignment="0" applyProtection="0"/>
    <xf numFmtId="4" fontId="22" fillId="34" borderId="45">
      <alignment horizontal="right" vertical="center"/>
    </xf>
    <xf numFmtId="0" fontId="48" fillId="43" borderId="35" applyNumberFormat="0" applyAlignment="0" applyProtection="0"/>
    <xf numFmtId="0" fontId="48" fillId="43" borderId="35" applyNumberFormat="0" applyAlignment="0" applyProtection="0"/>
    <xf numFmtId="0" fontId="30" fillId="59" borderId="42" applyNumberFormat="0" applyFont="0" applyAlignment="0" applyProtection="0"/>
    <xf numFmtId="0" fontId="52" fillId="56" borderId="34" applyNumberFormat="0" applyAlignment="0" applyProtection="0"/>
    <xf numFmtId="0" fontId="55" fillId="0" borderId="37" applyNumberFormat="0" applyFill="0" applyAlignment="0" applyProtection="0"/>
    <xf numFmtId="0" fontId="22" fillId="34" borderId="43">
      <alignment horizontal="right" vertical="center"/>
    </xf>
    <xf numFmtId="0" fontId="23" fillId="59" borderId="42" applyNumberFormat="0" applyFont="0" applyAlignment="0" applyProtection="0"/>
    <xf numFmtId="4" fontId="20" fillId="0" borderId="43">
      <alignment horizontal="right" vertical="center"/>
    </xf>
    <xf numFmtId="0" fontId="55" fillId="0" borderId="37" applyNumberFormat="0" applyFill="0" applyAlignment="0" applyProtection="0"/>
    <xf numFmtId="0" fontId="22" fillId="34" borderId="43">
      <alignment horizontal="right" vertical="center"/>
    </xf>
    <xf numFmtId="0" fontId="22" fillId="34" borderId="43">
      <alignment horizontal="right" vertical="center"/>
    </xf>
    <xf numFmtId="4" fontId="26" fillId="32" borderId="43">
      <alignment horizontal="right" vertical="center"/>
    </xf>
    <xf numFmtId="0" fontId="22" fillId="32" borderId="43">
      <alignment horizontal="right" vertical="center"/>
    </xf>
    <xf numFmtId="4" fontId="22" fillId="32" borderId="43">
      <alignment horizontal="right" vertical="center"/>
    </xf>
    <xf numFmtId="0" fontId="26" fillId="32" borderId="43">
      <alignment horizontal="right" vertical="center"/>
    </xf>
    <xf numFmtId="4" fontId="26" fillId="32" borderId="43">
      <alignment horizontal="right" vertical="center"/>
    </xf>
    <xf numFmtId="0" fontId="22" fillId="34" borderId="43">
      <alignment horizontal="right" vertical="center"/>
    </xf>
    <xf numFmtId="4" fontId="22" fillId="34" borderId="43">
      <alignment horizontal="right" vertical="center"/>
    </xf>
    <xf numFmtId="0" fontId="22" fillId="34" borderId="43">
      <alignment horizontal="right" vertical="center"/>
    </xf>
    <xf numFmtId="4" fontId="22" fillId="34" borderId="43">
      <alignment horizontal="right" vertical="center"/>
    </xf>
    <xf numFmtId="0" fontId="22" fillId="34" borderId="44">
      <alignment horizontal="right" vertical="center"/>
    </xf>
    <xf numFmtId="4" fontId="22" fillId="34" borderId="44">
      <alignment horizontal="right" vertical="center"/>
    </xf>
    <xf numFmtId="0" fontId="22" fillId="34" borderId="45">
      <alignment horizontal="right" vertical="center"/>
    </xf>
    <xf numFmtId="4" fontId="22" fillId="34" borderId="45">
      <alignment horizontal="right" vertical="center"/>
    </xf>
    <xf numFmtId="0" fontId="36" fillId="56" borderId="35" applyNumberFormat="0" applyAlignment="0" applyProtection="0"/>
    <xf numFmtId="0" fontId="20" fillId="34" borderId="46">
      <alignment horizontal="left" vertical="center" wrapText="1" indent="2"/>
    </xf>
    <xf numFmtId="0" fontId="20" fillId="0" borderId="46">
      <alignment horizontal="left" vertical="center" wrapText="1" indent="2"/>
    </xf>
    <xf numFmtId="0" fontId="20" fillId="32" borderId="44">
      <alignment horizontal="left" vertical="center"/>
    </xf>
    <xf numFmtId="0" fontId="48" fillId="43" borderId="35" applyNumberFormat="0" applyAlignment="0" applyProtection="0"/>
    <xf numFmtId="0" fontId="20" fillId="0" borderId="43">
      <alignment horizontal="right" vertical="center"/>
    </xf>
    <xf numFmtId="4" fontId="20" fillId="0" borderId="43">
      <alignment horizontal="right" vertical="center"/>
    </xf>
    <xf numFmtId="0" fontId="20" fillId="0" borderId="43" applyNumberFormat="0" applyFill="0" applyAlignment="0" applyProtection="0"/>
    <xf numFmtId="0" fontId="52" fillId="56" borderId="34" applyNumberFormat="0" applyAlignment="0" applyProtection="0"/>
    <xf numFmtId="169" fontId="20" fillId="60" borderId="43" applyNumberFormat="0" applyFont="0" applyBorder="0" applyAlignment="0" applyProtection="0">
      <alignment horizontal="right" vertical="center"/>
    </xf>
    <xf numFmtId="0" fontId="20" fillId="33" borderId="43"/>
    <xf numFmtId="4" fontId="20" fillId="33" borderId="43"/>
    <xf numFmtId="0" fontId="55" fillId="0" borderId="37" applyNumberFormat="0" applyFill="0" applyAlignment="0" applyProtection="0"/>
    <xf numFmtId="0" fontId="23" fillId="59" borderId="42" applyNumberFormat="0" applyFont="0" applyAlignment="0" applyProtection="0"/>
    <xf numFmtId="0" fontId="30" fillId="59" borderId="42" applyNumberFormat="0" applyFont="0" applyAlignment="0" applyProtection="0"/>
    <xf numFmtId="0" fontId="20" fillId="0" borderId="43" applyNumberFormat="0" applyFill="0" applyAlignment="0" applyProtection="0"/>
    <xf numFmtId="0" fontId="40" fillId="0" borderId="37" applyNumberFormat="0" applyFill="0" applyAlignment="0" applyProtection="0"/>
    <xf numFmtId="0" fontId="55" fillId="0" borderId="37" applyNumberFormat="0" applyFill="0" applyAlignment="0" applyProtection="0"/>
    <xf numFmtId="0" fontId="39" fillId="43" borderId="35" applyNumberFormat="0" applyAlignment="0" applyProtection="0"/>
    <xf numFmtId="0" fontId="36" fillId="56" borderId="35" applyNumberFormat="0" applyAlignment="0" applyProtection="0"/>
    <xf numFmtId="4" fontId="26" fillId="32" borderId="43">
      <alignment horizontal="right" vertical="center"/>
    </xf>
    <xf numFmtId="0" fontId="22" fillId="32" borderId="43">
      <alignment horizontal="right" vertical="center"/>
    </xf>
    <xf numFmtId="169" fontId="20" fillId="60" borderId="43" applyNumberFormat="0" applyFont="0" applyBorder="0" applyAlignment="0" applyProtection="0">
      <alignment horizontal="right" vertical="center"/>
    </xf>
    <xf numFmtId="0" fontId="40" fillId="0" borderId="37" applyNumberFormat="0" applyFill="0" applyAlignment="0" applyProtection="0"/>
    <xf numFmtId="49" fontId="20" fillId="0" borderId="43" applyNumberFormat="0" applyFont="0" applyFill="0" applyBorder="0" applyProtection="0">
      <alignment horizontal="left" vertical="center" indent="2"/>
    </xf>
    <xf numFmtId="49" fontId="20" fillId="0" borderId="44" applyNumberFormat="0" applyFont="0" applyFill="0" applyBorder="0" applyProtection="0">
      <alignment horizontal="left" vertical="center" indent="5"/>
    </xf>
    <xf numFmtId="49" fontId="20" fillId="0" borderId="43" applyNumberFormat="0" applyFont="0" applyFill="0" applyBorder="0" applyProtection="0">
      <alignment horizontal="left" vertical="center" indent="2"/>
    </xf>
    <xf numFmtId="4" fontId="20" fillId="0" borderId="43" applyFill="0" applyBorder="0" applyProtection="0">
      <alignment horizontal="right" vertical="center"/>
    </xf>
    <xf numFmtId="49" fontId="24" fillId="0" borderId="43" applyNumberFormat="0" applyFill="0" applyBorder="0" applyProtection="0">
      <alignment horizontal="left" vertical="center"/>
    </xf>
    <xf numFmtId="0" fontId="20" fillId="0" borderId="46">
      <alignment horizontal="left" vertical="center" wrapText="1" indent="2"/>
    </xf>
    <xf numFmtId="0" fontId="52" fillId="56" borderId="34" applyNumberFormat="0" applyAlignment="0" applyProtection="0"/>
    <xf numFmtId="0" fontId="22" fillId="34" borderId="45">
      <alignment horizontal="right" vertical="center"/>
    </xf>
    <xf numFmtId="0" fontId="39" fillId="43" borderId="35" applyNumberFormat="0" applyAlignment="0" applyProtection="0"/>
    <xf numFmtId="0" fontId="22" fillId="34" borderId="45">
      <alignment horizontal="right" vertical="center"/>
    </xf>
    <xf numFmtId="4" fontId="22" fillId="34" borderId="43">
      <alignment horizontal="right" vertical="center"/>
    </xf>
    <xf numFmtId="0" fontId="22" fillId="34" borderId="43">
      <alignment horizontal="right" vertical="center"/>
    </xf>
    <xf numFmtId="0" fontId="33" fillId="56" borderId="34" applyNumberFormat="0" applyAlignment="0" applyProtection="0"/>
    <xf numFmtId="0" fontId="35" fillId="56" borderId="35" applyNumberFormat="0" applyAlignment="0" applyProtection="0"/>
    <xf numFmtId="0" fontId="40" fillId="0" borderId="37" applyNumberFormat="0" applyFill="0" applyAlignment="0" applyProtection="0"/>
    <xf numFmtId="0" fontId="20" fillId="33" borderId="43"/>
    <xf numFmtId="4" fontId="20" fillId="33" borderId="43"/>
    <xf numFmtId="4" fontId="22" fillId="34" borderId="43">
      <alignment horizontal="right" vertical="center"/>
    </xf>
    <xf numFmtId="0" fontId="26" fillId="32" borderId="43">
      <alignment horizontal="right" vertical="center"/>
    </xf>
    <xf numFmtId="0" fontId="39" fillId="43" borderId="35" applyNumberFormat="0" applyAlignment="0" applyProtection="0"/>
    <xf numFmtId="0" fontId="36" fillId="56" borderId="35" applyNumberFormat="0" applyAlignment="0" applyProtection="0"/>
    <xf numFmtId="4" fontId="20" fillId="0" borderId="43">
      <alignment horizontal="right" vertical="center"/>
    </xf>
    <xf numFmtId="0" fontId="20" fillId="34" borderId="46">
      <alignment horizontal="left" vertical="center" wrapText="1" indent="2"/>
    </xf>
    <xf numFmtId="0" fontId="20" fillId="0" borderId="46">
      <alignment horizontal="left" vertical="center" wrapText="1" indent="2"/>
    </xf>
    <xf numFmtId="0" fontId="52" fillId="56" borderId="34" applyNumberFormat="0" applyAlignment="0" applyProtection="0"/>
    <xf numFmtId="0" fontId="48" fillId="43" borderId="35" applyNumberFormat="0" applyAlignment="0" applyProtection="0"/>
    <xf numFmtId="0" fontId="35" fillId="56" borderId="35" applyNumberFormat="0" applyAlignment="0" applyProtection="0"/>
    <xf numFmtId="0" fontId="33" fillId="56" borderId="34" applyNumberFormat="0" applyAlignment="0" applyProtection="0"/>
    <xf numFmtId="0" fontId="22" fillId="34" borderId="45">
      <alignment horizontal="right" vertical="center"/>
    </xf>
    <xf numFmtId="0" fontId="26" fillId="32" borderId="43">
      <alignment horizontal="right" vertical="center"/>
    </xf>
    <xf numFmtId="4" fontId="22" fillId="32" borderId="43">
      <alignment horizontal="right" vertical="center"/>
    </xf>
    <xf numFmtId="4" fontId="22" fillId="34" borderId="43">
      <alignment horizontal="right" vertical="center"/>
    </xf>
    <xf numFmtId="49" fontId="20" fillId="0" borderId="44" applyNumberFormat="0" applyFont="0" applyFill="0" applyBorder="0" applyProtection="0">
      <alignment horizontal="left" vertical="center" indent="5"/>
    </xf>
    <xf numFmtId="4" fontId="20" fillId="0" borderId="43" applyFill="0" applyBorder="0" applyProtection="0">
      <alignment horizontal="right" vertical="center"/>
    </xf>
    <xf numFmtId="4" fontId="22" fillId="32" borderId="43">
      <alignment horizontal="right" vertical="center"/>
    </xf>
    <xf numFmtId="0" fontId="48" fillId="43" borderId="35" applyNumberFormat="0" applyAlignment="0" applyProtection="0"/>
    <xf numFmtId="0" fontId="39" fillId="43" borderId="35" applyNumberFormat="0" applyAlignment="0" applyProtection="0"/>
    <xf numFmtId="0" fontId="35" fillId="56" borderId="35" applyNumberFormat="0" applyAlignment="0" applyProtection="0"/>
    <xf numFmtId="0" fontId="20" fillId="34" borderId="46">
      <alignment horizontal="left" vertical="center" wrapText="1" indent="2"/>
    </xf>
    <xf numFmtId="0" fontId="20" fillId="0" borderId="46">
      <alignment horizontal="left" vertical="center" wrapText="1" indent="2"/>
    </xf>
    <xf numFmtId="0" fontId="20" fillId="34" borderId="46">
      <alignment horizontal="left" vertical="center" wrapText="1" indent="2"/>
    </xf>
    <xf numFmtId="0" fontId="13" fillId="0" borderId="0"/>
  </cellStyleXfs>
  <cellXfs count="293">
    <xf numFmtId="0" fontId="0" fillId="0" borderId="0" xfId="0"/>
    <xf numFmtId="0" fontId="1" fillId="0" borderId="0" xfId="0" applyFont="1"/>
    <xf numFmtId="0" fontId="0" fillId="0" borderId="0" xfId="0" quotePrefix="1"/>
    <xf numFmtId="1" fontId="0" fillId="0" borderId="0" xfId="0" applyNumberFormat="1"/>
    <xf numFmtId="0" fontId="6" fillId="0" borderId="0" xfId="0" applyFont="1"/>
    <xf numFmtId="2" fontId="1" fillId="0" borderId="0" xfId="0" applyNumberFormat="1" applyFont="1"/>
    <xf numFmtId="2" fontId="0" fillId="0" borderId="0" xfId="0" applyNumberFormat="1"/>
    <xf numFmtId="0" fontId="0" fillId="0" borderId="0" xfId="0" applyAlignment="1">
      <alignment horizontal="center"/>
    </xf>
    <xf numFmtId="0" fontId="0" fillId="2" borderId="0" xfId="0" applyFill="1"/>
    <xf numFmtId="0" fontId="0" fillId="0" borderId="0" xfId="0" applyAlignment="1">
      <alignment horizontal="center" vertical="center"/>
    </xf>
    <xf numFmtId="0" fontId="0" fillId="3" borderId="0" xfId="0" applyFill="1"/>
    <xf numFmtId="0" fontId="0" fillId="0" borderId="0" xfId="0" applyAlignment="1">
      <alignment vertical="center" textRotation="90"/>
    </xf>
    <xf numFmtId="0" fontId="0" fillId="0" borderId="0" xfId="0" applyAlignment="1">
      <alignment vertical="center"/>
    </xf>
    <xf numFmtId="164" fontId="0" fillId="0" borderId="0" xfId="0" applyNumberFormat="1"/>
    <xf numFmtId="0" fontId="3" fillId="0" borderId="0" xfId="0" applyFont="1"/>
    <xf numFmtId="0" fontId="8" fillId="0" borderId="0" xfId="0" applyFont="1"/>
    <xf numFmtId="2" fontId="0" fillId="3" borderId="0" xfId="0" applyNumberFormat="1" applyFill="1"/>
    <xf numFmtId="0" fontId="0" fillId="0" borderId="0" xfId="0" applyAlignment="1">
      <alignment vertical="center" textRotation="90" wrapText="1"/>
    </xf>
    <xf numFmtId="0" fontId="5" fillId="0" borderId="0" xfId="2"/>
    <xf numFmtId="2" fontId="7" fillId="0" borderId="0" xfId="1" applyNumberFormat="1" applyFont="1" applyBorder="1"/>
    <xf numFmtId="2" fontId="7" fillId="0" borderId="0" xfId="1" applyNumberFormat="1" applyFont="1" applyFill="1" applyBorder="1"/>
    <xf numFmtId="165" fontId="0" fillId="0" borderId="0" xfId="0" applyNumberFormat="1"/>
    <xf numFmtId="166" fontId="0" fillId="0" borderId="0" xfId="0" applyNumberFormat="1"/>
    <xf numFmtId="0" fontId="1" fillId="0" borderId="0" xfId="0" applyFont="1" applyAlignment="1">
      <alignment vertical="center"/>
    </xf>
    <xf numFmtId="0" fontId="0" fillId="5" borderId="0" xfId="0" applyFill="1"/>
    <xf numFmtId="0" fontId="0" fillId="0" borderId="0" xfId="0" applyAlignment="1">
      <alignment wrapText="1"/>
    </xf>
    <xf numFmtId="0" fontId="0" fillId="0" borderId="0" xfId="0" applyAlignment="1">
      <alignment horizontal="center" vertical="center"/>
    </xf>
    <xf numFmtId="3" fontId="0" fillId="0" borderId="0" xfId="0" applyNumberFormat="1"/>
    <xf numFmtId="0" fontId="0" fillId="0" borderId="0" xfId="0" applyAlignment="1">
      <alignment horizontal="center" vertical="center"/>
    </xf>
    <xf numFmtId="0" fontId="0" fillId="0" borderId="0" xfId="0" applyAlignment="1">
      <alignment horizontal="center" vertical="center"/>
    </xf>
    <xf numFmtId="0" fontId="0" fillId="0" borderId="5" xfId="0" applyBorder="1"/>
    <xf numFmtId="0" fontId="0" fillId="0" borderId="0" xfId="0" applyBorder="1" applyAlignment="1">
      <alignment vertical="center"/>
    </xf>
    <xf numFmtId="0" fontId="0" fillId="0" borderId="0" xfId="0" applyBorder="1"/>
    <xf numFmtId="0" fontId="1" fillId="0" borderId="0" xfId="0" applyFont="1" applyBorder="1"/>
    <xf numFmtId="2" fontId="0" fillId="0" borderId="0" xfId="0" applyNumberFormat="1" applyBorder="1"/>
    <xf numFmtId="0" fontId="0" fillId="0" borderId="0" xfId="0" applyFill="1" applyBorder="1" applyAlignment="1">
      <alignment vertical="center" wrapText="1"/>
    </xf>
    <xf numFmtId="0" fontId="0" fillId="0" borderId="0" xfId="0" applyFill="1" applyBorder="1" applyAlignment="1">
      <alignment horizontal="center" vertical="center"/>
    </xf>
    <xf numFmtId="0" fontId="0" fillId="0" borderId="0" xfId="0" applyFill="1"/>
    <xf numFmtId="0" fontId="1" fillId="0" borderId="0" xfId="0" applyFont="1" applyFill="1"/>
    <xf numFmtId="2" fontId="0" fillId="0" borderId="0" xfId="0" applyNumberFormat="1" applyFont="1"/>
    <xf numFmtId="0" fontId="0" fillId="0" borderId="0" xfId="0" applyFont="1"/>
    <xf numFmtId="0" fontId="0" fillId="7" borderId="0" xfId="0" applyFill="1"/>
    <xf numFmtId="0" fontId="0" fillId="8" borderId="0" xfId="0" applyFill="1"/>
    <xf numFmtId="0" fontId="1" fillId="0" borderId="0" xfId="0" applyFont="1" applyAlignment="1">
      <alignment wrapText="1"/>
    </xf>
    <xf numFmtId="0" fontId="7" fillId="0" borderId="0" xfId="0" applyFont="1"/>
    <xf numFmtId="164" fontId="7" fillId="0" borderId="0" xfId="0" applyNumberFormat="1" applyFont="1"/>
    <xf numFmtId="0" fontId="9" fillId="0" borderId="0" xfId="0" applyFont="1"/>
    <xf numFmtId="167" fontId="0" fillId="0" borderId="0" xfId="0" applyNumberFormat="1"/>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2" xfId="0" applyFill="1" applyBorder="1"/>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textRotation="90" wrapText="1"/>
    </xf>
    <xf numFmtId="0" fontId="0" fillId="0" borderId="0" xfId="0" applyAlignment="1">
      <alignment textRotation="90" wrapText="1"/>
    </xf>
    <xf numFmtId="164" fontId="7" fillId="0" borderId="0" xfId="0" applyNumberFormat="1" applyFont="1" applyFill="1"/>
    <xf numFmtId="1" fontId="7" fillId="0" borderId="0" xfId="0" applyNumberFormat="1" applyFont="1" applyFill="1"/>
    <xf numFmtId="164" fontId="8" fillId="0" borderId="14" xfId="0" applyNumberFormat="1" applyFont="1" applyBorder="1"/>
    <xf numFmtId="0" fontId="0" fillId="0" borderId="1" xfId="0" applyBorder="1" applyAlignment="1">
      <alignment horizontal="center"/>
    </xf>
    <xf numFmtId="0" fontId="0" fillId="0" borderId="0" xfId="0" applyAlignment="1">
      <alignment horizontal="center" vertical="center" textRotation="90"/>
    </xf>
    <xf numFmtId="0" fontId="0" fillId="0" borderId="0" xfId="0" applyAlignment="1">
      <alignment horizontal="center"/>
    </xf>
    <xf numFmtId="0" fontId="0" fillId="0" borderId="0" xfId="0" applyAlignment="1">
      <alignment horizontal="center" textRotation="90" wrapText="1"/>
    </xf>
    <xf numFmtId="0" fontId="0" fillId="0" borderId="0" xfId="0" applyBorder="1" applyAlignment="1">
      <alignment horizontal="center" vertical="center"/>
    </xf>
    <xf numFmtId="0" fontId="0" fillId="0" borderId="0" xfId="0" applyFill="1" applyBorder="1" applyAlignment="1">
      <alignment horizontal="left" vertical="top"/>
    </xf>
    <xf numFmtId="0" fontId="0" fillId="0" borderId="15" xfId="0" applyBorder="1" applyAlignment="1">
      <alignment horizontal="center" vertical="center"/>
    </xf>
    <xf numFmtId="164" fontId="1" fillId="3" borderId="0" xfId="0" applyNumberFormat="1" applyFont="1" applyFill="1"/>
    <xf numFmtId="0" fontId="0" fillId="0" borderId="15" xfId="0" applyBorder="1" applyAlignment="1">
      <alignment horizontal="right" vertical="center"/>
    </xf>
    <xf numFmtId="0" fontId="0" fillId="0" borderId="1" xfId="0" applyBorder="1" applyAlignment="1">
      <alignment horizontal="right"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0" fillId="0" borderId="14" xfId="0" applyBorder="1"/>
    <xf numFmtId="0" fontId="0" fillId="0" borderId="0" xfId="0" applyAlignment="1">
      <alignment horizontal="left" vertical="center"/>
    </xf>
    <xf numFmtId="0" fontId="0" fillId="0" borderId="0" xfId="0" applyFont="1" applyAlignment="1">
      <alignment vertical="center"/>
    </xf>
    <xf numFmtId="0" fontId="0" fillId="0" borderId="0" xfId="0" applyFont="1" applyAlignment="1">
      <alignment vertical="center" textRotation="90" wrapText="1"/>
    </xf>
    <xf numFmtId="0" fontId="0" fillId="0" borderId="0" xfId="0" applyFont="1" applyAlignment="1">
      <alignment horizontal="center" vertical="center" textRotation="90" wrapText="1"/>
    </xf>
    <xf numFmtId="0" fontId="0" fillId="0" borderId="0" xfId="0" applyAlignment="1"/>
    <xf numFmtId="0" fontId="5" fillId="0" borderId="0" xfId="2" applyFill="1"/>
    <xf numFmtId="0" fontId="0" fillId="0" borderId="0" xfId="0" applyFont="1" applyFill="1"/>
    <xf numFmtId="0" fontId="0" fillId="9" borderId="0" xfId="0" applyFill="1"/>
    <xf numFmtId="0" fontId="0" fillId="9" borderId="0" xfId="0" applyFill="1" applyBorder="1" applyAlignment="1">
      <alignment horizontal="center"/>
    </xf>
    <xf numFmtId="0" fontId="0" fillId="0" borderId="1" xfId="0" applyFont="1" applyBorder="1"/>
    <xf numFmtId="0" fontId="5" fillId="0" borderId="1" xfId="2" applyBorder="1" applyAlignment="1"/>
    <xf numFmtId="0" fontId="5" fillId="0" borderId="3" xfId="2" applyBorder="1" applyAlignment="1"/>
    <xf numFmtId="0" fontId="5" fillId="0" borderId="4" xfId="2" applyBorder="1" applyAlignment="1"/>
    <xf numFmtId="0" fontId="0" fillId="0" borderId="0" xfId="0" applyAlignment="1">
      <alignment horizontal="center" vertical="center" wrapText="1"/>
    </xf>
    <xf numFmtId="0" fontId="0" fillId="0" borderId="0" xfId="0" applyAlignment="1">
      <alignment horizontal="center" vertical="center" textRotation="90" wrapText="1"/>
    </xf>
    <xf numFmtId="0" fontId="1" fillId="3" borderId="14" xfId="0" applyFont="1" applyFill="1" applyBorder="1"/>
    <xf numFmtId="0" fontId="0" fillId="3" borderId="0" xfId="0" applyFill="1" applyBorder="1" applyAlignment="1">
      <alignment horizontal="left"/>
    </xf>
    <xf numFmtId="0" fontId="0" fillId="3" borderId="0" xfId="0" applyFill="1" applyBorder="1" applyAlignment="1">
      <alignment horizontal="left" vertical="top"/>
    </xf>
    <xf numFmtId="0" fontId="7" fillId="0" borderId="1" xfId="0" applyFont="1" applyBorder="1"/>
    <xf numFmtId="0" fontId="7" fillId="0" borderId="0" xfId="1" applyFont="1" applyBorder="1"/>
    <xf numFmtId="0" fontId="1" fillId="0" borderId="0" xfId="0" applyFont="1" applyAlignment="1">
      <alignment textRotation="90" wrapText="1"/>
    </xf>
    <xf numFmtId="0" fontId="0" fillId="0" borderId="21" xfId="0" applyBorder="1"/>
    <xf numFmtId="0" fontId="0" fillId="0" borderId="7" xfId="0" applyBorder="1"/>
    <xf numFmtId="0" fontId="0" fillId="0" borderId="21" xfId="0" applyFont="1" applyBorder="1"/>
    <xf numFmtId="0" fontId="0" fillId="0" borderId="7" xfId="0" applyFont="1" applyBorder="1"/>
    <xf numFmtId="0" fontId="0" fillId="0" borderId="11" xfId="0" applyFont="1" applyBorder="1"/>
    <xf numFmtId="0" fontId="0" fillId="0" borderId="0" xfId="0" applyFont="1" applyBorder="1"/>
    <xf numFmtId="0" fontId="0" fillId="0" borderId="6" xfId="0" applyFont="1" applyBorder="1"/>
    <xf numFmtId="0" fontId="0" fillId="0" borderId="22" xfId="0" applyFont="1" applyBorder="1"/>
    <xf numFmtId="0" fontId="0" fillId="0" borderId="23" xfId="0" applyFont="1" applyBorder="1"/>
    <xf numFmtId="0" fontId="0" fillId="0" borderId="24" xfId="0" applyFont="1" applyBorder="1"/>
    <xf numFmtId="0" fontId="1" fillId="0" borderId="0" xfId="0" applyFont="1" applyFill="1" applyBorder="1"/>
    <xf numFmtId="0" fontId="0" fillId="0" borderId="0" xfId="0" applyFill="1" applyBorder="1"/>
    <xf numFmtId="0" fontId="0" fillId="0" borderId="0" xfId="0" applyFill="1" applyBorder="1" applyAlignment="1">
      <alignment vertical="center"/>
    </xf>
    <xf numFmtId="0" fontId="5" fillId="0" borderId="0" xfId="0" applyFont="1"/>
    <xf numFmtId="0" fontId="0" fillId="0" borderId="0" xfId="0" applyFont="1" applyAlignment="1">
      <alignment wrapText="1"/>
    </xf>
    <xf numFmtId="0" fontId="0" fillId="0" borderId="0" xfId="0" applyFont="1" applyFill="1" applyBorder="1"/>
    <xf numFmtId="0" fontId="5" fillId="0" borderId="0" xfId="0" applyFont="1" applyAlignment="1">
      <alignment vertical="center"/>
    </xf>
    <xf numFmtId="0" fontId="1" fillId="0" borderId="25" xfId="0" applyFont="1" applyFill="1" applyBorder="1"/>
    <xf numFmtId="0" fontId="5" fillId="0" borderId="9" xfId="2" applyBorder="1"/>
    <xf numFmtId="0" fontId="0" fillId="0" borderId="9" xfId="0" applyBorder="1"/>
    <xf numFmtId="0" fontId="5" fillId="0" borderId="10" xfId="2" applyBorder="1"/>
    <xf numFmtId="0" fontId="1" fillId="0" borderId="21" xfId="0" applyFont="1" applyBorder="1"/>
    <xf numFmtId="0" fontId="5" fillId="0" borderId="7" xfId="2" applyBorder="1"/>
    <xf numFmtId="0" fontId="1" fillId="0" borderId="22" xfId="0" applyFont="1" applyBorder="1"/>
    <xf numFmtId="2" fontId="5" fillId="0" borderId="23" xfId="2" applyNumberFormat="1" applyBorder="1" applyAlignment="1"/>
    <xf numFmtId="2" fontId="5" fillId="0" borderId="24" xfId="2" applyNumberFormat="1" applyBorder="1"/>
    <xf numFmtId="2" fontId="0" fillId="0" borderId="1" xfId="0" applyNumberFormat="1" applyBorder="1"/>
    <xf numFmtId="0" fontId="0" fillId="0" borderId="9" xfId="0"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2" fontId="0" fillId="0" borderId="7" xfId="0" applyNumberFormat="1" applyBorder="1"/>
    <xf numFmtId="2" fontId="0" fillId="0" borderId="23" xfId="0" applyNumberFormat="1" applyBorder="1"/>
    <xf numFmtId="2" fontId="0" fillId="0" borderId="24" xfId="0" applyNumberFormat="1" applyBorder="1"/>
    <xf numFmtId="0" fontId="0" fillId="0" borderId="19" xfId="0" applyBorder="1" applyAlignment="1">
      <alignment horizontal="center"/>
    </xf>
    <xf numFmtId="0" fontId="0" fillId="0" borderId="20" xfId="0" applyBorder="1" applyAlignment="1">
      <alignment horizontal="center"/>
    </xf>
    <xf numFmtId="0" fontId="0" fillId="0" borderId="18" xfId="0" applyBorder="1" applyAlignment="1"/>
    <xf numFmtId="0" fontId="0" fillId="0" borderId="19" xfId="0" applyBorder="1" applyAlignment="1"/>
    <xf numFmtId="0" fontId="0" fillId="0" borderId="20" xfId="0" applyBorder="1" applyAlignment="1"/>
    <xf numFmtId="0" fontId="0" fillId="0" borderId="25" xfId="0" applyBorder="1"/>
    <xf numFmtId="0" fontId="0" fillId="0" borderId="10" xfId="0" applyBorder="1"/>
    <xf numFmtId="0" fontId="0" fillId="0" borderId="22" xfId="0" applyBorder="1"/>
    <xf numFmtId="0" fontId="0" fillId="0" borderId="23" xfId="0" applyBorder="1"/>
    <xf numFmtId="0" fontId="0" fillId="0" borderId="24" xfId="0" applyBorder="1"/>
    <xf numFmtId="0" fontId="0" fillId="0" borderId="25" xfId="0" applyBorder="1" applyAlignment="1">
      <alignment horizontal="left" vertical="top"/>
    </xf>
    <xf numFmtId="0" fontId="7" fillId="0" borderId="0" xfId="0" applyFont="1" applyFill="1"/>
    <xf numFmtId="0" fontId="8" fillId="0" borderId="0" xfId="0" applyFont="1" applyFill="1"/>
    <xf numFmtId="0" fontId="0" fillId="0" borderId="0" xfId="0" applyBorder="1" applyAlignment="1"/>
    <xf numFmtId="0" fontId="0" fillId="0" borderId="0" xfId="0" applyBorder="1" applyAlignment="1">
      <alignment horizontal="center"/>
    </xf>
    <xf numFmtId="0" fontId="5" fillId="0" borderId="0" xfId="2" applyBorder="1"/>
    <xf numFmtId="2" fontId="5" fillId="0" borderId="0" xfId="2" applyNumberFormat="1" applyBorder="1"/>
    <xf numFmtId="0" fontId="0" fillId="0" borderId="0" xfId="0" applyFont="1" applyAlignment="1"/>
    <xf numFmtId="0" fontId="0" fillId="0" borderId="0" xfId="0" applyFont="1" applyAlignment="1">
      <alignment vertical="center" wrapText="1"/>
    </xf>
    <xf numFmtId="0" fontId="0" fillId="7" borderId="0" xfId="0" applyFill="1" applyAlignment="1">
      <alignment wrapText="1"/>
    </xf>
    <xf numFmtId="0" fontId="0" fillId="8" borderId="0" xfId="0" applyFill="1" applyAlignment="1">
      <alignment wrapText="1"/>
    </xf>
    <xf numFmtId="0" fontId="0" fillId="7" borderId="0" xfId="0" applyFill="1" applyAlignment="1"/>
    <xf numFmtId="0" fontId="0" fillId="7" borderId="0" xfId="0" applyFill="1" applyAlignment="1">
      <alignment vertical="center" textRotation="90"/>
    </xf>
    <xf numFmtId="0" fontId="0" fillId="8" borderId="0" xfId="0" applyFill="1" applyAlignment="1">
      <alignment textRotation="90"/>
    </xf>
    <xf numFmtId="0" fontId="0" fillId="8" borderId="0" xfId="0" applyFill="1" applyAlignment="1"/>
    <xf numFmtId="0" fontId="0" fillId="0" borderId="0" xfId="0" applyAlignment="1">
      <alignment vertical="center" wrapText="1"/>
    </xf>
    <xf numFmtId="0" fontId="0" fillId="7" borderId="0" xfId="0" applyFill="1" applyAlignment="1">
      <alignment vertical="center"/>
    </xf>
    <xf numFmtId="0" fontId="0" fillId="8" borderId="0" xfId="0" applyFill="1" applyAlignment="1">
      <alignment vertical="center"/>
    </xf>
    <xf numFmtId="0" fontId="0" fillId="0" borderId="0" xfId="0" applyFill="1" applyAlignment="1">
      <alignment vertical="center" textRotation="90"/>
    </xf>
    <xf numFmtId="165" fontId="1" fillId="0" borderId="0" xfId="0" applyNumberFormat="1" applyFont="1"/>
    <xf numFmtId="0" fontId="0" fillId="0" borderId="1" xfId="0" applyBorder="1" applyAlignment="1">
      <alignment horizontal="center" vertical="center"/>
    </xf>
    <xf numFmtId="0" fontId="0" fillId="0" borderId="0" xfId="0" applyBorder="1" applyAlignment="1">
      <alignment horizontal="center" vertical="center" wrapText="1"/>
    </xf>
    <xf numFmtId="0" fontId="8" fillId="0" borderId="14" xfId="0" applyFont="1" applyBorder="1" applyAlignment="1">
      <alignment horizontal="right"/>
    </xf>
    <xf numFmtId="0" fontId="1" fillId="0" borderId="0" xfId="0" applyFont="1" applyFill="1" applyBorder="1" applyAlignment="1"/>
    <xf numFmtId="0" fontId="0" fillId="0" borderId="0" xfId="0" applyFill="1" applyBorder="1" applyAlignment="1"/>
    <xf numFmtId="1" fontId="7" fillId="0" borderId="0" xfId="0" applyNumberFormat="1" applyFont="1" applyFill="1" applyBorder="1"/>
    <xf numFmtId="0" fontId="1" fillId="0" borderId="1" xfId="0" applyFont="1" applyBorder="1"/>
    <xf numFmtId="0" fontId="2" fillId="0" borderId="1" xfId="1" applyBorder="1"/>
    <xf numFmtId="0" fontId="0" fillId="0" borderId="18" xfId="0" applyBorder="1" applyAlignment="1">
      <alignment horizontal="left"/>
    </xf>
    <xf numFmtId="0" fontId="0" fillId="0" borderId="0" xfId="0" applyFill="1" applyAlignment="1"/>
    <xf numFmtId="0" fontId="1" fillId="0" borderId="0" xfId="0" applyFont="1" applyAlignment="1"/>
    <xf numFmtId="0" fontId="8" fillId="0" borderId="13" xfId="0" applyFont="1" applyBorder="1" applyAlignment="1"/>
    <xf numFmtId="0" fontId="8" fillId="0" borderId="14" xfId="0" applyFont="1" applyBorder="1" applyAlignment="1"/>
    <xf numFmtId="0" fontId="0" fillId="0" borderId="16" xfId="0" applyBorder="1" applyAlignment="1">
      <alignment horizontal="center" vertical="center"/>
    </xf>
    <xf numFmtId="0" fontId="0" fillId="0" borderId="16" xfId="0" applyBorder="1" applyAlignment="1">
      <alignment horizontal="right" vertical="center"/>
    </xf>
    <xf numFmtId="0" fontId="0" fillId="0" borderId="26" xfId="0" applyBorder="1" applyAlignment="1">
      <alignment horizontal="center" vertical="center"/>
    </xf>
    <xf numFmtId="0" fontId="0" fillId="0" borderId="14" xfId="0" applyBorder="1" applyAlignment="1">
      <alignment horizontal="right" vertical="center"/>
    </xf>
    <xf numFmtId="0" fontId="8" fillId="0" borderId="0" xfId="0" applyFont="1" applyBorder="1"/>
    <xf numFmtId="164" fontId="8" fillId="0" borderId="27" xfId="0" applyNumberFormat="1" applyFont="1" applyBorder="1"/>
    <xf numFmtId="0" fontId="0" fillId="0" borderId="3" xfId="0" applyBorder="1" applyAlignment="1"/>
    <xf numFmtId="0" fontId="0" fillId="0" borderId="4" xfId="0" applyBorder="1" applyAlignment="1"/>
    <xf numFmtId="0" fontId="0" fillId="0" borderId="1" xfId="0" applyBorder="1" applyAlignment="1">
      <alignment horizontal="left"/>
    </xf>
    <xf numFmtId="1" fontId="1" fillId="0" borderId="0" xfId="0" applyNumberFormat="1" applyFont="1"/>
    <xf numFmtId="0" fontId="0" fillId="0" borderId="0" xfId="0" applyBorder="1" applyAlignment="1">
      <alignment horizontal="center" vertical="center" wrapText="1"/>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2" fontId="0" fillId="0" borderId="0" xfId="0" applyNumberFormat="1" applyFill="1"/>
    <xf numFmtId="164" fontId="7" fillId="0" borderId="14" xfId="0" applyNumberFormat="1" applyFont="1" applyFill="1" applyBorder="1"/>
    <xf numFmtId="0" fontId="8" fillId="0" borderId="14" xfId="0" applyFont="1" applyBorder="1"/>
    <xf numFmtId="0" fontId="8" fillId="0" borderId="27" xfId="0" applyFont="1" applyBorder="1"/>
    <xf numFmtId="0" fontId="0" fillId="0" borderId="0" xfId="0" applyFill="1" applyBorder="1" applyAlignment="1">
      <alignment horizontal="center" vertical="center" textRotation="90"/>
    </xf>
    <xf numFmtId="2" fontId="0" fillId="0" borderId="1" xfId="0" applyNumberFormat="1" applyBorder="1" applyAlignment="1">
      <alignment horizont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xf>
    <xf numFmtId="0" fontId="7" fillId="9" borderId="0" xfId="0" applyFont="1" applyFill="1"/>
    <xf numFmtId="9" fontId="0" fillId="0" borderId="1" xfId="3" applyFont="1" applyBorder="1" applyAlignment="1">
      <alignment horizontal="center"/>
    </xf>
    <xf numFmtId="164" fontId="0" fillId="0" borderId="1" xfId="0" applyNumberFormat="1" applyBorder="1"/>
    <xf numFmtId="0" fontId="0" fillId="0" borderId="1" xfId="0" applyBorder="1" applyAlignment="1">
      <alignment horizontal="center" vertical="center" wrapText="1"/>
    </xf>
    <xf numFmtId="0" fontId="0" fillId="0" borderId="17" xfId="0" applyFill="1" applyBorder="1" applyAlignment="1">
      <alignment horizontal="center" vertical="center"/>
    </xf>
    <xf numFmtId="0" fontId="0" fillId="0" borderId="0" xfId="0" applyFill="1" applyBorder="1" applyAlignment="1">
      <alignment horizontal="center" vertical="top"/>
    </xf>
    <xf numFmtId="0" fontId="1" fillId="0" borderId="0" xfId="0" applyFont="1" applyAlignment="1">
      <alignment horizontal="center"/>
    </xf>
    <xf numFmtId="0" fontId="7" fillId="0" borderId="0" xfId="0" applyFont="1" applyBorder="1" applyAlignment="1">
      <alignment horizontal="center"/>
    </xf>
    <xf numFmtId="0" fontId="7" fillId="0" borderId="0" xfId="0" applyFont="1" applyAlignment="1">
      <alignment horizontal="center"/>
    </xf>
    <xf numFmtId="0" fontId="14" fillId="0" borderId="0" xfId="0" applyFont="1" applyBorder="1" applyAlignment="1">
      <alignment horizontal="center"/>
    </xf>
    <xf numFmtId="0" fontId="14" fillId="0" borderId="1" xfId="0" applyFont="1" applyBorder="1"/>
    <xf numFmtId="0" fontId="0" fillId="0" borderId="0" xfId="0" applyFont="1" applyAlignment="1">
      <alignment horizontal="center"/>
    </xf>
    <xf numFmtId="0" fontId="0" fillId="0" borderId="0" xfId="0" applyFont="1" applyFill="1" applyBorder="1" applyAlignment="1">
      <alignment horizontal="center"/>
    </xf>
    <xf numFmtId="0" fontId="0" fillId="11" borderId="0" xfId="0" applyFill="1"/>
    <xf numFmtId="2" fontId="0" fillId="2" borderId="0" xfId="0" applyNumberFormat="1" applyFill="1"/>
    <xf numFmtId="2" fontId="1" fillId="2" borderId="0" xfId="0" applyNumberFormat="1" applyFont="1" applyFill="1"/>
    <xf numFmtId="2" fontId="7" fillId="0" borderId="0" xfId="0" applyNumberFormat="1" applyFont="1"/>
    <xf numFmtId="0" fontId="8" fillId="0" borderId="1" xfId="0" applyFont="1" applyFill="1" applyBorder="1" applyAlignment="1">
      <alignment horizontal="right" vertical="center"/>
    </xf>
    <xf numFmtId="0" fontId="1" fillId="0" borderId="1" xfId="0" applyFont="1" applyFill="1" applyBorder="1"/>
    <xf numFmtId="0" fontId="0" fillId="0" borderId="1" xfId="0" applyFont="1" applyFill="1" applyBorder="1" applyAlignment="1">
      <alignment horizontal="center"/>
    </xf>
    <xf numFmtId="0" fontId="0" fillId="0" borderId="1" xfId="0" applyFill="1" applyBorder="1" applyAlignment="1">
      <alignment horizontal="right" vertical="center"/>
    </xf>
    <xf numFmtId="0" fontId="0" fillId="0" borderId="1" xfId="0" applyFill="1" applyBorder="1" applyAlignment="1">
      <alignment horizontal="left" vertical="top"/>
    </xf>
    <xf numFmtId="0" fontId="0" fillId="0" borderId="1" xfId="0" applyFill="1" applyBorder="1" applyAlignment="1">
      <alignment horizontal="left"/>
    </xf>
    <xf numFmtId="0" fontId="0" fillId="0" borderId="1" xfId="0" applyFill="1" applyBorder="1"/>
    <xf numFmtId="0" fontId="0" fillId="0" borderId="1" xfId="0" applyFill="1" applyBorder="1" applyAlignment="1">
      <alignment horizontal="center" wrapText="1"/>
    </xf>
    <xf numFmtId="0" fontId="0" fillId="0" borderId="0" xfId="0" applyFill="1" applyBorder="1" applyAlignment="1">
      <alignment wrapText="1"/>
    </xf>
    <xf numFmtId="0" fontId="14" fillId="0" borderId="1" xfId="0" applyFont="1" applyBorder="1" applyAlignment="1">
      <alignment horizontal="center"/>
    </xf>
    <xf numFmtId="0" fontId="7" fillId="0" borderId="1" xfId="0" applyFont="1" applyBorder="1" applyAlignment="1">
      <alignment horizontal="center"/>
    </xf>
    <xf numFmtId="2" fontId="0" fillId="0" borderId="0" xfId="0" applyNumberFormat="1" applyFill="1" applyBorder="1"/>
    <xf numFmtId="1" fontId="0" fillId="2" borderId="0" xfId="0" applyNumberFormat="1" applyFill="1"/>
    <xf numFmtId="0" fontId="0" fillId="0" borderId="0" xfId="0" applyBorder="1" applyAlignment="1">
      <alignment vertical="top"/>
    </xf>
    <xf numFmtId="0" fontId="0" fillId="0" borderId="0" xfId="0" applyFont="1" applyFill="1" applyBorder="1" applyAlignment="1">
      <alignment vertical="center"/>
    </xf>
    <xf numFmtId="0" fontId="0" fillId="7" borderId="0" xfId="0" applyFill="1" applyBorder="1" applyAlignment="1">
      <alignment vertical="center" wrapText="1"/>
    </xf>
    <xf numFmtId="0" fontId="10" fillId="0" borderId="0" xfId="0" applyFont="1" applyFill="1" applyBorder="1" applyAlignment="1">
      <alignment vertical="center"/>
    </xf>
    <xf numFmtId="0" fontId="0" fillId="8" borderId="0" xfId="0" applyFill="1" applyBorder="1" applyAlignment="1">
      <alignment vertical="center" wrapText="1"/>
    </xf>
    <xf numFmtId="0" fontId="0" fillId="0" borderId="0" xfId="0" applyBorder="1" applyAlignment="1">
      <alignment horizontal="center" vertical="center" textRotation="90" wrapText="1"/>
    </xf>
    <xf numFmtId="2" fontId="1" fillId="0" borderId="0" xfId="0" applyNumberFormat="1" applyFont="1" applyFill="1" applyBorder="1"/>
    <xf numFmtId="1" fontId="1" fillId="0" borderId="0" xfId="0" applyNumberFormat="1" applyFont="1" applyFill="1" applyBorder="1"/>
    <xf numFmtId="2" fontId="0" fillId="0" borderId="0" xfId="0" applyNumberFormat="1" applyFont="1" applyFill="1" applyBorder="1"/>
    <xf numFmtId="0" fontId="11" fillId="0" borderId="0" xfId="0" applyFont="1" applyFill="1" applyBorder="1" applyAlignment="1">
      <alignment vertical="center"/>
    </xf>
    <xf numFmtId="2" fontId="0" fillId="2" borderId="0" xfId="0" applyNumberFormat="1" applyFill="1" applyBorder="1"/>
    <xf numFmtId="0" fontId="0" fillId="2" borderId="0" xfId="0" applyFill="1" applyBorder="1"/>
    <xf numFmtId="0" fontId="1" fillId="2" borderId="0" xfId="0" applyFont="1" applyFill="1" applyBorder="1"/>
    <xf numFmtId="0" fontId="0" fillId="8" borderId="0" xfId="0" applyFill="1" applyBorder="1" applyAlignment="1">
      <alignment vertical="center"/>
    </xf>
    <xf numFmtId="164" fontId="0" fillId="0" borderId="0" xfId="0" applyNumberFormat="1" applyFont="1"/>
    <xf numFmtId="164" fontId="0" fillId="0" borderId="0" xfId="0" applyNumberFormat="1" applyFont="1" applyFill="1"/>
    <xf numFmtId="164" fontId="1" fillId="2" borderId="0" xfId="0" applyNumberFormat="1" applyFont="1" applyFill="1"/>
    <xf numFmtId="164" fontId="0" fillId="2" borderId="0" xfId="0" applyNumberFormat="1" applyFill="1"/>
    <xf numFmtId="164" fontId="0" fillId="3" borderId="0" xfId="0" applyNumberFormat="1" applyFill="1"/>
    <xf numFmtId="164" fontId="1" fillId="11" borderId="0" xfId="0" applyNumberFormat="1" applyFont="1" applyFill="1"/>
    <xf numFmtId="164" fontId="0" fillId="3" borderId="14" xfId="0" applyNumberFormat="1" applyFill="1" applyBorder="1"/>
    <xf numFmtId="0" fontId="0" fillId="0" borderId="0" xfId="0" applyBorder="1" applyAlignment="1">
      <alignment horizontal="left" vertical="center"/>
    </xf>
    <xf numFmtId="0" fontId="0" fillId="0" borderId="1" xfId="0" applyBorder="1" applyAlignment="1">
      <alignment horizontal="center"/>
    </xf>
    <xf numFmtId="0" fontId="0" fillId="0" borderId="1" xfId="0" applyFill="1" applyBorder="1" applyAlignment="1">
      <alignment horizontal="center" vertical="center" wrapText="1"/>
    </xf>
    <xf numFmtId="0" fontId="0" fillId="0" borderId="0" xfId="0" applyBorder="1" applyAlignment="1">
      <alignment textRotation="90" wrapText="1"/>
    </xf>
    <xf numFmtId="0" fontId="0" fillId="0" borderId="0" xfId="0"/>
    <xf numFmtId="0" fontId="0" fillId="0" borderId="43" xfId="0" applyFill="1" applyBorder="1"/>
    <xf numFmtId="0" fontId="0" fillId="0" borderId="43" xfId="0" applyBorder="1"/>
    <xf numFmtId="0" fontId="0" fillId="0" borderId="14" xfId="0" applyFill="1" applyBorder="1"/>
    <xf numFmtId="2" fontId="1" fillId="0" borderId="0" xfId="0" applyNumberFormat="1" applyFont="1" applyFill="1"/>
    <xf numFmtId="0" fontId="3" fillId="61" borderId="0" xfId="0" applyFont="1" applyFill="1"/>
    <xf numFmtId="0" fontId="0" fillId="10" borderId="1" xfId="0" applyFill="1" applyBorder="1" applyAlignment="1">
      <alignment horizontal="center" vertical="center" textRotation="90"/>
    </xf>
    <xf numFmtId="0" fontId="0" fillId="0" borderId="1" xfId="0" applyBorder="1" applyAlignment="1">
      <alignment horizontal="center"/>
    </xf>
    <xf numFmtId="0" fontId="0" fillId="6" borderId="1" xfId="0" applyFill="1" applyBorder="1" applyAlignment="1">
      <alignment horizontal="center" vertical="center" textRotation="90" wrapText="1"/>
    </xf>
    <xf numFmtId="0" fontId="0" fillId="4" borderId="1" xfId="0" applyFill="1" applyBorder="1" applyAlignment="1">
      <alignment horizontal="center" vertical="center" textRotation="90"/>
    </xf>
    <xf numFmtId="0" fontId="0" fillId="0" borderId="1" xfId="0" applyBorder="1" applyAlignment="1">
      <alignment horizontal="center" wrapText="1"/>
    </xf>
    <xf numFmtId="0" fontId="0" fillId="9" borderId="1" xfId="0" applyFill="1" applyBorder="1" applyAlignment="1">
      <alignment horizontal="center" vertical="center" textRotation="90" wrapText="1"/>
    </xf>
    <xf numFmtId="0" fontId="0" fillId="0"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47" xfId="0" applyFill="1" applyBorder="1" applyAlignment="1">
      <alignment horizontal="center" textRotation="90" wrapText="1"/>
    </xf>
    <xf numFmtId="0" fontId="0" fillId="0" borderId="17" xfId="0" applyFill="1" applyBorder="1" applyAlignment="1">
      <alignment horizontal="center" textRotation="90" wrapText="1"/>
    </xf>
    <xf numFmtId="0" fontId="0" fillId="0" borderId="15" xfId="0" applyFill="1" applyBorder="1" applyAlignment="1">
      <alignment horizontal="center" textRotation="90" wrapText="1"/>
    </xf>
    <xf numFmtId="0" fontId="0" fillId="0" borderId="47" xfId="0" applyBorder="1" applyAlignment="1">
      <alignment horizontal="center" vertical="center" wrapText="1"/>
    </xf>
    <xf numFmtId="0" fontId="0" fillId="0" borderId="17" xfId="0" applyBorder="1" applyAlignment="1">
      <alignment horizontal="center" vertical="center" wrapText="1"/>
    </xf>
    <xf numFmtId="0" fontId="0" fillId="0" borderId="15"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textRotation="90" wrapText="1"/>
    </xf>
    <xf numFmtId="0" fontId="0" fillId="0" borderId="1" xfId="0" applyFill="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 xfId="0" applyFont="1" applyBorder="1" applyAlignment="1">
      <alignment horizontal="center" vertical="center"/>
    </xf>
    <xf numFmtId="0" fontId="0" fillId="0" borderId="0" xfId="0" applyFill="1" applyBorder="1" applyAlignment="1">
      <alignment horizontal="center"/>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center"/>
    </xf>
    <xf numFmtId="0" fontId="0" fillId="0" borderId="0" xfId="0" applyFill="1" applyBorder="1" applyAlignment="1">
      <alignment horizontal="center" vertical="center" textRotation="90" wrapText="1"/>
    </xf>
    <xf numFmtId="0" fontId="0" fillId="0" borderId="0" xfId="0" applyAlignment="1">
      <alignment horizontal="center" vertical="center" textRotation="90" wrapText="1"/>
    </xf>
    <xf numFmtId="0" fontId="0" fillId="0" borderId="0" xfId="0" applyAlignment="1">
      <alignment horizontal="center" wrapText="1"/>
    </xf>
    <xf numFmtId="0" fontId="1" fillId="0" borderId="0" xfId="0" applyFont="1" applyFill="1" applyBorder="1" applyAlignment="1">
      <alignment horizontal="center"/>
    </xf>
    <xf numFmtId="0" fontId="0" fillId="0" borderId="0" xfId="0" applyAlignment="1">
      <alignment horizontal="center" textRotation="90" wrapText="1"/>
    </xf>
  </cellXfs>
  <cellStyles count="894">
    <cellStyle name="???????????" xfId="41" xr:uid="{AD22B00D-7FDC-46D4-8EA3-CB76EBA0174D}"/>
    <cellStyle name="20 % - Akzent1" xfId="52" hidden="1" xr:uid="{AFA7FD8D-E83F-4535-B5DC-484B816B913E}"/>
    <cellStyle name="20 % - Akzent1 2" xfId="375" xr:uid="{037C77CB-5D89-4D11-BE69-4D4835862F9C}"/>
    <cellStyle name="20 % - Akzent1 3" xfId="244" xr:uid="{B1FD53D3-FF83-4A41-AAB4-D72513B965FF}"/>
    <cellStyle name="20 % - Akzent2" xfId="55" hidden="1" xr:uid="{77163952-C27D-40B6-A9B6-97689AB42AFD}"/>
    <cellStyle name="20 % - Akzent2 2" xfId="376" xr:uid="{93D0AC60-BBDB-470D-B468-987CA7C56755}"/>
    <cellStyle name="20 % - Akzent2 3" xfId="245" xr:uid="{4A0E641E-2E04-4B05-86BC-F7041A7829C7}"/>
    <cellStyle name="20 % - Akzent3" xfId="58" hidden="1" xr:uid="{50982289-FA31-46B2-9345-6C346C59FC16}"/>
    <cellStyle name="20 % - Akzent3 2" xfId="377" xr:uid="{BB8539B0-86D8-4917-B866-9B10DC9AACA5}"/>
    <cellStyle name="20 % - Akzent3 3" xfId="246" xr:uid="{24CDB308-8B5E-4C10-A9E4-88F8DE4D2D88}"/>
    <cellStyle name="20 % - Akzent4" xfId="61" hidden="1" xr:uid="{F0280237-1025-4240-85A2-5AA6E27079F6}"/>
    <cellStyle name="20 % - Akzent4 2" xfId="378" xr:uid="{CAB66818-8C1F-4B47-8AAD-B5CE96B91DCD}"/>
    <cellStyle name="20 % - Akzent4 3" xfId="247" xr:uid="{5851883E-2B7F-4E05-BB41-D41F1A6D0814}"/>
    <cellStyle name="20 % - Akzent5" xfId="64" hidden="1" xr:uid="{3992AE68-2753-4B06-90BD-3F41218418E6}"/>
    <cellStyle name="20 % - Akzent5 2" xfId="379" xr:uid="{299DC02B-B5BB-4564-86B4-5EA314FAD4B0}"/>
    <cellStyle name="20 % - Akzent5 3" xfId="248" xr:uid="{AAD346B8-BDCA-47F0-BAB3-4D97C9CCF27B}"/>
    <cellStyle name="20 % - Akzent6" xfId="67" hidden="1" xr:uid="{8ED4A993-2778-4181-931C-CEA0803A6187}"/>
    <cellStyle name="20 % - Akzent6 2" xfId="380" xr:uid="{773E92A1-7996-4120-AE3B-39C450836CFE}"/>
    <cellStyle name="20 % - Akzent6 3" xfId="249" xr:uid="{4E9F9EF9-D723-4ABE-B3D9-BA1FAEE41BC7}"/>
    <cellStyle name="20% - Accent1 2" xfId="81" xr:uid="{3517BF77-DAEF-42EA-9AF7-4BA9E42A2F9E}"/>
    <cellStyle name="20% - Accent1 3" xfId="201" xr:uid="{E2FDD7B0-F39F-4AC3-8E31-C080E4E4B09C}"/>
    <cellStyle name="20% - Accent2 2" xfId="82" xr:uid="{D2445DBE-6DD5-41C8-A1B3-9784EF1DD191}"/>
    <cellStyle name="20% - Accent2 3" xfId="202" xr:uid="{F4BC3B9B-5C22-4106-B714-8B02715D2BF9}"/>
    <cellStyle name="20% - Accent3 2" xfId="83" xr:uid="{6724B0CF-4D5D-494B-9C48-6D78ED9F2730}"/>
    <cellStyle name="20% - Accent3 3" xfId="203" xr:uid="{DACF7879-ECB9-42D9-A8E0-FCE7F0D2E3B5}"/>
    <cellStyle name="20% - Accent4 2" xfId="84" xr:uid="{E7596087-C5D7-4EF5-83DC-E214A3ECF1EA}"/>
    <cellStyle name="20% - Accent4 3" xfId="204" xr:uid="{2159AC71-9439-4A81-B15F-6818331E1C0F}"/>
    <cellStyle name="20% - Accent5 2" xfId="85" xr:uid="{7383CD1F-0B70-4B66-9383-BADC7CA8CB6C}"/>
    <cellStyle name="20% - Accent5 3" xfId="205" xr:uid="{5F5A3C3F-05F9-4D34-ADFD-6BA5155AA750}"/>
    <cellStyle name="20% - Accent6 2" xfId="86" xr:uid="{BA167961-AB91-46ED-AD35-50938DB853EA}"/>
    <cellStyle name="20% - Accent6 3" xfId="206" xr:uid="{48424D0B-A9CC-486B-A389-1EFE5EF83665}"/>
    <cellStyle name="2x indented GHG Textfiels" xfId="11" xr:uid="{A25B4702-51D7-4A91-B840-8DE897F19647}"/>
    <cellStyle name="2x indented GHG Textfiels 2" xfId="87" xr:uid="{6E0AAF57-B826-4D02-86FA-F604FFA5DB18}"/>
    <cellStyle name="2x indented GHG Textfiels 2 2" xfId="88" xr:uid="{99A8E0FE-30A4-471A-B3E2-F394E8081D96}"/>
    <cellStyle name="2x indented GHG Textfiels 3" xfId="89" xr:uid="{013F0CF5-B72E-4957-8870-C5EAF7743C59}"/>
    <cellStyle name="2x indented GHG Textfiels 3 2" xfId="402" xr:uid="{7AE0D980-3261-4CCD-B3CF-26B7C97B8833}"/>
    <cellStyle name="2x indented GHG Textfiels 3 2 2" xfId="532" xr:uid="{15CDC744-48D7-4686-B72E-FDF4BBC915ED}"/>
    <cellStyle name="2x indented GHG Textfiels 3 2 2 2" xfId="747" xr:uid="{215E42C1-3CFD-4E85-8FAA-4D9F74D1AC66}"/>
    <cellStyle name="2x indented GHG Textfiels 3 2 3" xfId="710" xr:uid="{0B1B48A4-B50A-4444-87BB-8CE052B4A2AC}"/>
    <cellStyle name="2x indented GHG Textfiels 3 3" xfId="350" xr:uid="{06FC6A3D-CAE9-4CBD-AAC2-D90E27821CCE}"/>
    <cellStyle name="2x indented GHG Textfiels 3 3 2" xfId="637" xr:uid="{ADA4126B-8B62-44AC-BF35-C79032D5F177}"/>
    <cellStyle name="2x indented GHG Textfiels 3 3 2 2" xfId="852" xr:uid="{1EA3F418-C9F8-413C-A777-5585B508986E}"/>
    <cellStyle name="2x indented GHG Textfiels 3 3 3" xfId="639" xr:uid="{A342B5C5-DA43-46E4-B0C0-8B1B0DFC98E3}"/>
    <cellStyle name="2x indented GHG Textfiels 3 3 3 2" xfId="854" xr:uid="{4998FD99-0F85-4B70-9C57-1A9449C22221}"/>
    <cellStyle name="2x indented GHG Textfiels 3 3 4" xfId="535" xr:uid="{07C4768F-BCCA-4849-9AC1-89DA3F7E113C}"/>
    <cellStyle name="2x indented GHG Textfiels 3 3 4 2" xfId="750" xr:uid="{8509E2E2-9484-4C0C-B3B8-E7CD49841DB2}"/>
    <cellStyle name="40 % - Akzent1" xfId="53" hidden="1" xr:uid="{4F620741-6C51-44DA-8C4F-C2527E23D8CE}"/>
    <cellStyle name="40 % - Akzent1 2" xfId="381" xr:uid="{5F7C8B05-C714-4C46-9B78-A51F877309D0}"/>
    <cellStyle name="40 % - Akzent1 3" xfId="250" xr:uid="{96494D7E-C10C-4F22-B12D-88AD87E8004F}"/>
    <cellStyle name="40 % - Akzent2" xfId="56" hidden="1" xr:uid="{34F44723-97B7-473B-B437-A2EEBB224B5D}"/>
    <cellStyle name="40 % - Akzent2 2" xfId="382" xr:uid="{D7A69225-A6D4-4F36-98FB-9997E6935002}"/>
    <cellStyle name="40 % - Akzent2 3" xfId="251" xr:uid="{AF174D21-F88F-4523-B4EF-FD2E4228CD68}"/>
    <cellStyle name="40 % - Akzent3" xfId="59" hidden="1" xr:uid="{8D66E5F6-599E-4633-B65D-587BA6213D7A}"/>
    <cellStyle name="40 % - Akzent3 2" xfId="383" xr:uid="{31AD058D-1B47-41B8-ADAC-C3F22990EDBD}"/>
    <cellStyle name="40 % - Akzent3 3" xfId="252" xr:uid="{C15CACFB-3C28-4FD5-8CF3-2225F0CB2157}"/>
    <cellStyle name="40 % - Akzent4" xfId="62" hidden="1" xr:uid="{DCC6563F-9B64-438E-88A1-F888BB3186F8}"/>
    <cellStyle name="40 % - Akzent4 2" xfId="384" xr:uid="{E9792505-490D-43FD-8D3F-6DFFFD7887DD}"/>
    <cellStyle name="40 % - Akzent4 3" xfId="253" xr:uid="{61CEE712-5609-49FF-9447-8DC38CEFF3D1}"/>
    <cellStyle name="40 % - Akzent5" xfId="65" hidden="1" xr:uid="{0B234C04-9CA2-4CC0-BB47-C0EE88673E3A}"/>
    <cellStyle name="40 % - Akzent5 2" xfId="385" xr:uid="{8C0DB7EE-36CB-4936-8276-EAE2CC984039}"/>
    <cellStyle name="40 % - Akzent5 3" xfId="254" xr:uid="{A83AB403-18C9-43CC-AA5F-1BE945653622}"/>
    <cellStyle name="40 % - Akzent6" xfId="68" hidden="1" xr:uid="{9B08F00A-37D3-44C3-A02A-49F2F144DF6C}"/>
    <cellStyle name="40 % - Akzent6 2" xfId="386" xr:uid="{873B2891-9898-4DBE-8143-532DE9CBFA73}"/>
    <cellStyle name="40 % - Akzent6 3" xfId="255" xr:uid="{CAC2148D-49BA-4789-8FBF-0E92DE6AA4AA}"/>
    <cellStyle name="40% - Accent1 2" xfId="90" xr:uid="{91F8A253-C6F4-4839-904A-B0D5B2694547}"/>
    <cellStyle name="40% - Accent1 3" xfId="207" xr:uid="{F7217333-CC0D-48A8-839C-F65CABE8407D}"/>
    <cellStyle name="40% - Accent2 2" xfId="91" xr:uid="{FB26EC28-909F-4B2E-976F-A19DF686F476}"/>
    <cellStyle name="40% - Accent2 3" xfId="208" xr:uid="{87359621-5F7E-4363-A131-3C3CD97F854D}"/>
    <cellStyle name="40% - Accent3 2" xfId="92" xr:uid="{106F2140-5121-4517-A3B4-372A105E5228}"/>
    <cellStyle name="40% - Accent3 3" xfId="209" xr:uid="{245FCC1B-381D-4E87-9EE1-84EBDC1F7489}"/>
    <cellStyle name="40% - Accent4 2" xfId="93" xr:uid="{90D08760-68B8-4791-BD4C-9B45F240857F}"/>
    <cellStyle name="40% - Accent4 3" xfId="210" xr:uid="{A6E47FC9-5D2D-44C0-BE7E-FD509956276D}"/>
    <cellStyle name="40% - Accent5 2" xfId="94" xr:uid="{A622EED9-26E4-4B8B-8860-C2653560ED68}"/>
    <cellStyle name="40% - Accent5 3" xfId="211" xr:uid="{413334A7-26B0-4BD3-81C7-FA05EB76C2DD}"/>
    <cellStyle name="40% - Accent6 2" xfId="95" xr:uid="{926D21A8-E878-4915-B508-BF5F5222D971}"/>
    <cellStyle name="40% - Accent6 3" xfId="212" xr:uid="{B97D7A75-AAEE-46CB-AAC5-B0776D57195A}"/>
    <cellStyle name="5x indented GHG Textfiels" xfId="15" xr:uid="{C005A41E-6442-4084-A9A7-CB7A82408854}"/>
    <cellStyle name="5x indented GHG Textfiels 2" xfId="96" xr:uid="{9BB06DF9-E8ED-4D89-A732-32DA5046CEF0}"/>
    <cellStyle name="5x indented GHG Textfiels 2 2" xfId="97" xr:uid="{F5A76C9C-33BE-43CF-B962-337ADE1B4AEA}"/>
    <cellStyle name="5x indented GHG Textfiels 3" xfId="98" xr:uid="{2DE60C8B-6E4E-47C5-B1A7-8191FD80116D}"/>
    <cellStyle name="5x indented GHG Textfiels 3 2" xfId="403" xr:uid="{72957515-6B56-4373-B836-86E9BCF85320}"/>
    <cellStyle name="5x indented GHG Textfiels 3 3" xfId="351" xr:uid="{434E5FFB-A104-44DF-AA54-284848D400C7}"/>
    <cellStyle name="5x indented GHG Textfiels 3 3 2" xfId="638" xr:uid="{E4E69E0F-7A48-4823-B7DE-75BA4FF31909}"/>
    <cellStyle name="5x indented GHG Textfiels 3 3 2 2" xfId="853" xr:uid="{CBC9F18A-6D67-4732-9652-383A0BA4C383}"/>
    <cellStyle name="5x indented GHG Textfiels 3 3 3" xfId="585" xr:uid="{7EAAC7F5-7A8E-4492-B3B0-F9BB006326DC}"/>
    <cellStyle name="5x indented GHG Textfiels 3 3 3 2" xfId="800" xr:uid="{9F53CBBD-34C4-420A-9FA4-CE237A55484A}"/>
    <cellStyle name="5x indented GHG Textfiels 3 3 4" xfId="669" xr:uid="{95458273-DBC3-4848-AF03-AB7539E7B138}"/>
    <cellStyle name="5x indented GHG Textfiels 3 3 4 2" xfId="884" xr:uid="{95B5D164-D3D7-4A53-86DB-EC48676B7C97}"/>
    <cellStyle name="5x indented GHG Textfiels 3 3 5" xfId="706" xr:uid="{E91B0D46-38F3-4DC2-9449-DA718BE1D0EC}"/>
    <cellStyle name="5x indented GHG Textfiels_Table 4(II)" xfId="193" xr:uid="{3CE23B30-C20D-4A45-B1CB-BE62E3CDFF3D}"/>
    <cellStyle name="60 % - Akzent1" xfId="54" hidden="1" xr:uid="{1752122D-F4FA-450F-8493-27482AA79A12}"/>
    <cellStyle name="60 % - Akzent1 2" xfId="387" xr:uid="{446DE1BC-7CE1-4E09-9AB1-2FB2AD98CFE6}"/>
    <cellStyle name="60 % - Akzent1 3" xfId="256" xr:uid="{6B16E740-BF97-49DD-AF20-3EB94C356F52}"/>
    <cellStyle name="60 % - Akzent2" xfId="57" hidden="1" xr:uid="{39013BA9-4B60-40EC-BA3A-539E243ACC9E}"/>
    <cellStyle name="60 % - Akzent2 2" xfId="388" xr:uid="{3B76642F-2A47-4080-A215-37ED7B23B273}"/>
    <cellStyle name="60 % - Akzent2 3" xfId="257" xr:uid="{F0E4D403-2C63-490C-BA60-10CA33840C12}"/>
    <cellStyle name="60 % - Akzent3" xfId="60" hidden="1" xr:uid="{7943F8EA-6D96-414B-82E9-08DC1C9B68AE}"/>
    <cellStyle name="60 % - Akzent3 2" xfId="389" xr:uid="{408A00E2-9277-4F05-8A20-955A26265672}"/>
    <cellStyle name="60 % - Akzent3 3" xfId="258" xr:uid="{2F570E09-B013-4657-8BA1-8520FB0CB072}"/>
    <cellStyle name="60 % - Akzent4" xfId="63" hidden="1" xr:uid="{FCAD8D3D-57F2-4C67-AE29-0E3757BF33C6}"/>
    <cellStyle name="60 % - Akzent4 2" xfId="390" xr:uid="{7AC34574-B891-412A-B9F2-B425BE287403}"/>
    <cellStyle name="60 % - Akzent4 3" xfId="259" xr:uid="{DD9DD557-9A9B-47CB-A720-F71D27264F80}"/>
    <cellStyle name="60 % - Akzent5" xfId="66" hidden="1" xr:uid="{E206D41B-53C5-4162-92DA-B02EBE64717E}"/>
    <cellStyle name="60 % - Akzent5 2" xfId="391" xr:uid="{89E8F5DD-BF0E-4362-A4E6-2055177A7A8B}"/>
    <cellStyle name="60 % - Akzent5 3" xfId="260" xr:uid="{1D9433CF-AEB2-445C-B981-7152D87AD316}"/>
    <cellStyle name="60 % - Akzent6" xfId="69" hidden="1" xr:uid="{1CD98B81-AF0B-4E13-A08F-98678D65259D}"/>
    <cellStyle name="60 % - Akzent6 2" xfId="392" xr:uid="{68F49512-A0E2-43D1-A23B-879FC928E5C5}"/>
    <cellStyle name="60 % - Akzent6 3" xfId="261" xr:uid="{C8C26F6F-56E3-4D84-B190-8380A4D08DA3}"/>
    <cellStyle name="60% - Accent1 2" xfId="99" xr:uid="{CCAF0F86-FEAE-44B8-B6D3-F08DDABC0827}"/>
    <cellStyle name="60% - Accent1 3" xfId="213" xr:uid="{C2296153-298C-4A1B-A39F-E6926667E88A}"/>
    <cellStyle name="60% - Accent2 2" xfId="100" xr:uid="{ABE2D0D8-A97F-46CB-9F1D-A87F8F9C9947}"/>
    <cellStyle name="60% - Accent2 3" xfId="214" xr:uid="{4595E9F4-BBDA-4445-8277-A9A6F87C05AE}"/>
    <cellStyle name="60% - Accent3 2" xfId="101" xr:uid="{434FDDE7-9D29-47F7-B519-E4B9108D3667}"/>
    <cellStyle name="60% - Accent3 3" xfId="215" xr:uid="{74E950F7-A021-4AB0-9B1F-A1376DC5E84C}"/>
    <cellStyle name="60% - Accent4 2" xfId="102" xr:uid="{BBCADA4E-D2F6-4C37-9273-5B52B779D788}"/>
    <cellStyle name="60% - Accent4 3" xfId="216" xr:uid="{71219561-49F1-4B64-B60B-277F8894352D}"/>
    <cellStyle name="60% - Accent5 2" xfId="103" xr:uid="{6F7F59D9-72E1-4209-91F9-4616D0AEA5BE}"/>
    <cellStyle name="60% - Accent5 3" xfId="217" xr:uid="{F2B870AA-BA91-42B7-924F-BB0544D14891}"/>
    <cellStyle name="60% - Accent6 2" xfId="104" xr:uid="{6734C196-75DB-4291-8488-66AF93D3C3B6}"/>
    <cellStyle name="60% - Accent6 3" xfId="218" xr:uid="{3EA8560A-72D2-4EDE-A814-F956F0AC0C97}"/>
    <cellStyle name="Accent1 2" xfId="105" xr:uid="{FF19C714-8580-4113-848F-D5BA8AB850E9}"/>
    <cellStyle name="Accent1 3" xfId="219" xr:uid="{2DD97E63-D97F-4894-A8FF-55C79AED6C91}"/>
    <cellStyle name="Accent1 4" xfId="352" xr:uid="{F8FB14ED-1A7F-465D-B5CB-3A7EC4263ECB}"/>
    <cellStyle name="Accent2 2" xfId="106" xr:uid="{DA4A40BA-E73B-418A-9FAB-369C5BA9C00A}"/>
    <cellStyle name="Accent2 3" xfId="220" xr:uid="{9A70136B-9EE1-4B51-85A4-15FAFF7C4C46}"/>
    <cellStyle name="Accent2 4" xfId="353" xr:uid="{832C8DF1-EA1E-459B-9D47-F6C78B44C87D}"/>
    <cellStyle name="Accent3 2" xfId="107" xr:uid="{A7CEFD8C-41EE-4279-83D7-7BAFE505874F}"/>
    <cellStyle name="Accent3 3" xfId="221" xr:uid="{DBE7E3E1-8418-4DC3-9744-9806D4EAE9BC}"/>
    <cellStyle name="Accent3 4" xfId="354" xr:uid="{DBED58F3-E342-453C-9C42-17343289F6DA}"/>
    <cellStyle name="Accent4 2" xfId="108" xr:uid="{B278F3E2-24B6-4753-AEF1-A1CC234D84D5}"/>
    <cellStyle name="Accent4 3" xfId="222" xr:uid="{C454C9E3-75BA-4D7B-956E-EEAF0E41CDEF}"/>
    <cellStyle name="Accent4 4" xfId="355" xr:uid="{548905B0-0FFF-4FA5-A3A8-7313E30B0D3A}"/>
    <cellStyle name="Accent5 2" xfId="109" xr:uid="{D24FE770-9F09-4776-8CC3-253A073697A2}"/>
    <cellStyle name="Accent5 3" xfId="223" xr:uid="{DA156D3F-5FC3-44B6-8581-14983E6D00D8}"/>
    <cellStyle name="Accent5 4" xfId="356" xr:uid="{21467ABA-BBEC-464A-A741-F0B589824880}"/>
    <cellStyle name="Accent6 2" xfId="110" xr:uid="{5E321B6A-D0B4-47B9-B108-05B3E844F443}"/>
    <cellStyle name="Accent6 3" xfId="224" xr:uid="{79C68877-3917-47F1-876A-774BD7B0CA32}"/>
    <cellStyle name="Accent6 4" xfId="357" xr:uid="{5C9FE45B-750E-44DA-9D28-371F181D7DB4}"/>
    <cellStyle name="AggblueBoldCels" xfId="111" xr:uid="{FAF840C1-B278-4093-BCD4-771AC98A5B51}"/>
    <cellStyle name="AggblueBoldCels 2" xfId="112" xr:uid="{16535E7C-F9D9-411D-B631-CEDF29FA5A84}"/>
    <cellStyle name="AggblueCels" xfId="36" xr:uid="{C32422A6-36A2-4F26-90EA-73B3A2CE464D}"/>
    <cellStyle name="AggblueCels 2" xfId="113" xr:uid="{3B3369B5-3E8E-44C9-8E24-A57CF9E99892}"/>
    <cellStyle name="AggblueCels_1x" xfId="35" xr:uid="{028B6946-16DA-4E82-ACD3-2E445A4555D8}"/>
    <cellStyle name="AggBoldCells" xfId="9" xr:uid="{925B8416-331C-4BD0-9A06-BFBA5C4B1E36}"/>
    <cellStyle name="AggBoldCells 2" xfId="114" xr:uid="{66AA7D81-E08B-4677-BCCA-496FB4E3BA4F}"/>
    <cellStyle name="AggBoldCells 3" xfId="194" xr:uid="{6678C5B5-637F-4E92-B35A-60938D3CC7B5}"/>
    <cellStyle name="AggBoldCells 4" xfId="346" xr:uid="{39FBB7F9-3470-45CF-BD93-56AB21E5D636}"/>
    <cellStyle name="AggCels" xfId="12" xr:uid="{C9CA933A-C39A-422B-AAB0-9A9E18768601}"/>
    <cellStyle name="AggCels 2" xfId="115" xr:uid="{085F7C67-E72D-4A44-8C13-F7D8DC595C87}"/>
    <cellStyle name="AggCels 3" xfId="195" xr:uid="{4AD9B71F-9225-4872-A6BF-97B32E1864FF}"/>
    <cellStyle name="AggCels 4" xfId="347" xr:uid="{E94A7D99-E840-4BBC-AC33-29ECCB040E9E}"/>
    <cellStyle name="AggCels_T(2)" xfId="10" xr:uid="{22765AAA-305D-48C3-9E8A-8DC9341A1809}"/>
    <cellStyle name="AggGreen" xfId="26" xr:uid="{D062A9BF-A002-4F60-9FDC-6741BA6C440D}"/>
    <cellStyle name="AggGreen 2" xfId="116" xr:uid="{7A4307AD-1713-46D3-B2B6-D985272ED9A0}"/>
    <cellStyle name="AggGreen 2 2" xfId="405" xr:uid="{AA97EF6E-5A46-4962-941F-433D43D177A0}"/>
    <cellStyle name="AggGreen 2 2 2" xfId="582" xr:uid="{7A1858ED-BC9C-4B14-903F-47B4BA572B3F}"/>
    <cellStyle name="AggGreen 2 2 2 2" xfId="797" xr:uid="{D89EB4C1-006D-4E2C-8524-16B4DFA296BF}"/>
    <cellStyle name="AggGreen 2 2 3" xfId="712" xr:uid="{02050B4F-1170-4365-A5E0-0EFD3F8BB73A}"/>
    <cellStyle name="AggGreen 2 3" xfId="263" xr:uid="{2B90C066-D098-4013-9D1C-7C8BF3DF47FD}"/>
    <cellStyle name="AggGreen 2 3 2" xfId="602" xr:uid="{ED0EA99D-08E6-4793-8997-501F3BA46820}"/>
    <cellStyle name="AggGreen 2 3 2 2" xfId="817" xr:uid="{A44C57A0-3D57-4EED-B750-E39E2663C464}"/>
    <cellStyle name="AggGreen 2 3 3" xfId="671" xr:uid="{B7359FA7-E42C-41BD-BCAE-2266D218BCBC}"/>
    <cellStyle name="AggGreen 2 3 3 2" xfId="886" xr:uid="{AC512B78-9490-4CA8-8F90-7487CED4ED11}"/>
    <cellStyle name="AggGreen 2 3 4" xfId="667" xr:uid="{772B351C-1583-4F38-AB8B-5287D5AA3D74}"/>
    <cellStyle name="AggGreen 2 3 4 2" xfId="882" xr:uid="{B2017501-C9D3-4D19-AE4D-26E4243F5173}"/>
    <cellStyle name="AggGreen 3" xfId="404" xr:uid="{F5D60A4A-26D3-41CB-B99E-94C4DEEF41BE}"/>
    <cellStyle name="AggGreen 3 2" xfId="531" xr:uid="{8D734774-0E75-40A2-BDE8-2792DDC17DB7}"/>
    <cellStyle name="AggGreen 3 2 2" xfId="746" xr:uid="{CB77FDF7-358A-41C3-9E60-6CD527D4375F}"/>
    <cellStyle name="AggGreen 3 3" xfId="711" xr:uid="{59349109-111C-4E00-8BE1-E3712F479D81}"/>
    <cellStyle name="AggGreen 4" xfId="262" xr:uid="{5CE1517A-D845-4A8F-AAEC-2F2A036C70E7}"/>
    <cellStyle name="AggGreen 4 2" xfId="601" xr:uid="{5754A34F-5B28-4B3B-83B3-F7EEB52A8BD9}"/>
    <cellStyle name="AggGreen 4 2 2" xfId="816" xr:uid="{9509ED99-AF25-4768-B873-1BDC789D0181}"/>
    <cellStyle name="AggGreen 4 3" xfId="516" xr:uid="{9E5B2883-D045-4A24-8481-F9850C030BD7}"/>
    <cellStyle name="AggGreen 4 3 2" xfId="731" xr:uid="{0CB92732-9FA2-4E9D-812D-AF952C1A146C}"/>
    <cellStyle name="AggGreen 4 4" xfId="634" xr:uid="{7C902853-2A08-4435-ABC1-B7522EBF3EE9}"/>
    <cellStyle name="AggGreen 4 4 2" xfId="849" xr:uid="{E0472839-0597-46AB-8D4B-B1B176F93068}"/>
    <cellStyle name="AggGreen 5" xfId="78" xr:uid="{A28323F1-24A6-400D-BF8C-5804EA94A2CD}"/>
    <cellStyle name="AggGreen_Bbdr" xfId="27" xr:uid="{14749A9D-5DC4-45D6-8961-69FDE92CF42A}"/>
    <cellStyle name="AggGreen12" xfId="24" xr:uid="{D972CE18-4A75-44A1-B6D8-1C37EE375585}"/>
    <cellStyle name="AggGreen12 2" xfId="117" xr:uid="{F26C3132-2F6E-4BC0-B5C1-AE6405D77CA9}"/>
    <cellStyle name="AggGreen12 2 2" xfId="407" xr:uid="{8AD91D6E-3A01-402C-8CDC-13CF14327571}"/>
    <cellStyle name="AggGreen12 2 2 2" xfId="600" xr:uid="{0288CB61-C391-4092-910C-41ED418614F1}"/>
    <cellStyle name="AggGreen12 2 2 2 2" xfId="815" xr:uid="{F673A378-0FCE-4B62-8822-4672C25CD1B7}"/>
    <cellStyle name="AggGreen12 2 2 3" xfId="714" xr:uid="{1D5D7E7D-80C0-46F5-AFD0-39B9381FD151}"/>
    <cellStyle name="AggGreen12 2 3" xfId="265" xr:uid="{A6133F8F-1DB0-4A7A-8348-F076557A5A26}"/>
    <cellStyle name="AggGreen12 2 3 2" xfId="604" xr:uid="{AD940085-7A96-482A-A634-4683BB2E7A2C}"/>
    <cellStyle name="AggGreen12 2 3 2 2" xfId="819" xr:uid="{3402A290-3B39-4606-B16B-0E15EF2B3CBF}"/>
    <cellStyle name="AggGreen12 2 3 3" xfId="553" xr:uid="{64426B61-A0A7-4F3D-B840-4DF05F8CC380}"/>
    <cellStyle name="AggGreen12 2 3 3 2" xfId="768" xr:uid="{1ECF46BE-A419-4D8C-995A-6E4381C37E03}"/>
    <cellStyle name="AggGreen12 2 3 4" xfId="633" xr:uid="{FFDC3229-57BA-40F6-8B2C-A77F787ABFD9}"/>
    <cellStyle name="AggGreen12 2 3 4 2" xfId="848" xr:uid="{CEF0E831-5CC6-42DD-90F0-A9759AFD905A}"/>
    <cellStyle name="AggGreen12 3" xfId="406" xr:uid="{20B7868A-3463-4EDE-88C9-15D44ACC1CBF}"/>
    <cellStyle name="AggGreen12 3 2" xfId="530" xr:uid="{E0D43D02-3648-4CEC-BAAB-90F7A9BEA25E}"/>
    <cellStyle name="AggGreen12 3 2 2" xfId="745" xr:uid="{76FF5473-4EF4-4767-8EE1-660CAED85F59}"/>
    <cellStyle name="AggGreen12 3 3" xfId="713" xr:uid="{A7D2319F-1626-401D-B6F2-05775431F3A4}"/>
    <cellStyle name="AggGreen12 4" xfId="264" xr:uid="{9FF5B819-CA81-4D05-A89F-AC6E3C3A1AAD}"/>
    <cellStyle name="AggGreen12 4 2" xfId="603" xr:uid="{73B9C6F9-E61F-4A69-AF50-83D4A0DCE8DB}"/>
    <cellStyle name="AggGreen12 4 2 2" xfId="818" xr:uid="{978B6C0E-DF0F-4BB6-A764-3DEC6DCF067C}"/>
    <cellStyle name="AggGreen12 4 3" xfId="655" xr:uid="{BAF92404-8FE9-405E-AA78-C6C9F7EDE52F}"/>
    <cellStyle name="AggGreen12 4 3 2" xfId="870" xr:uid="{28CE0910-6449-4175-B93C-CE7FF0CC9E67}"/>
    <cellStyle name="AggGreen12 4 4" xfId="666" xr:uid="{5D9B616D-33E1-4846-8D73-36757AAFB19F}"/>
    <cellStyle name="AggGreen12 4 4 2" xfId="881" xr:uid="{62781631-4DB4-429B-B90D-CB0CECB8791B}"/>
    <cellStyle name="AggGreen12 5" xfId="76" xr:uid="{A6B043F2-D9F8-4AE1-8BBA-A25DAA6A9F12}"/>
    <cellStyle name="AggOrange" xfId="19" xr:uid="{F41F8E28-4A45-48F4-BF1F-5994028A8122}"/>
    <cellStyle name="AggOrange 2" xfId="118" xr:uid="{18AA4002-B8E8-4DD8-97F5-CFC9126C1955}"/>
    <cellStyle name="AggOrange 2 2" xfId="409" xr:uid="{C775AF57-AD6A-4513-90D5-72FA47FDE2FE}"/>
    <cellStyle name="AggOrange 2 2 2" xfId="529" xr:uid="{8609D71B-5ED9-472B-A402-A5FBA67CDB9C}"/>
    <cellStyle name="AggOrange 2 2 2 2" xfId="744" xr:uid="{AC329597-FE7C-4B6C-9E79-51D84CC54735}"/>
    <cellStyle name="AggOrange 2 2 3" xfId="716" xr:uid="{50C1FBC7-6D17-4770-BD5B-3B4573FA2410}"/>
    <cellStyle name="AggOrange 2 3" xfId="267" xr:uid="{F0C2B1C7-1DD8-4E28-8420-C4C4BADCE645}"/>
    <cellStyle name="AggOrange 2 3 2" xfId="606" xr:uid="{41F03647-1C85-4857-B864-CF6747B65C54}"/>
    <cellStyle name="AggOrange 2 3 2 2" xfId="821" xr:uid="{90EA07C4-B1E0-404B-84C1-25AB5343CD8C}"/>
    <cellStyle name="AggOrange 2 3 3" xfId="513" xr:uid="{A067C1F8-7770-4DA9-A9C3-83B313C81D99}"/>
    <cellStyle name="AggOrange 2 3 3 2" xfId="728" xr:uid="{8387EA30-4340-433C-AFFD-9E890DC7A1A6}"/>
    <cellStyle name="AggOrange 2 3 4" xfId="528" xr:uid="{75AA5FE7-D890-486B-AB3B-544D3025831C}"/>
    <cellStyle name="AggOrange 2 3 4 2" xfId="743" xr:uid="{05ED826C-0AF9-4BFE-A7CE-3CDE876D14AA}"/>
    <cellStyle name="AggOrange 3" xfId="408" xr:uid="{E67DAF44-766E-4BB1-96FD-4DF8EADA8587}"/>
    <cellStyle name="AggOrange 3 2" xfId="648" xr:uid="{9A37C5B3-8E1D-4C9C-8F2D-47640D785C38}"/>
    <cellStyle name="AggOrange 3 2 2" xfId="863" xr:uid="{91D819F2-FE74-470E-80DE-78E03D96CFA6}"/>
    <cellStyle name="AggOrange 3 3" xfId="715" xr:uid="{86F5B446-EFF5-4708-8764-9C920BE321B1}"/>
    <cellStyle name="AggOrange 4" xfId="266" xr:uid="{574893C1-BBB7-4611-945E-FDB35AFC957C}"/>
    <cellStyle name="AggOrange 4 2" xfId="605" xr:uid="{6A8B972F-256F-4618-8B4F-3E1BD4721E4D}"/>
    <cellStyle name="AggOrange 4 2 2" xfId="820" xr:uid="{1F0A4F4B-AC93-464F-AD00-941B9718BA98}"/>
    <cellStyle name="AggOrange 4 3" xfId="594" xr:uid="{E8197107-9C3D-466E-93CB-724C4524CC9C}"/>
    <cellStyle name="AggOrange 4 3 2" xfId="809" xr:uid="{F488C267-1D86-4EB6-9C91-8613F2588BAB}"/>
    <cellStyle name="AggOrange 4 4" xfId="568" xr:uid="{D1CFD884-074E-4A95-B51A-68ED0F040AB2}"/>
    <cellStyle name="AggOrange 4 4 2" xfId="783" xr:uid="{610CBD43-DB0D-4BE2-84AD-FCBC6A2A088D}"/>
    <cellStyle name="AggOrange 5" xfId="72" xr:uid="{6505575F-F678-4145-ACF7-B3046D11673D}"/>
    <cellStyle name="AggOrange_B_border" xfId="31" xr:uid="{1E0FAA1A-D13C-4580-8E9D-4640A1F336DD}"/>
    <cellStyle name="AggOrange9" xfId="18" xr:uid="{D222F7BB-EBA0-47D0-B6D0-2D90F74B3A40}"/>
    <cellStyle name="AggOrange9 2" xfId="119" xr:uid="{051556EE-07D8-4B92-9CA3-DB03BC0609F5}"/>
    <cellStyle name="AggOrange9 2 2" xfId="411" xr:uid="{AA983533-A301-4D30-9DC5-0F13B52E7BB4}"/>
    <cellStyle name="AggOrange9 2 2 2" xfId="647" xr:uid="{19EDF11C-455B-48BD-9D57-4853D604058B}"/>
    <cellStyle name="AggOrange9 2 2 2 2" xfId="862" xr:uid="{E828E9EC-D144-4DDF-9AF5-72A2C8863BFD}"/>
    <cellStyle name="AggOrange9 2 2 3" xfId="718" xr:uid="{613024C4-7B54-47C6-85BD-58DBD94E7D96}"/>
    <cellStyle name="AggOrange9 2 3" xfId="269" xr:uid="{0C483240-D5D7-4E59-A18B-A23D0FE26C16}"/>
    <cellStyle name="AggOrange9 2 3 2" xfId="608" xr:uid="{4D2079D9-7511-4D2F-8F90-36DEB4EC029D}"/>
    <cellStyle name="AggOrange9 2 3 2 2" xfId="823" xr:uid="{6353A16D-3004-467A-B731-669053A4FAE9}"/>
    <cellStyle name="AggOrange9 2 3 3" xfId="654" xr:uid="{E8CA07B9-53A9-48BA-9DE6-BC03950C046D}"/>
    <cellStyle name="AggOrange9 2 3 3 2" xfId="869" xr:uid="{CE035A66-0A2D-4A11-B62E-4D88241970B0}"/>
    <cellStyle name="AggOrange9 2 3 4" xfId="668" xr:uid="{66A35E9C-DB5F-4949-B0A6-27C3FB20627F}"/>
    <cellStyle name="AggOrange9 2 3 4 2" xfId="883" xr:uid="{7E202245-FD60-4DCC-B251-58C803D7BFDD}"/>
    <cellStyle name="AggOrange9 3" xfId="410" xr:uid="{B55CB87F-5C8B-43A8-AFD0-C2EB9489015E}"/>
    <cellStyle name="AggOrange9 3 2" xfId="599" xr:uid="{836120A1-F4F0-4980-8591-F8D647661F81}"/>
    <cellStyle name="AggOrange9 3 2 2" xfId="814" xr:uid="{690F73AD-B40C-4228-BCFA-8C3414F0931A}"/>
    <cellStyle name="AggOrange9 3 3" xfId="717" xr:uid="{02183F35-5519-4A38-90FC-39F4301C2149}"/>
    <cellStyle name="AggOrange9 4" xfId="268" xr:uid="{86F72035-08DC-4D42-BB11-C8164E5E4CFB}"/>
    <cellStyle name="AggOrange9 4 2" xfId="607" xr:uid="{CD007E46-2595-495D-A271-195C8BF34EAB}"/>
    <cellStyle name="AggOrange9 4 2 2" xfId="822" xr:uid="{F545D532-D67F-4619-B8C3-9F4F21920582}"/>
    <cellStyle name="AggOrange9 4 3" xfId="552" xr:uid="{480F4908-BD98-4797-B26A-999E78199BF3}"/>
    <cellStyle name="AggOrange9 4 3 2" xfId="767" xr:uid="{74313DC4-4934-439D-9759-A95E7B8A09F8}"/>
    <cellStyle name="AggOrange9 4 4" xfId="598" xr:uid="{532C8AA5-91E0-4B14-A360-81D009A37821}"/>
    <cellStyle name="AggOrange9 4 4 2" xfId="813" xr:uid="{C858B63F-167B-4ADD-87A6-D6C5A5DE08E9}"/>
    <cellStyle name="AggOrange9 5" xfId="71" xr:uid="{490F8E6C-B92C-4A35-ADDF-042F84BC06D2}"/>
    <cellStyle name="AggOrangeLB_2x" xfId="30" xr:uid="{035EF6D1-78E8-41FC-975C-9517CF9EF215}"/>
    <cellStyle name="AggOrangeLBorder" xfId="32" xr:uid="{5DE8B4E3-0B4F-4B3F-A471-52E6919CCA55}"/>
    <cellStyle name="AggOrangeLBorder 2" xfId="120" xr:uid="{9399623E-47EB-4068-A607-FCE4E21A26CD}"/>
    <cellStyle name="AggOrangeLBorder 2 2" xfId="413" xr:uid="{761BA2E5-A3F9-4DD4-A38E-659328474E4F}"/>
    <cellStyle name="AggOrangeLBorder 2 3" xfId="271" xr:uid="{F3DE4F39-B39D-42C4-89CE-8A0C25C8E931}"/>
    <cellStyle name="AggOrangeLBorder 2 3 2" xfId="610" xr:uid="{A2F19B7D-B6E0-4124-BBE3-6CCE450FB3D6}"/>
    <cellStyle name="AggOrangeLBorder 2 3 2 2" xfId="825" xr:uid="{7E0CB889-9DC9-4368-B89B-9FBAB80E29BB}"/>
    <cellStyle name="AggOrangeLBorder 2 3 3" xfId="550" xr:uid="{B1DE4C7E-1F94-4C51-99F0-D12F8DAE194C}"/>
    <cellStyle name="AggOrangeLBorder 2 3 3 2" xfId="765" xr:uid="{F34019AB-DB82-4C3C-B791-7B6D3154B1EA}"/>
    <cellStyle name="AggOrangeLBorder 2 3 4" xfId="576" xr:uid="{4BDAAFD4-225C-4C6A-A8FA-2564DC96AB27}"/>
    <cellStyle name="AggOrangeLBorder 2 3 4 2" xfId="791" xr:uid="{F24BF350-C1B5-499F-AB44-BB2E85F6F7C4}"/>
    <cellStyle name="AggOrangeLBorder 2 3 5" xfId="696" xr:uid="{B5070EB1-E330-4437-90A6-B7E4A2041564}"/>
    <cellStyle name="AggOrangeLBorder 3" xfId="412" xr:uid="{56CA5265-9219-4D52-AF3F-51CF55648ECB}"/>
    <cellStyle name="AggOrangeLBorder 4" xfId="270" xr:uid="{45F3E035-398C-44A4-9F73-C0977FA2DCB7}"/>
    <cellStyle name="AggOrangeLBorder 4 2" xfId="609" xr:uid="{23DC36B4-33AD-4750-961D-CF474098955C}"/>
    <cellStyle name="AggOrangeLBorder 4 2 2" xfId="824" xr:uid="{5BA15FF8-7863-4CE6-AD16-D45C5192CE24}"/>
    <cellStyle name="AggOrangeLBorder 4 3" xfId="551" xr:uid="{909E85C4-C17C-4BEB-B96B-1E20AA0150B3}"/>
    <cellStyle name="AggOrangeLBorder 4 3 2" xfId="766" xr:uid="{E4B9F96E-3267-4125-BC81-7F65DB8023F1}"/>
    <cellStyle name="AggOrangeLBorder 4 4" xfId="572" xr:uid="{DEE36D3D-3541-4A69-AA19-CCA245762FCE}"/>
    <cellStyle name="AggOrangeLBorder 4 4 2" xfId="787" xr:uid="{6F6E31BC-E060-4CE2-8347-41F09E8E01EB}"/>
    <cellStyle name="AggOrangeLBorder 4 5" xfId="695" xr:uid="{2CFDB86F-CECC-46A8-8E63-CC735283689E}"/>
    <cellStyle name="AggOrangeLBorder 5" xfId="79" xr:uid="{CF40E76E-0475-4522-8E89-446001B8705A}"/>
    <cellStyle name="AggOrangeRBorder" xfId="21" xr:uid="{5B379A72-79BE-4546-BEF4-26B2958315DC}"/>
    <cellStyle name="AggOrangeRBorder 2" xfId="121" xr:uid="{1DD499B1-EDA8-4B81-ABD5-A930A936F9CA}"/>
    <cellStyle name="AggOrangeRBorder 2 2" xfId="415" xr:uid="{E25D8E4E-29A1-4AE3-8457-FF67E33F99C4}"/>
    <cellStyle name="AggOrangeRBorder 2 2 2" xfId="527" xr:uid="{FB7E70E7-D285-4F44-82E6-948E371E8FB0}"/>
    <cellStyle name="AggOrangeRBorder 2 2 2 2" xfId="742" xr:uid="{3824C58A-C7DD-4947-95BF-97777BFA60C9}"/>
    <cellStyle name="AggOrangeRBorder 2 3" xfId="273" xr:uid="{B33098E3-5503-4724-90B0-63141BD361AC}"/>
    <cellStyle name="AggOrangeRBorder 2 3 2" xfId="612" xr:uid="{4BD5383A-9886-4650-9321-1E18E1937F5E}"/>
    <cellStyle name="AggOrangeRBorder 2 3 2 2" xfId="827" xr:uid="{5BFCD324-B338-4657-A672-CF6386561CD8}"/>
    <cellStyle name="AggOrangeRBorder 2 3 3" xfId="588" xr:uid="{E628C25C-8AC5-48AD-A3ED-D6118C63E02C}"/>
    <cellStyle name="AggOrangeRBorder 2 3 3 2" xfId="803" xr:uid="{8C35A972-9A83-48DA-9F7B-02B0F36E3060}"/>
    <cellStyle name="AggOrangeRBorder 2 3 4" xfId="570" xr:uid="{7B5C218C-4BAF-4AB8-B32E-7B10C627D364}"/>
    <cellStyle name="AggOrangeRBorder 2 3 4 2" xfId="785" xr:uid="{CA72BC33-0009-4FF5-B10B-DBD5D4983BA2}"/>
    <cellStyle name="AggOrangeRBorder 2 3 5" xfId="698" xr:uid="{0E77C2BF-1F9F-44AC-8FC2-090D52F8A38F}"/>
    <cellStyle name="AggOrangeRBorder 3" xfId="414" xr:uid="{AA8B82B0-958D-46DF-AB15-13F94CEF10CC}"/>
    <cellStyle name="AggOrangeRBorder 3 2" xfId="46" xr:uid="{819BD818-720E-46CA-AF14-9112FB1F2DBF}"/>
    <cellStyle name="AggOrangeRBorder 3 2 2" xfId="646" xr:uid="{4F34B965-2680-4306-AC92-3CE2A94AEABF}"/>
    <cellStyle name="AggOrangeRBorder 3 2 3" xfId="861" xr:uid="{36B9F9F6-B532-4FDB-AEB9-43BACDC2F7D8}"/>
    <cellStyle name="AggOrangeRBorder 4" xfId="272" xr:uid="{9F0910D2-73A1-4BFB-8CE8-35E5DADB7CAF}"/>
    <cellStyle name="AggOrangeRBorder 4 2" xfId="611" xr:uid="{D0F0AA6B-1BBE-4F24-98CF-54E83C028DCC}"/>
    <cellStyle name="AggOrangeRBorder 4 2 2" xfId="826" xr:uid="{880EDA8E-87AE-4F75-AA6C-9E1429E2B8E5}"/>
    <cellStyle name="AggOrangeRBorder 4 3" xfId="644" xr:uid="{7FD6FBE5-902B-4469-8035-7D4E08A0CF7C}"/>
    <cellStyle name="AggOrangeRBorder 4 3 2" xfId="859" xr:uid="{2DD95AC5-91A5-405A-86CD-1CD77B7DADE9}"/>
    <cellStyle name="AggOrangeRBorder 4 4" xfId="665" xr:uid="{9E94615E-EB13-42DD-9120-0B55615C2FAA}"/>
    <cellStyle name="AggOrangeRBorder 4 4 2" xfId="880" xr:uid="{5DC663B1-DCCE-47E0-8AB9-A8EFC9D2FA58}"/>
    <cellStyle name="AggOrangeRBorder 4 5" xfId="697" xr:uid="{C6BF804E-D281-402C-A27F-CEB8F250D234}"/>
    <cellStyle name="AggOrangeRBorder 5" xfId="74" xr:uid="{B94C8109-CD80-434E-A0CA-1237D844A47B}"/>
    <cellStyle name="AggOrangeRBorder_CRFReport-template" xfId="33" xr:uid="{52D648E1-BF43-47C5-A93C-08F3D17E5F87}"/>
    <cellStyle name="Akzent1" xfId="122" xr:uid="{09E7A702-9E4E-4A48-84B1-14202460CF1D}"/>
    <cellStyle name="Akzent2" xfId="123" xr:uid="{7F470CF1-A808-4CB6-AD0D-860113A87A88}"/>
    <cellStyle name="Akzent3" xfId="124" xr:uid="{13118DDA-A0BA-483B-B934-051C3729BE40}"/>
    <cellStyle name="Akzent4" xfId="125" xr:uid="{4EA0861B-77A4-4F10-9818-2A786E70C718}"/>
    <cellStyle name="Akzent5" xfId="126" xr:uid="{11353A1C-1C92-43A4-8AA0-10952932149A}"/>
    <cellStyle name="Akzent6" xfId="127" xr:uid="{5EE9810F-C273-46F3-B30E-D133E861A03C}"/>
    <cellStyle name="Ausgabe" xfId="47" hidden="1" xr:uid="{5950E3C1-668E-473A-A57F-634546D35E0A}"/>
    <cellStyle name="Ausgabe 2" xfId="393" xr:uid="{CD3CA1B4-704B-4FA9-AADE-C39D7DA5AE27}"/>
    <cellStyle name="Ausgabe 2 2" xfId="649" xr:uid="{0A632573-3978-4EFF-B0E3-133E033FD306}"/>
    <cellStyle name="Ausgabe 2 2 2" xfId="864" xr:uid="{CD551E7A-468E-450A-8E50-9E7B0FEBC769}"/>
    <cellStyle name="Ausgabe 2 3" xfId="534" xr:uid="{71792205-EF07-426B-934F-1E034DED1B45}"/>
    <cellStyle name="Ausgabe 2 3 2" xfId="749" xr:uid="{713773A9-5AA6-48BC-9622-03A9F15EC41F}"/>
    <cellStyle name="Ausgabe 2 4" xfId="707" xr:uid="{6BC927EC-4817-4C2E-A2CB-373DC34388BC}"/>
    <cellStyle name="Ausgabe 3" xfId="284" xr:uid="{1900396E-C139-45B2-96C5-0EBF8D955153}"/>
    <cellStyle name="Ausgabe 3 2" xfId="621" xr:uid="{FD60BE03-268E-4345-AB80-795F6C417074}"/>
    <cellStyle name="Ausgabe 3 2 2" xfId="836" xr:uid="{CD4D9827-9E55-4468-B53B-0C4193430874}"/>
    <cellStyle name="Ausgabe 3 3" xfId="540" xr:uid="{CF84CBFB-1BE7-406D-A1EF-A129A66FF666}"/>
    <cellStyle name="Ausgabe 3 3 2" xfId="755" xr:uid="{2AA57CB7-9A13-4CEA-BDE1-E257374893CA}"/>
    <cellStyle name="Ausgabe 3 4" xfId="704" xr:uid="{5D081910-57E6-4991-BBB9-AFE5AC040A41}"/>
    <cellStyle name="Ausgabe 4" xfId="545" xr:uid="{CF383558-68A7-4962-A758-59E7B15A6C80}"/>
    <cellStyle name="Ausgabe 4 2" xfId="760" xr:uid="{50AD57E3-B57B-4A02-ABC4-37F9DAB7A4DB}"/>
    <cellStyle name="Ausgabe 5" xfId="664" xr:uid="{61F2D026-D9D1-45AB-9986-E27FC19DD926}"/>
    <cellStyle name="Ausgabe 5 2" xfId="879" xr:uid="{11199C70-67B4-452B-95B1-43BE61AA8009}"/>
    <cellStyle name="Ausgabe 6" xfId="680" xr:uid="{D64C33B1-41D7-4956-8DF5-6370235FFA5A}"/>
    <cellStyle name="Bad 2" xfId="128" xr:uid="{0AE39A1E-FBFB-4F5A-8C1B-6AC7614D4DFB}"/>
    <cellStyle name="Bad 3" xfId="225" xr:uid="{004BD387-5388-4EBC-96A8-2EB2B514FDB4}"/>
    <cellStyle name="Bad 4" xfId="365" xr:uid="{FBF5CF38-CF82-4A4A-97A6-790AA92F719F}"/>
    <cellStyle name="Berechnung" xfId="48" hidden="1" xr:uid="{247C5661-6D24-4D81-BC3A-A3E20BD610A4}"/>
    <cellStyle name="Berechnung 2" xfId="394" xr:uid="{BFE98FA7-8184-41C2-AAE7-500B5C2B6A1F}"/>
    <cellStyle name="Berechnung 2 2" xfId="650" xr:uid="{4B6BF397-4AC8-4D53-9DED-17E603330782}"/>
    <cellStyle name="Berechnung 2 2 2" xfId="865" xr:uid="{CBE37BCD-3F7E-4B8B-9B25-267B9E58CB19}"/>
    <cellStyle name="Berechnung 2 3" xfId="515" xr:uid="{B1E135C8-391E-4089-954F-47E94B035BB0}"/>
    <cellStyle name="Berechnung 2 3 2" xfId="730" xr:uid="{D9081297-9F88-466F-85D8-4379B2D5A4E8}"/>
    <cellStyle name="Berechnung 2 4" xfId="571" xr:uid="{FFA871D9-4D48-44F0-99C5-211EAEAB34FB}"/>
    <cellStyle name="Berechnung 2 4 2" xfId="786" xr:uid="{56530B09-65E4-40D6-8971-5FD6580FDB65}"/>
    <cellStyle name="Berechnung 2 5" xfId="708" xr:uid="{55F5628E-3D80-4115-A4CE-ED6475033CBE}"/>
    <cellStyle name="Berechnung 3" xfId="274" xr:uid="{711AAD11-7BC7-48C1-8A9A-393708E1A826}"/>
    <cellStyle name="Berechnung 3 2" xfId="613" xr:uid="{6A060779-714E-46EE-AAA0-FD77C0617DBD}"/>
    <cellStyle name="Berechnung 3 2 2" xfId="828" xr:uid="{189BD7F7-4996-40AD-A1B1-2796EB65AD2A}"/>
    <cellStyle name="Berechnung 3 3" xfId="549" xr:uid="{11512F2F-5567-42C9-A083-9F48733D1227}"/>
    <cellStyle name="Berechnung 3 3 2" xfId="764" xr:uid="{7D4F3428-AE88-4E5B-AF01-D42F9B2E472C}"/>
    <cellStyle name="Berechnung 3 4" xfId="561" xr:uid="{BB73F6C5-DBBF-48BA-8820-3D1B2D901822}"/>
    <cellStyle name="Berechnung 3 4 2" xfId="776" xr:uid="{BD56EDFD-6D1A-40CD-BA0E-8224152B9ACF}"/>
    <cellStyle name="Berechnung 3 5" xfId="699" xr:uid="{6F52EAE1-4091-4196-AF72-CAD000A41633}"/>
    <cellStyle name="Berechnung 4" xfId="546" xr:uid="{D3D82CAF-EDFE-4695-881C-4FFDB378ADF6}"/>
    <cellStyle name="Berechnung 4 2" xfId="761" xr:uid="{AAB962D7-5408-4E5E-8616-2D0C9F683797}"/>
    <cellStyle name="Berechnung 5" xfId="663" xr:uid="{773DFC77-75CA-4F72-8D9F-5C9947247486}"/>
    <cellStyle name="Berechnung 5 2" xfId="878" xr:uid="{782F84A1-2B6A-47EE-BDEE-612B5ADCF5C2}"/>
    <cellStyle name="Berechnung 6" xfId="675" xr:uid="{D8E78913-CC98-466B-8E66-71BE1CDE5590}"/>
    <cellStyle name="Berechnung 6 2" xfId="889" xr:uid="{E0D738B7-DD06-4F99-988E-89C1FB107C49}"/>
    <cellStyle name="Berechnung 7" xfId="681" xr:uid="{B6E086AD-83B3-48A8-999B-DF0145700239}"/>
    <cellStyle name="Bold GHG Numbers (0.00)" xfId="129" xr:uid="{3775E0AB-2606-4E3D-9EB4-6DF7970FF41A}"/>
    <cellStyle name="Calculation 2" xfId="130" xr:uid="{4DA110AD-30C0-459D-AA12-15B298488A2D}"/>
    <cellStyle name="Calculation 2 2" xfId="548" xr:uid="{DAFD805E-9980-419B-9751-378F090CA449}"/>
    <cellStyle name="Calculation 2 2 2" xfId="763" xr:uid="{7B8CD35E-9581-4417-A367-9DFBB97ACF0D}"/>
    <cellStyle name="Calculation 2 3" xfId="632" xr:uid="{CC065395-0776-4FB8-A9FC-EAD374071BB7}"/>
    <cellStyle name="Calculation 2 3 2" xfId="847" xr:uid="{833AD6C9-1143-4137-982F-34BF6C3A7040}"/>
    <cellStyle name="Calculation 2 4" xfId="538" xr:uid="{306FCC98-CC61-41A1-B0C0-570679D96826}"/>
    <cellStyle name="Calculation 2 4 2" xfId="753" xr:uid="{5B8247BF-EAD5-43FF-A28A-FB3EA8317C9C}"/>
    <cellStyle name="Calculation 2 5" xfId="682" xr:uid="{6431421D-CED1-4EEB-9FE2-AE9381C6FA79}"/>
    <cellStyle name="Calculation 3" xfId="226" xr:uid="{E691AA61-668F-499C-8A48-61C5ABC75C8F}"/>
    <cellStyle name="Calculation 3 2" xfId="587" xr:uid="{E45C6C45-6182-4516-85BB-1F153D53B948}"/>
    <cellStyle name="Calculation 3 2 2" xfId="802" xr:uid="{B6431F52-7A22-4DAB-9E83-947CD3986474}"/>
    <cellStyle name="Calculation 3 3" xfId="573" xr:uid="{72951AFE-A2C1-4B81-8EE1-BCFDE97E79F5}"/>
    <cellStyle name="Calculation 3 3 2" xfId="788" xr:uid="{949BF235-511A-4E0E-ABEA-EECA55091CB5}"/>
    <cellStyle name="Calculation 3 4" xfId="657" xr:uid="{E79EBECB-5E63-49E2-848C-C89EFA66E61B}"/>
    <cellStyle name="Calculation 3 4 2" xfId="872" xr:uid="{18478C60-B1BF-4CF1-AC7C-0F731E73DA8C}"/>
    <cellStyle name="Calculation 3 5" xfId="690" xr:uid="{DB8AA95E-6151-439A-A16F-08F5F7C05893}"/>
    <cellStyle name="Check Cell 2" xfId="131" xr:uid="{5F7B8284-5684-4984-A01D-A44A57ED92E8}"/>
    <cellStyle name="Check Cell 3" xfId="227" xr:uid="{5D109199-519F-47D8-8D1C-A8E3C2FF38C5}"/>
    <cellStyle name="Check Cell 4" xfId="371" xr:uid="{D8925EFA-BDA2-4B95-A697-8CDC2718FEE8}"/>
    <cellStyle name="Comma 2" xfId="132" xr:uid="{BC1996C8-F1BD-4206-A41C-B3F180CE8CC7}"/>
    <cellStyle name="Comma 2 2" xfId="133" xr:uid="{80DCF5D9-591B-4DD5-86EC-493FF7CA0321}"/>
    <cellStyle name="Comma 2 2 2" xfId="416" xr:uid="{B78CF451-B64C-4EB2-8B7F-EEA12E95B4DA}"/>
    <cellStyle name="Comma 3" xfId="134" xr:uid="{35BC192A-61BB-4272-BC78-93BD6A61F513}"/>
    <cellStyle name="Constants" xfId="6" xr:uid="{8D292293-8329-4E6E-B664-97443654809A}"/>
    <cellStyle name="ContentsHyperlink" xfId="243" xr:uid="{888F9CC7-7EBE-4C2A-A56B-68ECF56BCD2F}"/>
    <cellStyle name="CustomCellsOrange" xfId="135" xr:uid="{0917D10C-0ACE-4CAA-BDE8-6B317133AA25}"/>
    <cellStyle name="CustomCellsOrange 2" xfId="417" xr:uid="{1FB3E790-CE79-4430-8E3C-96D1593D8549}"/>
    <cellStyle name="CustomCellsOrange 2 2" xfId="440" xr:uid="{16AA1266-3E18-4030-B715-6707CBF22CCF}"/>
    <cellStyle name="CustomCellsOrange 2 2 2" xfId="510" xr:uid="{BB967554-4EC2-4CB9-BF9E-906ED6C03742}"/>
    <cellStyle name="CustomCellsOrange 2 2 2 2" xfId="676" xr:uid="{DDFF1003-9C83-45D4-A989-DFA1C7149AF8}"/>
    <cellStyle name="CustomCellsOrange 2 2 2 2 2" xfId="890" xr:uid="{1AB061D5-A7AF-4633-BFBA-366F5D4904C0}"/>
    <cellStyle name="CustomCellsOrange 2 2 3" xfId="659" xr:uid="{F7EE6CAD-9401-4CBC-BB9D-13F44089A519}"/>
    <cellStyle name="CustomCellsOrange 2 2 3 2" xfId="874" xr:uid="{2DA313AC-F6C6-4D89-9513-49215863E7EF}"/>
    <cellStyle name="CustomCellsOrange 2 2 4" xfId="577" xr:uid="{EC37C714-BB76-4D2F-A4CA-9A313563B3E6}"/>
    <cellStyle name="CustomCellsOrange 2 2 4 2" xfId="792" xr:uid="{0A1A3E11-D212-4606-A59D-EFE1BC5E101B}"/>
    <cellStyle name="CustomCellsOrange 2 2 5" xfId="678" xr:uid="{D06D15C0-942A-47AF-9361-1B9480FD39F9}"/>
    <cellStyle name="CustomCellsOrange 2 2 5 2" xfId="892" xr:uid="{2CEAE3C8-0F38-4924-9E70-A1D878771895}"/>
    <cellStyle name="CustomCellsOrange 3" xfId="275" xr:uid="{7DB670F2-9ED8-4E27-AFB0-3524CFD6E568}"/>
    <cellStyle name="CustomCellsOrange 3 2" xfId="614" xr:uid="{21B8EEC7-C46F-474D-9B2C-534A541F70B9}"/>
    <cellStyle name="CustomCellsOrange 3 2 2" xfId="829" xr:uid="{7AE99835-D825-4A95-8320-DE41ECC86C06}"/>
    <cellStyle name="CustomCellsOrange 3 3" xfId="547" xr:uid="{03815BCB-0F91-4248-B56A-8BE9CBCD969A}"/>
    <cellStyle name="CustomCellsOrange 3 3 2" xfId="762" xr:uid="{215B6A2A-C01C-48E4-8AA3-B4A129B6AFB8}"/>
    <cellStyle name="CustomCellsOrange 3 4" xfId="560" xr:uid="{9330FA24-ED21-4EC9-8DC0-8600E1BC8D46}"/>
    <cellStyle name="CustomCellsOrange 3 4 2" xfId="775" xr:uid="{70D2B5A5-26A0-42B8-AC51-A4C11279B675}"/>
    <cellStyle name="CustomCellsOrange 3 5" xfId="700" xr:uid="{78057117-0E2E-4CC6-BF26-AF968E797A47}"/>
    <cellStyle name="CustomizationCells" xfId="20" xr:uid="{C63A2F44-18F5-4B17-9A8D-C4ACD357783E}"/>
    <cellStyle name="CustomizationCells 2" xfId="418" xr:uid="{435A676B-FEEB-4E42-B493-D75A0334517B}"/>
    <cellStyle name="CustomizationCells 2 2" xfId="441" xr:uid="{DDB25FF3-3D77-4801-B65A-4F6722155292}"/>
    <cellStyle name="CustomizationCells 2 2 2" xfId="511" xr:uid="{06BFCB65-BB2D-46A9-A5AE-300617101406}"/>
    <cellStyle name="CustomizationCells 2 2 2 2" xfId="677" xr:uid="{D21F3A03-CC31-4440-83B5-83F5B31C277C}"/>
    <cellStyle name="CustomizationCells 2 2 2 2 2" xfId="891" xr:uid="{4B7682C6-AEE7-4E9B-8AE0-0488A58FE804}"/>
    <cellStyle name="CustomizationCells 2 2 3" xfId="660" xr:uid="{D9525C18-28C2-4D9F-B2A7-97D9EC8F0414}"/>
    <cellStyle name="CustomizationCells 2 2 3 2" xfId="875" xr:uid="{3009E3CB-7AC7-4443-9193-58A1E0A62F46}"/>
    <cellStyle name="CustomizationCells 2 2 4" xfId="523" xr:uid="{FE1FCB5D-1676-405D-BEC6-30D5DB0B7866}"/>
    <cellStyle name="CustomizationCells 2 2 4 2" xfId="738" xr:uid="{2203D1A3-060F-4F84-AB75-275A0B30DD17}"/>
    <cellStyle name="CustomizationCells 2 2 5" xfId="679" xr:uid="{AC5A680A-AFB0-4887-ACCE-5C6D681E41A6}"/>
    <cellStyle name="CustomizationCells 2 2 5 2" xfId="893" xr:uid="{FEACC74E-791C-4391-AC7C-11A2A599429C}"/>
    <cellStyle name="CustomizationCells 3" xfId="276" xr:uid="{EF5657FF-D40A-4BB4-8F6E-4F07C602A426}"/>
    <cellStyle name="CustomizationCells 3 2" xfId="615" xr:uid="{6F4BA2A0-530A-44A0-BFBD-CDA86DC2BDC3}"/>
    <cellStyle name="CustomizationCells 3 2 2" xfId="830" xr:uid="{B281AE76-2554-4700-8651-21FCC398E646}"/>
    <cellStyle name="CustomizationCells 3 3" xfId="642" xr:uid="{A0404566-705D-4CFC-B83D-4B02064F7DB4}"/>
    <cellStyle name="CustomizationCells 3 3 2" xfId="857" xr:uid="{B00A069A-F877-4977-A0C6-4FF5DA530D86}"/>
    <cellStyle name="CustomizationCells 3 4" xfId="562" xr:uid="{06AF3386-F40A-4AB8-92DD-0A0574A823C0}"/>
    <cellStyle name="CustomizationCells 3 4 2" xfId="777" xr:uid="{A3114BE4-FD6E-4C54-8551-B6619D3DEB4F}"/>
    <cellStyle name="CustomizationCells 3 5" xfId="701" xr:uid="{12752D0D-136C-4E06-AF4D-18218A539BEC}"/>
    <cellStyle name="CustomizationCells 4" xfId="73" xr:uid="{5020AD89-5780-46F8-B892-7CBB30CF2437}"/>
    <cellStyle name="CustomizationGreenCells" xfId="136" xr:uid="{4DF0C1A8-033C-4A4A-A2FA-24E2420248F9}"/>
    <cellStyle name="CustomizationGreenCells 2" xfId="419" xr:uid="{69368AAC-EBC0-45CE-B480-4B4860E8BD6E}"/>
    <cellStyle name="CustomizationGreenCells 3" xfId="277" xr:uid="{B0EB4ABA-0A7F-417A-9DE5-AF71D9D4AAEA}"/>
    <cellStyle name="CustomizationGreenCells 3 2" xfId="616" xr:uid="{D9732660-88DC-40B5-AEDA-944FFEE03CCE}"/>
    <cellStyle name="CustomizationGreenCells 3 2 2" xfId="831" xr:uid="{85284A1D-F382-4497-9DDF-CF6F83AF9FF4}"/>
    <cellStyle name="CustomizationGreenCells 3 3" xfId="586" xr:uid="{68EE0411-FB41-4201-B33E-9D73DD09A172}"/>
    <cellStyle name="CustomizationGreenCells 3 3 2" xfId="801" xr:uid="{4FF1BEB4-B663-4205-ADD4-1DE54491F25B}"/>
    <cellStyle name="CustomizationGreenCells 3 4" xfId="519" xr:uid="{8B2218D9-8301-416B-8148-EB552B893BF5}"/>
    <cellStyle name="CustomizationGreenCells 3 4 2" xfId="734" xr:uid="{C29F18E0-6767-407A-808E-B4655F661979}"/>
    <cellStyle name="CustomizationGreenCells 3 5" xfId="702" xr:uid="{E2FE6CB9-0103-41A7-8196-1EE163061A2B}"/>
    <cellStyle name="DocBox_EmptyRow" xfId="17" xr:uid="{C29AB052-F7BF-4E97-8A5D-6DC36B484218}"/>
    <cellStyle name="Eingabe" xfId="4" xr:uid="{65548081-EF33-4126-88AC-4B4E563A8D0D}"/>
    <cellStyle name="Eingabe 2" xfId="374" xr:uid="{A715A2CF-C2D0-4FF6-A970-004456149B9D}"/>
    <cellStyle name="Eingabe 3" xfId="420" xr:uid="{2DB56B23-2C5C-4797-B3D9-71D5EC920536}"/>
    <cellStyle name="Eingabe 3 2" xfId="656" xr:uid="{D572DEF4-0F3A-4D96-9A61-98E5924943D0}"/>
    <cellStyle name="Eingabe 3 2 2" xfId="871" xr:uid="{F6476C1D-47C7-4304-A4F2-198A594A9764}"/>
    <cellStyle name="Eingabe 3 3" xfId="645" xr:uid="{10DF9BAC-EE34-4A83-81C5-C4ABB117318A}"/>
    <cellStyle name="Eingabe 3 3 2" xfId="860" xr:uid="{3D2717E1-E789-4C8E-8B77-D8AD94ADE8B5}"/>
    <cellStyle name="Eingabe 3 4" xfId="536" xr:uid="{3884C9F6-E647-4DA4-B90C-ED9E68EBD96E}"/>
    <cellStyle name="Eingabe 3 4 2" xfId="751" xr:uid="{7C294281-E462-4526-8387-6EBC8FF4B719}"/>
    <cellStyle name="Eingabe 3 5" xfId="719" xr:uid="{51DE9298-EDD4-4B9C-AAE4-89E216365B59}"/>
    <cellStyle name="Eingabe 4" xfId="279" xr:uid="{D89AFAF0-CD0D-4315-9AD7-0C76F2F1B5EE}"/>
    <cellStyle name="Eingabe 4 2" xfId="617" xr:uid="{CC6AECE7-F74D-4DEE-B887-7AE380418E93}"/>
    <cellStyle name="Eingabe 4 2 2" xfId="832" xr:uid="{45E6338E-C0CF-4B50-BD91-C0A252ACF2DA}"/>
    <cellStyle name="Eingabe 4 3" xfId="544" xr:uid="{ED82D44F-B17D-484A-BB9C-F2919E0BCE73}"/>
    <cellStyle name="Eingabe 4 3 2" xfId="759" xr:uid="{1FBA9320-6864-41B0-9EBD-10F2C88D3875}"/>
    <cellStyle name="Eingabe 4 4" xfId="520" xr:uid="{E36AF5E5-26BC-45E1-95EB-CC52C951AD6E}"/>
    <cellStyle name="Eingabe 4 4 2" xfId="735" xr:uid="{47B9C2B1-0D41-4F5E-BF90-A4074FF8BCA5}"/>
    <cellStyle name="Eingabe 4 5" xfId="703" xr:uid="{82CDF899-E3E2-475C-A28C-FCB9199AD353}"/>
    <cellStyle name="Eingabe 5" xfId="554" xr:uid="{8BEC9B41-0EFA-42B1-A769-BD8C795CCAF1}"/>
    <cellStyle name="Eingabe 5 2" xfId="769" xr:uid="{32BBCEFA-EBB0-4B1B-B2DB-C723A27B97C7}"/>
    <cellStyle name="Eingabe 6" xfId="631" xr:uid="{F13C013B-F941-4927-98B5-2AD613B7C084}"/>
    <cellStyle name="Eingabe 6 2" xfId="846" xr:uid="{1549C727-6E1E-43DD-8082-4D8A6582CCA2}"/>
    <cellStyle name="Eingabe 7" xfId="674" xr:uid="{185A6128-C7DD-4F8E-BB0F-0B74147FB87F}"/>
    <cellStyle name="Eingabe 7 2" xfId="888" xr:uid="{139EF789-ACDC-438A-A5E0-B37224199B3E}"/>
    <cellStyle name="Eingabe 8" xfId="683" xr:uid="{F4627943-E094-4C28-8570-ADEF599A48FF}"/>
    <cellStyle name="Empty_B_border" xfId="23" xr:uid="{6AC43CC1-9CD1-473C-B3B9-274A401D3D2B}"/>
    <cellStyle name="Ergebnis" xfId="51" hidden="1" xr:uid="{6D636929-2836-47CF-9FE6-C8CE371DD5D2}"/>
    <cellStyle name="Ergebnis 2" xfId="395" xr:uid="{C5159809-F3A8-4225-AB50-5F7425684AC2}"/>
    <cellStyle name="Ergebnis 2 2" xfId="651" xr:uid="{02743FB3-0A72-43D4-B6EB-109B9F3C31C5}"/>
    <cellStyle name="Ergebnis 2 2 2" xfId="866" xr:uid="{D5CBF0DA-1578-4457-9500-C996A5A6F776}"/>
    <cellStyle name="Ergebnis 2 3" xfId="583" xr:uid="{AA1F30AA-17BA-46BD-86B3-0F645F4A463A}"/>
    <cellStyle name="Ergebnis 2 3 2" xfId="798" xr:uid="{1CB6E85E-ACD7-4963-8EE4-967F07D27ED2}"/>
    <cellStyle name="Ergebnis 2 4" xfId="574" xr:uid="{03167B3D-D86E-4B6D-8649-30AA81E3DC19}"/>
    <cellStyle name="Ergebnis 2 4 2" xfId="789" xr:uid="{A9F78135-4F42-4622-A355-B58F47439F34}"/>
    <cellStyle name="Ergebnis 2 5" xfId="709" xr:uid="{F906D665-8231-4807-8531-9A2DD1E20466}"/>
    <cellStyle name="Ergebnis 3" xfId="288" xr:uid="{26CEC948-FA62-4A63-933B-5A74CF0A65E3}"/>
    <cellStyle name="Ergebnis 3 2" xfId="625" xr:uid="{A5113895-FB8A-42A1-8D5D-F4C1AAF99F00}"/>
    <cellStyle name="Ergebnis 3 2 2" xfId="840" xr:uid="{FCB5E53E-73A8-49C2-BF68-95656E2E4734}"/>
    <cellStyle name="Ergebnis 3 3" xfId="539" xr:uid="{E932DC79-1BA8-4247-9FFA-2863E8633C6C}"/>
    <cellStyle name="Ergebnis 3 3 2" xfId="754" xr:uid="{0EA52383-5207-4EE2-8500-8CB467238F7E}"/>
    <cellStyle name="Ergebnis 3 4" xfId="566" xr:uid="{C4C6993D-5E17-46F5-ABBB-10BB7B063B0C}"/>
    <cellStyle name="Ergebnis 3 4 2" xfId="781" xr:uid="{6FE6C0FD-2FD2-4CA2-9197-24C2D439611B}"/>
    <cellStyle name="Ergebnis 3 5" xfId="705" xr:uid="{A576D9BC-AF5E-4213-8111-32C95FC28B61}"/>
    <cellStyle name="Ergebnis 4" xfId="555" xr:uid="{80DBBBB7-28D8-472C-AF37-A01FA07DD3D1}"/>
    <cellStyle name="Ergebnis 4 2" xfId="770" xr:uid="{A6C30D32-BE42-4E07-80C3-03384578D2BA}"/>
    <cellStyle name="Ergebnis 5" xfId="629" xr:uid="{C15AA148-8EB4-41ED-B00C-26AA06E4A44F}"/>
    <cellStyle name="Ergebnis 5 2" xfId="844" xr:uid="{4DBBE7E2-2F13-4E62-A4DE-C74F1E5E6016}"/>
    <cellStyle name="Ergebnis 6" xfId="636" xr:uid="{42FCD6D2-7AAA-4BD6-A610-7F6D55ABC761}"/>
    <cellStyle name="Ergebnis 6 2" xfId="851" xr:uid="{5862A2A8-192F-4AC9-AF09-F42BC75B79F5}"/>
    <cellStyle name="Ergebnis 7" xfId="684" xr:uid="{E8BCF16A-96F5-4B77-A6BB-903EF53DE5A5}"/>
    <cellStyle name="Erklärender Text" xfId="50" hidden="1" xr:uid="{7E3AE133-70A1-45ED-B5A1-6A4D9DEFB0CA}"/>
    <cellStyle name="Erklärender Text 2" xfId="396" xr:uid="{640DE377-551E-425A-9D82-5D2B4E8E8ADA}"/>
    <cellStyle name="Erklärender Text 3" xfId="278" xr:uid="{02E1CF4D-B352-479F-9174-C6DB9423C5DB}"/>
    <cellStyle name="Explanatory Text 2" xfId="137" xr:uid="{7EFC9E42-3D4B-41C2-8375-85BE5BE4B7CF}"/>
    <cellStyle name="Explanatory Text 3" xfId="228" xr:uid="{36976F82-A921-4113-8C1B-8E47B15C2CBB}"/>
    <cellStyle name="Good 2" xfId="138" xr:uid="{B1F9D8A5-8F21-4F29-BACE-3B0F02E98D56}"/>
    <cellStyle name="Good 3" xfId="229" xr:uid="{AB18FCCB-FDD5-4131-A022-656A2A07C2A5}"/>
    <cellStyle name="Good 4" xfId="358" xr:uid="{6333D78D-CD86-4BE4-9F73-1465BD6361B8}"/>
    <cellStyle name="Gut" xfId="139" xr:uid="{9031D6E7-633A-4E51-B78C-7F8E0C4C6CE3}"/>
    <cellStyle name="Heading 1 2" xfId="140" xr:uid="{F8A9348B-DE30-4204-BC54-5ABFBF12DF09}"/>
    <cellStyle name="Heading 1 3" xfId="230" xr:uid="{50B520D3-B9C0-4BC5-A7B5-3EB856AD2B33}"/>
    <cellStyle name="Heading 1 4" xfId="366" xr:uid="{B49BBD3E-3DAF-4314-BBAC-4B516C0B1FF2}"/>
    <cellStyle name="Heading 2 2" xfId="141" xr:uid="{D490FB3B-E6B5-4464-A59D-6AC3D5039DFC}"/>
    <cellStyle name="Heading 2 3" xfId="231" xr:uid="{FBEA8C7F-1177-4830-9E9F-20E6DF2E439A}"/>
    <cellStyle name="Heading 2 4" xfId="367" xr:uid="{F74E74E8-77ED-4EA8-BA0E-D988B323BBB5}"/>
    <cellStyle name="Heading 3 2" xfId="142" xr:uid="{C54CFC08-C6FA-4DBF-8B6E-B6C57E48E5D7}"/>
    <cellStyle name="Heading 3 3" xfId="232" xr:uid="{4A5500E1-56ED-4ABA-8E9A-4AD4913249A3}"/>
    <cellStyle name="Heading 3 4" xfId="368" xr:uid="{DB276725-B700-4C7C-B8CC-F5270600C022}"/>
    <cellStyle name="Heading 4 2" xfId="143" xr:uid="{286D92E5-7709-4682-860A-C9C92DEA8FE4}"/>
    <cellStyle name="Heading 4 3" xfId="233" xr:uid="{256F172D-AC88-4174-B82A-96F1AF1FAE7D}"/>
    <cellStyle name="Heading 4 4" xfId="369" xr:uid="{09518F71-9E03-41E7-B77A-9A16495F0801}"/>
    <cellStyle name="Headline" xfId="5" xr:uid="{C3A55690-A98B-4EC1-A9CE-9D68C380FD0E}"/>
    <cellStyle name="Hyperlink" xfId="1" builtinId="8"/>
    <cellStyle name="Input 2" xfId="144" xr:uid="{91BA409C-CD58-4787-985B-05920AD37031}"/>
    <cellStyle name="Input 2 2" xfId="558" xr:uid="{4EF72A59-281A-41F3-8BEA-5958D5D2FC73}"/>
    <cellStyle name="Input 2 2 2" xfId="773" xr:uid="{AA15505E-839C-424F-937D-67268E40CC47}"/>
    <cellStyle name="Input 2 3" xfId="662" xr:uid="{17D85F43-FD16-42BC-A837-099E201AB118}"/>
    <cellStyle name="Input 2 3 2" xfId="877" xr:uid="{0F3DA91C-B001-4EF5-B4FD-0AA553DF1D19}"/>
    <cellStyle name="Input 2 4" xfId="673" xr:uid="{CDC86EDB-7907-4590-BDDE-C543DF229ED1}"/>
    <cellStyle name="Input 2 4 2" xfId="887" xr:uid="{4A08C2F9-E340-4151-8552-171784C729A5}"/>
    <cellStyle name="Input 2 5" xfId="685" xr:uid="{D4E23146-3C2C-4C7C-B048-C4DFB7D883F2}"/>
    <cellStyle name="Input 3" xfId="234" xr:uid="{92751CFF-DA78-49F1-B670-668730F4033A}"/>
    <cellStyle name="Input 3 2" xfId="590" xr:uid="{760F4F5F-C30C-4D41-BC1E-07549A498177}"/>
    <cellStyle name="Input 3 2 2" xfId="805" xr:uid="{38EB50BB-6D9C-44E6-8680-75DD8696DE23}"/>
    <cellStyle name="Input 3 3" xfId="589" xr:uid="{729E5F25-C7EB-4B8A-B681-30D467475D9D}"/>
    <cellStyle name="Input 3 3 2" xfId="804" xr:uid="{871C4272-0A07-48C8-B76F-A3EF5CAA332E}"/>
    <cellStyle name="Input 3 4" xfId="533" xr:uid="{15EBBCA0-EEB2-4C0B-995D-E42A63BD62F8}"/>
    <cellStyle name="Input 3 4 2" xfId="748" xr:uid="{BEF34110-30D0-4672-8B26-CE1A5435C93B}"/>
    <cellStyle name="Input 3 5" xfId="691" xr:uid="{FA5FBC8D-2DBB-4E2E-BC39-86AFEB368C8D}"/>
    <cellStyle name="Input 4" xfId="345" xr:uid="{158E81F0-0046-4713-8A81-EB6B32F876BE}"/>
    <cellStyle name="InputCells" xfId="13" xr:uid="{8CDE9B4E-D19C-4684-8BD2-D198D29342BE}"/>
    <cellStyle name="InputCells 2" xfId="145" xr:uid="{CA5F7D8B-5DF9-4689-89FA-334FBCBA663D}"/>
    <cellStyle name="InputCells 3" xfId="196" xr:uid="{5935BD85-F383-4B4E-B7D9-76036890CF9C}"/>
    <cellStyle name="InputCells 4" xfId="348" xr:uid="{D0AEBDA7-1EE2-46C9-865F-1B768ECBFC27}"/>
    <cellStyle name="InputCells_Bborder_1" xfId="146" xr:uid="{EFD14DCF-D420-45D6-85B5-99E17497C864}"/>
    <cellStyle name="InputCells12" xfId="22" xr:uid="{2C0A9BF4-F121-4014-8744-C51D665D6583}"/>
    <cellStyle name="InputCells12 2" xfId="147" xr:uid="{95768E17-E3DA-416B-89B5-24FECADAA023}"/>
    <cellStyle name="InputCells12 2 2" xfId="422" xr:uid="{09C1BC81-0F72-4AAA-8E4A-34F2818A464A}"/>
    <cellStyle name="InputCells12 2 2 2" xfId="596" xr:uid="{5F323B68-C23A-4966-827D-996CCED10B04}"/>
    <cellStyle name="InputCells12 2 2 2 2" xfId="811" xr:uid="{11F02879-9105-4EC1-9237-96FC6EAF4299}"/>
    <cellStyle name="InputCells12 2 2 3" xfId="721" xr:uid="{203B6DE5-C247-4306-8F1A-5AB2830E0157}"/>
    <cellStyle name="InputCells12 2 3" xfId="281" xr:uid="{4C07E9EE-385A-48B3-9729-18DC7C1F79D7}"/>
    <cellStyle name="InputCells12 2 3 2" xfId="619" xr:uid="{A7317B60-EC3A-47B8-9B6B-3021C68492F2}"/>
    <cellStyle name="InputCells12 2 3 2 2" xfId="834" xr:uid="{CE730050-B32C-4598-8B7F-FE621129E785}"/>
    <cellStyle name="InputCells12 2 3 3" xfId="542" xr:uid="{A176C17B-64A8-4B5A-9E2A-143553CF7256}"/>
    <cellStyle name="InputCells12 2 3 3 2" xfId="757" xr:uid="{70703417-689F-4401-8EBF-338CC7597556}"/>
    <cellStyle name="InputCells12 2 3 4" xfId="658" xr:uid="{CA2360BC-172B-4D81-836C-7C63D4D2105F}"/>
    <cellStyle name="InputCells12 2 3 4 2" xfId="873" xr:uid="{9440F294-1BE8-4B93-A6F6-C71EF974CFA4}"/>
    <cellStyle name="InputCells12 3" xfId="421" xr:uid="{DC468C29-723C-4C9F-B832-D40575BEBFE2}"/>
    <cellStyle name="InputCells12 3 2" xfId="526" xr:uid="{710F6CA9-C32A-4B0E-8B6B-E3E5752A967A}"/>
    <cellStyle name="InputCells12 3 2 2" xfId="741" xr:uid="{3985186D-1E96-4B50-876A-E887F8BBF91E}"/>
    <cellStyle name="InputCells12 3 3" xfId="720" xr:uid="{72287197-9E0E-4541-BEE5-BF46C0D3F425}"/>
    <cellStyle name="InputCells12 4" xfId="280" xr:uid="{965D4CBB-CC5E-4EEB-87AA-0395C6CB65F0}"/>
    <cellStyle name="InputCells12 4 2" xfId="618" xr:uid="{B1C504BC-4CEC-4C86-817C-763A9C083396}"/>
    <cellStyle name="InputCells12 4 2 2" xfId="833" xr:uid="{729B9036-01FA-4009-9523-E253C02AA37A}"/>
    <cellStyle name="InputCells12 4 3" xfId="543" xr:uid="{16D94C2F-50FF-4056-961C-DBC5A4404E40}"/>
    <cellStyle name="InputCells12 4 3 2" xfId="758" xr:uid="{8E99D6C7-90FD-4063-BFB9-80E06BC598B1}"/>
    <cellStyle name="InputCells12 4 4" xfId="517" xr:uid="{20D6F48B-1132-4CA5-BB24-8126E2143710}"/>
    <cellStyle name="InputCells12 4 4 2" xfId="732" xr:uid="{D546D40E-937B-4183-9054-EADCCD3E6E94}"/>
    <cellStyle name="InputCells12 5" xfId="75" xr:uid="{8C02C062-B993-4750-AEFD-1E6B11ED07D1}"/>
    <cellStyle name="InputCells12_BBorder" xfId="28" xr:uid="{DB216DBE-B220-4A4A-92C3-047CEF09FD13}"/>
    <cellStyle name="IntCells" xfId="148" xr:uid="{75EA94A6-EBBD-43F8-884C-2A48F4333CBF}"/>
    <cellStyle name="KP_thin_border_dark_grey" xfId="38" xr:uid="{D2FD9779-DE36-491D-BEC3-4DB26C9CCA29}"/>
    <cellStyle name="Linked Cell 2" xfId="149" xr:uid="{B7A17983-34D0-4B9F-822C-2BDA83E36E9E}"/>
    <cellStyle name="Linked Cell 3" xfId="235" xr:uid="{77D94938-50A9-4AD6-A55A-836436D9FB08}"/>
    <cellStyle name="Linked Cell 4" xfId="370" xr:uid="{3634A14E-1C8B-46A8-A748-44C7B5C8E274}"/>
    <cellStyle name="Neutral 2" xfId="150" xr:uid="{AC2C4AA5-B3F7-49C5-A43B-393F7AF5330E}"/>
    <cellStyle name="Neutral 3" xfId="236" xr:uid="{CE675DB4-0861-42AA-87FB-E5EF311EEFD4}"/>
    <cellStyle name="Normaali 2" xfId="151" xr:uid="{7320C92A-5160-4BBB-B75F-81D79A478B31}"/>
    <cellStyle name="Normaali 2 2" xfId="152" xr:uid="{BC1590F1-07BC-48B7-9555-6F39914A4F2A}"/>
    <cellStyle name="Normal" xfId="0" builtinId="0"/>
    <cellStyle name="Normal 10" xfId="373" xr:uid="{EC09DCA7-2C17-4631-87BE-39630AE2651C}"/>
    <cellStyle name="Normal 10 2" xfId="442" xr:uid="{D8A85BE2-C671-4636-9858-DBC7382EC7F4}"/>
    <cellStyle name="Normal 11" xfId="401" xr:uid="{1C084B7B-B559-4DFC-AB43-A43A36B360B1}"/>
    <cellStyle name="Normal 11 2" xfId="443" xr:uid="{0D8D691A-8181-432C-AA5B-F8D43E940668}"/>
    <cellStyle name="Normal 12" xfId="512" xr:uid="{46384E0F-30B7-4507-89CD-724029419894}"/>
    <cellStyle name="Normal 12 2" xfId="672" xr:uid="{4C7F29DF-9A9F-4A27-983E-977BDB1F01DF}"/>
    <cellStyle name="Normal 2" xfId="2" xr:uid="{0F4F1564-6115-44F8-A0F8-5214B94114DA}"/>
    <cellStyle name="Normal 2 2" xfId="153" xr:uid="{DE5BB715-06BF-4ADF-B891-FB2172626BA8}"/>
    <cellStyle name="Normal 2 2 2" xfId="154" xr:uid="{114C4EEC-573A-4BCE-9E3B-8EC8439AD886}"/>
    <cellStyle name="Normal 2 3" xfId="155" xr:uid="{4B234A3D-AA28-4684-B0E8-188FFF6DF915}"/>
    <cellStyle name="Normal 2 3 2" xfId="423" xr:uid="{2E286A06-AC1F-4780-9DF8-39EB08491475}"/>
    <cellStyle name="Normal 2 4" xfId="42" xr:uid="{F574485A-137E-438C-9796-40AEE398C1F1}"/>
    <cellStyle name="Normal 2 5" xfId="7" xr:uid="{9ACEAB6B-68DB-4E3A-B4CA-421DEAEF6810}"/>
    <cellStyle name="Normal 3" xfId="39" xr:uid="{064E1870-E1B5-4F6B-90FF-592BA079C17F}"/>
    <cellStyle name="Normal 3 2" xfId="156" xr:uid="{DAD4C1A6-0CB4-4937-A157-0E0EA88DD492}"/>
    <cellStyle name="Normal 3 2 2" xfId="43" xr:uid="{2E94CB1B-28B6-494E-999A-8A0C5E395F12}"/>
    <cellStyle name="Normal 3 3" xfId="197" xr:uid="{733909B2-8AA1-440C-9C52-06FDA84E441C}"/>
    <cellStyle name="Normal 3 4" xfId="359" xr:uid="{0239FE58-18AC-4596-9FBA-D859445CEF1C}"/>
    <cellStyle name="Normal 4" xfId="157" xr:uid="{3347A688-BC13-46D2-8E08-E2F1AEF8246A}"/>
    <cellStyle name="Normal 4 2" xfId="158" xr:uid="{5EDE1165-4508-4DB2-8891-D6C7FDFAB8D1}"/>
    <cellStyle name="Normal 4 2 2" xfId="159" xr:uid="{F9F0423F-BECF-48D9-905A-6CF6DF39F72E}"/>
    <cellStyle name="Normal 4 2 3" xfId="424" xr:uid="{019E981F-6649-4AAB-AF1A-7E99E47DEC37}"/>
    <cellStyle name="Normal 4 3" xfId="198" xr:uid="{E4421DD4-E7B9-4F65-8BC8-193AAA20AC3B}"/>
    <cellStyle name="Normal 4 3 2" xfId="425" xr:uid="{033D35A1-BE5B-4317-899F-27D1FD4CDBC8}"/>
    <cellStyle name="Normal 5" xfId="160" xr:uid="{2F60D7E5-CAD0-42CE-A511-9188393C5F8C}"/>
    <cellStyle name="Normal 5 2" xfId="291" xr:uid="{6D55C65A-003F-4530-B63A-69AA57537448}"/>
    <cellStyle name="Normal 5 2 2" xfId="298" xr:uid="{CE804EC5-4FDE-4A99-89EA-46EA7F65EE02}"/>
    <cellStyle name="Normal 5 2 2 2" xfId="304" xr:uid="{FAC3A771-4E39-4F72-83F8-560D01E92A52}"/>
    <cellStyle name="Normal 5 2 2 2 2" xfId="319" xr:uid="{156CE836-1D70-49AA-858A-71EA68F59208}"/>
    <cellStyle name="Normal 5 2 2 2 2 2" xfId="448" xr:uid="{7D728FA2-1929-495D-B31F-1744BD89E075}"/>
    <cellStyle name="Normal 5 2 2 2 3" xfId="447" xr:uid="{2E767A95-E2CC-4055-8F4D-FB48DFA91723}"/>
    <cellStyle name="Normal 5 2 2 3" xfId="318" xr:uid="{BC3011EF-2235-473F-A20B-BC4FEB36A4AA}"/>
    <cellStyle name="Normal 5 2 2 3 2" xfId="449" xr:uid="{18CA3F58-C2A3-479A-9D4A-2688B8BBB00F}"/>
    <cellStyle name="Normal 5 2 2 4" xfId="446" xr:uid="{23423CCF-380A-4A7F-9251-6D8A2FDDDA23}"/>
    <cellStyle name="Normal 5 2 3" xfId="303" xr:uid="{AE140F31-E274-492F-B319-50E02342DABC}"/>
    <cellStyle name="Normal 5 2 3 2" xfId="320" xr:uid="{41AF5023-57B0-44B9-958E-24F9E26E855C}"/>
    <cellStyle name="Normal 5 2 3 2 2" xfId="451" xr:uid="{FD196FD8-2728-4329-97A9-734F24970423}"/>
    <cellStyle name="Normal 5 2 3 3" xfId="450" xr:uid="{0E1EF474-638B-4CEC-AD68-4F35831A6250}"/>
    <cellStyle name="Normal 5 2 4" xfId="317" xr:uid="{A56554B7-7131-40C6-A2FC-1E30304562B9}"/>
    <cellStyle name="Normal 5 2 4 2" xfId="452" xr:uid="{85252AFE-E7EC-4B97-BEE5-70E145214121}"/>
    <cellStyle name="Normal 5 2 5" xfId="426" xr:uid="{0C7C2029-32D8-406D-AFD5-1EE905F2FB6A}"/>
    <cellStyle name="Normal 5 2 5 2" xfId="453" xr:uid="{3311DEAB-8E71-4AF0-A6BE-4DB39A0B6FEB}"/>
    <cellStyle name="Normal 5 2 6" xfId="445" xr:uid="{8D948F4D-2E51-4AE1-AD44-B5C27958E203}"/>
    <cellStyle name="Normal 5 3" xfId="295" xr:uid="{988E81BE-6526-4E16-B850-861D216198A7}"/>
    <cellStyle name="Normal 5 3 2" xfId="305" xr:uid="{79F58F09-8A6F-4742-BA69-755D5BC03259}"/>
    <cellStyle name="Normal 5 3 2 2" xfId="322" xr:uid="{9DEFF8A4-BED9-432C-804E-73110A8E5E7D}"/>
    <cellStyle name="Normal 5 3 2 2 2" xfId="456" xr:uid="{1C575573-8C43-4414-A280-C7EEF6AE1036}"/>
    <cellStyle name="Normal 5 3 2 3" xfId="455" xr:uid="{4D95F1BF-3FB6-4FCD-9791-9D1D522719F0}"/>
    <cellStyle name="Normal 5 3 3" xfId="321" xr:uid="{A12F156B-5219-4D2E-8420-9B01684203A1}"/>
    <cellStyle name="Normal 5 3 3 2" xfId="457" xr:uid="{41F28632-5D17-4122-91C5-B574E3F81EFD}"/>
    <cellStyle name="Normal 5 3 4" xfId="454" xr:uid="{E4D7110E-F38B-4345-8B44-F4B35909C860}"/>
    <cellStyle name="Normal 5 4" xfId="302" xr:uid="{02CB00CE-1111-4766-9C65-6EF447A99E66}"/>
    <cellStyle name="Normal 5 4 2" xfId="323" xr:uid="{81A522FF-A895-4D71-834D-82B46B607BBB}"/>
    <cellStyle name="Normal 5 4 2 2" xfId="459" xr:uid="{7CE478EE-689F-4802-B8D4-FA08418328F9}"/>
    <cellStyle name="Normal 5 4 3" xfId="458" xr:uid="{DFF3446D-3017-44A8-8A0A-BE6F8FFFF90F}"/>
    <cellStyle name="Normal 5 5" xfId="316" xr:uid="{B73439E5-E146-4DDF-BF1B-6CF665BEB433}"/>
    <cellStyle name="Normal 5 5 2" xfId="460" xr:uid="{ADF8D3F1-E05C-444C-8EE2-CD305FF1DDEB}"/>
    <cellStyle name="Normal 5 6" xfId="360" xr:uid="{EB96E008-6100-4A74-872E-3A1B9D1F0479}"/>
    <cellStyle name="Normal 5 7" xfId="444" xr:uid="{354114A9-F2A6-4D45-B435-1A7932AB028A}"/>
    <cellStyle name="Normal 5 8" xfId="282" xr:uid="{0A6252D2-0014-4810-85B3-9F895D90757A}"/>
    <cellStyle name="Normal 6" xfId="161" xr:uid="{919E9686-CC47-4BA4-9AD3-42D3BA4D596D}"/>
    <cellStyle name="Normal 6 10" xfId="427" xr:uid="{234A575C-0F02-4577-80B1-CAC09DED1249}"/>
    <cellStyle name="Normal 6 10 2" xfId="462" xr:uid="{37706F51-A61E-4D83-8E3E-5D04DDDE1E01}"/>
    <cellStyle name="Normal 6 11" xfId="461" xr:uid="{3D4C4DD2-CC18-45BC-8FDC-6CD4FCF8C717}"/>
    <cellStyle name="Normal 6 2" xfId="292" xr:uid="{56E299CE-EFA3-45F2-BB8E-B2A357111EAE}"/>
    <cellStyle name="Normal 6 2 2" xfId="299" xr:uid="{9A08C73A-E980-4CC5-8CBE-7CE1A2FA5E98}"/>
    <cellStyle name="Normal 6 2 2 2" xfId="308" xr:uid="{89F17856-BD23-4D97-B60E-113EA90216D8}"/>
    <cellStyle name="Normal 6 2 2 2 2" xfId="327" xr:uid="{D46A15C4-EC46-45BB-92CB-2EC50BC77185}"/>
    <cellStyle name="Normal 6 2 2 2 2 2" xfId="466" xr:uid="{4C7D7387-E35A-43AE-8205-BE708E6408BC}"/>
    <cellStyle name="Normal 6 2 2 2 3" xfId="465" xr:uid="{0159B204-CFD9-4108-8B8B-541296D7E67F}"/>
    <cellStyle name="Normal 6 2 2 3" xfId="326" xr:uid="{514E3B3D-AE8F-48F5-BF0D-DFF86BE7626B}"/>
    <cellStyle name="Normal 6 2 2 3 2" xfId="467" xr:uid="{E1EE9875-F1D9-4EAA-B33B-70B35FB7D4C7}"/>
    <cellStyle name="Normal 6 2 2 4" xfId="464" xr:uid="{F8FCAD7C-A535-4A98-B18C-EED46359DCA0}"/>
    <cellStyle name="Normal 6 2 3" xfId="307" xr:uid="{E52CDFE3-A16D-4A1F-94DB-DEE1C1FF4B17}"/>
    <cellStyle name="Normal 6 2 3 2" xfId="328" xr:uid="{0A325CA8-9299-40B8-8170-C754336A78A7}"/>
    <cellStyle name="Normal 6 2 3 2 2" xfId="469" xr:uid="{E2B21E13-C0B9-4E15-ACB2-5261B026F807}"/>
    <cellStyle name="Normal 6 2 3 3" xfId="468" xr:uid="{CBF67C86-78CC-4E0A-9C5F-E98B47056711}"/>
    <cellStyle name="Normal 6 2 4" xfId="325" xr:uid="{32BFB5C4-91DA-4D43-A903-590E316EEA6B}"/>
    <cellStyle name="Normal 6 2 4 2" xfId="470" xr:uid="{E2D56673-8E77-4D84-B48F-50B7D4DCA168}"/>
    <cellStyle name="Normal 6 2 5" xfId="428" xr:uid="{E75F4CCE-5802-44C3-81C5-834C8E83269F}"/>
    <cellStyle name="Normal 6 2 5 2" xfId="471" xr:uid="{232D6386-B486-4AE2-BC0E-96EFCDBEDB1F}"/>
    <cellStyle name="Normal 6 2 6" xfId="463" xr:uid="{A857AEAE-EBE8-4569-B3AF-5C7D503400BE}"/>
    <cellStyle name="Normal 6 3" xfId="294" xr:uid="{63E97525-9BD3-422C-AF04-5B97038BF2BE}"/>
    <cellStyle name="Normal 6 3 2" xfId="301" xr:uid="{CAF93390-7427-40A8-AF0F-4596363156B2}"/>
    <cellStyle name="Normal 6 3 2 2" xfId="310" xr:uid="{CB1FD9B0-07CF-4685-B5C1-ACB7E441D887}"/>
    <cellStyle name="Normal 6 3 2 2 2" xfId="331" xr:uid="{A65F57EE-F900-4737-9761-B54FE1A569CB}"/>
    <cellStyle name="Normal 6 3 2 2 2 2" xfId="475" xr:uid="{2E3D82B5-B754-4961-8EF1-D30A1D8309C0}"/>
    <cellStyle name="Normal 6 3 2 2 3" xfId="474" xr:uid="{9FAB6712-D8FF-4E4F-9B76-20AB7DB22DAE}"/>
    <cellStyle name="Normal 6 3 2 3" xfId="330" xr:uid="{1C4568D1-1117-4AEF-89C4-35463045ABE4}"/>
    <cellStyle name="Normal 6 3 2 3 2" xfId="476" xr:uid="{143434F2-7058-4486-833C-5F83BE93505A}"/>
    <cellStyle name="Normal 6 3 2 4" xfId="473" xr:uid="{58443B9F-2C48-43A0-A992-5D14C4D64C25}"/>
    <cellStyle name="Normal 6 3 3" xfId="309" xr:uid="{6B4D0F21-04C6-4BB8-9ED2-2C64C03E3FCD}"/>
    <cellStyle name="Normal 6 3 3 2" xfId="332" xr:uid="{ADD8F885-A4AB-4537-8B9E-E91F66C96023}"/>
    <cellStyle name="Normal 6 3 3 2 2" xfId="478" xr:uid="{92C1BB3D-458D-4CBA-A3AF-6663C83C39A7}"/>
    <cellStyle name="Normal 6 3 3 3" xfId="477" xr:uid="{CA076329-5EF0-4884-9978-1291B600B485}"/>
    <cellStyle name="Normal 6 3 4" xfId="329" xr:uid="{F9D756F5-41C1-4FDD-8FD7-95DD51EBD316}"/>
    <cellStyle name="Normal 6 3 4 2" xfId="479" xr:uid="{72304CB3-987F-4FDE-8452-8774C08843B7}"/>
    <cellStyle name="Normal 6 3 5" xfId="472" xr:uid="{3E0DCE2D-55ED-404A-A614-96985E538D6E}"/>
    <cellStyle name="Normal 6 4" xfId="296" xr:uid="{D6469711-490C-49E0-8843-79B22FFBBBFB}"/>
    <cellStyle name="Normal 6 4 2" xfId="311" xr:uid="{B59978E4-8795-4534-B4AD-1D0C94BCC87C}"/>
    <cellStyle name="Normal 6 4 2 2" xfId="334" xr:uid="{764A2076-4056-4026-8D81-21EBA98F7539}"/>
    <cellStyle name="Normal 6 4 2 2 2" xfId="482" xr:uid="{55C4D93F-60A7-4356-943C-466ADFBB3F54}"/>
    <cellStyle name="Normal 6 4 2 3" xfId="481" xr:uid="{71EC6ED1-6066-4196-B329-6429176D7474}"/>
    <cellStyle name="Normal 6 4 3" xfId="333" xr:uid="{75AE8187-3669-4D55-83C3-DD638745BA59}"/>
    <cellStyle name="Normal 6 4 3 2" xfId="483" xr:uid="{CC460A32-8919-4881-9D52-FE9EF16BF3EB}"/>
    <cellStyle name="Normal 6 4 4" xfId="480" xr:uid="{61D9A3B4-4BDF-4BC9-8134-4FB6394D4475}"/>
    <cellStyle name="Normal 6 5" xfId="306" xr:uid="{D09F9737-CF16-4589-903D-DFBABDF74D79}"/>
    <cellStyle name="Normal 6 5 2" xfId="335" xr:uid="{8C154EBC-027B-4655-A3AF-7E551F8D92B0}"/>
    <cellStyle name="Normal 6 5 2 2" xfId="485" xr:uid="{8FB5F447-D8A1-4BFB-A496-223B9B17B99E}"/>
    <cellStyle name="Normal 6 5 3" xfId="484" xr:uid="{507854EE-C585-4927-AAE6-77642D8C2797}"/>
    <cellStyle name="Normal 6 6" xfId="324" xr:uid="{276DFF47-644B-46FB-A4A5-B4A0840D5430}"/>
    <cellStyle name="Normal 6 6 2" xfId="486" xr:uid="{812E66D7-C0A4-43CD-BB54-4483F348BDF3}"/>
    <cellStyle name="Normal 6 7" xfId="361" xr:uid="{A330CDC2-7646-4E62-AA82-0A776736634E}"/>
    <cellStyle name="Normal 6 7 2" xfId="487" xr:uid="{BF209C99-5DBD-454C-8737-8EF660C6858B}"/>
    <cellStyle name="Normal 6 8" xfId="397" xr:uid="{056D8B2A-6072-49C8-85CE-EE0EE6371D3E}"/>
    <cellStyle name="Normal 6 8 2" xfId="488" xr:uid="{5E8373CA-3F72-4CA0-896F-AFB2075379FE}"/>
    <cellStyle name="Normal 6 9" xfId="400" xr:uid="{0CCE1FD0-2438-417F-A9AA-4F81405FEB97}"/>
    <cellStyle name="Normal 6 9 2" xfId="489" xr:uid="{2367C1FA-77F4-4B84-84BF-8E0EBB2365ED}"/>
    <cellStyle name="Normal 7" xfId="37" xr:uid="{0AF84B8D-8C3D-4C40-8C27-EF54C3553594}"/>
    <cellStyle name="Normal 7 2" xfId="293" xr:uid="{4F31433B-F681-4448-B921-415924727B71}"/>
    <cellStyle name="Normal 7 2 2" xfId="300" xr:uid="{FFAA47E4-2D81-4FDE-A8E5-DB56ACF6C859}"/>
    <cellStyle name="Normal 7 2 2 2" xfId="314" xr:uid="{4A3C9A1D-F8B8-487F-A61C-DCD7D775D823}"/>
    <cellStyle name="Normal 7 2 2 2 2" xfId="339" xr:uid="{72289634-FE4E-4BAF-9A92-A40E4034C991}"/>
    <cellStyle name="Normal 7 2 2 2 2 2" xfId="494" xr:uid="{A0299A91-F3B1-489A-974D-279413C177F0}"/>
    <cellStyle name="Normal 7 2 2 2 3" xfId="493" xr:uid="{6FD47CE0-C34C-4DCC-A337-CC7711490E80}"/>
    <cellStyle name="Normal 7 2 2 3" xfId="338" xr:uid="{2F62EC67-C67D-4839-A35F-11DAF6CE4D9B}"/>
    <cellStyle name="Normal 7 2 2 3 2" xfId="495" xr:uid="{C0740BE4-A981-48FA-8916-8358373B3FB5}"/>
    <cellStyle name="Normal 7 2 2 4" xfId="492" xr:uid="{B1EB95C4-C3D8-4252-AA5B-DC6988CE2610}"/>
    <cellStyle name="Normal 7 2 3" xfId="313" xr:uid="{AD28A2DF-D6BF-45A0-AF07-D76D210A0EA2}"/>
    <cellStyle name="Normal 7 2 3 2" xfId="340" xr:uid="{040BEAB3-55CC-4B28-98EC-E46C53B8DD6A}"/>
    <cellStyle name="Normal 7 2 3 2 2" xfId="497" xr:uid="{36C504EB-A513-461A-92E0-15A4E91EA818}"/>
    <cellStyle name="Normal 7 2 3 3" xfId="496" xr:uid="{40C7D655-8891-49E5-8B71-6D2F0657D168}"/>
    <cellStyle name="Normal 7 2 4" xfId="337" xr:uid="{BADD5D0A-A5D4-44EC-ADF7-105C5AA51D3F}"/>
    <cellStyle name="Normal 7 2 4 2" xfId="498" xr:uid="{6C23942B-3446-425D-A9DA-0650C59AE00B}"/>
    <cellStyle name="Normal 7 2 5" xfId="429" xr:uid="{05F33795-83E2-4D45-AEE7-D270E501AFD7}"/>
    <cellStyle name="Normal 7 2 5 2" xfId="499" xr:uid="{8E16B56D-B96B-41C5-92B4-F689F531CC34}"/>
    <cellStyle name="Normal 7 2 6" xfId="491" xr:uid="{53647BB5-0FD4-4C45-AD77-C31CD5899B8D}"/>
    <cellStyle name="Normal 7 3" xfId="297" xr:uid="{BDF26C55-649B-47C5-A7B7-D13D73C3358D}"/>
    <cellStyle name="Normal 7 3 2" xfId="315" xr:uid="{BF7C3946-4B1F-42BD-B705-FB182C84E2CF}"/>
    <cellStyle name="Normal 7 3 2 2" xfId="342" xr:uid="{864DFD48-08EA-4823-9952-637258C1EB52}"/>
    <cellStyle name="Normal 7 3 2 2 2" xfId="502" xr:uid="{19804C2A-9C65-43BB-A797-42407127F65A}"/>
    <cellStyle name="Normal 7 3 2 3" xfId="501" xr:uid="{0CFEF89B-88DE-4728-9326-47ED1D0318E8}"/>
    <cellStyle name="Normal 7 3 3" xfId="341" xr:uid="{C659B3C7-663B-4FA9-A2F3-8627EE184B77}"/>
    <cellStyle name="Normal 7 3 3 2" xfId="503" xr:uid="{C0F73309-731B-41C7-B327-167A87709C8B}"/>
    <cellStyle name="Normal 7 3 4" xfId="500" xr:uid="{510945D9-D6AC-4D2B-BF14-38C668B7BCC7}"/>
    <cellStyle name="Normal 7 4" xfId="312" xr:uid="{81F1D036-A8D0-4E89-A767-4CE39C4331A3}"/>
    <cellStyle name="Normal 7 4 2" xfId="343" xr:uid="{23E8EFFE-5B66-45C2-8223-465A9A52D1D4}"/>
    <cellStyle name="Normal 7 4 2 2" xfId="505" xr:uid="{6775CB29-8A4E-47F7-A134-2790642CBCC4}"/>
    <cellStyle name="Normal 7 4 3" xfId="504" xr:uid="{4C2512DC-1611-4BD2-8E59-A2AAEC6A64F8}"/>
    <cellStyle name="Normal 7 5" xfId="336" xr:uid="{B0E766CD-8D6D-448B-BEE1-DB216E61A136}"/>
    <cellStyle name="Normal 7 5 2" xfId="506" xr:uid="{1817DBD2-5089-46DC-A869-CCAFD440A348}"/>
    <cellStyle name="Normal 7 6" xfId="349" xr:uid="{86E68AD6-73F6-4BA4-BC03-309437433A31}"/>
    <cellStyle name="Normal 7 7" xfId="490" xr:uid="{C56CFFB4-58AD-4DE3-960D-5943F6DF7E75}"/>
    <cellStyle name="Normal 7 8" xfId="290" xr:uid="{C799566C-F4E3-4939-BFBB-5F0B2D3185B5}"/>
    <cellStyle name="Normal 8" xfId="237" xr:uid="{FA3D373C-850E-4236-8A8E-17C2E1CFDA31}"/>
    <cellStyle name="Normal 8 2" xfId="431" xr:uid="{AA012209-72EA-46A6-A821-2D934E878622}"/>
    <cellStyle name="Normal 8 3" xfId="430" xr:uid="{5CD8A5D4-DD5A-4102-A8EC-34ACDE801812}"/>
    <cellStyle name="Normal 9" xfId="344" xr:uid="{E01F27B7-2321-4855-8DB6-72B4C643AB5F}"/>
    <cellStyle name="Normal 9 2" xfId="507" xr:uid="{4437D8B4-5862-42CA-AB60-18E76FE6B12C}"/>
    <cellStyle name="Normal GHG Numbers (0.00)" xfId="162" xr:uid="{87A67880-0B6A-4122-AC9A-78301BC1DD23}"/>
    <cellStyle name="Normal GHG Numbers (0.00) 2" xfId="163" xr:uid="{9EE13C1B-E7C2-4A63-BC69-301000383875}"/>
    <cellStyle name="Normal GHG Numbers (0.00) 3" xfId="40" xr:uid="{2762804B-1B61-4B10-98CA-7442752520B2}"/>
    <cellStyle name="Normal GHG Numbers (0.00) 3 2" xfId="432" xr:uid="{0138E675-9F48-4468-B347-708E62CEFA0F}"/>
    <cellStyle name="Normal GHG Numbers (0.00) 3 2 2" xfId="581" xr:uid="{2E884188-DC99-4A14-A3D7-A81A1B34C096}"/>
    <cellStyle name="Normal GHG Numbers (0.00) 3 2 2 2" xfId="796" xr:uid="{8945DC5F-67BB-4354-BCCF-F3AD240AFBE8}"/>
    <cellStyle name="Normal GHG Numbers (0.00) 3 2 3" xfId="722" xr:uid="{B5CBB1FD-4B8B-4CB9-9C1A-6DD39EE4526E}"/>
    <cellStyle name="Normal GHG Numbers (0.00) 3 3" xfId="362" xr:uid="{0FAA268C-AE36-4D42-A8C0-189E6C7F646B}"/>
    <cellStyle name="Normal GHG Numbers (0.00) 3 3 2" xfId="640" xr:uid="{B2603719-9C16-4EC3-89FE-BAC6BDB114C5}"/>
    <cellStyle name="Normal GHG Numbers (0.00) 3 3 2 2" xfId="855" xr:uid="{B7AE4FBD-ABC5-4001-9B14-B0B58D0988B0}"/>
    <cellStyle name="Normal GHG Numbers (0.00) 3 3 3" xfId="537" xr:uid="{8685A1E9-6C12-4104-89F4-C61B5E377546}"/>
    <cellStyle name="Normal GHG Numbers (0.00) 3 3 3 2" xfId="752" xr:uid="{9F429271-ACED-4680-A0A1-FA832BCCBF88}"/>
    <cellStyle name="Normal GHG Numbers (0.00) 3 3 4" xfId="670" xr:uid="{CA86D7E5-A4E4-427C-94CA-7EE463075C23}"/>
    <cellStyle name="Normal GHG Numbers (0.00) 3 3 4 2" xfId="885" xr:uid="{3ECBD3C9-9E88-4A77-ADC7-9970FC7AB59C}"/>
    <cellStyle name="Normal GHG Numbers (0.00) 3 4" xfId="164" xr:uid="{675EFBA7-CABF-41DB-BE23-D0B30752C377}"/>
    <cellStyle name="Normal GHG Textfiels Bold" xfId="8" xr:uid="{4243D533-E7DE-4F59-BA67-503EBAD89670}"/>
    <cellStyle name="Normal GHG Textfiels Bold 2" xfId="165" xr:uid="{B117BF33-11B5-4795-A1C4-C3C2A6DD2507}"/>
    <cellStyle name="Normal GHG Textfiels Bold 3" xfId="166" xr:uid="{B5433E69-7A2C-4ABD-9B55-123E320287A2}"/>
    <cellStyle name="Normal GHG Textfiels Bold 3 2" xfId="433" xr:uid="{86CA6A93-F076-4AD6-BDCE-738B3C3093CB}"/>
    <cellStyle name="Normal GHG Textfiels Bold 3 2 2" xfId="525" xr:uid="{709A1B5D-5A4C-4271-ABC0-C9D97E9B12B8}"/>
    <cellStyle name="Normal GHG Textfiels Bold 3 2 2 2" xfId="740" xr:uid="{92FC8818-288C-41A4-A2F6-6B8B85B56F20}"/>
    <cellStyle name="Normal GHG Textfiels Bold 3 2 3" xfId="723" xr:uid="{D332FFA4-9F3A-44BE-8D02-4AEC9E2940A1}"/>
    <cellStyle name="Normal GHG Textfiels Bold 3 3" xfId="363" xr:uid="{2DCDE8FD-14D9-4B3E-A8DD-F6D43E115997}"/>
    <cellStyle name="Normal GHG Textfiels Bold 3 3 2" xfId="641" xr:uid="{BF16242B-BE69-41CF-A403-D82E8A1D3E51}"/>
    <cellStyle name="Normal GHG Textfiels Bold 3 3 2 2" xfId="856" xr:uid="{C63CBECF-2E37-4F18-A8D1-A8700EBA047F}"/>
    <cellStyle name="Normal GHG Textfiels Bold 3 3 3" xfId="584" xr:uid="{A22BDD9E-E53C-4878-8E22-9325A838AE5C}"/>
    <cellStyle name="Normal GHG Textfiels Bold 3 3 3 2" xfId="799" xr:uid="{E9C5F963-51B2-4A8C-AE8C-670DB20B514F}"/>
    <cellStyle name="Normal GHG Textfiels Bold 3 3 4" xfId="559" xr:uid="{3F804307-BE38-4B0D-A659-2B9D15101B43}"/>
    <cellStyle name="Normal GHG Textfiels Bold 3 3 4 2" xfId="774" xr:uid="{72674CB6-BBF3-43BC-B70E-77478F8D5E89}"/>
    <cellStyle name="Normal GHG whole table" xfId="16" xr:uid="{C861BE41-9EC3-41CB-9E8F-475436C4F17F}"/>
    <cellStyle name="Normal GHG whole table 2" xfId="434" xr:uid="{E218894E-D971-475F-BBDD-8C81159E45AC}"/>
    <cellStyle name="Normal GHG whole table 2 2" xfId="580" xr:uid="{263C2286-257E-4B86-87DC-3DCB501ACCEA}"/>
    <cellStyle name="Normal GHG whole table 2 2 2" xfId="795" xr:uid="{9C6B0463-DDC2-4D6A-B348-1BA17830120D}"/>
    <cellStyle name="Normal GHG whole table 2 3" xfId="724" xr:uid="{E8105B98-B9A1-4997-AEEA-D6E4635CE9EF}"/>
    <cellStyle name="Normal GHG whole table 3" xfId="283" xr:uid="{E5985B0F-0898-4D97-883D-2ED5305CEC2B}"/>
    <cellStyle name="Normal GHG whole table 3 2" xfId="620" xr:uid="{C03BBBD0-1740-4F19-B6AF-C6FA12F65507}"/>
    <cellStyle name="Normal GHG whole table 3 2 2" xfId="835" xr:uid="{74D38295-CF81-4310-A712-7F976CE83A66}"/>
    <cellStyle name="Normal GHG whole table 3 3" xfId="541" xr:uid="{4140AC2D-D18C-417F-9204-1D07DD9C921B}"/>
    <cellStyle name="Normal GHG whole table 3 3 2" xfId="756" xr:uid="{087A8407-67C6-4545-A287-19BF0BCDC566}"/>
    <cellStyle name="Normal GHG whole table 3 4" xfId="628" xr:uid="{D99F3E1B-D9BD-44B0-A706-B3AEE6D5F71F}"/>
    <cellStyle name="Normal GHG whole table 3 4 2" xfId="843" xr:uid="{FEAFC467-82FB-4C20-AF8B-FA3D68434DBE}"/>
    <cellStyle name="Normal GHG whole table 4" xfId="70" xr:uid="{470C016A-9200-4DED-8C23-49A68FB3976D}"/>
    <cellStyle name="Normal GHG-Shade" xfId="14" xr:uid="{2600445E-E11E-400C-B94D-E7ED3E96572A}"/>
    <cellStyle name="Normal GHG-Shade 2" xfId="167" xr:uid="{2ECC6C64-4A0A-49AE-B6CE-D1634C6E13BF}"/>
    <cellStyle name="Normal GHG-Shade 2 2" xfId="168" xr:uid="{AD3CCE70-BFC2-4034-A045-BB52F413EC1E}"/>
    <cellStyle name="Normal GHG-Shade 2 3" xfId="169" xr:uid="{DB3E8DF1-E96C-43FB-861E-292C6493EC85}"/>
    <cellStyle name="Normal GHG-Shade 2 4" xfId="199" xr:uid="{88CD79B2-4D62-4598-B756-71DEF5FADDB4}"/>
    <cellStyle name="Normal GHG-Shade 2 5" xfId="364" xr:uid="{70C21CE3-AC2E-459B-A9D5-022BDFF238AA}"/>
    <cellStyle name="Normal GHG-Shade 3" xfId="170" xr:uid="{0F3D1BA7-0CC3-4964-A580-21F8D1D5E920}"/>
    <cellStyle name="Normal GHG-Shade 3 2" xfId="171" xr:uid="{4BBA31C8-EBF3-4C19-BF2E-6E598A19230B}"/>
    <cellStyle name="Normal GHG-Shade 4" xfId="172" xr:uid="{C194B7C7-84ED-40EB-A7E9-FE0CEC33046E}"/>
    <cellStyle name="Normal GHG-Shade 4 2" xfId="435" xr:uid="{F1E163EA-3D31-42C0-ADF3-34B3F47FA0A9}"/>
    <cellStyle name="Normál_Munka1" xfId="29" xr:uid="{D19AFE3B-844C-465B-95F1-E4DF2E4A8932}"/>
    <cellStyle name="Note 2" xfId="173" xr:uid="{FCEBCEA2-D78B-4C5E-92A3-9E70ACA9AF7A}"/>
    <cellStyle name="Note 2 2" xfId="563" xr:uid="{C771C2D8-5D94-4E9C-AB3F-099FAB40100C}"/>
    <cellStyle name="Note 2 2 2" xfId="778" xr:uid="{2CDA7966-4BB4-4C7B-BC94-C01FBD3907E5}"/>
    <cellStyle name="Note 2 3" xfId="627" xr:uid="{7A4A4692-2D75-4EE7-B66E-16D47A55B000}"/>
    <cellStyle name="Note 2 3 2" xfId="842" xr:uid="{015288F5-3C68-4E48-A733-48B294AB33F4}"/>
    <cellStyle name="Note 2 4" xfId="522" xr:uid="{18A4BB80-3ACC-46A8-A9E9-428D7BF5796D}"/>
    <cellStyle name="Note 2 4 2" xfId="737" xr:uid="{9E821FA0-A350-448C-B97C-7FF60363E53A}"/>
    <cellStyle name="Note 2 5" xfId="686" xr:uid="{1D953999-4544-4896-93F2-71C74683599C}"/>
    <cellStyle name="Note 3" xfId="238" xr:uid="{0A5797AF-84E2-480A-A221-FE6DE1F5ACFF}"/>
    <cellStyle name="Note 3 2" xfId="591" xr:uid="{D71FD04F-E416-42EE-BB40-DDAB7EA02A2C}"/>
    <cellStyle name="Note 3 2 2" xfId="806" xr:uid="{4AEF89CF-95A3-498B-AF81-C8F1AAD6E6A8}"/>
    <cellStyle name="Note 3 3" xfId="557" xr:uid="{E499FB66-5FCE-450D-8503-724595D19304}"/>
    <cellStyle name="Note 3 3 2" xfId="772" xr:uid="{758DCBF9-9C71-4C63-AC5D-C854F9A651FB}"/>
    <cellStyle name="Note 3 4" xfId="575" xr:uid="{18749689-6F4D-445D-ACCF-7D4C72E6A1A8}"/>
    <cellStyle name="Note 3 4 2" xfId="790" xr:uid="{E030EBD2-360C-43E5-B568-7960FE5CC677}"/>
    <cellStyle name="Note 3 5" xfId="692" xr:uid="{A2BE0E9A-4157-429C-A62A-B42582F38036}"/>
    <cellStyle name="Notiz" xfId="174" xr:uid="{4E8B883B-6E4C-4BB9-8D5B-FD06CBD76EE3}"/>
    <cellStyle name="Notiz 2" xfId="564" xr:uid="{31F02FE6-8D1B-48B7-9D67-79C1B90BE249}"/>
    <cellStyle name="Notiz 2 2" xfId="779" xr:uid="{387444BE-1638-43D0-9F27-EDFF28BD1281}"/>
    <cellStyle name="Notiz 3" xfId="626" xr:uid="{5CA32E0A-6DFB-4122-A829-D67CF725993B}"/>
    <cellStyle name="Notiz 3 2" xfId="841" xr:uid="{F723BBD6-A173-4D55-8AD2-EA6D7B07AEB3}"/>
    <cellStyle name="Notiz 4" xfId="595" xr:uid="{82A64E34-8DE0-4693-9D75-B5DA31101F44}"/>
    <cellStyle name="Notiz 4 2" xfId="810" xr:uid="{042D1CC6-9E17-4E73-AFAB-A76493BCA5CA}"/>
    <cellStyle name="Notiz 5" xfId="687" xr:uid="{003A71EC-BFA2-4009-8E9F-47ADB350C8EC}"/>
    <cellStyle name="Output 2" xfId="175" xr:uid="{77164563-D35A-4BFA-AF96-729323CC1C12}"/>
    <cellStyle name="Output 2 2" xfId="565" xr:uid="{E733CB87-BD73-45E7-8D72-C497853B27D0}"/>
    <cellStyle name="Output 2 2 2" xfId="780" xr:uid="{5A7967F5-D4BD-4E10-A9F2-065E57DBA087}"/>
    <cellStyle name="Output 2 3" xfId="661" xr:uid="{BBB962A2-9817-4883-88A1-F2A6BE4272EF}"/>
    <cellStyle name="Output 2 3 2" xfId="876" xr:uid="{E585D8D6-3794-4C1F-B8AF-08F98457DAAC}"/>
    <cellStyle name="Output 2 4" xfId="688" xr:uid="{7D9393D7-2F76-475E-8AD8-37213BF04D1F}"/>
    <cellStyle name="Output 3" xfId="239" xr:uid="{06302E81-F121-47C3-BC01-0F7500DF8115}"/>
    <cellStyle name="Output 3 2" xfId="592" xr:uid="{BFC92248-D130-4A6E-83C9-680BFB391DBC}"/>
    <cellStyle name="Output 3 2 2" xfId="807" xr:uid="{17BA1CDD-95A0-426E-98B9-0A968DE72121}"/>
    <cellStyle name="Output 3 3" xfId="643" xr:uid="{3B9D99C6-DFBE-43AB-9306-6D3A6929C3D1}"/>
    <cellStyle name="Output 3 3 2" xfId="858" xr:uid="{CD747671-84C1-497B-A5EF-61620FB974D2}"/>
    <cellStyle name="Output 3 4" xfId="693" xr:uid="{4BFDCE5E-2387-4D37-B02C-5E2B7A5BF20A}"/>
    <cellStyle name="Pattern" xfId="176" xr:uid="{C773F354-A32E-4AAD-9B97-4958988AED93}"/>
    <cellStyle name="Pattern 2" xfId="436" xr:uid="{D74A9A36-72FB-4E8D-A9CF-46BD8CC9F6CD}"/>
    <cellStyle name="Pattern 2 2" xfId="579" xr:uid="{4343AA40-5132-47E9-8FF0-333057BE3BBC}"/>
    <cellStyle name="Pattern 2 2 2" xfId="794" xr:uid="{B23CB310-FFD8-4BA8-85C3-73EAE7ABB841}"/>
    <cellStyle name="Pattern 2 3" xfId="725" xr:uid="{90CC8F16-AE17-4952-99C0-D5E80AE048DA}"/>
    <cellStyle name="Pattern 3" xfId="285" xr:uid="{BF78C451-E3C2-4246-B8D8-BF189166FCF8}"/>
    <cellStyle name="Pattern 3 2" xfId="622" xr:uid="{9CA4C549-5B27-4D94-A636-16BAE33CF5DB}"/>
    <cellStyle name="Pattern 3 2 2" xfId="837" xr:uid="{D2217397-34CB-4A75-8FCB-8A9915F6EA09}"/>
    <cellStyle name="Pattern 3 3" xfId="521" xr:uid="{6A6B3AEA-A15A-49BF-B81D-7D2FAACCFB27}"/>
    <cellStyle name="Pattern 3 3 2" xfId="736" xr:uid="{5C2858D2-4601-4BCA-BBAC-ACB518B98EE6}"/>
    <cellStyle name="Pattern 3 4" xfId="635" xr:uid="{20FF9608-D4B6-4BF7-ABF2-06C52291597F}"/>
    <cellStyle name="Pattern 3 4 2" xfId="850" xr:uid="{4EC8256C-9D9F-48D0-B207-F140150BC8E7}"/>
    <cellStyle name="Percent" xfId="3" builtinId="5"/>
    <cellStyle name="Percent 2" xfId="177" xr:uid="{34BD6B38-CFCA-4109-8C16-BA40B32DA88D}"/>
    <cellStyle name="Percent 2 2" xfId="437" xr:uid="{E6500B4E-76C2-40B3-AC4E-31618674D341}"/>
    <cellStyle name="RowLevel_1 2" xfId="80" xr:uid="{F08253FC-3935-4310-8D5C-9346855086B3}"/>
    <cellStyle name="Schlecht" xfId="178" xr:uid="{034D4E9D-D835-49A4-87AD-EF4370A229D7}"/>
    <cellStyle name="Shade" xfId="25" xr:uid="{530AB9E7-09BB-4073-BFE5-3BB5E7F5AB9B}"/>
    <cellStyle name="Shade 2" xfId="179" xr:uid="{2DF7FABE-E1E2-402D-8DDE-5D1373363D5F}"/>
    <cellStyle name="Shade 2 2" xfId="439" xr:uid="{AFCCC9A2-14CE-4EA4-BB36-1927E185CBCE}"/>
    <cellStyle name="Shade 2 2 2" xfId="524" xr:uid="{4D651954-825F-46B9-AF4F-56BAAC706616}"/>
    <cellStyle name="Shade 2 2 2 2" xfId="739" xr:uid="{98028FDF-7C8A-45D7-A75F-2601CFB8D9F4}"/>
    <cellStyle name="Shade 2 2 3" xfId="727" xr:uid="{3C7DC829-35DC-4955-A829-56513D04D3EE}"/>
    <cellStyle name="Shade 2 3" xfId="287" xr:uid="{47A84DF4-B670-48FD-BE91-C9C48A39C951}"/>
    <cellStyle name="Shade 2 3 2" xfId="624" xr:uid="{432BD2BC-7CAB-4E74-838A-377315007D5B}"/>
    <cellStyle name="Shade 2 3 2 2" xfId="839" xr:uid="{E03FA213-2039-4FDC-9549-7EE3BC84882D}"/>
    <cellStyle name="Shade 2 3 3" xfId="653" xr:uid="{4482FD13-DAD2-4840-AD3F-C518CF040219}"/>
    <cellStyle name="Shade 2 3 3 2" xfId="868" xr:uid="{5FB656DD-E6E6-42B5-8064-08BF7E31B10D}"/>
    <cellStyle name="Shade 2 3 4" xfId="567" xr:uid="{9104D24A-2918-4176-BE14-50169E414210}"/>
    <cellStyle name="Shade 2 3 4 2" xfId="782" xr:uid="{B472506A-F9EE-43C8-8A08-7D3E7C824DB1}"/>
    <cellStyle name="Shade 3" xfId="438" xr:uid="{0C840342-BD75-495C-974A-40887B5362D2}"/>
    <cellStyle name="Shade 3 2" xfId="578" xr:uid="{51CCB66B-6BD5-462F-BE1B-E7E4837F367A}"/>
    <cellStyle name="Shade 3 2 2" xfId="793" xr:uid="{23158B85-20EF-4782-A9CC-C5696B0EF146}"/>
    <cellStyle name="Shade 3 3" xfId="726" xr:uid="{C3D12EF7-0314-4CED-81B2-714A5CF4F206}"/>
    <cellStyle name="Shade 4" xfId="286" xr:uid="{B4F84674-90D7-4A7D-BE70-D83789705F1C}"/>
    <cellStyle name="Shade 4 2" xfId="45" xr:uid="{FA5EE14C-0F79-41E6-B272-1830CBC65FCD}"/>
    <cellStyle name="Shade 4 2 2" xfId="623" xr:uid="{4C7BFF22-B7F2-4355-9276-5D50914D9084}"/>
    <cellStyle name="Shade 4 2 3" xfId="838" xr:uid="{973DF328-367D-441E-A40A-A6540371647E}"/>
    <cellStyle name="Shade 4 3" xfId="652" xr:uid="{115BAA1E-CAE7-4E96-AC47-9750E87A8373}"/>
    <cellStyle name="Shade 4 3 2" xfId="867" xr:uid="{D0DDB0D3-27E9-4F7F-891D-8A542E8B6749}"/>
    <cellStyle name="Shade 4 4" xfId="514" xr:uid="{83149C17-C489-48B6-B915-B0DC92B31F5B}"/>
    <cellStyle name="Shade 4 4 2" xfId="729" xr:uid="{884848FC-5D93-424B-8F86-8E6C1BB48625}"/>
    <cellStyle name="Shade 5" xfId="77" xr:uid="{1D6FDE15-21CD-4273-BA39-0B652A4F0E27}"/>
    <cellStyle name="Shade_B_border2" xfId="180" xr:uid="{9F74F4B6-0651-40FD-B9D2-3DAD5EDD52A5}"/>
    <cellStyle name="Standard 2" xfId="44" xr:uid="{1BDB0FC8-C808-4E98-89BD-B806646DFCFA}"/>
    <cellStyle name="Standard 2 2" xfId="399" xr:uid="{6FC090B0-0933-42B7-BEAF-1430158B9463}"/>
    <cellStyle name="Standard 2 2 2" xfId="509" xr:uid="{484328E5-3C92-4348-97E6-B7C1695236CE}"/>
    <cellStyle name="Standard 2 3" xfId="508" xr:uid="{91357EC5-3A48-4930-AAEC-C87AF796B956}"/>
    <cellStyle name="Title 2" xfId="181" xr:uid="{662577FB-1846-4AA8-91AE-9F972EDA5B9F}"/>
    <cellStyle name="Title 3" xfId="240" xr:uid="{CE94F70D-D32D-479A-AF07-A8949DE000B0}"/>
    <cellStyle name="Total 2" xfId="182" xr:uid="{1A1CDE09-F911-486A-8C98-0BE6272A85D3}"/>
    <cellStyle name="Total 2 2" xfId="569" xr:uid="{192B47E4-BAAD-4896-AEA6-AF0CBB9A5C96}"/>
    <cellStyle name="Total 2 2 2" xfId="784" xr:uid="{BC95092A-A750-490D-BA31-623D2D0F5699}"/>
    <cellStyle name="Total 2 3" xfId="630" xr:uid="{3E4C9AC5-44F6-42C5-9D77-9AC783B13969}"/>
    <cellStyle name="Total 2 3 2" xfId="845" xr:uid="{57101DC3-2839-4F8F-8F8D-91680EC0F7D4}"/>
    <cellStyle name="Total 2 4" xfId="518" xr:uid="{204873DB-C8DB-47AA-8A39-9B43F4CFFF13}"/>
    <cellStyle name="Total 2 4 2" xfId="733" xr:uid="{B4D7689A-575C-4CA7-AD6C-91032B3EB71B}"/>
    <cellStyle name="Total 2 5" xfId="689" xr:uid="{E11A091F-8D2B-4197-BF84-C6A8A83EC21E}"/>
    <cellStyle name="Total 3" xfId="241" xr:uid="{2508396C-FDED-49A8-8A9E-D4664179D940}"/>
    <cellStyle name="Total 3 2" xfId="593" xr:uid="{7B19A8BA-CF01-472A-8717-819D2C009397}"/>
    <cellStyle name="Total 3 2 2" xfId="808" xr:uid="{966E7E67-9807-4582-BD04-9E3E3C9C3ACA}"/>
    <cellStyle name="Total 3 3" xfId="556" xr:uid="{0F94E045-06EA-42F1-8687-7BEBBAD44DCF}"/>
    <cellStyle name="Total 3 3 2" xfId="771" xr:uid="{9547807B-55DD-4F45-A94A-65E9BD37A68E}"/>
    <cellStyle name="Total 3 4" xfId="597" xr:uid="{965FC5F4-371F-47A3-9623-FFE78459C171}"/>
    <cellStyle name="Total 3 4 2" xfId="812" xr:uid="{CFD4EBB2-7073-4568-AFBE-751209D1942E}"/>
    <cellStyle name="Total 3 5" xfId="694" xr:uid="{BA1E740A-DBBA-416E-B191-8BEB71DDA9E8}"/>
    <cellStyle name="Verknüpfte Zelle" xfId="188" xr:uid="{90DBA93E-BB8B-4E22-8184-DA7D7F55C3FF}"/>
    <cellStyle name="Warnender Text" xfId="49" hidden="1" xr:uid="{32A79829-22F6-4F84-95C6-6C055CA9470B}"/>
    <cellStyle name="Warnender Text 2" xfId="398" xr:uid="{3FB9E428-ABD6-46F9-B0BF-68D8BF9BB1C9}"/>
    <cellStyle name="Warnender Text 3" xfId="289" xr:uid="{8C16087E-9CC1-4582-A31A-5ED57F9C9595}"/>
    <cellStyle name="Warning Text 2" xfId="189" xr:uid="{90564CE1-157A-4873-A7BE-B28BC37AFD7E}"/>
    <cellStyle name="Warning Text 3" xfId="242" xr:uid="{302714DF-230A-4265-9490-C5E78EC8797E}"/>
    <cellStyle name="Überschrift" xfId="183" xr:uid="{C8DCCDEB-DAE9-4C60-9909-75961D3CF259}"/>
    <cellStyle name="Überschrift 1" xfId="184" xr:uid="{27687B1C-317E-4856-B801-5A6C80CCF86E}"/>
    <cellStyle name="Überschrift 2" xfId="185" xr:uid="{C9CCB651-9B8F-4ED0-AA31-4B326A943CF2}"/>
    <cellStyle name="Überschrift 3" xfId="186" xr:uid="{55C975B6-16F0-4972-8BB0-193F513A5A69}"/>
    <cellStyle name="Überschrift 4" xfId="187" xr:uid="{1BCD11B8-D9E1-4655-A947-E4AC978CF7C1}"/>
    <cellStyle name="Zelle überprüfen" xfId="190" xr:uid="{F1E137D8-0D05-46E0-893B-AED232243996}"/>
    <cellStyle name="Гиперссылка" xfId="191" xr:uid="{B6B26E0B-4ED1-46D5-BFBF-1B7BC31E4B54}"/>
    <cellStyle name="Гиперссылка 2" xfId="192" xr:uid="{55F56433-FC1C-4087-96A0-20F4B4FB8C9D}"/>
    <cellStyle name="Гиперссылка 3" xfId="200" xr:uid="{5E24C621-79CB-4DFD-8A6F-F83ACBDB6898}"/>
    <cellStyle name="Гиперссылка 4" xfId="372" xr:uid="{7A9D1586-3A1A-48B3-8D2B-4D6BFB901A96}"/>
    <cellStyle name="Обычный_2++" xfId="34" xr:uid="{690CE252-AC44-413A-8C41-1CFD882712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21354332219221489"/>
                  <c:y val="2.9437510802014853E-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trendlineLbl>
          </c:trendline>
          <c:xVal>
            <c:numRef>
              <c:f>'Living biomass'!$E$22:$AK$22</c:f>
              <c:numCache>
                <c:formatCode>General</c:formatCode>
                <c:ptCount val="33"/>
                <c:pt idx="0">
                  <c:v>24.821932578158538</c:v>
                </c:pt>
                <c:pt idx="1">
                  <c:v>36.371699066269073</c:v>
                </c:pt>
                <c:pt idx="2">
                  <c:v>31.118350885377637</c:v>
                </c:pt>
                <c:pt idx="3">
                  <c:v>29.43877589557485</c:v>
                </c:pt>
                <c:pt idx="4">
                  <c:v>22.624332456521088</c:v>
                </c:pt>
                <c:pt idx="5">
                  <c:v>21.746174065424526</c:v>
                </c:pt>
                <c:pt idx="6">
                  <c:v>27.455176475142522</c:v>
                </c:pt>
                <c:pt idx="7">
                  <c:v>22.268787596070212</c:v>
                </c:pt>
                <c:pt idx="8">
                  <c:v>20.929106694132443</c:v>
                </c:pt>
                <c:pt idx="9">
                  <c:v>21.896394596069356</c:v>
                </c:pt>
                <c:pt idx="10">
                  <c:v>22.181606190902656</c:v>
                </c:pt>
                <c:pt idx="11">
                  <c:v>26.096010337049876</c:v>
                </c:pt>
                <c:pt idx="12">
                  <c:v>26.991552190735362</c:v>
                </c:pt>
                <c:pt idx="13">
                  <c:v>27.931186132134627</c:v>
                </c:pt>
                <c:pt idx="14">
                  <c:v>29.213161880451594</c:v>
                </c:pt>
                <c:pt idx="15">
                  <c:v>32.880599930033256</c:v>
                </c:pt>
                <c:pt idx="16">
                  <c:v>35.810230452429423</c:v>
                </c:pt>
                <c:pt idx="17">
                  <c:v>29.212887933754331</c:v>
                </c:pt>
                <c:pt idx="18">
                  <c:v>35.635464795577462</c:v>
                </c:pt>
                <c:pt idx="19">
                  <c:v>47.307828076892598</c:v>
                </c:pt>
                <c:pt idx="20">
                  <c:v>35.26747289932608</c:v>
                </c:pt>
                <c:pt idx="21">
                  <c:v>34.909217912253311</c:v>
                </c:pt>
                <c:pt idx="22">
                  <c:v>35.98046128290656</c:v>
                </c:pt>
                <c:pt idx="23">
                  <c:v>30.200407998479591</c:v>
                </c:pt>
                <c:pt idx="24">
                  <c:v>28.926043811164718</c:v>
                </c:pt>
                <c:pt idx="25">
                  <c:v>24.591410730015753</c:v>
                </c:pt>
                <c:pt idx="26">
                  <c:v>20.815376993770499</c:v>
                </c:pt>
                <c:pt idx="27">
                  <c:v>17.462316734355966</c:v>
                </c:pt>
                <c:pt idx="28">
                  <c:v>11.620770414335553</c:v>
                </c:pt>
                <c:pt idx="29">
                  <c:v>17.453586622072976</c:v>
                </c:pt>
                <c:pt idx="30">
                  <c:v>21.914998710031412</c:v>
                </c:pt>
                <c:pt idx="31">
                  <c:v>13.770874366685632</c:v>
                </c:pt>
                <c:pt idx="32">
                  <c:v>14.948880580051195</c:v>
                </c:pt>
              </c:numCache>
            </c:numRef>
          </c:xVal>
          <c:yVal>
            <c:numRef>
              <c:f>'Living biomass'!$E$21:$AK$21</c:f>
              <c:numCache>
                <c:formatCode>General</c:formatCode>
                <c:ptCount val="33"/>
                <c:pt idx="0">
                  <c:v>-24.465000000000003</c:v>
                </c:pt>
                <c:pt idx="1">
                  <c:v>-39.369999999999997</c:v>
                </c:pt>
                <c:pt idx="2">
                  <c:v>-32.576999999999998</c:v>
                </c:pt>
                <c:pt idx="3">
                  <c:v>-29.989000000000004</c:v>
                </c:pt>
                <c:pt idx="4">
                  <c:v>-20.986999999999995</c:v>
                </c:pt>
                <c:pt idx="5">
                  <c:v>-19.563000000000002</c:v>
                </c:pt>
                <c:pt idx="6">
                  <c:v>-27.745999999999995</c:v>
                </c:pt>
                <c:pt idx="7">
                  <c:v>-20.819000000000003</c:v>
                </c:pt>
                <c:pt idx="8">
                  <c:v>-19.019000000000005</c:v>
                </c:pt>
                <c:pt idx="9">
                  <c:v>-20.113</c:v>
                </c:pt>
                <c:pt idx="10">
                  <c:v>-20.150000000000006</c:v>
                </c:pt>
                <c:pt idx="11">
                  <c:v>-24.72999999999999</c:v>
                </c:pt>
                <c:pt idx="12">
                  <c:v>-25.569999999999993</c:v>
                </c:pt>
                <c:pt idx="13">
                  <c:v>-26.490000000000009</c:v>
                </c:pt>
                <c:pt idx="14">
                  <c:v>-28.200000000000003</c:v>
                </c:pt>
                <c:pt idx="15">
                  <c:v>-32.53</c:v>
                </c:pt>
                <c:pt idx="16">
                  <c:v>-36.260000000000005</c:v>
                </c:pt>
                <c:pt idx="17">
                  <c:v>-27.459999999999994</c:v>
                </c:pt>
                <c:pt idx="18">
                  <c:v>-35.13000000000001</c:v>
                </c:pt>
                <c:pt idx="19">
                  <c:v>-52.02000000000001</c:v>
                </c:pt>
                <c:pt idx="20">
                  <c:v>-36.859999999999985</c:v>
                </c:pt>
                <c:pt idx="21">
                  <c:v>-36.230000000000018</c:v>
                </c:pt>
                <c:pt idx="22">
                  <c:v>-37.610000000000014</c:v>
                </c:pt>
                <c:pt idx="23">
                  <c:v>-29.710000000000008</c:v>
                </c:pt>
                <c:pt idx="24">
                  <c:v>-29.909999999999997</c:v>
                </c:pt>
                <c:pt idx="25">
                  <c:v>-24.97</c:v>
                </c:pt>
                <c:pt idx="26">
                  <c:v>-20.86</c:v>
                </c:pt>
                <c:pt idx="27">
                  <c:v>-17.360000000000014</c:v>
                </c:pt>
                <c:pt idx="28">
                  <c:v>-8.6100000000000136</c:v>
                </c:pt>
                <c:pt idx="29">
                  <c:v>-15.75</c:v>
                </c:pt>
                <c:pt idx="30">
                  <c:v>-21.460000000000008</c:v>
                </c:pt>
                <c:pt idx="31">
                  <c:v>-10.860000000000014</c:v>
                </c:pt>
                <c:pt idx="32">
                  <c:v>-12.574000000000012</c:v>
                </c:pt>
              </c:numCache>
            </c:numRef>
          </c:yVal>
          <c:smooth val="0"/>
          <c:extLst>
            <c:ext xmlns:c16="http://schemas.microsoft.com/office/drawing/2014/chart" uri="{C3380CC4-5D6E-409C-BE32-E72D297353CC}">
              <c16:uniqueId val="{00000000-131B-425C-B4C8-743153813F22}"/>
            </c:ext>
          </c:extLst>
        </c:ser>
        <c:dLbls>
          <c:showLegendKey val="0"/>
          <c:showVal val="0"/>
          <c:showCatName val="0"/>
          <c:showSerName val="0"/>
          <c:showPercent val="0"/>
          <c:showBubbleSize val="0"/>
        </c:dLbls>
        <c:axId val="1927263599"/>
        <c:axId val="1927262159"/>
      </c:scatterChart>
      <c:valAx>
        <c:axId val="192726359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sz="1000" b="1" i="0" u="none" strike="noStrike" kern="1200" spc="0" baseline="0">
                    <a:solidFill>
                      <a:sysClr val="windowText" lastClr="000000">
                        <a:lumMod val="65000"/>
                        <a:lumOff val="35000"/>
                      </a:sysClr>
                    </a:solidFill>
                  </a:rPr>
                  <a:t>Difference between tree volume growth and total drain, Mm</a:t>
                </a:r>
                <a:r>
                  <a:rPr lang="fi-FI" sz="1000" b="1" i="0" u="none" strike="noStrike" kern="1200" spc="0" baseline="30000">
                    <a:solidFill>
                      <a:sysClr val="windowText" lastClr="000000">
                        <a:lumMod val="65000"/>
                        <a:lumOff val="35000"/>
                      </a:sysClr>
                    </a:solidFill>
                  </a:rPr>
                  <a:t>3</a:t>
                </a:r>
                <a:r>
                  <a:rPr lang="fi-FI" sz="1000" b="1" i="0" u="none" strike="noStrike" kern="1200" spc="0" baseline="0">
                    <a:solidFill>
                      <a:sysClr val="windowText" lastClr="000000">
                        <a:lumMod val="65000"/>
                        <a:lumOff val="35000"/>
                      </a:sysClr>
                    </a:solidFill>
                  </a:rPr>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27262159"/>
        <c:crosses val="autoZero"/>
        <c:crossBetween val="midCat"/>
      </c:valAx>
      <c:valAx>
        <c:axId val="19272621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i-FI" sz="1000" b="1" i="0" u="none" strike="noStrike" kern="1200" baseline="0">
                    <a:solidFill>
                      <a:sysClr val="windowText" lastClr="000000">
                        <a:lumMod val="65000"/>
                        <a:lumOff val="35000"/>
                      </a:sysClr>
                    </a:solidFill>
                  </a:rPr>
                  <a:t>Living biomass CO</a:t>
                </a:r>
                <a:r>
                  <a:rPr lang="fi-FI" sz="1000" b="1" i="0" u="none" strike="noStrike" kern="1200" baseline="-25000">
                    <a:solidFill>
                      <a:sysClr val="windowText" lastClr="000000">
                        <a:lumMod val="65000"/>
                        <a:lumOff val="35000"/>
                      </a:sysClr>
                    </a:solidFill>
                  </a:rPr>
                  <a:t>2</a:t>
                </a:r>
                <a:r>
                  <a:rPr lang="fi-FI" sz="1000" b="1" i="0" u="none" strike="noStrike" kern="1200" baseline="0">
                    <a:solidFill>
                      <a:sysClr val="windowText" lastClr="000000">
                        <a:lumMod val="65000"/>
                        <a:lumOff val="35000"/>
                      </a:sysClr>
                    </a:solidFill>
                  </a:rPr>
                  <a:t> balance, Mt CO</a:t>
                </a:r>
                <a:r>
                  <a:rPr lang="fi-FI" sz="1000" b="1" i="0" u="none" strike="noStrike" kern="1200" baseline="-25000">
                    <a:solidFill>
                      <a:sysClr val="windowText" lastClr="000000">
                        <a:lumMod val="65000"/>
                        <a:lumOff val="35000"/>
                      </a:sysClr>
                    </a:solidFill>
                  </a:rPr>
                  <a:t>2</a:t>
                </a:r>
                <a:endParaRPr lang="fi-FI" sz="1000" b="1" i="0" u="none" strike="noStrike" kern="1200" baseline="0">
                  <a:solidFill>
                    <a:sysClr val="windowText" lastClr="000000">
                      <a:lumMod val="65000"/>
                      <a:lumOff val="35000"/>
                    </a:sysClr>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2726359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a:t>
            </a:r>
            <a:r>
              <a:rPr lang="fi-FI" baseline="0"/>
              <a:t> input from living trees and ground vegetation, </a:t>
            </a:r>
            <a:r>
              <a:rPr lang="fi-FI"/>
              <a:t>North</a:t>
            </a:r>
            <a:r>
              <a:rPr lang="fi-FI" baseline="0"/>
              <a:t> Finland, organic soil</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'Litter input from living trees'!$E$25</c:f>
              <c:strCache>
                <c:ptCount val="1"/>
                <c:pt idx="0">
                  <c:v>non-woody litter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living trees'!$K$112:$BS$112</c:f>
              <c:numCache>
                <c:formatCode>General</c:formatCode>
                <c:ptCount val="6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numCache>
            </c:numRef>
          </c:xVal>
          <c:yVal>
            <c:numRef>
              <c:f>'Litter input from living trees'!$K$113:$BS$113</c:f>
              <c:numCache>
                <c:formatCode>0.00</c:formatCode>
                <c:ptCount val="61"/>
                <c:pt idx="0">
                  <c:v>1.1900685832437143</c:v>
                </c:pt>
                <c:pt idx="1">
                  <c:v>1.236588347963961</c:v>
                </c:pt>
                <c:pt idx="2">
                  <c:v>1.2826895161915455</c:v>
                </c:pt>
                <c:pt idx="3">
                  <c:v>1.3476130631372552</c:v>
                </c:pt>
                <c:pt idx="4">
                  <c:v>1.4120835827520211</c:v>
                </c:pt>
                <c:pt idx="5">
                  <c:v>1.476125911173038</c:v>
                </c:pt>
                <c:pt idx="6">
                  <c:v>1.5397625060633262</c:v>
                </c:pt>
                <c:pt idx="7">
                  <c:v>1.6030137643886178</c:v>
                </c:pt>
                <c:pt idx="8">
                  <c:v>1.6658982865944278</c:v>
                </c:pt>
                <c:pt idx="9">
                  <c:v>1.7284330979703666</c:v>
                </c:pt>
                <c:pt idx="10">
                  <c:v>1.790633835490322</c:v>
                </c:pt>
                <c:pt idx="11">
                  <c:v>1.8525149065686082</c:v>
                </c:pt>
                <c:pt idx="12">
                  <c:v>1.9060844739897389</c:v>
                </c:pt>
                <c:pt idx="13">
                  <c:v>1.9592836782041039</c:v>
                </c:pt>
                <c:pt idx="14">
                  <c:v>2.0121292037259892</c:v>
                </c:pt>
                <c:pt idx="15">
                  <c:v>2.0646363972960433</c:v>
                </c:pt>
                <c:pt idx="16">
                  <c:v>2.115839968396084</c:v>
                </c:pt>
                <c:pt idx="17">
                  <c:v>2.1665921608076899</c:v>
                </c:pt>
                <c:pt idx="18">
                  <c:v>2.2167977879178293</c:v>
                </c:pt>
                <c:pt idx="19">
                  <c:v>2.2768904034195345</c:v>
                </c:pt>
                <c:pt idx="20">
                  <c:v>2.3371404225092141</c:v>
                </c:pt>
                <c:pt idx="21">
                  <c:v>2.3975794158726034</c:v>
                </c:pt>
                <c:pt idx="22">
                  <c:v>2.4152826338705071</c:v>
                </c:pt>
                <c:pt idx="23">
                  <c:v>2.4334497769549053</c:v>
                </c:pt>
                <c:pt idx="24">
                  <c:v>2.4517331217011695</c:v>
                </c:pt>
                <c:pt idx="25">
                  <c:v>2.470064474437851</c:v>
                </c:pt>
                <c:pt idx="26">
                  <c:v>2.4882453430751763</c:v>
                </c:pt>
                <c:pt idx="27">
                  <c:v>2.5124115419934583</c:v>
                </c:pt>
                <c:pt idx="28">
                  <c:v>2.5368497900858906</c:v>
                </c:pt>
                <c:pt idx="29">
                  <c:v>2.5614834270398217</c:v>
                </c:pt>
                <c:pt idx="30">
                  <c:v>2.6370579003478953</c:v>
                </c:pt>
                <c:pt idx="31">
                  <c:v>2.7134909596160735</c:v>
                </c:pt>
                <c:pt idx="32">
                  <c:v>2.7910014568901604</c:v>
                </c:pt>
                <c:pt idx="33">
                  <c:v>2.8294544412882283</c:v>
                </c:pt>
                <c:pt idx="34">
                  <c:v>2.8671739948412314</c:v>
                </c:pt>
                <c:pt idx="35">
                  <c:v>2.8264326142055278</c:v>
                </c:pt>
                <c:pt idx="36">
                  <c:v>2.7858552854351788</c:v>
                </c:pt>
                <c:pt idx="37">
                  <c:v>2.7685076864545235</c:v>
                </c:pt>
                <c:pt idx="38">
                  <c:v>2.7504155094392604</c:v>
                </c:pt>
                <c:pt idx="39">
                  <c:v>2.731695018188022</c:v>
                </c:pt>
                <c:pt idx="40">
                  <c:v>2.7075868051514216</c:v>
                </c:pt>
                <c:pt idx="41">
                  <c:v>2.6835155821061583</c:v>
                </c:pt>
                <c:pt idx="42">
                  <c:v>2.6572936237364937</c:v>
                </c:pt>
                <c:pt idx="43">
                  <c:v>2.6313914160848402</c:v>
                </c:pt>
                <c:pt idx="44">
                  <c:v>2.6242728857992335</c:v>
                </c:pt>
                <c:pt idx="45">
                  <c:v>2.616677767410768</c:v>
                </c:pt>
                <c:pt idx="46">
                  <c:v>2.6089406614528219</c:v>
                </c:pt>
                <c:pt idx="47">
                  <c:v>2.6007684165245606</c:v>
                </c:pt>
                <c:pt idx="48">
                  <c:v>2.5925935476148467</c:v>
                </c:pt>
                <c:pt idx="49">
                  <c:v>2.5844160452248603</c:v>
                </c:pt>
                <c:pt idx="50">
                  <c:v>2.5762358997927404</c:v>
                </c:pt>
                <c:pt idx="51">
                  <c:v>2.5680531016929882</c:v>
                </c:pt>
                <c:pt idx="52">
                  <c:v>2.559867641235845</c:v>
                </c:pt>
                <c:pt idx="53">
                  <c:v>2.551679508666667</c:v>
                </c:pt>
                <c:pt idx="54">
                  <c:v>2.543488694165299</c:v>
                </c:pt>
                <c:pt idx="55">
                  <c:v>2.5446202125280797</c:v>
                </c:pt>
                <c:pt idx="56">
                  <c:v>2.5457468911446628</c:v>
                </c:pt>
                <c:pt idx="57">
                  <c:v>2.5468687684700702</c:v>
                </c:pt>
                <c:pt idx="58">
                  <c:v>2.5479858823438577</c:v>
                </c:pt>
                <c:pt idx="59">
                  <c:v>2.5490982700040146</c:v>
                </c:pt>
                <c:pt idx="60">
                  <c:v>2.5502059681004705</c:v>
                </c:pt>
              </c:numCache>
            </c:numRef>
          </c:yVal>
          <c:smooth val="1"/>
          <c:extLst>
            <c:ext xmlns:c16="http://schemas.microsoft.com/office/drawing/2014/chart" uri="{C3380CC4-5D6E-409C-BE32-E72D297353CC}">
              <c16:uniqueId val="{00000000-3951-4FE6-B4E9-F4698F6ABD07}"/>
            </c:ext>
          </c:extLst>
        </c:ser>
        <c:ser>
          <c:idx val="1"/>
          <c:order val="1"/>
          <c:tx>
            <c:strRef>
              <c:f>'Litter input from living trees'!$E$26</c:f>
              <c:strCache>
                <c:ptCount val="1"/>
                <c:pt idx="0">
                  <c:v>fine woody litter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living trees'!$K$112:$BS$112</c:f>
              <c:numCache>
                <c:formatCode>General</c:formatCode>
                <c:ptCount val="6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numCache>
            </c:numRef>
          </c:xVal>
          <c:yVal>
            <c:numRef>
              <c:f>'Litter input from living trees'!$K$114:$BS$114</c:f>
              <c:numCache>
                <c:formatCode>0.00</c:formatCode>
                <c:ptCount val="61"/>
                <c:pt idx="0">
                  <c:v>0.22435572509506771</c:v>
                </c:pt>
                <c:pt idx="1">
                  <c:v>0.23517772493586164</c:v>
                </c:pt>
                <c:pt idx="2">
                  <c:v>0.24600967339073174</c:v>
                </c:pt>
                <c:pt idx="3">
                  <c:v>0.26281556072435647</c:v>
                </c:pt>
                <c:pt idx="4">
                  <c:v>0.27964310888453248</c:v>
                </c:pt>
                <c:pt idx="5">
                  <c:v>0.29649011068176095</c:v>
                </c:pt>
                <c:pt idx="6">
                  <c:v>0.31335484913113981</c:v>
                </c:pt>
                <c:pt idx="7">
                  <c:v>0.33023595005160733</c:v>
                </c:pt>
                <c:pt idx="8">
                  <c:v>0.34713228791069611</c:v>
                </c:pt>
                <c:pt idx="9">
                  <c:v>0.36404292298145713</c:v>
                </c:pt>
                <c:pt idx="10">
                  <c:v>0.38096705787056118</c:v>
                </c:pt>
                <c:pt idx="11">
                  <c:v>0.39790400653689334</c:v>
                </c:pt>
                <c:pt idx="12">
                  <c:v>0.41166196073563582</c:v>
                </c:pt>
                <c:pt idx="13">
                  <c:v>0.4254309477162575</c:v>
                </c:pt>
                <c:pt idx="14">
                  <c:v>0.4392106756500096</c:v>
                </c:pt>
                <c:pt idx="15">
                  <c:v>0.45300087092214686</c:v>
                </c:pt>
                <c:pt idx="16">
                  <c:v>0.46658528772599894</c:v>
                </c:pt>
                <c:pt idx="17">
                  <c:v>0.48014643548696689</c:v>
                </c:pt>
                <c:pt idx="18">
                  <c:v>0.49365977663709931</c:v>
                </c:pt>
                <c:pt idx="19">
                  <c:v>0.50945634836258302</c:v>
                </c:pt>
                <c:pt idx="20">
                  <c:v>0.52537835465185523</c:v>
                </c:pt>
                <c:pt idx="21">
                  <c:v>0.54143143183386722</c:v>
                </c:pt>
                <c:pt idx="22">
                  <c:v>0.5457304830117925</c:v>
                </c:pt>
                <c:pt idx="23">
                  <c:v>0.550141465492896</c:v>
                </c:pt>
                <c:pt idx="24">
                  <c:v>0.55458592158435294</c:v>
                </c:pt>
                <c:pt idx="25">
                  <c:v>0.55904848468653134</c:v>
                </c:pt>
                <c:pt idx="26">
                  <c:v>0.56348424682034215</c:v>
                </c:pt>
                <c:pt idx="27">
                  <c:v>0.56928347815498737</c:v>
                </c:pt>
                <c:pt idx="28">
                  <c:v>0.57515324286146574</c:v>
                </c:pt>
                <c:pt idx="29">
                  <c:v>0.58107630040524061</c:v>
                </c:pt>
                <c:pt idx="30">
                  <c:v>0.60118436565995736</c:v>
                </c:pt>
                <c:pt idx="31">
                  <c:v>0.62160906585926456</c:v>
                </c:pt>
                <c:pt idx="32">
                  <c:v>0.64240100233928987</c:v>
                </c:pt>
                <c:pt idx="33">
                  <c:v>0.65428037091640467</c:v>
                </c:pt>
                <c:pt idx="34">
                  <c:v>0.6660236799857322</c:v>
                </c:pt>
                <c:pt idx="35">
                  <c:v>0.6550878377172008</c:v>
                </c:pt>
                <c:pt idx="36">
                  <c:v>0.64421558699421055</c:v>
                </c:pt>
                <c:pt idx="37">
                  <c:v>0.63872859358991874</c:v>
                </c:pt>
                <c:pt idx="38">
                  <c:v>0.63307144322032416</c:v>
                </c:pt>
                <c:pt idx="39">
                  <c:v>0.62727201886793049</c:v>
                </c:pt>
                <c:pt idx="40">
                  <c:v>0.62009931787286809</c:v>
                </c:pt>
                <c:pt idx="41">
                  <c:v>0.61294619317182519</c:v>
                </c:pt>
                <c:pt idx="42">
                  <c:v>0.60531431932108248</c:v>
                </c:pt>
                <c:pt idx="43">
                  <c:v>0.59776904211777826</c:v>
                </c:pt>
                <c:pt idx="44">
                  <c:v>0.59560353974076519</c:v>
                </c:pt>
                <c:pt idx="45">
                  <c:v>0.593330601888029</c:v>
                </c:pt>
                <c:pt idx="46">
                  <c:v>0.59102633157116713</c:v>
                </c:pt>
                <c:pt idx="47">
                  <c:v>0.58862447383731831</c:v>
                </c:pt>
                <c:pt idx="48">
                  <c:v>0.58622310758925777</c:v>
                </c:pt>
                <c:pt idx="49">
                  <c:v>0.58382223708255898</c:v>
                </c:pt>
                <c:pt idx="50">
                  <c:v>0.58142186666310147</c:v>
                </c:pt>
                <c:pt idx="51">
                  <c:v>0.57902200077011878</c:v>
                </c:pt>
                <c:pt idx="52">
                  <c:v>0.57662264393938323</c:v>
                </c:pt>
                <c:pt idx="53">
                  <c:v>0.57422380080653967</c:v>
                </c:pt>
                <c:pt idx="54">
                  <c:v>0.57182547611059875</c:v>
                </c:pt>
                <c:pt idx="55">
                  <c:v>0.57224879539636553</c:v>
                </c:pt>
                <c:pt idx="56">
                  <c:v>0.57267181205422502</c:v>
                </c:pt>
                <c:pt idx="57">
                  <c:v>0.57309452897397661</c:v>
                </c:pt>
                <c:pt idx="58">
                  <c:v>0.57351694900015004</c:v>
                </c:pt>
                <c:pt idx="59">
                  <c:v>0.57393907493302498</c:v>
                </c:pt>
                <c:pt idx="60">
                  <c:v>0.57436090952962582</c:v>
                </c:pt>
              </c:numCache>
            </c:numRef>
          </c:yVal>
          <c:smooth val="1"/>
          <c:extLst>
            <c:ext xmlns:c16="http://schemas.microsoft.com/office/drawing/2014/chart" uri="{C3380CC4-5D6E-409C-BE32-E72D297353CC}">
              <c16:uniqueId val="{00000001-3951-4FE6-B4E9-F4698F6ABD07}"/>
            </c:ext>
          </c:extLst>
        </c:ser>
        <c:ser>
          <c:idx val="2"/>
          <c:order val="2"/>
          <c:tx>
            <c:strRef>
              <c:f>'Litter input from living trees'!$E$27</c:f>
              <c:strCache>
                <c:ptCount val="1"/>
                <c:pt idx="0">
                  <c:v>coarse woody litter</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living trees'!$K$112:$BS$112</c:f>
              <c:numCache>
                <c:formatCode>General</c:formatCode>
                <c:ptCount val="6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numCache>
            </c:numRef>
          </c:xVal>
          <c:yVal>
            <c:numRef>
              <c:f>'Litter input from living trees'!$K$115:$BS$115</c:f>
              <c:numCache>
                <c:formatCode>0.00</c:formatCode>
                <c:ptCount val="61"/>
                <c:pt idx="0">
                  <c:v>2.8841030670905397E-2</c:v>
                </c:pt>
                <c:pt idx="1">
                  <c:v>3.0207606507115011E-2</c:v>
                </c:pt>
                <c:pt idx="2">
                  <c:v>3.157139344452313E-2</c:v>
                </c:pt>
                <c:pt idx="3">
                  <c:v>3.3388696670959492E-2</c:v>
                </c:pt>
                <c:pt idx="4">
                  <c:v>3.5200729556278919E-2</c:v>
                </c:pt>
                <c:pt idx="5">
                  <c:v>3.7007953237137209E-2</c:v>
                </c:pt>
                <c:pt idx="6">
                  <c:v>3.8810744507870421E-2</c:v>
                </c:pt>
                <c:pt idx="7">
                  <c:v>4.0609418830663296E-2</c:v>
                </c:pt>
                <c:pt idx="8">
                  <c:v>4.2404245363699071E-2</c:v>
                </c:pt>
                <c:pt idx="9">
                  <c:v>4.4195457249526636E-2</c:v>
                </c:pt>
                <c:pt idx="10">
                  <c:v>4.5983258932311193E-2</c:v>
                </c:pt>
                <c:pt idx="11">
                  <c:v>4.7767831528252647E-2</c:v>
                </c:pt>
                <c:pt idx="12">
                  <c:v>4.943936129579226E-2</c:v>
                </c:pt>
                <c:pt idx="13">
                  <c:v>5.110840295733874E-2</c:v>
                </c:pt>
                <c:pt idx="14">
                  <c:v>5.2775058709559279E-2</c:v>
                </c:pt>
                <c:pt idx="15">
                  <c:v>5.4439422953445067E-2</c:v>
                </c:pt>
                <c:pt idx="16">
                  <c:v>5.607562498164731E-2</c:v>
                </c:pt>
                <c:pt idx="17">
                  <c:v>5.7705709432639953E-2</c:v>
                </c:pt>
                <c:pt idx="18">
                  <c:v>5.9326835429381657E-2</c:v>
                </c:pt>
                <c:pt idx="19">
                  <c:v>6.1219216727675559E-2</c:v>
                </c:pt>
                <c:pt idx="20">
                  <c:v>6.3123576112317947E-2</c:v>
                </c:pt>
                <c:pt idx="21">
                  <c:v>6.5040640807471656E-2</c:v>
                </c:pt>
                <c:pt idx="22">
                  <c:v>6.5581605640651963E-2</c:v>
                </c:pt>
                <c:pt idx="23">
                  <c:v>6.6136041309977356E-2</c:v>
                </c:pt>
                <c:pt idx="24">
                  <c:v>6.6694524465759547E-2</c:v>
                </c:pt>
                <c:pt idx="25">
                  <c:v>6.725520796745306E-2</c:v>
                </c:pt>
                <c:pt idx="26">
                  <c:v>6.7812686863472874E-2</c:v>
                </c:pt>
                <c:pt idx="27">
                  <c:v>6.8534325511938207E-2</c:v>
                </c:pt>
                <c:pt idx="28">
                  <c:v>6.9264583517056347E-2</c:v>
                </c:pt>
                <c:pt idx="29">
                  <c:v>7.0001387471423732E-2</c:v>
                </c:pt>
                <c:pt idx="30">
                  <c:v>7.2394552010740909E-2</c:v>
                </c:pt>
                <c:pt idx="31">
                  <c:v>7.4822225486849803E-2</c:v>
                </c:pt>
                <c:pt idx="32">
                  <c:v>7.7290503481781889E-2</c:v>
                </c:pt>
                <c:pt idx="33">
                  <c:v>7.8683397205427816E-2</c:v>
                </c:pt>
                <c:pt idx="34">
                  <c:v>8.0057449473547787E-2</c:v>
                </c:pt>
                <c:pt idx="35">
                  <c:v>7.8893397327966311E-2</c:v>
                </c:pt>
                <c:pt idx="36">
                  <c:v>7.7734393077036279E-2</c:v>
                </c:pt>
                <c:pt idx="37">
                  <c:v>7.7223821816266344E-2</c:v>
                </c:pt>
                <c:pt idx="38">
                  <c:v>7.6692512863720641E-2</c:v>
                </c:pt>
                <c:pt idx="39">
                  <c:v>7.6143724468088259E-2</c:v>
                </c:pt>
                <c:pt idx="40">
                  <c:v>7.5387254019324668E-2</c:v>
                </c:pt>
                <c:pt idx="41">
                  <c:v>7.4632239171997045E-2</c:v>
                </c:pt>
                <c:pt idx="42">
                  <c:v>7.381789747206001E-2</c:v>
                </c:pt>
                <c:pt idx="43">
                  <c:v>7.3012980623677157E-2</c:v>
                </c:pt>
                <c:pt idx="44">
                  <c:v>7.2799500490017516E-2</c:v>
                </c:pt>
                <c:pt idx="45">
                  <c:v>7.257280520994086E-2</c:v>
                </c:pt>
                <c:pt idx="46">
                  <c:v>7.2342181166850802E-2</c:v>
                </c:pt>
                <c:pt idx="47">
                  <c:v>7.2099503774431681E-2</c:v>
                </c:pt>
                <c:pt idx="48">
                  <c:v>7.1856768443900029E-2</c:v>
                </c:pt>
                <c:pt idx="49">
                  <c:v>7.1613974634695057E-2</c:v>
                </c:pt>
                <c:pt idx="50">
                  <c:v>7.1371121794618173E-2</c:v>
                </c:pt>
                <c:pt idx="51">
                  <c:v>7.1128209359433384E-2</c:v>
                </c:pt>
                <c:pt idx="52">
                  <c:v>7.0885236752448399E-2</c:v>
                </c:pt>
                <c:pt idx="53">
                  <c:v>7.0642203384076355E-2</c:v>
                </c:pt>
                <c:pt idx="54">
                  <c:v>7.0399108651375969E-2</c:v>
                </c:pt>
                <c:pt idx="55">
                  <c:v>7.0417500876070807E-2</c:v>
                </c:pt>
                <c:pt idx="56">
                  <c:v>7.0435863347309141E-2</c:v>
                </c:pt>
                <c:pt idx="57">
                  <c:v>7.0454196268853131E-2</c:v>
                </c:pt>
                <c:pt idx="58">
                  <c:v>7.0472499841434583E-2</c:v>
                </c:pt>
                <c:pt idx="59">
                  <c:v>7.0490774262819786E-2</c:v>
                </c:pt>
                <c:pt idx="60">
                  <c:v>7.0509019727872768E-2</c:v>
                </c:pt>
              </c:numCache>
            </c:numRef>
          </c:yVal>
          <c:smooth val="1"/>
          <c:extLst>
            <c:ext xmlns:c16="http://schemas.microsoft.com/office/drawing/2014/chart" uri="{C3380CC4-5D6E-409C-BE32-E72D297353CC}">
              <c16:uniqueId val="{00000002-3951-4FE6-B4E9-F4698F6ABD07}"/>
            </c:ext>
          </c:extLst>
        </c:ser>
        <c:dLbls>
          <c:showLegendKey val="0"/>
          <c:showVal val="0"/>
          <c:showCatName val="0"/>
          <c:showSerName val="0"/>
          <c:showPercent val="0"/>
          <c:showBubbleSize val="0"/>
        </c:dLbls>
        <c:axId val="2108811424"/>
        <c:axId val="2108802304"/>
      </c:scatterChart>
      <c:valAx>
        <c:axId val="21088114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08802304"/>
        <c:crosses val="autoZero"/>
        <c:crossBetween val="midCat"/>
      </c:valAx>
      <c:valAx>
        <c:axId val="21088023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088114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 input from living trees and</a:t>
            </a:r>
            <a:r>
              <a:rPr lang="fi-FI" baseline="0"/>
              <a:t> ground vegetation, </a:t>
            </a:r>
            <a:r>
              <a:rPr lang="fi-FI"/>
              <a:t>South</a:t>
            </a:r>
            <a:r>
              <a:rPr lang="fi-FI" baseline="0"/>
              <a:t> Finland, organic soil</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'Litter input from living trees'!$E$25</c:f>
              <c:strCache>
                <c:ptCount val="1"/>
                <c:pt idx="0">
                  <c:v>non-woody litter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living trees'!$G$83:$BS$83</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'Litter input from living trees'!$G$84:$BS$84</c:f>
              <c:numCache>
                <c:formatCode>0.00</c:formatCode>
                <c:ptCount val="65"/>
                <c:pt idx="4">
                  <c:v>2.2965855428306452</c:v>
                </c:pt>
                <c:pt idx="5">
                  <c:v>2.3965669073954285</c:v>
                </c:pt>
                <c:pt idx="6">
                  <c:v>2.4956176931119112</c:v>
                </c:pt>
                <c:pt idx="7">
                  <c:v>2.5673568734919203</c:v>
                </c:pt>
                <c:pt idx="8">
                  <c:v>2.6384093638329529</c:v>
                </c:pt>
                <c:pt idx="9">
                  <c:v>2.7088173609443627</c:v>
                </c:pt>
                <c:pt idx="10">
                  <c:v>2.7786184995468663</c:v>
                </c:pt>
                <c:pt idx="11">
                  <c:v>2.8478465331732767</c:v>
                </c:pt>
                <c:pt idx="12">
                  <c:v>2.9165318877005468</c:v>
                </c:pt>
                <c:pt idx="13">
                  <c:v>2.9847021157390574</c:v>
                </c:pt>
                <c:pt idx="14">
                  <c:v>3.0523822729545365</c:v>
                </c:pt>
                <c:pt idx="15">
                  <c:v>3.1195952322660996</c:v>
                </c:pt>
                <c:pt idx="16">
                  <c:v>3.1379091194779325</c:v>
                </c:pt>
                <c:pt idx="17">
                  <c:v>3.156189895318211</c:v>
                </c:pt>
                <c:pt idx="18">
                  <c:v>3.1744378988870494</c:v>
                </c:pt>
                <c:pt idx="19">
                  <c:v>3.192653461460548</c:v>
                </c:pt>
                <c:pt idx="20">
                  <c:v>3.2168425186704988</c:v>
                </c:pt>
                <c:pt idx="21">
                  <c:v>3.240912332731603</c:v>
                </c:pt>
                <c:pt idx="22">
                  <c:v>3.2648531210240694</c:v>
                </c:pt>
                <c:pt idx="23">
                  <c:v>3.2885976867421114</c:v>
                </c:pt>
                <c:pt idx="24">
                  <c:v>3.3121512196959886</c:v>
                </c:pt>
                <c:pt idx="25">
                  <c:v>3.335496847721644</c:v>
                </c:pt>
                <c:pt idx="26">
                  <c:v>3.3650777216797847</c:v>
                </c:pt>
                <c:pt idx="27">
                  <c:v>3.3941749035470479</c:v>
                </c:pt>
                <c:pt idx="28">
                  <c:v>3.4151472913455732</c:v>
                </c:pt>
                <c:pt idx="29">
                  <c:v>3.4354588039109024</c:v>
                </c:pt>
                <c:pt idx="30">
                  <c:v>3.4558187193513925</c:v>
                </c:pt>
                <c:pt idx="31">
                  <c:v>3.4760671311041214</c:v>
                </c:pt>
                <c:pt idx="32">
                  <c:v>3.4959927071158443</c:v>
                </c:pt>
                <c:pt idx="33">
                  <c:v>3.5156013364859615</c:v>
                </c:pt>
                <c:pt idx="34">
                  <c:v>3.5255749479370073</c:v>
                </c:pt>
                <c:pt idx="35">
                  <c:v>3.5356281151221745</c:v>
                </c:pt>
                <c:pt idx="36">
                  <c:v>3.5452744133992251</c:v>
                </c:pt>
                <c:pt idx="37">
                  <c:v>3.5621301504227212</c:v>
                </c:pt>
                <c:pt idx="38">
                  <c:v>3.578058143313291</c:v>
                </c:pt>
                <c:pt idx="39">
                  <c:v>3.5828909992433342</c:v>
                </c:pt>
                <c:pt idx="40">
                  <c:v>3.588139836118529</c:v>
                </c:pt>
                <c:pt idx="41">
                  <c:v>3.572687852659814</c:v>
                </c:pt>
                <c:pt idx="42">
                  <c:v>3.5557418527223366</c:v>
                </c:pt>
                <c:pt idx="43">
                  <c:v>3.5400065979235187</c:v>
                </c:pt>
                <c:pt idx="44">
                  <c:v>3.5151231820011306</c:v>
                </c:pt>
                <c:pt idx="45">
                  <c:v>3.49036340162196</c:v>
                </c:pt>
                <c:pt idx="46">
                  <c:v>3.4825480695298134</c:v>
                </c:pt>
                <c:pt idx="47">
                  <c:v>3.4751312186758874</c:v>
                </c:pt>
                <c:pt idx="48">
                  <c:v>3.4641581950865916</c:v>
                </c:pt>
                <c:pt idx="49">
                  <c:v>3.4537385392145028</c:v>
                </c:pt>
                <c:pt idx="50">
                  <c:v>3.4424473141498941</c:v>
                </c:pt>
                <c:pt idx="51">
                  <c:v>3.4353030873224388</c:v>
                </c:pt>
                <c:pt idx="52">
                  <c:v>3.4247247562334415</c:v>
                </c:pt>
                <c:pt idx="53">
                  <c:v>3.4141433653209776</c:v>
                </c:pt>
                <c:pt idx="54">
                  <c:v>3.403558903525854</c:v>
                </c:pt>
                <c:pt idx="55">
                  <c:v>3.3929713597154239</c:v>
                </c:pt>
                <c:pt idx="56">
                  <c:v>3.3823807226828597</c:v>
                </c:pt>
                <c:pt idx="57">
                  <c:v>3.3717869811464434</c:v>
                </c:pt>
                <c:pt idx="58">
                  <c:v>3.3611901237488326</c:v>
                </c:pt>
                <c:pt idx="59">
                  <c:v>3.3641814604878126</c:v>
                </c:pt>
                <c:pt idx="60">
                  <c:v>3.3671643883307083</c:v>
                </c:pt>
                <c:pt idx="61">
                  <c:v>3.370138976305733</c:v>
                </c:pt>
                <c:pt idx="62">
                  <c:v>3.3731052923424518</c:v>
                </c:pt>
                <c:pt idx="63">
                  <c:v>3.3760634032966155</c:v>
                </c:pt>
                <c:pt idx="64">
                  <c:v>3.3790133749743001</c:v>
                </c:pt>
              </c:numCache>
            </c:numRef>
          </c:yVal>
          <c:smooth val="1"/>
          <c:extLst>
            <c:ext xmlns:c16="http://schemas.microsoft.com/office/drawing/2014/chart" uri="{C3380CC4-5D6E-409C-BE32-E72D297353CC}">
              <c16:uniqueId val="{00000000-8943-471E-9881-2F765D4DA76C}"/>
            </c:ext>
          </c:extLst>
        </c:ser>
        <c:ser>
          <c:idx val="1"/>
          <c:order val="1"/>
          <c:tx>
            <c:strRef>
              <c:f>'Litter input from living trees'!$E$26</c:f>
              <c:strCache>
                <c:ptCount val="1"/>
                <c:pt idx="0">
                  <c:v>fine woody litter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living trees'!$G$24:$BS$24</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'Litter input from living trees'!$G$85:$BS$85</c:f>
              <c:numCache>
                <c:formatCode>0.00</c:formatCode>
                <c:ptCount val="65"/>
                <c:pt idx="4">
                  <c:v>0.52538476250592969</c:v>
                </c:pt>
                <c:pt idx="5">
                  <c:v>0.55390417784641155</c:v>
                </c:pt>
                <c:pt idx="6">
                  <c:v>0.58242014091075878</c:v>
                </c:pt>
                <c:pt idx="7">
                  <c:v>0.60039855288808752</c:v>
                </c:pt>
                <c:pt idx="8">
                  <c:v>0.61841011126752443</c:v>
                </c:pt>
                <c:pt idx="9">
                  <c:v>0.63645345098058392</c:v>
                </c:pt>
                <c:pt idx="10">
                  <c:v>0.65452732494839139</c:v>
                </c:pt>
                <c:pt idx="11">
                  <c:v>0.67263058875916526</c:v>
                </c:pt>
                <c:pt idx="12">
                  <c:v>0.6907621879370871</c:v>
                </c:pt>
                <c:pt idx="13">
                  <c:v>0.70892114727020583</c:v>
                </c:pt>
                <c:pt idx="14">
                  <c:v>0.72710656179243249</c:v>
                </c:pt>
                <c:pt idx="15">
                  <c:v>0.74531758910710899</c:v>
                </c:pt>
                <c:pt idx="16">
                  <c:v>0.75031022107397161</c:v>
                </c:pt>
                <c:pt idx="17">
                  <c:v>0.75530484259192376</c:v>
                </c:pt>
                <c:pt idx="18">
                  <c:v>0.7603014309587105</c:v>
                </c:pt>
                <c:pt idx="19">
                  <c:v>0.7652999639442255</c:v>
                </c:pt>
                <c:pt idx="20">
                  <c:v>0.77174120469515073</c:v>
                </c:pt>
                <c:pt idx="21">
                  <c:v>0.77816576065284027</c:v>
                </c:pt>
                <c:pt idx="22">
                  <c:v>0.78457114499179015</c:v>
                </c:pt>
                <c:pt idx="23">
                  <c:v>0.79094105497593925</c:v>
                </c:pt>
                <c:pt idx="24">
                  <c:v>0.79727655847484125</c:v>
                </c:pt>
                <c:pt idx="25">
                  <c:v>0.8035734129397285</c:v>
                </c:pt>
                <c:pt idx="26">
                  <c:v>0.81159319939584507</c:v>
                </c:pt>
                <c:pt idx="27">
                  <c:v>0.81951573298904445</c:v>
                </c:pt>
                <c:pt idx="28">
                  <c:v>0.82549348419037694</c:v>
                </c:pt>
                <c:pt idx="29">
                  <c:v>0.83132588751143521</c:v>
                </c:pt>
                <c:pt idx="30">
                  <c:v>0.83718404900750631</c:v>
                </c:pt>
                <c:pt idx="31">
                  <c:v>0.84302904665430123</c:v>
                </c:pt>
                <c:pt idx="32">
                  <c:v>0.84880930547059319</c:v>
                </c:pt>
                <c:pt idx="33">
                  <c:v>0.854525825244703</c:v>
                </c:pt>
                <c:pt idx="34">
                  <c:v>0.8576545057543119</c:v>
                </c:pt>
                <c:pt idx="35">
                  <c:v>0.86080567850093248</c:v>
                </c:pt>
                <c:pt idx="36">
                  <c:v>0.86386084624425796</c:v>
                </c:pt>
                <c:pt idx="37">
                  <c:v>0.86867709345747246</c:v>
                </c:pt>
                <c:pt idx="38">
                  <c:v>0.87327271329993861</c:v>
                </c:pt>
                <c:pt idx="39">
                  <c:v>0.87476171648186896</c:v>
                </c:pt>
                <c:pt idx="40">
                  <c:v>0.87636263620283728</c:v>
                </c:pt>
                <c:pt idx="41">
                  <c:v>0.87291598800013082</c:v>
                </c:pt>
                <c:pt idx="42">
                  <c:v>0.86911042369502423</c:v>
                </c:pt>
                <c:pt idx="43">
                  <c:v>0.86560661915491477</c:v>
                </c:pt>
                <c:pt idx="44">
                  <c:v>0.85977493055331422</c:v>
                </c:pt>
                <c:pt idx="45">
                  <c:v>0.85398121912510028</c:v>
                </c:pt>
                <c:pt idx="46">
                  <c:v>0.85234224568711314</c:v>
                </c:pt>
                <c:pt idx="47">
                  <c:v>0.85081113662613916</c:v>
                </c:pt>
                <c:pt idx="48">
                  <c:v>0.8475163591455821</c:v>
                </c:pt>
                <c:pt idx="49">
                  <c:v>0.84435842200148303</c:v>
                </c:pt>
                <c:pt idx="50">
                  <c:v>0.8409889274175133</c:v>
                </c:pt>
                <c:pt idx="51">
                  <c:v>0.83863348974187812</c:v>
                </c:pt>
                <c:pt idx="52">
                  <c:v>0.83544053624204095</c:v>
                </c:pt>
                <c:pt idx="53">
                  <c:v>0.83224827895021103</c:v>
                </c:pt>
                <c:pt idx="54">
                  <c:v>0.82905672413776066</c:v>
                </c:pt>
                <c:pt idx="55">
                  <c:v>0.82586587821158064</c:v>
                </c:pt>
                <c:pt idx="56">
                  <c:v>0.822675747718702</c:v>
                </c:pt>
                <c:pt idx="57">
                  <c:v>0.8194863393511449</c:v>
                </c:pt>
                <c:pt idx="58">
                  <c:v>0.81629765995099013</c:v>
                </c:pt>
                <c:pt idx="59">
                  <c:v>0.81749076288180123</c:v>
                </c:pt>
                <c:pt idx="60">
                  <c:v>0.81868333611472721</c:v>
                </c:pt>
                <c:pt idx="61">
                  <c:v>0.8198753847652257</c:v>
                </c:pt>
                <c:pt idx="62">
                  <c:v>0.82106691386766439</c:v>
                </c:pt>
                <c:pt idx="63">
                  <c:v>0.82225792837715361</c:v>
                </c:pt>
                <c:pt idx="64">
                  <c:v>0.82344843317134242</c:v>
                </c:pt>
              </c:numCache>
            </c:numRef>
          </c:yVal>
          <c:smooth val="1"/>
          <c:extLst>
            <c:ext xmlns:c16="http://schemas.microsoft.com/office/drawing/2014/chart" uri="{C3380CC4-5D6E-409C-BE32-E72D297353CC}">
              <c16:uniqueId val="{00000001-8943-471E-9881-2F765D4DA76C}"/>
            </c:ext>
          </c:extLst>
        </c:ser>
        <c:ser>
          <c:idx val="2"/>
          <c:order val="2"/>
          <c:tx>
            <c:strRef>
              <c:f>'Litter input from living trees'!$E$27</c:f>
              <c:strCache>
                <c:ptCount val="1"/>
                <c:pt idx="0">
                  <c:v>coarse woody litter</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living trees'!$G$24:$BS$24</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'Litter input from living trees'!$G$86:$BS$86</c:f>
              <c:numCache>
                <c:formatCode>0.00</c:formatCode>
                <c:ptCount val="65"/>
                <c:pt idx="4">
                  <c:v>7.2419035010296756E-2</c:v>
                </c:pt>
                <c:pt idx="5">
                  <c:v>7.629445185663182E-2</c:v>
                </c:pt>
                <c:pt idx="6">
                  <c:v>8.0159870802862729E-2</c:v>
                </c:pt>
                <c:pt idx="7">
                  <c:v>8.3558631041237633E-2</c:v>
                </c:pt>
                <c:pt idx="8">
                  <c:v>8.694825582850868E-2</c:v>
                </c:pt>
                <c:pt idx="9">
                  <c:v>9.0329261946497971E-2</c:v>
                </c:pt>
                <c:pt idx="10">
                  <c:v>9.3702112438328489E-2</c:v>
                </c:pt>
                <c:pt idx="11">
                  <c:v>9.7067224478026459E-2</c:v>
                </c:pt>
                <c:pt idx="12">
                  <c:v>0.1004249757825733</c:v>
                </c:pt>
                <c:pt idx="13">
                  <c:v>0.10377570988798032</c:v>
                </c:pt>
                <c:pt idx="14">
                  <c:v>0.10711974052958682</c:v>
                </c:pt>
                <c:pt idx="15">
                  <c:v>0.11045735530837716</c:v>
                </c:pt>
                <c:pt idx="16">
                  <c:v>0.1115399565720766</c:v>
                </c:pt>
                <c:pt idx="17">
                  <c:v>0.11262189262275518</c:v>
                </c:pt>
                <c:pt idx="18">
                  <c:v>0.11370317227146583</c:v>
                </c:pt>
                <c:pt idx="19">
                  <c:v>0.11478380408854434</c:v>
                </c:pt>
                <c:pt idx="20">
                  <c:v>0.11608051031690646</c:v>
                </c:pt>
                <c:pt idx="21">
                  <c:v>0.11737499682679618</c:v>
                </c:pt>
                <c:pt idx="22">
                  <c:v>0.11866684700672424</c:v>
                </c:pt>
                <c:pt idx="23">
                  <c:v>0.11995354614003019</c:v>
                </c:pt>
                <c:pt idx="24">
                  <c:v>0.12123519599533465</c:v>
                </c:pt>
                <c:pt idx="25">
                  <c:v>0.12251109229976311</c:v>
                </c:pt>
                <c:pt idx="26">
                  <c:v>0.123978027248958</c:v>
                </c:pt>
                <c:pt idx="27">
                  <c:v>0.1254294896102747</c:v>
                </c:pt>
                <c:pt idx="28">
                  <c:v>0.12658208341287544</c:v>
                </c:pt>
                <c:pt idx="29">
                  <c:v>0.12771059208284641</c:v>
                </c:pt>
                <c:pt idx="30">
                  <c:v>0.12884125706315322</c:v>
                </c:pt>
                <c:pt idx="31">
                  <c:v>0.12996812912243333</c:v>
                </c:pt>
                <c:pt idx="32">
                  <c:v>0.13108326218069627</c:v>
                </c:pt>
                <c:pt idx="33">
                  <c:v>0.13218678931607747</c:v>
                </c:pt>
                <c:pt idx="34">
                  <c:v>0.13245834267818052</c:v>
                </c:pt>
                <c:pt idx="35">
                  <c:v>0.13273370949572397</c:v>
                </c:pt>
                <c:pt idx="36">
                  <c:v>0.13299462444082102</c:v>
                </c:pt>
                <c:pt idx="37">
                  <c:v>0.13352660868640218</c:v>
                </c:pt>
                <c:pt idx="38">
                  <c:v>0.13402425363310067</c:v>
                </c:pt>
                <c:pt idx="39">
                  <c:v>0.13340099156960183</c:v>
                </c:pt>
                <c:pt idx="40">
                  <c:v>0.13279244348127708</c:v>
                </c:pt>
                <c:pt idx="41">
                  <c:v>0.13142147574096463</c:v>
                </c:pt>
                <c:pt idx="42">
                  <c:v>0.13000412022598154</c:v>
                </c:pt>
                <c:pt idx="43">
                  <c:v>0.12863957393507261</c:v>
                </c:pt>
                <c:pt idx="44">
                  <c:v>0.12779889307926698</c:v>
                </c:pt>
                <c:pt idx="45">
                  <c:v>0.12696326455628495</c:v>
                </c:pt>
                <c:pt idx="46">
                  <c:v>0.12674486118466602</c:v>
                </c:pt>
                <c:pt idx="47">
                  <c:v>0.12654215200507835</c:v>
                </c:pt>
                <c:pt idx="48">
                  <c:v>0.12576261631526606</c:v>
                </c:pt>
                <c:pt idx="49">
                  <c:v>0.12500302610384492</c:v>
                </c:pt>
                <c:pt idx="50">
                  <c:v>0.12421177897032837</c:v>
                </c:pt>
                <c:pt idx="51">
                  <c:v>0.12356968392769975</c:v>
                </c:pt>
                <c:pt idx="52">
                  <c:v>0.12280349518300557</c:v>
                </c:pt>
                <c:pt idx="53">
                  <c:v>0.1220370102145369</c:v>
                </c:pt>
                <c:pt idx="54">
                  <c:v>0.1212702256937989</c:v>
                </c:pt>
                <c:pt idx="55">
                  <c:v>0.1205031382150942</c:v>
                </c:pt>
                <c:pt idx="56">
                  <c:v>0.11973574429278813</c:v>
                </c:pt>
                <c:pt idx="57">
                  <c:v>0.11896804035844623</c:v>
                </c:pt>
                <c:pt idx="58">
                  <c:v>0.11820002275783169</c:v>
                </c:pt>
                <c:pt idx="59">
                  <c:v>0.11825628035377242</c:v>
                </c:pt>
                <c:pt idx="60">
                  <c:v>0.11831248647283032</c:v>
                </c:pt>
                <c:pt idx="61">
                  <c:v>0.11836864147770859</c:v>
                </c:pt>
                <c:pt idx="62">
                  <c:v>0.11842474572573046</c:v>
                </c:pt>
                <c:pt idx="63">
                  <c:v>0.11848079956895465</c:v>
                </c:pt>
                <c:pt idx="64">
                  <c:v>0.11853680335428801</c:v>
                </c:pt>
              </c:numCache>
            </c:numRef>
          </c:yVal>
          <c:smooth val="1"/>
          <c:extLst>
            <c:ext xmlns:c16="http://schemas.microsoft.com/office/drawing/2014/chart" uri="{C3380CC4-5D6E-409C-BE32-E72D297353CC}">
              <c16:uniqueId val="{00000002-8943-471E-9881-2F765D4DA76C}"/>
            </c:ext>
          </c:extLst>
        </c:ser>
        <c:dLbls>
          <c:showLegendKey val="0"/>
          <c:showVal val="0"/>
          <c:showCatName val="0"/>
          <c:showSerName val="0"/>
          <c:showPercent val="0"/>
          <c:showBubbleSize val="0"/>
        </c:dLbls>
        <c:axId val="1369386752"/>
        <c:axId val="2123782192"/>
      </c:scatterChart>
      <c:valAx>
        <c:axId val="1369386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23782192"/>
        <c:crosses val="autoZero"/>
        <c:crossBetween val="midCat"/>
      </c:valAx>
      <c:valAx>
        <c:axId val="21237821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36938675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 input from harvesting residues and natural drain, North</a:t>
            </a:r>
            <a:r>
              <a:rPr lang="fi-FI" baseline="0"/>
              <a:t> Finland, o</a:t>
            </a:r>
            <a:r>
              <a:rPr lang="fi-FI"/>
              <a:t>rganic</a:t>
            </a:r>
            <a:r>
              <a:rPr lang="fi-FI" baseline="0"/>
              <a:t> soil</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manualLayout>
          <c:layoutTarget val="inner"/>
          <c:xMode val="edge"/>
          <c:yMode val="edge"/>
          <c:x val="0.10521990128105176"/>
          <c:y val="0.15546259842519683"/>
          <c:w val="0.83146438321517135"/>
          <c:h val="0.5558494851605088"/>
        </c:manualLayout>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residues'!$N$252:$BZ$252</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residues'!$N$253:$BZ$253</c:f>
              <c:numCache>
                <c:formatCode>0.00</c:formatCode>
                <c:ptCount val="65"/>
                <c:pt idx="0">
                  <c:v>0.1094435987000229</c:v>
                </c:pt>
                <c:pt idx="1">
                  <c:v>0.10610326024803053</c:v>
                </c:pt>
                <c:pt idx="2">
                  <c:v>0.11141224756085844</c:v>
                </c:pt>
                <c:pt idx="3">
                  <c:v>0.12333504738026749</c:v>
                </c:pt>
                <c:pt idx="4">
                  <c:v>0.14485580804743986</c:v>
                </c:pt>
                <c:pt idx="5">
                  <c:v>0.16521084380222464</c:v>
                </c:pt>
                <c:pt idx="6">
                  <c:v>0.15237918647679263</c:v>
                </c:pt>
                <c:pt idx="7">
                  <c:v>0.13196086444008628</c:v>
                </c:pt>
                <c:pt idx="8">
                  <c:v>0.13939965926194822</c:v>
                </c:pt>
                <c:pt idx="9">
                  <c:v>0.14641144512788123</c:v>
                </c:pt>
                <c:pt idx="10">
                  <c:v>0.14738822444516494</c:v>
                </c:pt>
                <c:pt idx="11">
                  <c:v>0.13761882241709869</c:v>
                </c:pt>
                <c:pt idx="12">
                  <c:v>0.15098923931660888</c:v>
                </c:pt>
                <c:pt idx="13">
                  <c:v>0.15372974719489943</c:v>
                </c:pt>
                <c:pt idx="14">
                  <c:v>0.1593957177551952</c:v>
                </c:pt>
                <c:pt idx="15">
                  <c:v>0.15001820690769549</c:v>
                </c:pt>
                <c:pt idx="16">
                  <c:v>0.12168799593532272</c:v>
                </c:pt>
                <c:pt idx="17">
                  <c:v>0.13240362776020501</c:v>
                </c:pt>
                <c:pt idx="18">
                  <c:v>0.13592741567468875</c:v>
                </c:pt>
                <c:pt idx="19">
                  <c:v>0.14710933857821723</c:v>
                </c:pt>
                <c:pt idx="20">
                  <c:v>0.15046325536417143</c:v>
                </c:pt>
                <c:pt idx="21">
                  <c:v>0.14022106949291208</c:v>
                </c:pt>
                <c:pt idx="22">
                  <c:v>0.15134026179955201</c:v>
                </c:pt>
                <c:pt idx="23">
                  <c:v>0.16168076474689433</c:v>
                </c:pt>
                <c:pt idx="24">
                  <c:v>0.16175143337833189</c:v>
                </c:pt>
                <c:pt idx="25">
                  <c:v>0.16796938317281862</c:v>
                </c:pt>
                <c:pt idx="26">
                  <c:v>0.16699778797084927</c:v>
                </c:pt>
                <c:pt idx="27">
                  <c:v>0.16914480347639393</c:v>
                </c:pt>
                <c:pt idx="28">
                  <c:v>0.17405789620101503</c:v>
                </c:pt>
                <c:pt idx="29">
                  <c:v>0.18237747077201671</c:v>
                </c:pt>
                <c:pt idx="30">
                  <c:v>0.18867543122365732</c:v>
                </c:pt>
                <c:pt idx="31">
                  <c:v>0.17791156099092664</c:v>
                </c:pt>
                <c:pt idx="32">
                  <c:v>0.19964806599754947</c:v>
                </c:pt>
                <c:pt idx="33">
                  <c:v>0.20548717665962002</c:v>
                </c:pt>
                <c:pt idx="34">
                  <c:v>0.16760006587886198</c:v>
                </c:pt>
                <c:pt idx="35">
                  <c:v>0.20855300183091394</c:v>
                </c:pt>
                <c:pt idx="36">
                  <c:v>0.20848279302700454</c:v>
                </c:pt>
                <c:pt idx="37">
                  <c:v>0.20252266596343435</c:v>
                </c:pt>
                <c:pt idx="38">
                  <c:v>0.21808739929131488</c:v>
                </c:pt>
                <c:pt idx="39">
                  <c:v>0.21771592094297443</c:v>
                </c:pt>
                <c:pt idx="40">
                  <c:v>0.2150017969014559</c:v>
                </c:pt>
                <c:pt idx="41">
                  <c:v>0.21024607741728998</c:v>
                </c:pt>
                <c:pt idx="42">
                  <c:v>0.2145291873424543</c:v>
                </c:pt>
                <c:pt idx="43">
                  <c:v>0.23865632376041448</c:v>
                </c:pt>
                <c:pt idx="44">
                  <c:v>0.23595451056508954</c:v>
                </c:pt>
                <c:pt idx="45">
                  <c:v>0.22634179277972596</c:v>
                </c:pt>
                <c:pt idx="46">
                  <c:v>0.24282467694690466</c:v>
                </c:pt>
                <c:pt idx="47">
                  <c:v>0.23438395891549124</c:v>
                </c:pt>
                <c:pt idx="48">
                  <c:v>0.2347669312252168</c:v>
                </c:pt>
                <c:pt idx="49">
                  <c:v>0.23451387707897231</c:v>
                </c:pt>
                <c:pt idx="50">
                  <c:v>0.23426215187627408</c:v>
                </c:pt>
                <c:pt idx="51">
                  <c:v>0.23401174517588427</c:v>
                </c:pt>
                <c:pt idx="52">
                  <c:v>0.23376264664565899</c:v>
                </c:pt>
                <c:pt idx="53">
                  <c:v>0.23351484606112705</c:v>
                </c:pt>
                <c:pt idx="54">
                  <c:v>0.24103884293941105</c:v>
                </c:pt>
                <c:pt idx="55">
                  <c:v>0.24092162780834503</c:v>
                </c:pt>
                <c:pt idx="56">
                  <c:v>0.24080526824846382</c:v>
                </c:pt>
                <c:pt idx="57">
                  <c:v>0.24068975492641273</c:v>
                </c:pt>
                <c:pt idx="58">
                  <c:v>0.24057507864410077</c:v>
                </c:pt>
                <c:pt idx="59">
                  <c:v>0.24046123033625938</c:v>
                </c:pt>
                <c:pt idx="60">
                  <c:v>0.24034820106805332</c:v>
                </c:pt>
                <c:pt idx="61">
                  <c:v>0.24023598203274352</c:v>
                </c:pt>
                <c:pt idx="62">
                  <c:v>0.24012456454939934</c:v>
                </c:pt>
                <c:pt idx="63">
                  <c:v>0.24001394006066024</c:v>
                </c:pt>
                <c:pt idx="64">
                  <c:v>0.23990410013054481</c:v>
                </c:pt>
              </c:numCache>
            </c:numRef>
          </c:yVal>
          <c:smooth val="1"/>
          <c:extLst>
            <c:ext xmlns:c16="http://schemas.microsoft.com/office/drawing/2014/chart" uri="{C3380CC4-5D6E-409C-BE32-E72D297353CC}">
              <c16:uniqueId val="{00000000-4A88-4FDC-82BA-83C09DE5339F}"/>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residues'!$N$252:$BZ$252</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residues'!$N$254:$BZ$254</c:f>
              <c:numCache>
                <c:formatCode>0.00</c:formatCode>
                <c:ptCount val="65"/>
                <c:pt idx="0">
                  <c:v>0.52185013524650525</c:v>
                </c:pt>
                <c:pt idx="1">
                  <c:v>0.50238722092225996</c:v>
                </c:pt>
                <c:pt idx="2">
                  <c:v>0.53635622908951164</c:v>
                </c:pt>
                <c:pt idx="3">
                  <c:v>0.58893536969289761</c:v>
                </c:pt>
                <c:pt idx="4">
                  <c:v>0.68922164100251238</c:v>
                </c:pt>
                <c:pt idx="5">
                  <c:v>0.79959715284409527</c:v>
                </c:pt>
                <c:pt idx="6">
                  <c:v>0.74391151690667834</c:v>
                </c:pt>
                <c:pt idx="7">
                  <c:v>0.64095257209093415</c:v>
                </c:pt>
                <c:pt idx="8">
                  <c:v>0.67563819936826819</c:v>
                </c:pt>
                <c:pt idx="9">
                  <c:v>0.70871260917531798</c:v>
                </c:pt>
                <c:pt idx="10">
                  <c:v>0.72729670858252737</c:v>
                </c:pt>
                <c:pt idx="11">
                  <c:v>0.68773843797574008</c:v>
                </c:pt>
                <c:pt idx="12">
                  <c:v>0.74781847849953187</c:v>
                </c:pt>
                <c:pt idx="13">
                  <c:v>0.76539086423587888</c:v>
                </c:pt>
                <c:pt idx="14">
                  <c:v>0.78663942377522544</c:v>
                </c:pt>
                <c:pt idx="15">
                  <c:v>0.74094547000925604</c:v>
                </c:pt>
                <c:pt idx="16">
                  <c:v>0.60746652779294985</c:v>
                </c:pt>
                <c:pt idx="17">
                  <c:v>0.65851330956811649</c:v>
                </c:pt>
                <c:pt idx="18">
                  <c:v>0.67467375894582771</c:v>
                </c:pt>
                <c:pt idx="19">
                  <c:v>0.72853693595325009</c:v>
                </c:pt>
                <c:pt idx="20">
                  <c:v>0.74590307666941269</c:v>
                </c:pt>
                <c:pt idx="21">
                  <c:v>0.71968280886676061</c:v>
                </c:pt>
                <c:pt idx="22">
                  <c:v>0.77011255472331031</c:v>
                </c:pt>
                <c:pt idx="23">
                  <c:v>0.82249661858682988</c:v>
                </c:pt>
                <c:pt idx="24">
                  <c:v>0.82281184732603618</c:v>
                </c:pt>
                <c:pt idx="25">
                  <c:v>0.850660661944179</c:v>
                </c:pt>
                <c:pt idx="26">
                  <c:v>0.84751546628241026</c:v>
                </c:pt>
                <c:pt idx="27">
                  <c:v>0.85893605811479301</c:v>
                </c:pt>
                <c:pt idx="28">
                  <c:v>0.8793243418469131</c:v>
                </c:pt>
                <c:pt idx="29">
                  <c:v>0.85733364287311742</c:v>
                </c:pt>
                <c:pt idx="30">
                  <c:v>0.88264437316042788</c:v>
                </c:pt>
                <c:pt idx="31">
                  <c:v>0.83260225226275975</c:v>
                </c:pt>
                <c:pt idx="32">
                  <c:v>0.9241870974641806</c:v>
                </c:pt>
                <c:pt idx="33">
                  <c:v>0.94581641716367482</c:v>
                </c:pt>
                <c:pt idx="34">
                  <c:v>0.7865961363533549</c:v>
                </c:pt>
                <c:pt idx="35">
                  <c:v>0.94629000333938507</c:v>
                </c:pt>
                <c:pt idx="36">
                  <c:v>0.94715294599323563</c:v>
                </c:pt>
                <c:pt idx="37">
                  <c:v>0.9186979750168881</c:v>
                </c:pt>
                <c:pt idx="38">
                  <c:v>0.97682973754197677</c:v>
                </c:pt>
                <c:pt idx="39">
                  <c:v>0.98461963679354847</c:v>
                </c:pt>
                <c:pt idx="40">
                  <c:v>0.97188106101397476</c:v>
                </c:pt>
                <c:pt idx="41">
                  <c:v>0.95068487252434808</c:v>
                </c:pt>
                <c:pt idx="42">
                  <c:v>0.96688018264743292</c:v>
                </c:pt>
                <c:pt idx="43">
                  <c:v>1.0654005601036074</c:v>
                </c:pt>
                <c:pt idx="44">
                  <c:v>1.0534829056733601</c:v>
                </c:pt>
                <c:pt idx="45">
                  <c:v>1.0213005622983373</c:v>
                </c:pt>
                <c:pt idx="46">
                  <c:v>1.0871319188598449</c:v>
                </c:pt>
                <c:pt idx="47">
                  <c:v>1.0512021008167753</c:v>
                </c:pt>
                <c:pt idx="48">
                  <c:v>1.0520658526574795</c:v>
                </c:pt>
                <c:pt idx="49">
                  <c:v>1.0502809634676</c:v>
                </c:pt>
                <c:pt idx="50">
                  <c:v>1.0485054478327676</c:v>
                </c:pt>
                <c:pt idx="51">
                  <c:v>1.0467392321068756</c:v>
                </c:pt>
                <c:pt idx="52">
                  <c:v>1.0449822434133003</c:v>
                </c:pt>
                <c:pt idx="53">
                  <c:v>1.043234409634874</c:v>
                </c:pt>
                <c:pt idx="54">
                  <c:v>1.0739020128227588</c:v>
                </c:pt>
                <c:pt idx="55">
                  <c:v>1.0731853366603827</c:v>
                </c:pt>
                <c:pt idx="56">
                  <c:v>1.0724738916270242</c:v>
                </c:pt>
                <c:pt idx="57">
                  <c:v>1.0717676206567324</c:v>
                </c:pt>
                <c:pt idx="58">
                  <c:v>1.0710664675105863</c:v>
                </c:pt>
                <c:pt idx="59">
                  <c:v>1.0703703767617667</c:v>
                </c:pt>
                <c:pt idx="60">
                  <c:v>1.0696792937809487</c:v>
                </c:pt>
                <c:pt idx="61">
                  <c:v>1.0689931647220132</c:v>
                </c:pt>
                <c:pt idx="62">
                  <c:v>1.0683119365080573</c:v>
                </c:pt>
                <c:pt idx="63">
                  <c:v>1.0676355568177112</c:v>
                </c:pt>
                <c:pt idx="64">
                  <c:v>1.0669639740717394</c:v>
                </c:pt>
              </c:numCache>
            </c:numRef>
          </c:yVal>
          <c:smooth val="1"/>
          <c:extLst>
            <c:ext xmlns:c16="http://schemas.microsoft.com/office/drawing/2014/chart" uri="{C3380CC4-5D6E-409C-BE32-E72D297353CC}">
              <c16:uniqueId val="{00000001-4A88-4FDC-82BA-83C09DE5339F}"/>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residues'!$N$252:$BZ$252</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residues'!$N$255:$BZ$255</c:f>
              <c:numCache>
                <c:formatCode>0.00</c:formatCode>
                <c:ptCount val="65"/>
                <c:pt idx="0">
                  <c:v>0.16107277893531302</c:v>
                </c:pt>
                <c:pt idx="1">
                  <c:v>0.16035090599252549</c:v>
                </c:pt>
                <c:pt idx="2">
                  <c:v>0.16735608641925193</c:v>
                </c:pt>
                <c:pt idx="3">
                  <c:v>0.18079015505524676</c:v>
                </c:pt>
                <c:pt idx="4">
                  <c:v>0.20683041639810462</c:v>
                </c:pt>
                <c:pt idx="5">
                  <c:v>0.22773298768939515</c:v>
                </c:pt>
                <c:pt idx="6">
                  <c:v>0.22328835929164698</c:v>
                </c:pt>
                <c:pt idx="7">
                  <c:v>0.2136533320409511</c:v>
                </c:pt>
                <c:pt idx="8">
                  <c:v>0.21983443080603715</c:v>
                </c:pt>
                <c:pt idx="9">
                  <c:v>0.22917734413854801</c:v>
                </c:pt>
                <c:pt idx="10">
                  <c:v>0.30875350930597867</c:v>
                </c:pt>
                <c:pt idx="11">
                  <c:v>0.44708778396976778</c:v>
                </c:pt>
                <c:pt idx="12">
                  <c:v>0.48030547687581804</c:v>
                </c:pt>
                <c:pt idx="13">
                  <c:v>0.48916009159711693</c:v>
                </c:pt>
                <c:pt idx="14">
                  <c:v>0.50310980762187318</c:v>
                </c:pt>
                <c:pt idx="15">
                  <c:v>0.52516399193861918</c:v>
                </c:pt>
                <c:pt idx="16">
                  <c:v>0.47068853264520694</c:v>
                </c:pt>
                <c:pt idx="17">
                  <c:v>0.49527262594841237</c:v>
                </c:pt>
                <c:pt idx="18">
                  <c:v>0.50510829408721658</c:v>
                </c:pt>
                <c:pt idx="19">
                  <c:v>0.52644067812780404</c:v>
                </c:pt>
                <c:pt idx="20">
                  <c:v>0.53757650608896457</c:v>
                </c:pt>
                <c:pt idx="21">
                  <c:v>0.65317000479122811</c:v>
                </c:pt>
                <c:pt idx="22">
                  <c:v>0.6824910619470248</c:v>
                </c:pt>
                <c:pt idx="23">
                  <c:v>0.71830478343001425</c:v>
                </c:pt>
                <c:pt idx="24">
                  <c:v>0.73838689924230239</c:v>
                </c:pt>
                <c:pt idx="25">
                  <c:v>0.77097601607348099</c:v>
                </c:pt>
                <c:pt idx="26">
                  <c:v>0.78321560725553385</c:v>
                </c:pt>
                <c:pt idx="27">
                  <c:v>0.78506784139379415</c:v>
                </c:pt>
                <c:pt idx="28">
                  <c:v>0.79551828110932044</c:v>
                </c:pt>
                <c:pt idx="29">
                  <c:v>0.81969480359642777</c:v>
                </c:pt>
                <c:pt idx="30">
                  <c:v>0.84814526539284563</c:v>
                </c:pt>
                <c:pt idx="31">
                  <c:v>0.8301449263698748</c:v>
                </c:pt>
                <c:pt idx="32">
                  <c:v>0.87899512053875606</c:v>
                </c:pt>
                <c:pt idx="33">
                  <c:v>0.94365602023786233</c:v>
                </c:pt>
                <c:pt idx="34">
                  <c:v>0.87348535071304245</c:v>
                </c:pt>
                <c:pt idx="35">
                  <c:v>0.92549733269976686</c:v>
                </c:pt>
                <c:pt idx="36">
                  <c:v>0.9187067363239535</c:v>
                </c:pt>
                <c:pt idx="37">
                  <c:v>0.89966831383446388</c:v>
                </c:pt>
                <c:pt idx="38">
                  <c:v>0.93402303702639644</c:v>
                </c:pt>
                <c:pt idx="39">
                  <c:v>0.94732010427983049</c:v>
                </c:pt>
                <c:pt idx="40">
                  <c:v>0.9338156240686214</c:v>
                </c:pt>
                <c:pt idx="41">
                  <c:v>0.91413664429761599</c:v>
                </c:pt>
                <c:pt idx="42">
                  <c:v>0.91186079159123357</c:v>
                </c:pt>
                <c:pt idx="43">
                  <c:v>0.95537203098102053</c:v>
                </c:pt>
                <c:pt idx="44">
                  <c:v>0.94639378667976959</c:v>
                </c:pt>
                <c:pt idx="45">
                  <c:v>0.94872452726438994</c:v>
                </c:pt>
                <c:pt idx="46">
                  <c:v>0.97367125780109975</c:v>
                </c:pt>
                <c:pt idx="47">
                  <c:v>0.95087723996556794</c:v>
                </c:pt>
                <c:pt idx="48">
                  <c:v>0.85453184104140312</c:v>
                </c:pt>
                <c:pt idx="49">
                  <c:v>0.85098589533197289</c:v>
                </c:pt>
                <c:pt idx="50">
                  <c:v>0.84745857157257154</c:v>
                </c:pt>
                <c:pt idx="51">
                  <c:v>0.84394972345434338</c:v>
                </c:pt>
                <c:pt idx="52">
                  <c:v>0.84045920619712255</c:v>
                </c:pt>
                <c:pt idx="53">
                  <c:v>0.83698687652951709</c:v>
                </c:pt>
                <c:pt idx="54">
                  <c:v>0.79948875163571809</c:v>
                </c:pt>
                <c:pt idx="55">
                  <c:v>0.79808040295218252</c:v>
                </c:pt>
                <c:pt idx="56">
                  <c:v>0.79668233402127697</c:v>
                </c:pt>
                <c:pt idx="57">
                  <c:v>0.79529443270203637</c:v>
                </c:pt>
                <c:pt idx="58">
                  <c:v>0.79391658847870139</c:v>
                </c:pt>
                <c:pt idx="59">
                  <c:v>0.7925486924313826</c:v>
                </c:pt>
                <c:pt idx="60">
                  <c:v>0.79119063720735783</c:v>
                </c:pt>
                <c:pt idx="61">
                  <c:v>0.78984231699298935</c:v>
                </c:pt>
                <c:pt idx="62">
                  <c:v>0.78850362748623737</c:v>
                </c:pt>
                <c:pt idx="63">
                  <c:v>0.78717446586976736</c:v>
                </c:pt>
                <c:pt idx="64">
                  <c:v>0.7858547307846222</c:v>
                </c:pt>
              </c:numCache>
            </c:numRef>
          </c:yVal>
          <c:smooth val="1"/>
          <c:extLst>
            <c:ext xmlns:c16="http://schemas.microsoft.com/office/drawing/2014/chart" uri="{C3380CC4-5D6E-409C-BE32-E72D297353CC}">
              <c16:uniqueId val="{00000002-4A88-4FDC-82BA-83C09DE5339F}"/>
            </c:ext>
          </c:extLst>
        </c:ser>
        <c:dLbls>
          <c:showLegendKey val="0"/>
          <c:showVal val="0"/>
          <c:showCatName val="0"/>
          <c:showSerName val="0"/>
          <c:showPercent val="0"/>
          <c:showBubbleSize val="0"/>
        </c:dLbls>
        <c:axId val="1995964656"/>
        <c:axId val="1995968976"/>
      </c:scatterChart>
      <c:valAx>
        <c:axId val="1995964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95968976"/>
        <c:crosses val="autoZero"/>
        <c:crossBetween val="midCat"/>
      </c:valAx>
      <c:valAx>
        <c:axId val="1995968976"/>
        <c:scaling>
          <c:orientation val="minMax"/>
          <c:max val="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9596465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 input</a:t>
            </a:r>
            <a:r>
              <a:rPr lang="fi-FI" baseline="0"/>
              <a:t> from harvesting residues and natural drain, </a:t>
            </a:r>
            <a:r>
              <a:rPr lang="fi-FI"/>
              <a:t>North</a:t>
            </a:r>
            <a:r>
              <a:rPr lang="fi-FI" baseline="0"/>
              <a:t> Finland, m</a:t>
            </a:r>
            <a:r>
              <a:rPr lang="fi-FI"/>
              <a:t>ineral soil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'Litter input from residues'!$F$248</c:f>
              <c:strCache>
                <c:ptCount val="1"/>
                <c:pt idx="0">
                  <c:v>non-woody_litter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residues'!$N$247:$BZ$247</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residues'!$N$248:$BZ$248</c:f>
              <c:numCache>
                <c:formatCode>0.00</c:formatCode>
                <c:ptCount val="65"/>
                <c:pt idx="0">
                  <c:v>0.22951241182582818</c:v>
                </c:pt>
                <c:pt idx="1">
                  <c:v>0.22178631654469502</c:v>
                </c:pt>
                <c:pt idx="2">
                  <c:v>0.23258497317343726</c:v>
                </c:pt>
                <c:pt idx="3">
                  <c:v>0.25706620279806403</c:v>
                </c:pt>
                <c:pt idx="4">
                  <c:v>0.30167303630221387</c:v>
                </c:pt>
                <c:pt idx="5">
                  <c:v>0.34437369326505585</c:v>
                </c:pt>
                <c:pt idx="6">
                  <c:v>0.31607638997403809</c:v>
                </c:pt>
                <c:pt idx="7">
                  <c:v>0.27128358073538411</c:v>
                </c:pt>
                <c:pt idx="8">
                  <c:v>0.28666383140832907</c:v>
                </c:pt>
                <c:pt idx="9">
                  <c:v>0.30081290863983801</c:v>
                </c:pt>
                <c:pt idx="10">
                  <c:v>0.28866945689741413</c:v>
                </c:pt>
                <c:pt idx="11">
                  <c:v>0.26634331023543278</c:v>
                </c:pt>
                <c:pt idx="12">
                  <c:v>0.29433975799701728</c:v>
                </c:pt>
                <c:pt idx="13">
                  <c:v>0.29976141007923052</c:v>
                </c:pt>
                <c:pt idx="14">
                  <c:v>0.31141275915934113</c:v>
                </c:pt>
                <c:pt idx="15">
                  <c:v>0.29135877560248485</c:v>
                </c:pt>
                <c:pt idx="16">
                  <c:v>0.24077396777368948</c:v>
                </c:pt>
                <c:pt idx="17">
                  <c:v>0.27600085131220714</c:v>
                </c:pt>
                <c:pt idx="18">
                  <c:v>0.2967517328352941</c:v>
                </c:pt>
                <c:pt idx="19">
                  <c:v>0.33889779590254571</c:v>
                </c:pt>
                <c:pt idx="20">
                  <c:v>0.34706860815233531</c:v>
                </c:pt>
                <c:pt idx="21">
                  <c:v>0.34824781926500881</c:v>
                </c:pt>
                <c:pt idx="22">
                  <c:v>0.38383723305449413</c:v>
                </c:pt>
                <c:pt idx="23">
                  <c:v>0.41695523958056241</c:v>
                </c:pt>
                <c:pt idx="24">
                  <c:v>0.41753636265766675</c:v>
                </c:pt>
                <c:pt idx="25">
                  <c:v>0.43562552023816292</c:v>
                </c:pt>
                <c:pt idx="26">
                  <c:v>0.41115310914015019</c:v>
                </c:pt>
                <c:pt idx="27">
                  <c:v>0.41665471070930249</c:v>
                </c:pt>
                <c:pt idx="28">
                  <c:v>0.43000413702906154</c:v>
                </c:pt>
                <c:pt idx="29">
                  <c:v>0.3596204974912473</c:v>
                </c:pt>
                <c:pt idx="30">
                  <c:v>0.34233636381321958</c:v>
                </c:pt>
                <c:pt idx="31">
                  <c:v>0.316818635122881</c:v>
                </c:pt>
                <c:pt idx="32">
                  <c:v>0.36269546584434331</c:v>
                </c:pt>
                <c:pt idx="33">
                  <c:v>0.34044302828667222</c:v>
                </c:pt>
                <c:pt idx="34">
                  <c:v>0.24804135418395187</c:v>
                </c:pt>
                <c:pt idx="35">
                  <c:v>0.30757864542007285</c:v>
                </c:pt>
                <c:pt idx="36">
                  <c:v>0.32088590081843316</c:v>
                </c:pt>
                <c:pt idx="37">
                  <c:v>0.30975361643050031</c:v>
                </c:pt>
                <c:pt idx="38">
                  <c:v>0.32462153701689694</c:v>
                </c:pt>
                <c:pt idx="39">
                  <c:v>0.33225150825268446</c:v>
                </c:pt>
                <c:pt idx="40">
                  <c:v>0.35761869080494524</c:v>
                </c:pt>
                <c:pt idx="41">
                  <c:v>0.37896636716954435</c:v>
                </c:pt>
                <c:pt idx="42">
                  <c:v>0.39105488930024213</c:v>
                </c:pt>
                <c:pt idx="43">
                  <c:v>0.40430034984105717</c:v>
                </c:pt>
                <c:pt idx="44">
                  <c:v>0.36776755585089232</c:v>
                </c:pt>
                <c:pt idx="45">
                  <c:v>0.35450398060719668</c:v>
                </c:pt>
                <c:pt idx="46">
                  <c:v>0.38306605378914549</c:v>
                </c:pt>
                <c:pt idx="47">
                  <c:v>0.38367891716603586</c:v>
                </c:pt>
                <c:pt idx="48">
                  <c:v>0.36624326732169371</c:v>
                </c:pt>
                <c:pt idx="49">
                  <c:v>0.3663601158929638</c:v>
                </c:pt>
                <c:pt idx="50">
                  <c:v>0.36647635082024904</c:v>
                </c:pt>
                <c:pt idx="51">
                  <c:v>0.36659197692482487</c:v>
                </c:pt>
                <c:pt idx="52">
                  <c:v>0.36670699897759207</c:v>
                </c:pt>
                <c:pt idx="53">
                  <c:v>0.36682142169973336</c:v>
                </c:pt>
                <c:pt idx="54">
                  <c:v>0.36410157467692505</c:v>
                </c:pt>
                <c:pt idx="55">
                  <c:v>0.36415143928179239</c:v>
                </c:pt>
                <c:pt idx="56">
                  <c:v>0.36420093991727542</c:v>
                </c:pt>
                <c:pt idx="57">
                  <c:v>0.36425008055388608</c:v>
                </c:pt>
                <c:pt idx="58">
                  <c:v>0.36429886510459319</c:v>
                </c:pt>
                <c:pt idx="59">
                  <c:v>0.36434729742586169</c:v>
                </c:pt>
                <c:pt idx="60">
                  <c:v>0.36439538131866867</c:v>
                </c:pt>
                <c:pt idx="61">
                  <c:v>0.36444312052949757</c:v>
                </c:pt>
                <c:pt idx="62">
                  <c:v>0.36449051875131194</c:v>
                </c:pt>
                <c:pt idx="63">
                  <c:v>0.36453757962450684</c:v>
                </c:pt>
                <c:pt idx="64">
                  <c:v>0.36458430673784142</c:v>
                </c:pt>
              </c:numCache>
            </c:numRef>
          </c:yVal>
          <c:smooth val="1"/>
          <c:extLst>
            <c:ext xmlns:c16="http://schemas.microsoft.com/office/drawing/2014/chart" uri="{C3380CC4-5D6E-409C-BE32-E72D297353CC}">
              <c16:uniqueId val="{00000000-6D0B-4D9F-8ED7-01DDFB65BD05}"/>
            </c:ext>
          </c:extLst>
        </c:ser>
        <c:ser>
          <c:idx val="1"/>
          <c:order val="1"/>
          <c:tx>
            <c:strRef>
              <c:f>'Litter input from residues'!$F$249</c:f>
              <c:strCache>
                <c:ptCount val="1"/>
                <c:pt idx="0">
                  <c:v>fine_woody_litter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residues'!$N$247:$BZ$247</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residues'!$N$249:$BZ$249</c:f>
              <c:numCache>
                <c:formatCode>0.00</c:formatCode>
                <c:ptCount val="65"/>
                <c:pt idx="0">
                  <c:v>1.0916457884387905</c:v>
                </c:pt>
                <c:pt idx="1">
                  <c:v>1.0467312703857767</c:v>
                </c:pt>
                <c:pt idx="2">
                  <c:v>1.1161798346656553</c:v>
                </c:pt>
                <c:pt idx="3">
                  <c:v>1.2219954091779008</c:v>
                </c:pt>
                <c:pt idx="4">
                  <c:v>1.4275891021218476</c:v>
                </c:pt>
                <c:pt idx="5">
                  <c:v>1.6580799944679421</c:v>
                </c:pt>
                <c:pt idx="6">
                  <c:v>1.5327992998551458</c:v>
                </c:pt>
                <c:pt idx="7">
                  <c:v>1.3047001688206332</c:v>
                </c:pt>
                <c:pt idx="8">
                  <c:v>1.375226232580345</c:v>
                </c:pt>
                <c:pt idx="9">
                  <c:v>1.440312272813425</c:v>
                </c:pt>
                <c:pt idx="10">
                  <c:v>1.3883155944039918</c:v>
                </c:pt>
                <c:pt idx="11">
                  <c:v>1.2934155906706069</c:v>
                </c:pt>
                <c:pt idx="12">
                  <c:v>1.4186697966523989</c:v>
                </c:pt>
                <c:pt idx="13">
                  <c:v>1.4536752117985277</c:v>
                </c:pt>
                <c:pt idx="14">
                  <c:v>1.4965685652440222</c:v>
                </c:pt>
                <c:pt idx="15">
                  <c:v>1.3987646349367031</c:v>
                </c:pt>
                <c:pt idx="16">
                  <c:v>1.1604420702969991</c:v>
                </c:pt>
                <c:pt idx="17">
                  <c:v>1.3277101730519503</c:v>
                </c:pt>
                <c:pt idx="18">
                  <c:v>1.4244250878419882</c:v>
                </c:pt>
                <c:pt idx="19">
                  <c:v>1.625988367665089</c:v>
                </c:pt>
                <c:pt idx="20">
                  <c:v>1.6680395258054095</c:v>
                </c:pt>
                <c:pt idx="21">
                  <c:v>1.6851157765888556</c:v>
                </c:pt>
                <c:pt idx="22">
                  <c:v>1.8465402320998063</c:v>
                </c:pt>
                <c:pt idx="23">
                  <c:v>2.0141260473071405</c:v>
                </c:pt>
                <c:pt idx="24">
                  <c:v>2.0167392511053599</c:v>
                </c:pt>
                <c:pt idx="25">
                  <c:v>2.0981682659740808</c:v>
                </c:pt>
                <c:pt idx="26">
                  <c:v>1.9866782405623025</c:v>
                </c:pt>
                <c:pt idx="27">
                  <c:v>2.0170554089228099</c:v>
                </c:pt>
                <c:pt idx="28">
                  <c:v>2.0725679498581395</c:v>
                </c:pt>
                <c:pt idx="29">
                  <c:v>1.5965477931454208</c:v>
                </c:pt>
                <c:pt idx="30">
                  <c:v>1.5166526524277555</c:v>
                </c:pt>
                <c:pt idx="31">
                  <c:v>1.397537802901746</c:v>
                </c:pt>
                <c:pt idx="32">
                  <c:v>1.589656971102257</c:v>
                </c:pt>
                <c:pt idx="33">
                  <c:v>1.4854964570445151</c:v>
                </c:pt>
                <c:pt idx="34">
                  <c:v>1.0937531839531467</c:v>
                </c:pt>
                <c:pt idx="35">
                  <c:v>1.3292177412394983</c:v>
                </c:pt>
                <c:pt idx="36">
                  <c:v>1.3894931901023149</c:v>
                </c:pt>
                <c:pt idx="37">
                  <c:v>1.3397189480449427</c:v>
                </c:pt>
                <c:pt idx="38">
                  <c:v>1.392781509825644</c:v>
                </c:pt>
                <c:pt idx="39">
                  <c:v>1.4363544535937147</c:v>
                </c:pt>
                <c:pt idx="40">
                  <c:v>1.5421580525203664</c:v>
                </c:pt>
                <c:pt idx="41">
                  <c:v>1.6309486351539042</c:v>
                </c:pt>
                <c:pt idx="42">
                  <c:v>1.6818482320047305</c:v>
                </c:pt>
                <c:pt idx="43">
                  <c:v>1.7358812704509452</c:v>
                </c:pt>
                <c:pt idx="44">
                  <c:v>1.5847165215873746</c:v>
                </c:pt>
                <c:pt idx="45">
                  <c:v>1.5404530910106495</c:v>
                </c:pt>
                <c:pt idx="46">
                  <c:v>1.6559985069696757</c:v>
                </c:pt>
                <c:pt idx="47">
                  <c:v>1.658663685101367</c:v>
                </c:pt>
                <c:pt idx="48">
                  <c:v>1.5789804032581243</c:v>
                </c:pt>
                <c:pt idx="49">
                  <c:v>1.5795803369011281</c:v>
                </c:pt>
                <c:pt idx="50">
                  <c:v>1.5801771199222003</c:v>
                </c:pt>
                <c:pt idx="51">
                  <c:v>1.5807707770751336</c:v>
                </c:pt>
                <c:pt idx="52">
                  <c:v>1.5813613328550831</c:v>
                </c:pt>
                <c:pt idx="53">
                  <c:v>1.581948811501938</c:v>
                </c:pt>
                <c:pt idx="54">
                  <c:v>1.5641896945915184</c:v>
                </c:pt>
                <c:pt idx="55">
                  <c:v>1.5645531143713498</c:v>
                </c:pt>
                <c:pt idx="56">
                  <c:v>1.5649138814945758</c:v>
                </c:pt>
                <c:pt idx="57">
                  <c:v>1.565272024898807</c:v>
                </c:pt>
                <c:pt idx="58">
                  <c:v>1.565627573102274</c:v>
                </c:pt>
                <c:pt idx="59">
                  <c:v>1.5659805542113987</c:v>
                </c:pt>
                <c:pt idx="60">
                  <c:v>1.5663309959282006</c:v>
                </c:pt>
                <c:pt idx="61">
                  <c:v>1.5666789255575431</c:v>
                </c:pt>
                <c:pt idx="62">
                  <c:v>1.5670243700142275</c:v>
                </c:pt>
                <c:pt idx="63">
                  <c:v>1.5673673558299315</c:v>
                </c:pt>
                <c:pt idx="64">
                  <c:v>1.5677079091600021</c:v>
                </c:pt>
              </c:numCache>
            </c:numRef>
          </c:yVal>
          <c:smooth val="1"/>
          <c:extLst>
            <c:ext xmlns:c16="http://schemas.microsoft.com/office/drawing/2014/chart" uri="{C3380CC4-5D6E-409C-BE32-E72D297353CC}">
              <c16:uniqueId val="{00000001-6D0B-4D9F-8ED7-01DDFB65BD05}"/>
            </c:ext>
          </c:extLst>
        </c:ser>
        <c:ser>
          <c:idx val="2"/>
          <c:order val="2"/>
          <c:tx>
            <c:strRef>
              <c:f>'Litter input from residues'!$F$250</c:f>
              <c:strCache>
                <c:ptCount val="1"/>
                <c:pt idx="0">
                  <c:v>coarse_woody_litter</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residues'!$N$247:$BZ$247</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residues'!$N$250:$BZ$250</c:f>
              <c:numCache>
                <c:formatCode>0.00</c:formatCode>
                <c:ptCount val="65"/>
                <c:pt idx="0">
                  <c:v>0.30853677754035441</c:v>
                </c:pt>
                <c:pt idx="1">
                  <c:v>0.30006099655888918</c:v>
                </c:pt>
                <c:pt idx="2">
                  <c:v>0.30960642074444228</c:v>
                </c:pt>
                <c:pt idx="3">
                  <c:v>0.32641852207617272</c:v>
                </c:pt>
                <c:pt idx="4">
                  <c:v>0.36688387834737668</c:v>
                </c:pt>
                <c:pt idx="5">
                  <c:v>0.40322071102901369</c:v>
                </c:pt>
                <c:pt idx="6">
                  <c:v>0.38001559401445151</c:v>
                </c:pt>
                <c:pt idx="7">
                  <c:v>0.34112556043088965</c:v>
                </c:pt>
                <c:pt idx="8">
                  <c:v>0.34791755852902884</c:v>
                </c:pt>
                <c:pt idx="9">
                  <c:v>0.35746047201242265</c:v>
                </c:pt>
                <c:pt idx="10">
                  <c:v>0.34604008997766172</c:v>
                </c:pt>
                <c:pt idx="11">
                  <c:v>0.61849696598284398</c:v>
                </c:pt>
                <c:pt idx="12">
                  <c:v>0.68435742229116014</c:v>
                </c:pt>
                <c:pt idx="13">
                  <c:v>0.69860282530736506</c:v>
                </c:pt>
                <c:pt idx="14">
                  <c:v>0.72382416237985758</c:v>
                </c:pt>
                <c:pt idx="15">
                  <c:v>0.76931677479717386</c:v>
                </c:pt>
                <c:pt idx="16">
                  <c:v>0.66977378706247981</c:v>
                </c:pt>
                <c:pt idx="17">
                  <c:v>0.74408074806963409</c:v>
                </c:pt>
                <c:pt idx="18">
                  <c:v>0.78871483125804143</c:v>
                </c:pt>
                <c:pt idx="19">
                  <c:v>0.86648444876572528</c:v>
                </c:pt>
                <c:pt idx="20">
                  <c:v>0.89002828304621717</c:v>
                </c:pt>
                <c:pt idx="21">
                  <c:v>0.90000080778651648</c:v>
                </c:pt>
                <c:pt idx="22">
                  <c:v>0.99615639274582679</c:v>
                </c:pt>
                <c:pt idx="23">
                  <c:v>1.1128194845585984</c:v>
                </c:pt>
                <c:pt idx="24">
                  <c:v>1.1794942994789985</c:v>
                </c:pt>
                <c:pt idx="25">
                  <c:v>1.2855962327045369</c:v>
                </c:pt>
                <c:pt idx="26">
                  <c:v>1.2794030459862089</c:v>
                </c:pt>
                <c:pt idx="27">
                  <c:v>1.2874564314640096</c:v>
                </c:pt>
                <c:pt idx="28">
                  <c:v>1.3211689526113108</c:v>
                </c:pt>
                <c:pt idx="29">
                  <c:v>1.1800737738396994</c:v>
                </c:pt>
                <c:pt idx="30">
                  <c:v>1.1584478465349541</c:v>
                </c:pt>
                <c:pt idx="31">
                  <c:v>1.1060571655020777</c:v>
                </c:pt>
                <c:pt idx="32">
                  <c:v>1.1961133154691177</c:v>
                </c:pt>
                <c:pt idx="33">
                  <c:v>1.2421867591556379</c:v>
                </c:pt>
                <c:pt idx="34">
                  <c:v>1.037136431461307</c:v>
                </c:pt>
                <c:pt idx="35">
                  <c:v>1.115180488739745</c:v>
                </c:pt>
                <c:pt idx="36">
                  <c:v>1.1496919095226246</c:v>
                </c:pt>
                <c:pt idx="37">
                  <c:v>1.1318029687886448</c:v>
                </c:pt>
                <c:pt idx="38">
                  <c:v>1.1759744634909992</c:v>
                </c:pt>
                <c:pt idx="39">
                  <c:v>1.2098527130898922</c:v>
                </c:pt>
                <c:pt idx="40">
                  <c:v>1.2675120933109871</c:v>
                </c:pt>
                <c:pt idx="41">
                  <c:v>1.3176294416898515</c:v>
                </c:pt>
                <c:pt idx="42">
                  <c:v>1.3326766535541632</c:v>
                </c:pt>
                <c:pt idx="43">
                  <c:v>1.3551296218492317</c:v>
                </c:pt>
                <c:pt idx="44">
                  <c:v>1.2759763247380684</c:v>
                </c:pt>
                <c:pt idx="45">
                  <c:v>1.2847754149617516</c:v>
                </c:pt>
                <c:pt idx="46">
                  <c:v>1.3365499688438207</c:v>
                </c:pt>
                <c:pt idx="47">
                  <c:v>1.338524975461062</c:v>
                </c:pt>
                <c:pt idx="48">
                  <c:v>1.167384552124566</c:v>
                </c:pt>
                <c:pt idx="49">
                  <c:v>1.1685449698017318</c:v>
                </c:pt>
                <c:pt idx="50">
                  <c:v>1.1696992934092842</c:v>
                </c:pt>
                <c:pt idx="51">
                  <c:v>1.1708475708270834</c:v>
                </c:pt>
                <c:pt idx="52">
                  <c:v>1.1719898494347221</c:v>
                </c:pt>
                <c:pt idx="53">
                  <c:v>1.1731261761180434</c:v>
                </c:pt>
                <c:pt idx="54">
                  <c:v>1.1110341415227716</c:v>
                </c:pt>
                <c:pt idx="55">
                  <c:v>1.1117577696180663</c:v>
                </c:pt>
                <c:pt idx="56">
                  <c:v>1.1124761158411201</c:v>
                </c:pt>
                <c:pt idx="57">
                  <c:v>1.113189237811439</c:v>
                </c:pt>
                <c:pt idx="58">
                  <c:v>1.1138971923134737</c:v>
                </c:pt>
                <c:pt idx="59">
                  <c:v>1.1146000353116985</c:v>
                </c:pt>
                <c:pt idx="60">
                  <c:v>1.1152978219653544</c:v>
                </c:pt>
                <c:pt idx="61">
                  <c:v>1.1159906066428822</c:v>
                </c:pt>
                <c:pt idx="62">
                  <c:v>1.116678442936043</c:v>
                </c:pt>
                <c:pt idx="63">
                  <c:v>1.1173613836737377</c:v>
                </c:pt>
                <c:pt idx="64">
                  <c:v>1.1180394809355312</c:v>
                </c:pt>
              </c:numCache>
            </c:numRef>
          </c:yVal>
          <c:smooth val="1"/>
          <c:extLst>
            <c:ext xmlns:c16="http://schemas.microsoft.com/office/drawing/2014/chart" uri="{C3380CC4-5D6E-409C-BE32-E72D297353CC}">
              <c16:uniqueId val="{00000002-6D0B-4D9F-8ED7-01DDFB65BD05}"/>
            </c:ext>
          </c:extLst>
        </c:ser>
        <c:dLbls>
          <c:showLegendKey val="0"/>
          <c:showVal val="0"/>
          <c:showCatName val="0"/>
          <c:showSerName val="0"/>
          <c:showPercent val="0"/>
          <c:showBubbleSize val="0"/>
        </c:dLbls>
        <c:axId val="1956213136"/>
        <c:axId val="1956235216"/>
      </c:scatterChart>
      <c:valAx>
        <c:axId val="19562131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56235216"/>
        <c:crosses val="autoZero"/>
        <c:crossBetween val="midCat"/>
      </c:valAx>
      <c:valAx>
        <c:axId val="1956235216"/>
        <c:scaling>
          <c:orientation val="minMax"/>
          <c:max val="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5621313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 input from harvesting residues and natural drain, South</a:t>
            </a:r>
            <a:r>
              <a:rPr lang="fi-FI" baseline="0"/>
              <a:t> Finland, or</a:t>
            </a:r>
            <a:r>
              <a:rPr lang="fi-FI"/>
              <a:t>ganic soil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residues'!$N$242:$BZ$242</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residues'!$N$243:$BZ$243</c:f>
              <c:numCache>
                <c:formatCode>0.00</c:formatCode>
                <c:ptCount val="65"/>
                <c:pt idx="0">
                  <c:v>0.18350737452276386</c:v>
                </c:pt>
                <c:pt idx="1">
                  <c:v>0.19216324958649769</c:v>
                </c:pt>
                <c:pt idx="2">
                  <c:v>0.19702017145163553</c:v>
                </c:pt>
                <c:pt idx="3">
                  <c:v>0.21491704849017521</c:v>
                </c:pt>
                <c:pt idx="4">
                  <c:v>0.25434127326954109</c:v>
                </c:pt>
                <c:pt idx="5">
                  <c:v>0.26234614167715448</c:v>
                </c:pt>
                <c:pt idx="6">
                  <c:v>0.24277381791356209</c:v>
                </c:pt>
                <c:pt idx="7">
                  <c:v>0.21435598454818927</c:v>
                </c:pt>
                <c:pt idx="8">
                  <c:v>0.21434428282711335</c:v>
                </c:pt>
                <c:pt idx="9">
                  <c:v>0.23064408381185297</c:v>
                </c:pt>
                <c:pt idx="10">
                  <c:v>0.24913750576129989</c:v>
                </c:pt>
                <c:pt idx="11">
                  <c:v>0.22940055619065086</c:v>
                </c:pt>
                <c:pt idx="12">
                  <c:v>0.25090155084042426</c:v>
                </c:pt>
                <c:pt idx="13">
                  <c:v>0.26814234295780243</c:v>
                </c:pt>
                <c:pt idx="14">
                  <c:v>0.27664085091968427</c:v>
                </c:pt>
                <c:pt idx="15">
                  <c:v>0.26676340645961205</c:v>
                </c:pt>
                <c:pt idx="16">
                  <c:v>0.21636449232121285</c:v>
                </c:pt>
                <c:pt idx="17">
                  <c:v>0.24610705746332992</c:v>
                </c:pt>
                <c:pt idx="18">
                  <c:v>0.25830083113283175</c:v>
                </c:pt>
                <c:pt idx="19">
                  <c:v>0.29769159685459873</c:v>
                </c:pt>
                <c:pt idx="20">
                  <c:v>0.30873156304330768</c:v>
                </c:pt>
                <c:pt idx="21">
                  <c:v>0.28942053467451045</c:v>
                </c:pt>
                <c:pt idx="22">
                  <c:v>0.31985578515843266</c:v>
                </c:pt>
                <c:pt idx="23">
                  <c:v>0.33759409541495455</c:v>
                </c:pt>
                <c:pt idx="24">
                  <c:v>0.34067695213114341</c:v>
                </c:pt>
                <c:pt idx="25">
                  <c:v>0.34889963017191006</c:v>
                </c:pt>
                <c:pt idx="26">
                  <c:v>0.33658894877969953</c:v>
                </c:pt>
                <c:pt idx="27">
                  <c:v>0.34371576446426744</c:v>
                </c:pt>
                <c:pt idx="28">
                  <c:v>0.34897191108093722</c:v>
                </c:pt>
                <c:pt idx="29">
                  <c:v>0.35441529101100294</c:v>
                </c:pt>
                <c:pt idx="30">
                  <c:v>0.33703552726776753</c:v>
                </c:pt>
                <c:pt idx="31">
                  <c:v>0.33192985127812907</c:v>
                </c:pt>
                <c:pt idx="32">
                  <c:v>0.36937506865745984</c:v>
                </c:pt>
                <c:pt idx="33">
                  <c:v>0.32179624933043949</c:v>
                </c:pt>
                <c:pt idx="34">
                  <c:v>0.26518085815017611</c:v>
                </c:pt>
                <c:pt idx="35">
                  <c:v>0.34899511960361668</c:v>
                </c:pt>
                <c:pt idx="36">
                  <c:v>0.35138669370040715</c:v>
                </c:pt>
                <c:pt idx="37">
                  <c:v>0.35174046722477248</c:v>
                </c:pt>
                <c:pt idx="38">
                  <c:v>0.38128558232730164</c:v>
                </c:pt>
                <c:pt idx="39">
                  <c:v>0.3848654931067208</c:v>
                </c:pt>
                <c:pt idx="40">
                  <c:v>0.4187149391695274</c:v>
                </c:pt>
                <c:pt idx="41">
                  <c:v>0.43212139914720943</c:v>
                </c:pt>
                <c:pt idx="42">
                  <c:v>0.44341899633672333</c:v>
                </c:pt>
                <c:pt idx="43">
                  <c:v>0.47665779436934186</c:v>
                </c:pt>
                <c:pt idx="44">
                  <c:v>0.44669374461538508</c:v>
                </c:pt>
                <c:pt idx="45">
                  <c:v>0.39511374333391047</c:v>
                </c:pt>
                <c:pt idx="46">
                  <c:v>0.4395127772481901</c:v>
                </c:pt>
                <c:pt idx="47">
                  <c:v>0.43367335740075952</c:v>
                </c:pt>
                <c:pt idx="48">
                  <c:v>0.43482450888007512</c:v>
                </c:pt>
                <c:pt idx="49">
                  <c:v>0.43463788053546543</c:v>
                </c:pt>
                <c:pt idx="50">
                  <c:v>0.43445223229150931</c:v>
                </c:pt>
                <c:pt idx="51">
                  <c:v>0.43426755644775628</c:v>
                </c:pt>
                <c:pt idx="52">
                  <c:v>0.43408384538421285</c:v>
                </c:pt>
                <c:pt idx="53">
                  <c:v>0.43390109156029477</c:v>
                </c:pt>
                <c:pt idx="54">
                  <c:v>0.45004100558192961</c:v>
                </c:pt>
                <c:pt idx="55">
                  <c:v>0.44997920634390692</c:v>
                </c:pt>
                <c:pt idx="56">
                  <c:v>0.44991785818798269</c:v>
                </c:pt>
                <c:pt idx="57">
                  <c:v>0.44985695619333993</c:v>
                </c:pt>
                <c:pt idx="58">
                  <c:v>0.44979649551047668</c:v>
                </c:pt>
                <c:pt idx="59">
                  <c:v>0.44973647135991868</c:v>
                </c:pt>
                <c:pt idx="60">
                  <c:v>0.44967687903096021</c:v>
                </c:pt>
                <c:pt idx="61">
                  <c:v>0.44961771388043126</c:v>
                </c:pt>
                <c:pt idx="62">
                  <c:v>0.44955897133149192</c:v>
                </c:pt>
                <c:pt idx="63">
                  <c:v>0.44950064687245189</c:v>
                </c:pt>
                <c:pt idx="64">
                  <c:v>0.44944273605561558</c:v>
                </c:pt>
              </c:numCache>
            </c:numRef>
          </c:yVal>
          <c:smooth val="1"/>
          <c:extLst>
            <c:ext xmlns:c16="http://schemas.microsoft.com/office/drawing/2014/chart" uri="{C3380CC4-5D6E-409C-BE32-E72D297353CC}">
              <c16:uniqueId val="{00000000-FC0C-4948-9207-10F9E8F75389}"/>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residues'!$N$242:$BZ$242</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residues'!$N$244:$BZ$244</c:f>
              <c:numCache>
                <c:formatCode>0.00</c:formatCode>
                <c:ptCount val="65"/>
                <c:pt idx="0">
                  <c:v>0.85143821000193354</c:v>
                </c:pt>
                <c:pt idx="1">
                  <c:v>0.84604856003819029</c:v>
                </c:pt>
                <c:pt idx="2">
                  <c:v>0.89916075817003316</c:v>
                </c:pt>
                <c:pt idx="3">
                  <c:v>0.99039177007311341</c:v>
                </c:pt>
                <c:pt idx="4">
                  <c:v>1.2016717549564064</c:v>
                </c:pt>
                <c:pt idx="5">
                  <c:v>1.1973474885569777</c:v>
                </c:pt>
                <c:pt idx="6">
                  <c:v>1.1686505216120764</c:v>
                </c:pt>
                <c:pt idx="7">
                  <c:v>1.0156672110822016</c:v>
                </c:pt>
                <c:pt idx="8">
                  <c:v>1.0177645961482091</c:v>
                </c:pt>
                <c:pt idx="9">
                  <c:v>1.0832267403895948</c:v>
                </c:pt>
                <c:pt idx="10">
                  <c:v>1.1585409643923599</c:v>
                </c:pt>
                <c:pt idx="11">
                  <c:v>1.0724571373501695</c:v>
                </c:pt>
                <c:pt idx="12">
                  <c:v>1.1637750093308772</c:v>
                </c:pt>
                <c:pt idx="13">
                  <c:v>1.2356529697814034</c:v>
                </c:pt>
                <c:pt idx="14">
                  <c:v>1.262549901326983</c:v>
                </c:pt>
                <c:pt idx="15">
                  <c:v>1.2106615315419897</c:v>
                </c:pt>
                <c:pt idx="16">
                  <c:v>0.9926588617656471</c:v>
                </c:pt>
                <c:pt idx="17">
                  <c:v>1.1213887469790269</c:v>
                </c:pt>
                <c:pt idx="18">
                  <c:v>1.1735588835103341</c:v>
                </c:pt>
                <c:pt idx="19">
                  <c:v>1.3379726639250853</c:v>
                </c:pt>
                <c:pt idx="20">
                  <c:v>1.3775402756847859</c:v>
                </c:pt>
                <c:pt idx="21">
                  <c:v>1.3051809966696077</c:v>
                </c:pt>
                <c:pt idx="22">
                  <c:v>1.4556591654598197</c:v>
                </c:pt>
                <c:pt idx="23">
                  <c:v>1.5092191233343375</c:v>
                </c:pt>
                <c:pt idx="24">
                  <c:v>1.5315611298309459</c:v>
                </c:pt>
                <c:pt idx="25">
                  <c:v>1.5507679373935237</c:v>
                </c:pt>
                <c:pt idx="26">
                  <c:v>1.512048328181649</c:v>
                </c:pt>
                <c:pt idx="27">
                  <c:v>1.5325675929236258</c:v>
                </c:pt>
                <c:pt idx="28">
                  <c:v>1.53599998150314</c:v>
                </c:pt>
                <c:pt idx="29">
                  <c:v>1.5476050555126226</c:v>
                </c:pt>
                <c:pt idx="30">
                  <c:v>1.4868594400979145</c:v>
                </c:pt>
                <c:pt idx="31">
                  <c:v>1.4644389553883583</c:v>
                </c:pt>
                <c:pt idx="32">
                  <c:v>1.6172393111336296</c:v>
                </c:pt>
                <c:pt idx="33">
                  <c:v>1.4727435183211572</c:v>
                </c:pt>
                <c:pt idx="34">
                  <c:v>1.2897623009732129</c:v>
                </c:pt>
                <c:pt idx="35">
                  <c:v>1.5524020134841627</c:v>
                </c:pt>
                <c:pt idx="36">
                  <c:v>1.5640461125837473</c:v>
                </c:pt>
                <c:pt idx="37">
                  <c:v>1.5530087241128288</c:v>
                </c:pt>
                <c:pt idx="38">
                  <c:v>1.6915226384852937</c:v>
                </c:pt>
                <c:pt idx="39">
                  <c:v>1.7108604960866585</c:v>
                </c:pt>
                <c:pt idx="40">
                  <c:v>1.8568105323298547</c:v>
                </c:pt>
                <c:pt idx="41">
                  <c:v>1.9146590768173313</c:v>
                </c:pt>
                <c:pt idx="42">
                  <c:v>1.9634192670892456</c:v>
                </c:pt>
                <c:pt idx="43">
                  <c:v>2.1093242530277059</c:v>
                </c:pt>
                <c:pt idx="44">
                  <c:v>1.9796552868605701</c:v>
                </c:pt>
                <c:pt idx="45">
                  <c:v>1.8619004757488959</c:v>
                </c:pt>
                <c:pt idx="46">
                  <c:v>2.0474448619495509</c:v>
                </c:pt>
                <c:pt idx="47">
                  <c:v>2.0203475507054733</c:v>
                </c:pt>
                <c:pt idx="48">
                  <c:v>2.0250973238342262</c:v>
                </c:pt>
                <c:pt idx="49">
                  <c:v>2.0237546282370786</c:v>
                </c:pt>
                <c:pt idx="50">
                  <c:v>2.0224189839634317</c:v>
                </c:pt>
                <c:pt idx="51">
                  <c:v>2.0210903356124783</c:v>
                </c:pt>
                <c:pt idx="52">
                  <c:v>2.0197686283622591</c:v>
                </c:pt>
                <c:pt idx="53">
                  <c:v>2.0184538079621213</c:v>
                </c:pt>
                <c:pt idx="54">
                  <c:v>2.0915094014415629</c:v>
                </c:pt>
                <c:pt idx="55">
                  <c:v>2.0910961838636823</c:v>
                </c:pt>
                <c:pt idx="56">
                  <c:v>2.0906859824241577</c:v>
                </c:pt>
                <c:pt idx="57">
                  <c:v>2.0902787642201868</c:v>
                </c:pt>
                <c:pt idx="58">
                  <c:v>2.0898744968258125</c:v>
                </c:pt>
                <c:pt idx="59">
                  <c:v>2.0894731482833144</c:v>
                </c:pt>
                <c:pt idx="60">
                  <c:v>2.0890746870947896</c:v>
                </c:pt>
                <c:pt idx="61">
                  <c:v>2.0886790822139085</c:v>
                </c:pt>
                <c:pt idx="62">
                  <c:v>2.0882863030378553</c:v>
                </c:pt>
                <c:pt idx="63">
                  <c:v>2.0878963193994351</c:v>
                </c:pt>
                <c:pt idx="64">
                  <c:v>2.0875091015593479</c:v>
                </c:pt>
              </c:numCache>
            </c:numRef>
          </c:yVal>
          <c:smooth val="1"/>
          <c:extLst>
            <c:ext xmlns:c16="http://schemas.microsoft.com/office/drawing/2014/chart" uri="{C3380CC4-5D6E-409C-BE32-E72D297353CC}">
              <c16:uniqueId val="{00000001-FC0C-4948-9207-10F9E8F75389}"/>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residues'!$N$242:$BZ$242</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residues'!$N$245:$BZ$245</c:f>
              <c:numCache>
                <c:formatCode>0.00</c:formatCode>
                <c:ptCount val="65"/>
                <c:pt idx="0">
                  <c:v>0.22755569046216184</c:v>
                </c:pt>
                <c:pt idx="1">
                  <c:v>0.23013140835643034</c:v>
                </c:pt>
                <c:pt idx="2">
                  <c:v>0.24118391339357137</c:v>
                </c:pt>
                <c:pt idx="3">
                  <c:v>0.25923956346043908</c:v>
                </c:pt>
                <c:pt idx="4">
                  <c:v>0.30358972290471897</c:v>
                </c:pt>
                <c:pt idx="5">
                  <c:v>0.3004900022353631</c:v>
                </c:pt>
                <c:pt idx="6">
                  <c:v>0.29857745068106001</c:v>
                </c:pt>
                <c:pt idx="7">
                  <c:v>0.27668099765412246</c:v>
                </c:pt>
                <c:pt idx="8">
                  <c:v>0.27464464194903282</c:v>
                </c:pt>
                <c:pt idx="9">
                  <c:v>0.2877533312647938</c:v>
                </c:pt>
                <c:pt idx="10">
                  <c:v>0.30803235307118626</c:v>
                </c:pt>
                <c:pt idx="11">
                  <c:v>0.57879020926681601</c:v>
                </c:pt>
                <c:pt idx="12">
                  <c:v>0.63254873333993977</c:v>
                </c:pt>
                <c:pt idx="13">
                  <c:v>0.65875047349365845</c:v>
                </c:pt>
                <c:pt idx="14">
                  <c:v>0.67253309004992334</c:v>
                </c:pt>
                <c:pt idx="15">
                  <c:v>0.73094819864972016</c:v>
                </c:pt>
                <c:pt idx="16">
                  <c:v>0.62655424224945611</c:v>
                </c:pt>
                <c:pt idx="17">
                  <c:v>0.68461649489891763</c:v>
                </c:pt>
                <c:pt idx="18">
                  <c:v>0.70818293711838864</c:v>
                </c:pt>
                <c:pt idx="19">
                  <c:v>0.7739354433319845</c:v>
                </c:pt>
                <c:pt idx="20">
                  <c:v>0.79509408012538163</c:v>
                </c:pt>
                <c:pt idx="21">
                  <c:v>0.7419156561430813</c:v>
                </c:pt>
                <c:pt idx="22">
                  <c:v>0.83299226757007072</c:v>
                </c:pt>
                <c:pt idx="23">
                  <c:v>0.91388665284827075</c:v>
                </c:pt>
                <c:pt idx="24">
                  <c:v>0.98225558899720244</c:v>
                </c:pt>
                <c:pt idx="25">
                  <c:v>1.0531569051087049</c:v>
                </c:pt>
                <c:pt idx="26">
                  <c:v>1.0668685742712534</c:v>
                </c:pt>
                <c:pt idx="27">
                  <c:v>1.0771966641111568</c:v>
                </c:pt>
                <c:pt idx="28">
                  <c:v>1.0792618587791494</c:v>
                </c:pt>
                <c:pt idx="29">
                  <c:v>1.0850215123550746</c:v>
                </c:pt>
                <c:pt idx="30">
                  <c:v>1.0618595352563496</c:v>
                </c:pt>
                <c:pt idx="31">
                  <c:v>1.0479338536018827</c:v>
                </c:pt>
                <c:pt idx="32">
                  <c:v>1.1223374583276327</c:v>
                </c:pt>
                <c:pt idx="33">
                  <c:v>1.0921203979521565</c:v>
                </c:pt>
                <c:pt idx="34">
                  <c:v>1.0047359904024749</c:v>
                </c:pt>
                <c:pt idx="35">
                  <c:v>1.1354040188608083</c:v>
                </c:pt>
                <c:pt idx="36">
                  <c:v>1.1411030155558957</c:v>
                </c:pt>
                <c:pt idx="37">
                  <c:v>1.1297990568659402</c:v>
                </c:pt>
                <c:pt idx="38">
                  <c:v>1.2103277167312161</c:v>
                </c:pt>
                <c:pt idx="39">
                  <c:v>1.2236119221497002</c:v>
                </c:pt>
                <c:pt idx="40">
                  <c:v>1.2999511766139802</c:v>
                </c:pt>
                <c:pt idx="41">
                  <c:v>1.3239956582455712</c:v>
                </c:pt>
                <c:pt idx="42">
                  <c:v>1.3339564015809715</c:v>
                </c:pt>
                <c:pt idx="43">
                  <c:v>1.409094950956177</c:v>
                </c:pt>
                <c:pt idx="44">
                  <c:v>1.3390653798946379</c:v>
                </c:pt>
                <c:pt idx="45">
                  <c:v>1.2767650460132014</c:v>
                </c:pt>
                <c:pt idx="46">
                  <c:v>1.3579029548955948</c:v>
                </c:pt>
                <c:pt idx="47">
                  <c:v>1.3415352486132814</c:v>
                </c:pt>
                <c:pt idx="48">
                  <c:v>1.1493002516835051</c:v>
                </c:pt>
                <c:pt idx="49">
                  <c:v>1.1466290968550066</c:v>
                </c:pt>
                <c:pt idx="50">
                  <c:v>1.1439719699095638</c:v>
                </c:pt>
                <c:pt idx="51">
                  <c:v>1.141328760632967</c:v>
                </c:pt>
                <c:pt idx="52">
                  <c:v>1.1386993599625652</c:v>
                </c:pt>
                <c:pt idx="53">
                  <c:v>1.1360836599722641</c:v>
                </c:pt>
                <c:pt idx="54">
                  <c:v>1.0654060700402952</c:v>
                </c:pt>
                <c:pt idx="55">
                  <c:v>1.0645883315870217</c:v>
                </c:pt>
                <c:pt idx="56">
                  <c:v>1.0637765619318973</c:v>
                </c:pt>
                <c:pt idx="57">
                  <c:v>1.0629706959618002</c:v>
                </c:pt>
                <c:pt idx="58">
                  <c:v>1.0621706695072621</c:v>
                </c:pt>
                <c:pt idx="59">
                  <c:v>1.0613764193254349</c:v>
                </c:pt>
                <c:pt idx="60">
                  <c:v>1.0605878830834254</c:v>
                </c:pt>
                <c:pt idx="61">
                  <c:v>1.0598049993419876</c:v>
                </c:pt>
                <c:pt idx="62">
                  <c:v>1.0590277075395649</c:v>
                </c:pt>
                <c:pt idx="63">
                  <c:v>1.0582559479766742</c:v>
                </c:pt>
                <c:pt idx="64">
                  <c:v>1.0574896618006195</c:v>
                </c:pt>
              </c:numCache>
            </c:numRef>
          </c:yVal>
          <c:smooth val="1"/>
          <c:extLst>
            <c:ext xmlns:c16="http://schemas.microsoft.com/office/drawing/2014/chart" uri="{C3380CC4-5D6E-409C-BE32-E72D297353CC}">
              <c16:uniqueId val="{00000002-FC0C-4948-9207-10F9E8F75389}"/>
            </c:ext>
          </c:extLst>
        </c:ser>
        <c:dLbls>
          <c:showLegendKey val="0"/>
          <c:showVal val="0"/>
          <c:showCatName val="0"/>
          <c:showSerName val="0"/>
          <c:showPercent val="0"/>
          <c:showBubbleSize val="0"/>
        </c:dLbls>
        <c:axId val="1689248992"/>
        <c:axId val="1689239872"/>
      </c:scatterChart>
      <c:valAx>
        <c:axId val="16892489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689239872"/>
        <c:crosses val="autoZero"/>
        <c:crossBetween val="midCat"/>
      </c:valAx>
      <c:valAx>
        <c:axId val="1689239872"/>
        <c:scaling>
          <c:orientation val="minMax"/>
          <c:max val="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68924899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 input from harvesting residues and natural drain,</a:t>
            </a:r>
            <a:r>
              <a:rPr lang="fi-FI" baseline="0"/>
              <a:t> </a:t>
            </a:r>
            <a:r>
              <a:rPr lang="fi-FI"/>
              <a:t>S</a:t>
            </a:r>
            <a:r>
              <a:rPr lang="fi-FI" baseline="0"/>
              <a:t>outh Finland, m</a:t>
            </a:r>
            <a:r>
              <a:rPr lang="fi-FI"/>
              <a:t>ineral soil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'Litter input from residues'!$F$238</c:f>
              <c:strCache>
                <c:ptCount val="1"/>
                <c:pt idx="0">
                  <c:v>non-woody litter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residues'!$N$237:$BZ$237</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residues'!$N$238:$BZ$238</c:f>
              <c:numCache>
                <c:formatCode>0.00</c:formatCode>
                <c:ptCount val="65"/>
                <c:pt idx="0">
                  <c:v>0.72972540447387357</c:v>
                </c:pt>
                <c:pt idx="1">
                  <c:v>0.76306799109706347</c:v>
                </c:pt>
                <c:pt idx="2">
                  <c:v>0.78144681871407462</c:v>
                </c:pt>
                <c:pt idx="3">
                  <c:v>0.8526880863349664</c:v>
                </c:pt>
                <c:pt idx="4">
                  <c:v>1.0096756916267409</c:v>
                </c:pt>
                <c:pt idx="5">
                  <c:v>1.0416822049254189</c:v>
                </c:pt>
                <c:pt idx="6">
                  <c:v>0.96280655008475324</c:v>
                </c:pt>
                <c:pt idx="7">
                  <c:v>0.8481860383297104</c:v>
                </c:pt>
                <c:pt idx="8">
                  <c:v>0.84817755811163931</c:v>
                </c:pt>
                <c:pt idx="9">
                  <c:v>0.9130725507637466</c:v>
                </c:pt>
                <c:pt idx="10">
                  <c:v>0.97477576311316438</c:v>
                </c:pt>
                <c:pt idx="11">
                  <c:v>0.89519352241132211</c:v>
                </c:pt>
                <c:pt idx="12">
                  <c:v>0.98144145411352757</c:v>
                </c:pt>
                <c:pt idx="13">
                  <c:v>1.050640499833162</c:v>
                </c:pt>
                <c:pt idx="14">
                  <c:v>1.0848627275642766</c:v>
                </c:pt>
                <c:pt idx="15">
                  <c:v>1.045993866539886</c:v>
                </c:pt>
                <c:pt idx="16">
                  <c:v>0.84461502601423066</c:v>
                </c:pt>
                <c:pt idx="17">
                  <c:v>0.96379224309607892</c:v>
                </c:pt>
                <c:pt idx="18">
                  <c:v>1.0127609639334711</c:v>
                </c:pt>
                <c:pt idx="19">
                  <c:v>1.1705125091376785</c:v>
                </c:pt>
                <c:pt idx="20">
                  <c:v>1.2148541427216768</c:v>
                </c:pt>
                <c:pt idx="21">
                  <c:v>1.1228585636777633</c:v>
                </c:pt>
                <c:pt idx="22">
                  <c:v>1.2442319817827725</c:v>
                </c:pt>
                <c:pt idx="23">
                  <c:v>1.3148203498155679</c:v>
                </c:pt>
                <c:pt idx="24">
                  <c:v>1.3267786502062531</c:v>
                </c:pt>
                <c:pt idx="25">
                  <c:v>1.3506458601056952</c:v>
                </c:pt>
                <c:pt idx="26">
                  <c:v>1.2970486718459191</c:v>
                </c:pt>
                <c:pt idx="27">
                  <c:v>1.319648100912109</c:v>
                </c:pt>
                <c:pt idx="28">
                  <c:v>1.3328094667171069</c:v>
                </c:pt>
                <c:pt idx="29">
                  <c:v>1.3457029157072273</c:v>
                </c:pt>
                <c:pt idx="30">
                  <c:v>1.2771475215615162</c:v>
                </c:pt>
                <c:pt idx="31">
                  <c:v>1.2518553891176771</c:v>
                </c:pt>
                <c:pt idx="32">
                  <c:v>1.4069571151932387</c:v>
                </c:pt>
                <c:pt idx="33">
                  <c:v>1.2009264580946124</c:v>
                </c:pt>
                <c:pt idx="34">
                  <c:v>0.98584616898223332</c:v>
                </c:pt>
                <c:pt idx="35">
                  <c:v>1.3118132402469169</c:v>
                </c:pt>
                <c:pt idx="36">
                  <c:v>1.321114065363846</c:v>
                </c:pt>
                <c:pt idx="37">
                  <c:v>1.3150403585646382</c:v>
                </c:pt>
                <c:pt idx="38">
                  <c:v>1.4297679955914711</c:v>
                </c:pt>
                <c:pt idx="39">
                  <c:v>1.4324450338125292</c:v>
                </c:pt>
                <c:pt idx="40">
                  <c:v>1.4812111070706364</c:v>
                </c:pt>
                <c:pt idx="41">
                  <c:v>1.5282588436804601</c:v>
                </c:pt>
                <c:pt idx="42">
                  <c:v>1.5763439345965016</c:v>
                </c:pt>
                <c:pt idx="43">
                  <c:v>1.6829304042701481</c:v>
                </c:pt>
                <c:pt idx="44">
                  <c:v>1.5658793169635581</c:v>
                </c:pt>
                <c:pt idx="45">
                  <c:v>1.3857136384100275</c:v>
                </c:pt>
                <c:pt idx="46">
                  <c:v>1.5490046001970577</c:v>
                </c:pt>
                <c:pt idx="47">
                  <c:v>1.5281759142219049</c:v>
                </c:pt>
                <c:pt idx="48">
                  <c:v>1.4635419494253459</c:v>
                </c:pt>
                <c:pt idx="49">
                  <c:v>1.4639886037303482</c:v>
                </c:pt>
                <c:pt idx="50">
                  <c:v>1.4644329123778503</c:v>
                </c:pt>
                <c:pt idx="51">
                  <c:v>1.464874893797204</c:v>
                </c:pt>
                <c:pt idx="52">
                  <c:v>1.4653145662252043</c:v>
                </c:pt>
                <c:pt idx="53">
                  <c:v>1.4657519477085976</c:v>
                </c:pt>
                <c:pt idx="54">
                  <c:v>1.5478142964665504</c:v>
                </c:pt>
                <c:pt idx="55">
                  <c:v>1.5479104896857103</c:v>
                </c:pt>
                <c:pt idx="56">
                  <c:v>1.5480059807758384</c:v>
                </c:pt>
                <c:pt idx="57">
                  <c:v>1.5481007773964017</c:v>
                </c:pt>
                <c:pt idx="58">
                  <c:v>1.5481948870958624</c:v>
                </c:pt>
                <c:pt idx="59">
                  <c:v>1.5482883173136814</c:v>
                </c:pt>
                <c:pt idx="60">
                  <c:v>1.5483810753822784</c:v>
                </c:pt>
                <c:pt idx="61">
                  <c:v>1.5484731685289506</c:v>
                </c:pt>
                <c:pt idx="62">
                  <c:v>1.5485646038777499</c:v>
                </c:pt>
                <c:pt idx="63">
                  <c:v>1.5486553884513194</c:v>
                </c:pt>
                <c:pt idx="64">
                  <c:v>1.5487455291726924</c:v>
                </c:pt>
              </c:numCache>
            </c:numRef>
          </c:yVal>
          <c:smooth val="1"/>
          <c:extLst>
            <c:ext xmlns:c16="http://schemas.microsoft.com/office/drawing/2014/chart" uri="{C3380CC4-5D6E-409C-BE32-E72D297353CC}">
              <c16:uniqueId val="{00000000-CF8E-4AF9-A092-4C9CDC449EBD}"/>
            </c:ext>
          </c:extLst>
        </c:ser>
        <c:ser>
          <c:idx val="1"/>
          <c:order val="1"/>
          <c:tx>
            <c:strRef>
              <c:f>'Litter input from residues'!$F$239</c:f>
              <c:strCache>
                <c:ptCount val="1"/>
                <c:pt idx="0">
                  <c:v>fine woody litter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residues'!$N$237:$BZ$237</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residues'!$N$239:$BZ$239</c:f>
              <c:numCache>
                <c:formatCode>0.00</c:formatCode>
                <c:ptCount val="65"/>
                <c:pt idx="0">
                  <c:v>3.381387690578459</c:v>
                </c:pt>
                <c:pt idx="1">
                  <c:v>3.3525849589875838</c:v>
                </c:pt>
                <c:pt idx="2">
                  <c:v>3.5591027648365019</c:v>
                </c:pt>
                <c:pt idx="3">
                  <c:v>3.9211978547352069</c:v>
                </c:pt>
                <c:pt idx="4">
                  <c:v>4.7613769580372667</c:v>
                </c:pt>
                <c:pt idx="5">
                  <c:v>4.7432619602220063</c:v>
                </c:pt>
                <c:pt idx="6">
                  <c:v>4.6242528726409509</c:v>
                </c:pt>
                <c:pt idx="7">
                  <c:v>4.0058460425447526</c:v>
                </c:pt>
                <c:pt idx="8">
                  <c:v>4.0138366909250056</c:v>
                </c:pt>
                <c:pt idx="9">
                  <c:v>4.2731997100663754</c:v>
                </c:pt>
                <c:pt idx="10">
                  <c:v>4.4961315337086232</c:v>
                </c:pt>
                <c:pt idx="11">
                  <c:v>4.146612514785847</c:v>
                </c:pt>
                <c:pt idx="12">
                  <c:v>4.5132284440331425</c:v>
                </c:pt>
                <c:pt idx="13">
                  <c:v>4.8020402206117243</c:v>
                </c:pt>
                <c:pt idx="14">
                  <c:v>4.9108855490628951</c:v>
                </c:pt>
                <c:pt idx="15">
                  <c:v>4.7069813990868949</c:v>
                </c:pt>
                <c:pt idx="16">
                  <c:v>3.8361696342593903</c:v>
                </c:pt>
                <c:pt idx="17">
                  <c:v>4.3522328199938496</c:v>
                </c:pt>
                <c:pt idx="18">
                  <c:v>4.5619814024795007</c:v>
                </c:pt>
                <c:pt idx="19">
                  <c:v>5.2206763550132802</c:v>
                </c:pt>
                <c:pt idx="20">
                  <c:v>5.3799492171029772</c:v>
                </c:pt>
                <c:pt idx="21">
                  <c:v>4.9945199940381837</c:v>
                </c:pt>
                <c:pt idx="22">
                  <c:v>5.5941069114615392</c:v>
                </c:pt>
                <c:pt idx="23">
                  <c:v>5.8060385557311056</c:v>
                </c:pt>
                <c:pt idx="24">
                  <c:v>5.8930517462746579</c:v>
                </c:pt>
                <c:pt idx="25">
                  <c:v>5.9306191426064458</c:v>
                </c:pt>
                <c:pt idx="26">
                  <c:v>5.7557909741037578</c:v>
                </c:pt>
                <c:pt idx="27">
                  <c:v>5.8122454406730215</c:v>
                </c:pt>
                <c:pt idx="28">
                  <c:v>5.7927577295510444</c:v>
                </c:pt>
                <c:pt idx="29">
                  <c:v>5.8006944055353333</c:v>
                </c:pt>
                <c:pt idx="30">
                  <c:v>5.5627666235131112</c:v>
                </c:pt>
                <c:pt idx="31">
                  <c:v>5.454340257557444</c:v>
                </c:pt>
                <c:pt idx="32">
                  <c:v>6.0915183606880969</c:v>
                </c:pt>
                <c:pt idx="33">
                  <c:v>5.438474111106224</c:v>
                </c:pt>
                <c:pt idx="34">
                  <c:v>4.7485348978494057</c:v>
                </c:pt>
                <c:pt idx="35">
                  <c:v>5.7793784200006781</c:v>
                </c:pt>
                <c:pt idx="36">
                  <c:v>5.8277580561189151</c:v>
                </c:pt>
                <c:pt idx="37">
                  <c:v>5.7555961498054673</c:v>
                </c:pt>
                <c:pt idx="38">
                  <c:v>6.2960435705890516</c:v>
                </c:pt>
                <c:pt idx="39">
                  <c:v>6.3079898631432529</c:v>
                </c:pt>
                <c:pt idx="40">
                  <c:v>6.5179106231427095</c:v>
                </c:pt>
                <c:pt idx="41">
                  <c:v>6.7204753479038981</c:v>
                </c:pt>
                <c:pt idx="42">
                  <c:v>6.9274634241974207</c:v>
                </c:pt>
                <c:pt idx="43">
                  <c:v>7.384874873158398</c:v>
                </c:pt>
                <c:pt idx="44">
                  <c:v>6.8809496266954717</c:v>
                </c:pt>
                <c:pt idx="45">
                  <c:v>6.4827555556812912</c:v>
                </c:pt>
                <c:pt idx="46">
                  <c:v>7.1685653899562771</c:v>
                </c:pt>
                <c:pt idx="47">
                  <c:v>7.0740337027345479</c:v>
                </c:pt>
                <c:pt idx="48">
                  <c:v>6.7804653293452963</c:v>
                </c:pt>
                <c:pt idx="49">
                  <c:v>6.7828703101384411</c:v>
                </c:pt>
                <c:pt idx="50">
                  <c:v>6.7852626608927133</c:v>
                </c:pt>
                <c:pt idx="51">
                  <c:v>6.7876424808397466</c:v>
                </c:pt>
                <c:pt idx="52">
                  <c:v>6.7900098681743675</c:v>
                </c:pt>
                <c:pt idx="53">
                  <c:v>6.7923649200680973</c:v>
                </c:pt>
                <c:pt idx="54">
                  <c:v>7.1664550429739275</c:v>
                </c:pt>
                <c:pt idx="55">
                  <c:v>7.1672541673814729</c:v>
                </c:pt>
                <c:pt idx="56">
                  <c:v>7.1680474588576377</c:v>
                </c:pt>
                <c:pt idx="57">
                  <c:v>7.1688349810333856</c:v>
                </c:pt>
                <c:pt idx="58">
                  <c:v>7.1696167966175048</c:v>
                </c:pt>
                <c:pt idx="59">
                  <c:v>7.1703929674132585</c:v>
                </c:pt>
                <c:pt idx="60">
                  <c:v>7.1711635543346643</c:v>
                </c:pt>
                <c:pt idx="61">
                  <c:v>7.1719286174224388</c:v>
                </c:pt>
                <c:pt idx="62">
                  <c:v>7.1726882158595844</c:v>
                </c:pt>
                <c:pt idx="63">
                  <c:v>7.1734424079866557</c:v>
                </c:pt>
                <c:pt idx="64">
                  <c:v>7.1741912513166941</c:v>
                </c:pt>
              </c:numCache>
            </c:numRef>
          </c:yVal>
          <c:smooth val="1"/>
          <c:extLst>
            <c:ext xmlns:c16="http://schemas.microsoft.com/office/drawing/2014/chart" uri="{C3380CC4-5D6E-409C-BE32-E72D297353CC}">
              <c16:uniqueId val="{00000001-CF8E-4AF9-A092-4C9CDC449EBD}"/>
            </c:ext>
          </c:extLst>
        </c:ser>
        <c:ser>
          <c:idx val="2"/>
          <c:order val="2"/>
          <c:tx>
            <c:strRef>
              <c:f>'Litter input from residues'!$F$240</c:f>
              <c:strCache>
                <c:ptCount val="1"/>
                <c:pt idx="0">
                  <c:v>coarse woody litter</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residues'!$N$237:$BZ$237</c:f>
              <c:numCache>
                <c:formatCode>General</c:formatCode>
                <c:ptCount val="65"/>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pt idx="61">
                  <c:v>2036</c:v>
                </c:pt>
                <c:pt idx="62">
                  <c:v>2037</c:v>
                </c:pt>
                <c:pt idx="63">
                  <c:v>2038</c:v>
                </c:pt>
                <c:pt idx="64">
                  <c:v>2039</c:v>
                </c:pt>
              </c:numCache>
            </c:numRef>
          </c:xVal>
          <c:yVal>
            <c:numRef>
              <c:f>'Litter input from residues'!$N$240:$BZ$240</c:f>
              <c:numCache>
                <c:formatCode>0.00</c:formatCode>
                <c:ptCount val="65"/>
                <c:pt idx="0">
                  <c:v>0.86265805521195871</c:v>
                </c:pt>
                <c:pt idx="1">
                  <c:v>0.85882043866757352</c:v>
                </c:pt>
                <c:pt idx="2">
                  <c:v>0.89145335563436379</c:v>
                </c:pt>
                <c:pt idx="3">
                  <c:v>0.95800158641369615</c:v>
                </c:pt>
                <c:pt idx="4">
                  <c:v>1.1255952288724935</c:v>
                </c:pt>
                <c:pt idx="5">
                  <c:v>1.1114695456562882</c:v>
                </c:pt>
                <c:pt idx="6">
                  <c:v>1.0954212909771426</c:v>
                </c:pt>
                <c:pt idx="7">
                  <c:v>0.9950057723788206</c:v>
                </c:pt>
                <c:pt idx="8">
                  <c:v>0.98597406695064249</c:v>
                </c:pt>
                <c:pt idx="9">
                  <c:v>1.0334232518205031</c:v>
                </c:pt>
                <c:pt idx="10">
                  <c:v>0.96008793835152795</c:v>
                </c:pt>
                <c:pt idx="11">
                  <c:v>2.0327217916198652</c:v>
                </c:pt>
                <c:pt idx="12">
                  <c:v>2.2503740682076634</c:v>
                </c:pt>
                <c:pt idx="13">
                  <c:v>2.3577125365611198</c:v>
                </c:pt>
                <c:pt idx="14">
                  <c:v>2.4152920717189188</c:v>
                </c:pt>
                <c:pt idx="15">
                  <c:v>2.6560802801555914</c:v>
                </c:pt>
                <c:pt idx="16">
                  <c:v>2.2408399564385197</c:v>
                </c:pt>
                <c:pt idx="17">
                  <c:v>2.4753166692604132</c:v>
                </c:pt>
                <c:pt idx="18">
                  <c:v>2.5716625147470586</c:v>
                </c:pt>
                <c:pt idx="19">
                  <c:v>2.8366977141079515</c:v>
                </c:pt>
                <c:pt idx="20">
                  <c:v>2.9232844968990621</c:v>
                </c:pt>
                <c:pt idx="21">
                  <c:v>2.5209977253418492</c:v>
                </c:pt>
                <c:pt idx="22">
                  <c:v>2.880721136985366</c:v>
                </c:pt>
                <c:pt idx="23">
                  <c:v>3.1997503331215111</c:v>
                </c:pt>
                <c:pt idx="24">
                  <c:v>3.4685866808398171</c:v>
                </c:pt>
                <c:pt idx="25">
                  <c:v>3.7473326056770229</c:v>
                </c:pt>
                <c:pt idx="26">
                  <c:v>3.7969956273820054</c:v>
                </c:pt>
                <c:pt idx="27">
                  <c:v>3.8327610908387326</c:v>
                </c:pt>
                <c:pt idx="28">
                  <c:v>3.8350994256780728</c:v>
                </c:pt>
                <c:pt idx="29">
                  <c:v>3.8516905919749376</c:v>
                </c:pt>
                <c:pt idx="30">
                  <c:v>3.7650709470564481</c:v>
                </c:pt>
                <c:pt idx="31">
                  <c:v>3.7187439866562721</c:v>
                </c:pt>
                <c:pt idx="32">
                  <c:v>4.0308265137144375</c:v>
                </c:pt>
                <c:pt idx="33">
                  <c:v>3.9094520973212132</c:v>
                </c:pt>
                <c:pt idx="34">
                  <c:v>3.5687231507182218</c:v>
                </c:pt>
                <c:pt idx="35">
                  <c:v>4.096494830418199</c:v>
                </c:pt>
                <c:pt idx="36">
                  <c:v>4.129035876902905</c:v>
                </c:pt>
                <c:pt idx="37">
                  <c:v>4.0896977724388037</c:v>
                </c:pt>
                <c:pt idx="38">
                  <c:v>4.4181860306661891</c:v>
                </c:pt>
                <c:pt idx="39">
                  <c:v>4.3520083434104864</c:v>
                </c:pt>
                <c:pt idx="40">
                  <c:v>4.4401742866129297</c:v>
                </c:pt>
                <c:pt idx="41">
                  <c:v>4.5295152344173673</c:v>
                </c:pt>
                <c:pt idx="42">
                  <c:v>4.5705679917862225</c:v>
                </c:pt>
                <c:pt idx="43">
                  <c:v>4.7700348944482567</c:v>
                </c:pt>
                <c:pt idx="44">
                  <c:v>4.5213156038201223</c:v>
                </c:pt>
                <c:pt idx="45">
                  <c:v>4.2979340447345145</c:v>
                </c:pt>
                <c:pt idx="46">
                  <c:v>4.6176932018491206</c:v>
                </c:pt>
                <c:pt idx="47">
                  <c:v>4.5707444942302828</c:v>
                </c:pt>
                <c:pt idx="48">
                  <c:v>3.8623746399740591</c:v>
                </c:pt>
                <c:pt idx="49">
                  <c:v>3.8670479779883271</c:v>
                </c:pt>
                <c:pt idx="50">
                  <c:v>3.8716967734195715</c:v>
                </c:pt>
                <c:pt idx="51">
                  <c:v>3.8763212190938519</c:v>
                </c:pt>
                <c:pt idx="52">
                  <c:v>3.8809215058225086</c:v>
                </c:pt>
                <c:pt idx="53">
                  <c:v>3.8854978224284102</c:v>
                </c:pt>
                <c:pt idx="54">
                  <c:v>3.6339550485774503</c:v>
                </c:pt>
                <c:pt idx="55">
                  <c:v>3.6355595402662142</c:v>
                </c:pt>
                <c:pt idx="56">
                  <c:v>3.6371523205245286</c:v>
                </c:pt>
                <c:pt idx="57">
                  <c:v>3.6387335171114117</c:v>
                </c:pt>
                <c:pt idx="58">
                  <c:v>3.6403032559343309</c:v>
                </c:pt>
                <c:pt idx="59">
                  <c:v>3.6418616610826269</c:v>
                </c:pt>
                <c:pt idx="60">
                  <c:v>3.6434088548602079</c:v>
                </c:pt>
                <c:pt idx="61">
                  <c:v>3.6449449578175503</c:v>
                </c:pt>
                <c:pt idx="62">
                  <c:v>3.6464700887830062</c:v>
                </c:pt>
                <c:pt idx="63">
                  <c:v>3.6479843648934489</c:v>
                </c:pt>
                <c:pt idx="64">
                  <c:v>3.6494879016242612</c:v>
                </c:pt>
              </c:numCache>
            </c:numRef>
          </c:yVal>
          <c:smooth val="1"/>
          <c:extLst>
            <c:ext xmlns:c16="http://schemas.microsoft.com/office/drawing/2014/chart" uri="{C3380CC4-5D6E-409C-BE32-E72D297353CC}">
              <c16:uniqueId val="{00000002-CF8E-4AF9-A092-4C9CDC449EBD}"/>
            </c:ext>
          </c:extLst>
        </c:ser>
        <c:dLbls>
          <c:showLegendKey val="0"/>
          <c:showVal val="0"/>
          <c:showCatName val="0"/>
          <c:showSerName val="0"/>
          <c:showPercent val="0"/>
          <c:showBubbleSize val="0"/>
        </c:dLbls>
        <c:axId val="1956916128"/>
        <c:axId val="1956908928"/>
      </c:scatterChart>
      <c:valAx>
        <c:axId val="19569161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56908928"/>
        <c:crosses val="autoZero"/>
        <c:crossBetween val="midCat"/>
      </c:valAx>
      <c:valAx>
        <c:axId val="195690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95691612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baseline="0"/>
              <a:t>T</a:t>
            </a:r>
            <a:r>
              <a:rPr lang="fi-FI"/>
              <a:t>emperature,</a:t>
            </a:r>
            <a:r>
              <a:rPr lang="fi-FI" baseline="0"/>
              <a:t> C, 30-year rolling mean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'Weather data'!$C$4</c:f>
              <c:strCache>
                <c:ptCount val="1"/>
                <c:pt idx="0">
                  <c:v>South Finland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'Weather data'!$B$17:$B$81</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'Weather data'!$C$17:$C$81</c:f>
              <c:numCache>
                <c:formatCode>General</c:formatCode>
                <c:ptCount val="65"/>
                <c:pt idx="0">
                  <c:v>2.6091236784143068</c:v>
                </c:pt>
                <c:pt idx="1">
                  <c:v>2.7204774746719282</c:v>
                </c:pt>
                <c:pt idx="2">
                  <c:v>2.7445025649259476</c:v>
                </c:pt>
                <c:pt idx="3">
                  <c:v>2.8618158020431421</c:v>
                </c:pt>
                <c:pt idx="4">
                  <c:v>2.9658169686900786</c:v>
                </c:pt>
                <c:pt idx="5">
                  <c:v>2.878573426860104</c:v>
                </c:pt>
                <c:pt idx="6">
                  <c:v>2.8613458084963299</c:v>
                </c:pt>
                <c:pt idx="7">
                  <c:v>2.7861400495027633</c:v>
                </c:pt>
                <c:pt idx="8">
                  <c:v>2.7870074449642717</c:v>
                </c:pt>
                <c:pt idx="9">
                  <c:v>2.7666678404543283</c:v>
                </c:pt>
                <c:pt idx="10">
                  <c:v>2.7556459964645854</c:v>
                </c:pt>
                <c:pt idx="11">
                  <c:v>2.7689980428182843</c:v>
                </c:pt>
                <c:pt idx="12">
                  <c:v>2.7992054982606844</c:v>
                </c:pt>
                <c:pt idx="13">
                  <c:v>2.8393019552484846</c:v>
                </c:pt>
                <c:pt idx="14">
                  <c:v>2.7630522189470232</c:v>
                </c:pt>
                <c:pt idx="15">
                  <c:v>2.7511947505959089</c:v>
                </c:pt>
                <c:pt idx="16">
                  <c:v>2.6845947398488805</c:v>
                </c:pt>
                <c:pt idx="17">
                  <c:v>2.7071658209202116</c:v>
                </c:pt>
                <c:pt idx="18">
                  <c:v>2.7847126857229174</c:v>
                </c:pt>
                <c:pt idx="19">
                  <c:v>2.8237131962095292</c:v>
                </c:pt>
                <c:pt idx="20">
                  <c:v>2.8010014541697985</c:v>
                </c:pt>
                <c:pt idx="21">
                  <c:v>2.8544742601985922</c:v>
                </c:pt>
                <c:pt idx="22">
                  <c:v>2.8730400463279944</c:v>
                </c:pt>
                <c:pt idx="23">
                  <c:v>2.8687621291291179</c:v>
                </c:pt>
                <c:pt idx="24">
                  <c:v>2.9175654553745201</c:v>
                </c:pt>
                <c:pt idx="25">
                  <c:v>2.9680158886370998</c:v>
                </c:pt>
                <c:pt idx="26">
                  <c:v>2.9792410047281677</c:v>
                </c:pt>
                <c:pt idx="27">
                  <c:v>3.0074082540651328</c:v>
                </c:pt>
                <c:pt idx="28">
                  <c:v>3.0697395777390617</c:v>
                </c:pt>
                <c:pt idx="29">
                  <c:v>3.153627237803029</c:v>
                </c:pt>
                <c:pt idx="30">
                  <c:v>3.1808290932434571</c:v>
                </c:pt>
                <c:pt idx="31">
                  <c:v>3.1663236848270562</c:v>
                </c:pt>
                <c:pt idx="32">
                  <c:v>3.1855295920621427</c:v>
                </c:pt>
                <c:pt idx="33">
                  <c:v>3.1632380912693874</c:v>
                </c:pt>
                <c:pt idx="34">
                  <c:v>3.1602069658336229</c:v>
                </c:pt>
                <c:pt idx="35">
                  <c:v>3.2553812280620327</c:v>
                </c:pt>
                <c:pt idx="36">
                  <c:v>3.3175001190699422</c:v>
                </c:pt>
                <c:pt idx="37">
                  <c:v>3.4304795274822526</c:v>
                </c:pt>
                <c:pt idx="38">
                  <c:v>3.4588376215701921</c:v>
                </c:pt>
                <c:pt idx="39">
                  <c:v>3.4592308696416243</c:v>
                </c:pt>
                <c:pt idx="40">
                  <c:v>3.5355372764590594</c:v>
                </c:pt>
                <c:pt idx="41">
                  <c:v>3.5399313343356655</c:v>
                </c:pt>
                <c:pt idx="42">
                  <c:v>3.5846770431705584</c:v>
                </c:pt>
                <c:pt idx="43">
                  <c:v>3.6285165204639793</c:v>
                </c:pt>
                <c:pt idx="44">
                  <c:v>3.7804845483914571</c:v>
                </c:pt>
                <c:pt idx="45">
                  <c:v>3.8435754729369673</c:v>
                </c:pt>
                <c:pt idx="46">
                  <c:v>3.9529359359776515</c:v>
                </c:pt>
                <c:pt idx="47">
                  <c:v>3.9987377072371992</c:v>
                </c:pt>
                <c:pt idx="48">
                  <c:v>3.9827592631201059</c:v>
                </c:pt>
                <c:pt idx="49">
                  <c:v>4.0460606598148088</c:v>
                </c:pt>
                <c:pt idx="50">
                  <c:v>4.0538681832882766</c:v>
                </c:pt>
                <c:pt idx="51">
                  <c:v>4.0791796722297917</c:v>
                </c:pt>
                <c:pt idx="52">
                  <c:v>4.1143976400279403</c:v>
                </c:pt>
                <c:pt idx="53">
                  <c:v>4.1559082141004113</c:v>
                </c:pt>
                <c:pt idx="54">
                  <c:v>4.16626008925211</c:v>
                </c:pt>
                <c:pt idx="55">
                  <c:v>4.218156734491739</c:v>
                </c:pt>
                <c:pt idx="56">
                  <c:v>4.2440341738996112</c:v>
                </c:pt>
                <c:pt idx="57">
                  <c:v>4.3023237891070281</c:v>
                </c:pt>
                <c:pt idx="58">
                  <c:v>4.3240418812553534</c:v>
                </c:pt>
                <c:pt idx="59">
                  <c:v>4.2965890550833317</c:v>
                </c:pt>
                <c:pt idx="60">
                  <c:v>4.3409061059266625</c:v>
                </c:pt>
                <c:pt idx="61">
                  <c:v>4.3768733723594266</c:v>
                </c:pt>
                <c:pt idx="62">
                  <c:v>4.4160242890477761</c:v>
                </c:pt>
                <c:pt idx="63">
                  <c:v>4.4482780774448081</c:v>
                </c:pt>
                <c:pt idx="64">
                  <c:v>4.449064981687374</c:v>
                </c:pt>
              </c:numCache>
            </c:numRef>
          </c:yVal>
          <c:smooth val="1"/>
          <c:extLst>
            <c:ext xmlns:c16="http://schemas.microsoft.com/office/drawing/2014/chart" uri="{C3380CC4-5D6E-409C-BE32-E72D297353CC}">
              <c16:uniqueId val="{00000000-D413-41C3-9A87-2054766BD757}"/>
            </c:ext>
          </c:extLst>
        </c:ser>
        <c:ser>
          <c:idx val="1"/>
          <c:order val="1"/>
          <c:tx>
            <c:strRef>
              <c:f>'Weather data'!$E$4</c:f>
              <c:strCache>
                <c:ptCount val="1"/>
                <c:pt idx="0">
                  <c:v>North Finland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'Weather data'!$B$17:$B$81</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'Weather data'!$E$17:$E$81</c:f>
              <c:numCache>
                <c:formatCode>General</c:formatCode>
                <c:ptCount val="65"/>
                <c:pt idx="0">
                  <c:v>0.73379450887806896</c:v>
                </c:pt>
                <c:pt idx="1">
                  <c:v>0.86578823794878823</c:v>
                </c:pt>
                <c:pt idx="2">
                  <c:v>0.87575870561973346</c:v>
                </c:pt>
                <c:pt idx="3">
                  <c:v>1.0146224779853819</c:v>
                </c:pt>
                <c:pt idx="4">
                  <c:v>1.0926520095440124</c:v>
                </c:pt>
                <c:pt idx="5">
                  <c:v>1.0146655428510509</c:v>
                </c:pt>
                <c:pt idx="6">
                  <c:v>0.99387085637022587</c:v>
                </c:pt>
                <c:pt idx="7">
                  <c:v>0.91678044680454573</c:v>
                </c:pt>
                <c:pt idx="8">
                  <c:v>0.92261354242431537</c:v>
                </c:pt>
                <c:pt idx="9">
                  <c:v>0.89388980727456024</c:v>
                </c:pt>
                <c:pt idx="10">
                  <c:v>0.86648595637412273</c:v>
                </c:pt>
                <c:pt idx="11">
                  <c:v>0.88180111985883602</c:v>
                </c:pt>
                <c:pt idx="12">
                  <c:v>0.90222074340258873</c:v>
                </c:pt>
                <c:pt idx="13">
                  <c:v>0.947618685590492</c:v>
                </c:pt>
                <c:pt idx="14">
                  <c:v>0.86552063306596194</c:v>
                </c:pt>
                <c:pt idx="15">
                  <c:v>0.85460601424833005</c:v>
                </c:pt>
                <c:pt idx="16">
                  <c:v>0.79785545067843189</c:v>
                </c:pt>
                <c:pt idx="17">
                  <c:v>0.81665075298210876</c:v>
                </c:pt>
                <c:pt idx="18">
                  <c:v>0.89570709904527424</c:v>
                </c:pt>
                <c:pt idx="19">
                  <c:v>0.91936739901941633</c:v>
                </c:pt>
                <c:pt idx="20">
                  <c:v>0.88684365426937661</c:v>
                </c:pt>
                <c:pt idx="21">
                  <c:v>0.93884552309156832</c:v>
                </c:pt>
                <c:pt idx="22">
                  <c:v>0.95080123237429404</c:v>
                </c:pt>
                <c:pt idx="23">
                  <c:v>0.94192460195785122</c:v>
                </c:pt>
                <c:pt idx="24">
                  <c:v>0.98886252966830523</c:v>
                </c:pt>
                <c:pt idx="25">
                  <c:v>1.0623999416416701</c:v>
                </c:pt>
                <c:pt idx="26">
                  <c:v>1.0632307870541973</c:v>
                </c:pt>
                <c:pt idx="27">
                  <c:v>1.0900517200168982</c:v>
                </c:pt>
                <c:pt idx="28">
                  <c:v>1.1461373460873101</c:v>
                </c:pt>
                <c:pt idx="29">
                  <c:v>1.225576105935051</c:v>
                </c:pt>
                <c:pt idx="30">
                  <c:v>1.269570731455645</c:v>
                </c:pt>
                <c:pt idx="31">
                  <c:v>1.2388830906297288</c:v>
                </c:pt>
                <c:pt idx="32">
                  <c:v>1.2754636289522099</c:v>
                </c:pt>
                <c:pt idx="33">
                  <c:v>1.2488232531560171</c:v>
                </c:pt>
                <c:pt idx="34">
                  <c:v>1.2721909383795973</c:v>
                </c:pt>
                <c:pt idx="35">
                  <c:v>1.3579080650228721</c:v>
                </c:pt>
                <c:pt idx="36">
                  <c:v>1.4237085805511971</c:v>
                </c:pt>
                <c:pt idx="37">
                  <c:v>1.5275953287050139</c:v>
                </c:pt>
                <c:pt idx="38">
                  <c:v>1.5562409965302413</c:v>
                </c:pt>
                <c:pt idx="39">
                  <c:v>1.5638821690799547</c:v>
                </c:pt>
                <c:pt idx="40">
                  <c:v>1.6583544736869769</c:v>
                </c:pt>
                <c:pt idx="41">
                  <c:v>1.6585429551537094</c:v>
                </c:pt>
                <c:pt idx="42">
                  <c:v>1.7113781069251792</c:v>
                </c:pt>
                <c:pt idx="43">
                  <c:v>1.7530762456708322</c:v>
                </c:pt>
                <c:pt idx="44">
                  <c:v>1.9121830830341151</c:v>
                </c:pt>
                <c:pt idx="45">
                  <c:v>1.9885730500976213</c:v>
                </c:pt>
                <c:pt idx="46">
                  <c:v>2.0861772772504237</c:v>
                </c:pt>
                <c:pt idx="47">
                  <c:v>2.1388230024988713</c:v>
                </c:pt>
                <c:pt idx="48">
                  <c:v>2.107743980319992</c:v>
                </c:pt>
                <c:pt idx="49">
                  <c:v>2.1669651347745673</c:v>
                </c:pt>
                <c:pt idx="50">
                  <c:v>2.1746003330673975</c:v>
                </c:pt>
                <c:pt idx="51">
                  <c:v>2.2055330130634729</c:v>
                </c:pt>
                <c:pt idx="52">
                  <c:v>2.2389295014007953</c:v>
                </c:pt>
                <c:pt idx="53">
                  <c:v>2.2754359525121157</c:v>
                </c:pt>
                <c:pt idx="54">
                  <c:v>2.2916085644299531</c:v>
                </c:pt>
                <c:pt idx="55">
                  <c:v>2.3279642085325536</c:v>
                </c:pt>
                <c:pt idx="56">
                  <c:v>2.3594100966809184</c:v>
                </c:pt>
                <c:pt idx="57">
                  <c:v>2.4312302469024067</c:v>
                </c:pt>
                <c:pt idx="58">
                  <c:v>2.461612797322466</c:v>
                </c:pt>
                <c:pt idx="59">
                  <c:v>2.4306429334492674</c:v>
                </c:pt>
                <c:pt idx="60">
                  <c:v>2.480047126339509</c:v>
                </c:pt>
                <c:pt idx="61">
                  <c:v>2.5275952945554869</c:v>
                </c:pt>
                <c:pt idx="62">
                  <c:v>2.5499534187417523</c:v>
                </c:pt>
                <c:pt idx="63">
                  <c:v>2.5716450521597012</c:v>
                </c:pt>
                <c:pt idx="64">
                  <c:v>2.5485579646613963</c:v>
                </c:pt>
              </c:numCache>
            </c:numRef>
          </c:yVal>
          <c:smooth val="1"/>
          <c:extLst>
            <c:ext xmlns:c16="http://schemas.microsoft.com/office/drawing/2014/chart" uri="{C3380CC4-5D6E-409C-BE32-E72D297353CC}">
              <c16:uniqueId val="{00000001-D413-41C3-9A87-2054766BD757}"/>
            </c:ext>
          </c:extLst>
        </c:ser>
        <c:dLbls>
          <c:showLegendKey val="0"/>
          <c:showVal val="0"/>
          <c:showCatName val="0"/>
          <c:showSerName val="0"/>
          <c:showPercent val="0"/>
          <c:showBubbleSize val="0"/>
        </c:dLbls>
        <c:axId val="984109472"/>
        <c:axId val="984110432"/>
      </c:scatterChart>
      <c:valAx>
        <c:axId val="9841094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84110432"/>
        <c:crosses val="autoZero"/>
        <c:crossBetween val="midCat"/>
      </c:valAx>
      <c:valAx>
        <c:axId val="984110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8410947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Precipitation,</a:t>
            </a:r>
            <a:r>
              <a:rPr lang="fi-FI" baseline="0"/>
              <a:t> mm, 30-year rolling mean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'Weather data'!$C$4</c:f>
              <c:strCache>
                <c:ptCount val="1"/>
                <c:pt idx="0">
                  <c:v>South Finland</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'Weather data'!$B$17:$B$81</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'Weather data'!$D$17:$D$81</c:f>
              <c:numCache>
                <c:formatCode>General</c:formatCode>
                <c:ptCount val="65"/>
                <c:pt idx="0">
                  <c:v>572.956940529706</c:v>
                </c:pt>
                <c:pt idx="1">
                  <c:v>572.18197150044921</c:v>
                </c:pt>
                <c:pt idx="2">
                  <c:v>572.40577321496755</c:v>
                </c:pt>
                <c:pt idx="3">
                  <c:v>586.49793686388205</c:v>
                </c:pt>
                <c:pt idx="4">
                  <c:v>582.81133425940573</c:v>
                </c:pt>
                <c:pt idx="5">
                  <c:v>576.39250563367352</c:v>
                </c:pt>
                <c:pt idx="6">
                  <c:v>580.28319824473806</c:v>
                </c:pt>
                <c:pt idx="7">
                  <c:v>574.44185027923595</c:v>
                </c:pt>
                <c:pt idx="8">
                  <c:v>577.55723335842458</c:v>
                </c:pt>
                <c:pt idx="9">
                  <c:v>578.67136931324933</c:v>
                </c:pt>
                <c:pt idx="10">
                  <c:v>586.9608654135825</c:v>
                </c:pt>
                <c:pt idx="11">
                  <c:v>586.05015293454733</c:v>
                </c:pt>
                <c:pt idx="12">
                  <c:v>590.28076392622597</c:v>
                </c:pt>
                <c:pt idx="13">
                  <c:v>592.1819798585143</c:v>
                </c:pt>
                <c:pt idx="14">
                  <c:v>592.44368669094888</c:v>
                </c:pt>
                <c:pt idx="15">
                  <c:v>594.45393503774199</c:v>
                </c:pt>
                <c:pt idx="16">
                  <c:v>595.98072941338216</c:v>
                </c:pt>
                <c:pt idx="17">
                  <c:v>599.69895800394113</c:v>
                </c:pt>
                <c:pt idx="18">
                  <c:v>599.98383787160788</c:v>
                </c:pt>
                <c:pt idx="19">
                  <c:v>601.81975993143647</c:v>
                </c:pt>
                <c:pt idx="20">
                  <c:v>602.35912399370659</c:v>
                </c:pt>
                <c:pt idx="21">
                  <c:v>603.53820297930406</c:v>
                </c:pt>
                <c:pt idx="22">
                  <c:v>606.07255703041972</c:v>
                </c:pt>
                <c:pt idx="23">
                  <c:v>610.58154853376232</c:v>
                </c:pt>
                <c:pt idx="24">
                  <c:v>612.52346648932246</c:v>
                </c:pt>
                <c:pt idx="25">
                  <c:v>613.10235483745589</c:v>
                </c:pt>
                <c:pt idx="26">
                  <c:v>610.57047133283663</c:v>
                </c:pt>
                <c:pt idx="27">
                  <c:v>615.30699109288867</c:v>
                </c:pt>
                <c:pt idx="28">
                  <c:v>618.67574101752336</c:v>
                </c:pt>
                <c:pt idx="29">
                  <c:v>622.53783245776901</c:v>
                </c:pt>
                <c:pt idx="30">
                  <c:v>625.17176635825979</c:v>
                </c:pt>
                <c:pt idx="31">
                  <c:v>624.29385679713471</c:v>
                </c:pt>
                <c:pt idx="32">
                  <c:v>625.21189697843715</c:v>
                </c:pt>
                <c:pt idx="33">
                  <c:v>622.43814919294823</c:v>
                </c:pt>
                <c:pt idx="34">
                  <c:v>626.14400152131975</c:v>
                </c:pt>
                <c:pt idx="35">
                  <c:v>629.91800031214609</c:v>
                </c:pt>
                <c:pt idx="36">
                  <c:v>631.70950189356961</c:v>
                </c:pt>
                <c:pt idx="37">
                  <c:v>641.92310973442295</c:v>
                </c:pt>
                <c:pt idx="38">
                  <c:v>638.19448767129029</c:v>
                </c:pt>
                <c:pt idx="39">
                  <c:v>637.81068334434997</c:v>
                </c:pt>
                <c:pt idx="40">
                  <c:v>635.97838687061869</c:v>
                </c:pt>
                <c:pt idx="41">
                  <c:v>644.07882521690601</c:v>
                </c:pt>
                <c:pt idx="42">
                  <c:v>642.68956676776963</c:v>
                </c:pt>
                <c:pt idx="43">
                  <c:v>641.03796944716419</c:v>
                </c:pt>
                <c:pt idx="44">
                  <c:v>644.42364058200849</c:v>
                </c:pt>
                <c:pt idx="45">
                  <c:v>644.15714226203022</c:v>
                </c:pt>
                <c:pt idx="46">
                  <c:v>644.80454273958128</c:v>
                </c:pt>
                <c:pt idx="47">
                  <c:v>637.82691310719781</c:v>
                </c:pt>
                <c:pt idx="48">
                  <c:v>639.23618069465215</c:v>
                </c:pt>
                <c:pt idx="49">
                  <c:v>642.98203361505227</c:v>
                </c:pt>
                <c:pt idx="50">
                  <c:v>642.63188327890316</c:v>
                </c:pt>
                <c:pt idx="51">
                  <c:v>640.49600638045001</c:v>
                </c:pt>
                <c:pt idx="52">
                  <c:v>642.24286450458351</c:v>
                </c:pt>
                <c:pt idx="53">
                  <c:v>642.86768827688502</c:v>
                </c:pt>
                <c:pt idx="54">
                  <c:v>643.70770694971338</c:v>
                </c:pt>
                <c:pt idx="55">
                  <c:v>645.04144823821707</c:v>
                </c:pt>
                <c:pt idx="56">
                  <c:v>647.71003325881395</c:v>
                </c:pt>
                <c:pt idx="57">
                  <c:v>644.74055969283734</c:v>
                </c:pt>
                <c:pt idx="58">
                  <c:v>646.81152147796195</c:v>
                </c:pt>
                <c:pt idx="59">
                  <c:v>645.27858999108366</c:v>
                </c:pt>
                <c:pt idx="60">
                  <c:v>645.6437508095803</c:v>
                </c:pt>
                <c:pt idx="61">
                  <c:v>651.09868553427827</c:v>
                </c:pt>
                <c:pt idx="62">
                  <c:v>653.63775314435725</c:v>
                </c:pt>
                <c:pt idx="63">
                  <c:v>651.0300841865984</c:v>
                </c:pt>
                <c:pt idx="64">
                  <c:v>651.75609707737419</c:v>
                </c:pt>
              </c:numCache>
            </c:numRef>
          </c:yVal>
          <c:smooth val="1"/>
          <c:extLst>
            <c:ext xmlns:c16="http://schemas.microsoft.com/office/drawing/2014/chart" uri="{C3380CC4-5D6E-409C-BE32-E72D297353CC}">
              <c16:uniqueId val="{00000000-C017-4775-9C1C-C8EF818AD91A}"/>
            </c:ext>
          </c:extLst>
        </c:ser>
        <c:ser>
          <c:idx val="1"/>
          <c:order val="1"/>
          <c:tx>
            <c:strRef>
              <c:f>'Weather data'!$E$4</c:f>
              <c:strCache>
                <c:ptCount val="1"/>
                <c:pt idx="0">
                  <c:v>North Finland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'Weather data'!$B$17:$B$81</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'Weather data'!$F$17:$F$81</c:f>
              <c:numCache>
                <c:formatCode>General</c:formatCode>
                <c:ptCount val="65"/>
                <c:pt idx="0">
                  <c:v>548.86237425071283</c:v>
                </c:pt>
                <c:pt idx="1">
                  <c:v>550.20626739138493</c:v>
                </c:pt>
                <c:pt idx="2">
                  <c:v>548.70119883709538</c:v>
                </c:pt>
                <c:pt idx="3">
                  <c:v>559.56410680602596</c:v>
                </c:pt>
                <c:pt idx="4">
                  <c:v>558.68679822670674</c:v>
                </c:pt>
                <c:pt idx="5">
                  <c:v>553.05021685649058</c:v>
                </c:pt>
                <c:pt idx="6">
                  <c:v>554.75358613025151</c:v>
                </c:pt>
                <c:pt idx="7">
                  <c:v>548.21799591739443</c:v>
                </c:pt>
                <c:pt idx="8">
                  <c:v>551.5415408405504</c:v>
                </c:pt>
                <c:pt idx="9">
                  <c:v>548.19578471231</c:v>
                </c:pt>
                <c:pt idx="10">
                  <c:v>555.15933476000328</c:v>
                </c:pt>
                <c:pt idx="11">
                  <c:v>554.73941018901598</c:v>
                </c:pt>
                <c:pt idx="12">
                  <c:v>560.12597196929494</c:v>
                </c:pt>
                <c:pt idx="13">
                  <c:v>560.52616632664058</c:v>
                </c:pt>
                <c:pt idx="14">
                  <c:v>560.35795060424903</c:v>
                </c:pt>
                <c:pt idx="15">
                  <c:v>561.09685661607534</c:v>
                </c:pt>
                <c:pt idx="16">
                  <c:v>561.06219603454667</c:v>
                </c:pt>
                <c:pt idx="17">
                  <c:v>561.52954549811011</c:v>
                </c:pt>
                <c:pt idx="18">
                  <c:v>564.28042568700641</c:v>
                </c:pt>
                <c:pt idx="19">
                  <c:v>564.8616123328037</c:v>
                </c:pt>
                <c:pt idx="20">
                  <c:v>564.39001620814804</c:v>
                </c:pt>
                <c:pt idx="21">
                  <c:v>567.78180476573311</c:v>
                </c:pt>
                <c:pt idx="22">
                  <c:v>569.75258723034449</c:v>
                </c:pt>
                <c:pt idx="23">
                  <c:v>569.53425869014188</c:v>
                </c:pt>
                <c:pt idx="24">
                  <c:v>569.69182607158154</c:v>
                </c:pt>
                <c:pt idx="25">
                  <c:v>569.37758137021262</c:v>
                </c:pt>
                <c:pt idx="26">
                  <c:v>567.65352573586404</c:v>
                </c:pt>
                <c:pt idx="27">
                  <c:v>575.05900535432772</c:v>
                </c:pt>
                <c:pt idx="28">
                  <c:v>580.38474475686598</c:v>
                </c:pt>
                <c:pt idx="29">
                  <c:v>585.87513219630841</c:v>
                </c:pt>
                <c:pt idx="30">
                  <c:v>586.45862131589956</c:v>
                </c:pt>
                <c:pt idx="31">
                  <c:v>584.75895383159695</c:v>
                </c:pt>
                <c:pt idx="32">
                  <c:v>585.78937719998578</c:v>
                </c:pt>
                <c:pt idx="33">
                  <c:v>584.93118074774145</c:v>
                </c:pt>
                <c:pt idx="34">
                  <c:v>587.95064376359016</c:v>
                </c:pt>
                <c:pt idx="35">
                  <c:v>590.54838260624456</c:v>
                </c:pt>
                <c:pt idx="36">
                  <c:v>594.38628682280091</c:v>
                </c:pt>
                <c:pt idx="37">
                  <c:v>604.10977103493531</c:v>
                </c:pt>
                <c:pt idx="38">
                  <c:v>601.08698009716488</c:v>
                </c:pt>
                <c:pt idx="39">
                  <c:v>604.81794467119335</c:v>
                </c:pt>
                <c:pt idx="40">
                  <c:v>603.90211340408291</c:v>
                </c:pt>
                <c:pt idx="41">
                  <c:v>610.82368755962182</c:v>
                </c:pt>
                <c:pt idx="42">
                  <c:v>609.09742090470024</c:v>
                </c:pt>
                <c:pt idx="43">
                  <c:v>610.20489288700617</c:v>
                </c:pt>
                <c:pt idx="44">
                  <c:v>618.77857998226852</c:v>
                </c:pt>
                <c:pt idx="45">
                  <c:v>621.46219726767742</c:v>
                </c:pt>
                <c:pt idx="46">
                  <c:v>623.30732754960547</c:v>
                </c:pt>
                <c:pt idx="47">
                  <c:v>620.17321137748627</c:v>
                </c:pt>
                <c:pt idx="48">
                  <c:v>619.40754675813866</c:v>
                </c:pt>
                <c:pt idx="49">
                  <c:v>628.22040246913969</c:v>
                </c:pt>
                <c:pt idx="50">
                  <c:v>629.18694108287752</c:v>
                </c:pt>
                <c:pt idx="51">
                  <c:v>624.92284631580799</c:v>
                </c:pt>
                <c:pt idx="52">
                  <c:v>626.8900497366659</c:v>
                </c:pt>
                <c:pt idx="53">
                  <c:v>630.19018426113109</c:v>
                </c:pt>
                <c:pt idx="54">
                  <c:v>632.04620651591972</c:v>
                </c:pt>
                <c:pt idx="55">
                  <c:v>635.44054843336426</c:v>
                </c:pt>
                <c:pt idx="56">
                  <c:v>638.11931452488091</c:v>
                </c:pt>
                <c:pt idx="57">
                  <c:v>633.43975753784071</c:v>
                </c:pt>
                <c:pt idx="58">
                  <c:v>635.63267195745004</c:v>
                </c:pt>
                <c:pt idx="59">
                  <c:v>632.71998074825467</c:v>
                </c:pt>
                <c:pt idx="60">
                  <c:v>635.49348188077488</c:v>
                </c:pt>
                <c:pt idx="61">
                  <c:v>641.50100794729497</c:v>
                </c:pt>
                <c:pt idx="62">
                  <c:v>645.78800790857395</c:v>
                </c:pt>
                <c:pt idx="63">
                  <c:v>643.55962363662115</c:v>
                </c:pt>
                <c:pt idx="64">
                  <c:v>643.9977744380468</c:v>
                </c:pt>
              </c:numCache>
            </c:numRef>
          </c:yVal>
          <c:smooth val="1"/>
          <c:extLst>
            <c:ext xmlns:c16="http://schemas.microsoft.com/office/drawing/2014/chart" uri="{C3380CC4-5D6E-409C-BE32-E72D297353CC}">
              <c16:uniqueId val="{00000001-C017-4775-9C1C-C8EF818AD91A}"/>
            </c:ext>
          </c:extLst>
        </c:ser>
        <c:dLbls>
          <c:showLegendKey val="0"/>
          <c:showVal val="0"/>
          <c:showCatName val="0"/>
          <c:showSerName val="0"/>
          <c:showPercent val="0"/>
          <c:showBubbleSize val="0"/>
        </c:dLbls>
        <c:axId val="984109472"/>
        <c:axId val="984110432"/>
      </c:scatterChart>
      <c:valAx>
        <c:axId val="9841094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84110432"/>
        <c:crosses val="autoZero"/>
        <c:crossBetween val="midCat"/>
      </c:valAx>
      <c:valAx>
        <c:axId val="984110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98410947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sz="1400" b="0" i="0" u="none" strike="noStrike" kern="1200" spc="0" baseline="0">
                <a:solidFill>
                  <a:sysClr val="windowText" lastClr="000000">
                    <a:lumMod val="65000"/>
                    <a:lumOff val="35000"/>
                  </a:sysClr>
                </a:solidFill>
              </a:rPr>
              <a:t>Mean growing stock volume</a:t>
            </a:r>
          </a:p>
          <a:p>
            <a:pPr>
              <a:defRPr/>
            </a:pPr>
            <a:r>
              <a:rPr lang="fi-FI" sz="1400" b="0" i="0" u="none" strike="noStrike" kern="1200" spc="0" baseline="0">
                <a:solidFill>
                  <a:sysClr val="windowText" lastClr="000000">
                    <a:lumMod val="65000"/>
                    <a:lumOff val="35000"/>
                  </a:sysClr>
                </a:solidFill>
              </a:rPr>
              <a:t>Mineral soil, South Finland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'Growing stock'!$E$73</c:f>
              <c:strCache>
                <c:ptCount val="1"/>
                <c:pt idx="0">
                  <c:v>Pine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'Growing stock'!$F$72:$BV$72</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stock'!$F$73:$BV$73</c:f>
              <c:numCache>
                <c:formatCode>0.00</c:formatCode>
                <c:ptCount val="69"/>
                <c:pt idx="0">
                  <c:v>40.950788672001948</c:v>
                </c:pt>
                <c:pt idx="1">
                  <c:v>41.153955375490909</c:v>
                </c:pt>
                <c:pt idx="2">
                  <c:v>41.357122078979899</c:v>
                </c:pt>
                <c:pt idx="3">
                  <c:v>41.560288782468945</c:v>
                </c:pt>
                <c:pt idx="4">
                  <c:v>41.763455485957934</c:v>
                </c:pt>
                <c:pt idx="5">
                  <c:v>41.966622189446923</c:v>
                </c:pt>
                <c:pt idx="6">
                  <c:v>42.169788892935955</c:v>
                </c:pt>
                <c:pt idx="7">
                  <c:v>42.529871612674242</c:v>
                </c:pt>
                <c:pt idx="8">
                  <c:v>42.889954332412458</c:v>
                </c:pt>
                <c:pt idx="9">
                  <c:v>43.250037052150788</c:v>
                </c:pt>
                <c:pt idx="10">
                  <c:v>43.610119771889003</c:v>
                </c:pt>
                <c:pt idx="11">
                  <c:v>43.970202491627333</c:v>
                </c:pt>
                <c:pt idx="12">
                  <c:v>44.330285211365549</c:v>
                </c:pt>
                <c:pt idx="13">
                  <c:v>44.690367931103879</c:v>
                </c:pt>
                <c:pt idx="14">
                  <c:v>45.050450650842095</c:v>
                </c:pt>
                <c:pt idx="15">
                  <c:v>45.41053337058046</c:v>
                </c:pt>
                <c:pt idx="16">
                  <c:v>45.954492771316836</c:v>
                </c:pt>
                <c:pt idx="17">
                  <c:v>46.498452172053248</c:v>
                </c:pt>
                <c:pt idx="18">
                  <c:v>47.042411572789661</c:v>
                </c:pt>
                <c:pt idx="19">
                  <c:v>47.586370973526073</c:v>
                </c:pt>
                <c:pt idx="20">
                  <c:v>48.130330374262257</c:v>
                </c:pt>
                <c:pt idx="21">
                  <c:v>48.67428977499867</c:v>
                </c:pt>
                <c:pt idx="22">
                  <c:v>49.218249175735082</c:v>
                </c:pt>
                <c:pt idx="23">
                  <c:v>49.762208576471494</c:v>
                </c:pt>
                <c:pt idx="24">
                  <c:v>50.306167977207679</c:v>
                </c:pt>
                <c:pt idx="25">
                  <c:v>50.850127377944048</c:v>
                </c:pt>
                <c:pt idx="26">
                  <c:v>51.441759241533418</c:v>
                </c:pt>
                <c:pt idx="27">
                  <c:v>52.033391105122973</c:v>
                </c:pt>
                <c:pt idx="28">
                  <c:v>52.625022968712301</c:v>
                </c:pt>
                <c:pt idx="29">
                  <c:v>53.216654832301856</c:v>
                </c:pt>
                <c:pt idx="30">
                  <c:v>53.808286695891184</c:v>
                </c:pt>
                <c:pt idx="31">
                  <c:v>54.399918559480511</c:v>
                </c:pt>
                <c:pt idx="32">
                  <c:v>54.991550423070066</c:v>
                </c:pt>
                <c:pt idx="33">
                  <c:v>55.583182286659522</c:v>
                </c:pt>
                <c:pt idx="34">
                  <c:v>56.334184640320473</c:v>
                </c:pt>
                <c:pt idx="35">
                  <c:v>57.085186993981097</c:v>
                </c:pt>
                <c:pt idx="36">
                  <c:v>57.836189347641948</c:v>
                </c:pt>
                <c:pt idx="37">
                  <c:v>58.5871917013028</c:v>
                </c:pt>
                <c:pt idx="38">
                  <c:v>59.338194054963552</c:v>
                </c:pt>
                <c:pt idx="39">
                  <c:v>59.813699209291485</c:v>
                </c:pt>
                <c:pt idx="40">
                  <c:v>60.289204363619319</c:v>
                </c:pt>
                <c:pt idx="41">
                  <c:v>60.764709517947153</c:v>
                </c:pt>
                <c:pt idx="42">
                  <c:v>61.240214672274988</c:v>
                </c:pt>
                <c:pt idx="43">
                  <c:v>61.715719826602786</c:v>
                </c:pt>
                <c:pt idx="44">
                  <c:v>61.516084873374382</c:v>
                </c:pt>
                <c:pt idx="45">
                  <c:v>61.316449920145999</c:v>
                </c:pt>
                <c:pt idx="46">
                  <c:v>61.116814966917616</c:v>
                </c:pt>
                <c:pt idx="47">
                  <c:v>60.917180013689254</c:v>
                </c:pt>
                <c:pt idx="48">
                  <c:v>61.312242747989785</c:v>
                </c:pt>
                <c:pt idx="49">
                  <c:v>61.70730548229028</c:v>
                </c:pt>
                <c:pt idx="50">
                  <c:v>62.102368216590889</c:v>
                </c:pt>
                <c:pt idx="51">
                  <c:v>62.497430950891385</c:v>
                </c:pt>
                <c:pt idx="52">
                  <c:v>62.892493685191994</c:v>
                </c:pt>
                <c:pt idx="53">
                  <c:v>63.287556419492489</c:v>
                </c:pt>
                <c:pt idx="54">
                  <c:v>63.682619153792984</c:v>
                </c:pt>
                <c:pt idx="55">
                  <c:v>64.077681888093593</c:v>
                </c:pt>
                <c:pt idx="56">
                  <c:v>64.472744622394089</c:v>
                </c:pt>
                <c:pt idx="57">
                  <c:v>64.867807356694698</c:v>
                </c:pt>
                <c:pt idx="58">
                  <c:v>65.262870090995222</c:v>
                </c:pt>
                <c:pt idx="59">
                  <c:v>65.561783999808995</c:v>
                </c:pt>
                <c:pt idx="60">
                  <c:v>65.860697908622683</c:v>
                </c:pt>
                <c:pt idx="61">
                  <c:v>66.159611817436485</c:v>
                </c:pt>
                <c:pt idx="62">
                  <c:v>66.458525726250173</c:v>
                </c:pt>
                <c:pt idx="63">
                  <c:v>66.757439635063861</c:v>
                </c:pt>
                <c:pt idx="64">
                  <c:v>67.056353543877549</c:v>
                </c:pt>
                <c:pt idx="65">
                  <c:v>67.355267452691351</c:v>
                </c:pt>
                <c:pt idx="66">
                  <c:v>67.654181361505039</c:v>
                </c:pt>
                <c:pt idx="67">
                  <c:v>67.953095270318727</c:v>
                </c:pt>
                <c:pt idx="68">
                  <c:v>68.252009179132415</c:v>
                </c:pt>
              </c:numCache>
            </c:numRef>
          </c:yVal>
          <c:smooth val="1"/>
          <c:extLst>
            <c:ext xmlns:c16="http://schemas.microsoft.com/office/drawing/2014/chart" uri="{C3380CC4-5D6E-409C-BE32-E72D297353CC}">
              <c16:uniqueId val="{00000000-2E5D-4D12-9390-CE8058940C63}"/>
            </c:ext>
          </c:extLst>
        </c:ser>
        <c:ser>
          <c:idx val="1"/>
          <c:order val="1"/>
          <c:tx>
            <c:strRef>
              <c:f>'Growing stock'!$E$74</c:f>
              <c:strCache>
                <c:ptCount val="1"/>
                <c:pt idx="0">
                  <c:v>Spruce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'Growing stock'!$F$72:$BV$72</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stock'!$F$74:$BV$74</c:f>
              <c:numCache>
                <c:formatCode>0.00</c:formatCode>
                <c:ptCount val="69"/>
                <c:pt idx="0">
                  <c:v>43.166949000133812</c:v>
                </c:pt>
                <c:pt idx="1">
                  <c:v>43.613243505040714</c:v>
                </c:pt>
                <c:pt idx="2">
                  <c:v>44.059538009947687</c:v>
                </c:pt>
                <c:pt idx="3">
                  <c:v>44.505832514854546</c:v>
                </c:pt>
                <c:pt idx="4">
                  <c:v>44.952127019761519</c:v>
                </c:pt>
                <c:pt idx="5">
                  <c:v>45.398421524668379</c:v>
                </c:pt>
                <c:pt idx="6">
                  <c:v>45.844716029575252</c:v>
                </c:pt>
                <c:pt idx="7">
                  <c:v>46.787578925223215</c:v>
                </c:pt>
                <c:pt idx="8">
                  <c:v>47.730441820871192</c:v>
                </c:pt>
                <c:pt idx="9">
                  <c:v>48.673304716519169</c:v>
                </c:pt>
                <c:pt idx="10">
                  <c:v>49.616167612167146</c:v>
                </c:pt>
                <c:pt idx="11">
                  <c:v>50.559030507815123</c:v>
                </c:pt>
                <c:pt idx="12">
                  <c:v>51.5018934034631</c:v>
                </c:pt>
                <c:pt idx="13">
                  <c:v>52.444756299111077</c:v>
                </c:pt>
                <c:pt idx="14">
                  <c:v>53.387619194759054</c:v>
                </c:pt>
                <c:pt idx="15">
                  <c:v>54.330482090407173</c:v>
                </c:pt>
                <c:pt idx="16">
                  <c:v>54.177617321606363</c:v>
                </c:pt>
                <c:pt idx="17">
                  <c:v>54.024752552805523</c:v>
                </c:pt>
                <c:pt idx="18">
                  <c:v>53.871887784004741</c:v>
                </c:pt>
                <c:pt idx="19">
                  <c:v>53.719023015203902</c:v>
                </c:pt>
                <c:pt idx="20">
                  <c:v>53.56615824640312</c:v>
                </c:pt>
                <c:pt idx="21">
                  <c:v>53.413293477602338</c:v>
                </c:pt>
                <c:pt idx="22">
                  <c:v>53.260428708801498</c:v>
                </c:pt>
                <c:pt idx="23">
                  <c:v>53.107563940000716</c:v>
                </c:pt>
                <c:pt idx="24">
                  <c:v>52.954699171199934</c:v>
                </c:pt>
                <c:pt idx="25">
                  <c:v>52.80183440239913</c:v>
                </c:pt>
                <c:pt idx="26">
                  <c:v>52.52644241847338</c:v>
                </c:pt>
                <c:pt idx="27">
                  <c:v>52.251050434547665</c:v>
                </c:pt>
                <c:pt idx="28">
                  <c:v>51.97565845062195</c:v>
                </c:pt>
                <c:pt idx="29">
                  <c:v>51.700266466696348</c:v>
                </c:pt>
                <c:pt idx="30">
                  <c:v>51.424874482770633</c:v>
                </c:pt>
                <c:pt idx="31">
                  <c:v>51.149482498844918</c:v>
                </c:pt>
                <c:pt idx="32">
                  <c:v>50.874090514919203</c:v>
                </c:pt>
                <c:pt idx="33">
                  <c:v>50.598698530993495</c:v>
                </c:pt>
                <c:pt idx="34">
                  <c:v>51.045419845546348</c:v>
                </c:pt>
                <c:pt idx="35">
                  <c:v>51.492141160099209</c:v>
                </c:pt>
                <c:pt idx="36">
                  <c:v>51.938862474652069</c:v>
                </c:pt>
                <c:pt idx="37">
                  <c:v>52.385583789204929</c:v>
                </c:pt>
                <c:pt idx="38">
                  <c:v>52.832305103757719</c:v>
                </c:pt>
                <c:pt idx="39">
                  <c:v>53.125985538630175</c:v>
                </c:pt>
                <c:pt idx="40">
                  <c:v>53.419665973502561</c:v>
                </c:pt>
                <c:pt idx="41">
                  <c:v>53.71334640837506</c:v>
                </c:pt>
                <c:pt idx="42">
                  <c:v>54.007026843247559</c:v>
                </c:pt>
                <c:pt idx="43">
                  <c:v>54.300707278120008</c:v>
                </c:pt>
                <c:pt idx="44">
                  <c:v>54.300707278120008</c:v>
                </c:pt>
                <c:pt idx="45">
                  <c:v>54.300707278120008</c:v>
                </c:pt>
                <c:pt idx="46">
                  <c:v>54.300707278120008</c:v>
                </c:pt>
                <c:pt idx="47">
                  <c:v>54.300707278120008</c:v>
                </c:pt>
                <c:pt idx="48">
                  <c:v>54.831805711224888</c:v>
                </c:pt>
                <c:pt idx="49">
                  <c:v>55.362904144329605</c:v>
                </c:pt>
                <c:pt idx="50">
                  <c:v>55.894002577434549</c:v>
                </c:pt>
                <c:pt idx="51">
                  <c:v>56.425101010539493</c:v>
                </c:pt>
                <c:pt idx="52">
                  <c:v>56.956199443644209</c:v>
                </c:pt>
                <c:pt idx="53">
                  <c:v>57.487297876749153</c:v>
                </c:pt>
                <c:pt idx="54">
                  <c:v>58.01839630985387</c:v>
                </c:pt>
                <c:pt idx="55">
                  <c:v>58.549494742958814</c:v>
                </c:pt>
                <c:pt idx="56">
                  <c:v>59.080593176063758</c:v>
                </c:pt>
                <c:pt idx="57">
                  <c:v>59.611691609168474</c:v>
                </c:pt>
                <c:pt idx="58">
                  <c:v>60.142790042273376</c:v>
                </c:pt>
                <c:pt idx="59">
                  <c:v>60.388727101925781</c:v>
                </c:pt>
                <c:pt idx="60">
                  <c:v>60.6346641615782</c:v>
                </c:pt>
                <c:pt idx="61">
                  <c:v>60.88060122123062</c:v>
                </c:pt>
                <c:pt idx="62">
                  <c:v>61.12653828088304</c:v>
                </c:pt>
                <c:pt idx="63">
                  <c:v>61.372475340535459</c:v>
                </c:pt>
                <c:pt idx="64">
                  <c:v>61.618412400187879</c:v>
                </c:pt>
                <c:pt idx="65">
                  <c:v>61.864349459840298</c:v>
                </c:pt>
                <c:pt idx="66">
                  <c:v>62.110286519492718</c:v>
                </c:pt>
                <c:pt idx="67">
                  <c:v>62.356223579145137</c:v>
                </c:pt>
                <c:pt idx="68">
                  <c:v>62.602160638797557</c:v>
                </c:pt>
              </c:numCache>
            </c:numRef>
          </c:yVal>
          <c:smooth val="1"/>
          <c:extLst>
            <c:ext xmlns:c16="http://schemas.microsoft.com/office/drawing/2014/chart" uri="{C3380CC4-5D6E-409C-BE32-E72D297353CC}">
              <c16:uniqueId val="{00000001-2E5D-4D12-9390-CE8058940C63}"/>
            </c:ext>
          </c:extLst>
        </c:ser>
        <c:ser>
          <c:idx val="2"/>
          <c:order val="2"/>
          <c:tx>
            <c:strRef>
              <c:f>'Growing stock'!$E$75</c:f>
              <c:strCache>
                <c:ptCount val="1"/>
                <c:pt idx="0">
                  <c:v>Broadleaved</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'Growing stock'!$F$72:$BV$72</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stock'!$F$75:$BV$75</c:f>
              <c:numCache>
                <c:formatCode>0.00</c:formatCode>
                <c:ptCount val="69"/>
                <c:pt idx="0">
                  <c:v>17.82563742193026</c:v>
                </c:pt>
                <c:pt idx="1">
                  <c:v>18.116195685375942</c:v>
                </c:pt>
                <c:pt idx="2">
                  <c:v>18.406753948821688</c:v>
                </c:pt>
                <c:pt idx="3">
                  <c:v>18.69731221226732</c:v>
                </c:pt>
                <c:pt idx="4">
                  <c:v>18.987870475712953</c:v>
                </c:pt>
                <c:pt idx="5">
                  <c:v>19.278428739158699</c:v>
                </c:pt>
                <c:pt idx="6">
                  <c:v>19.568987002604267</c:v>
                </c:pt>
                <c:pt idx="7">
                  <c:v>19.588701773080519</c:v>
                </c:pt>
                <c:pt idx="8">
                  <c:v>19.608416543556775</c:v>
                </c:pt>
                <c:pt idx="9">
                  <c:v>19.62813131403303</c:v>
                </c:pt>
                <c:pt idx="10">
                  <c:v>19.647846084509279</c:v>
                </c:pt>
                <c:pt idx="11">
                  <c:v>19.667560854985535</c:v>
                </c:pt>
                <c:pt idx="12">
                  <c:v>19.68727562546179</c:v>
                </c:pt>
                <c:pt idx="13">
                  <c:v>19.706990395938039</c:v>
                </c:pt>
                <c:pt idx="14">
                  <c:v>19.726705166414295</c:v>
                </c:pt>
                <c:pt idx="15">
                  <c:v>19.746419936890547</c:v>
                </c:pt>
                <c:pt idx="16">
                  <c:v>20.084457381415405</c:v>
                </c:pt>
                <c:pt idx="17">
                  <c:v>20.422494825940248</c:v>
                </c:pt>
                <c:pt idx="18">
                  <c:v>20.760532270464978</c:v>
                </c:pt>
                <c:pt idx="19">
                  <c:v>21.098569714989821</c:v>
                </c:pt>
                <c:pt idx="20">
                  <c:v>21.436607159514665</c:v>
                </c:pt>
                <c:pt idx="21">
                  <c:v>21.774644604039509</c:v>
                </c:pt>
                <c:pt idx="22">
                  <c:v>22.112682048564352</c:v>
                </c:pt>
                <c:pt idx="23">
                  <c:v>22.450719493089082</c:v>
                </c:pt>
                <c:pt idx="24">
                  <c:v>22.788756937613925</c:v>
                </c:pt>
                <c:pt idx="25">
                  <c:v>23.126794382138744</c:v>
                </c:pt>
                <c:pt idx="26">
                  <c:v>23.411049985074442</c:v>
                </c:pt>
                <c:pt idx="27">
                  <c:v>23.695305588010001</c:v>
                </c:pt>
                <c:pt idx="28">
                  <c:v>23.97956119094556</c:v>
                </c:pt>
                <c:pt idx="29">
                  <c:v>24.263816793881119</c:v>
                </c:pt>
                <c:pt idx="30">
                  <c:v>24.548072396816792</c:v>
                </c:pt>
                <c:pt idx="31">
                  <c:v>24.832327999752351</c:v>
                </c:pt>
                <c:pt idx="32">
                  <c:v>25.116583602687911</c:v>
                </c:pt>
                <c:pt idx="33">
                  <c:v>25.400839205623399</c:v>
                </c:pt>
                <c:pt idx="34">
                  <c:v>25.929196322434791</c:v>
                </c:pt>
                <c:pt idx="35">
                  <c:v>26.457553439246112</c:v>
                </c:pt>
                <c:pt idx="36">
                  <c:v>26.985910556057661</c:v>
                </c:pt>
                <c:pt idx="37">
                  <c:v>27.514267672868982</c:v>
                </c:pt>
                <c:pt idx="38">
                  <c:v>28.042624789680318</c:v>
                </c:pt>
                <c:pt idx="39">
                  <c:v>28.548633256339258</c:v>
                </c:pt>
                <c:pt idx="40">
                  <c:v>29.054641722998213</c:v>
                </c:pt>
                <c:pt idx="41">
                  <c:v>29.560650189657281</c:v>
                </c:pt>
                <c:pt idx="42">
                  <c:v>30.066658656316235</c:v>
                </c:pt>
                <c:pt idx="43">
                  <c:v>30.57266712297513</c:v>
                </c:pt>
                <c:pt idx="44">
                  <c:v>30.458590006844645</c:v>
                </c:pt>
                <c:pt idx="45">
                  <c:v>30.344512890714128</c:v>
                </c:pt>
                <c:pt idx="46">
                  <c:v>30.230435774583611</c:v>
                </c:pt>
                <c:pt idx="47">
                  <c:v>30.116358658453116</c:v>
                </c:pt>
                <c:pt idx="48">
                  <c:v>30.277815385799158</c:v>
                </c:pt>
                <c:pt idx="49">
                  <c:v>30.43927211314525</c:v>
                </c:pt>
                <c:pt idx="50">
                  <c:v>30.600728840491342</c:v>
                </c:pt>
                <c:pt idx="51">
                  <c:v>30.762185567837378</c:v>
                </c:pt>
                <c:pt idx="52">
                  <c:v>30.92364229518347</c:v>
                </c:pt>
                <c:pt idx="53">
                  <c:v>31.085099022529505</c:v>
                </c:pt>
                <c:pt idx="54">
                  <c:v>31.246555749875597</c:v>
                </c:pt>
                <c:pt idx="55">
                  <c:v>31.408012477221632</c:v>
                </c:pt>
                <c:pt idx="56">
                  <c:v>31.569469204567724</c:v>
                </c:pt>
                <c:pt idx="57">
                  <c:v>31.730925931913816</c:v>
                </c:pt>
                <c:pt idx="58">
                  <c:v>31.892382659259862</c:v>
                </c:pt>
                <c:pt idx="59">
                  <c:v>32.146101587284875</c:v>
                </c:pt>
                <c:pt idx="60">
                  <c:v>32.399820515310012</c:v>
                </c:pt>
                <c:pt idx="61">
                  <c:v>32.653539443335035</c:v>
                </c:pt>
                <c:pt idx="62">
                  <c:v>32.907258371360058</c:v>
                </c:pt>
                <c:pt idx="63">
                  <c:v>33.160977299385195</c:v>
                </c:pt>
                <c:pt idx="64">
                  <c:v>33.414696227410218</c:v>
                </c:pt>
                <c:pt idx="65">
                  <c:v>33.668415155435355</c:v>
                </c:pt>
                <c:pt idx="66">
                  <c:v>33.922134083460378</c:v>
                </c:pt>
                <c:pt idx="67">
                  <c:v>34.175853011485401</c:v>
                </c:pt>
                <c:pt idx="68">
                  <c:v>34.429571939510517</c:v>
                </c:pt>
              </c:numCache>
            </c:numRef>
          </c:yVal>
          <c:smooth val="1"/>
          <c:extLst>
            <c:ext xmlns:c16="http://schemas.microsoft.com/office/drawing/2014/chart" uri="{C3380CC4-5D6E-409C-BE32-E72D297353CC}">
              <c16:uniqueId val="{00000002-2E5D-4D12-9390-CE8058940C63}"/>
            </c:ext>
          </c:extLst>
        </c:ser>
        <c:dLbls>
          <c:showLegendKey val="0"/>
          <c:showVal val="0"/>
          <c:showCatName val="0"/>
          <c:showSerName val="0"/>
          <c:showPercent val="0"/>
          <c:showBubbleSize val="0"/>
        </c:dLbls>
        <c:axId val="1784341312"/>
        <c:axId val="1784338432"/>
      </c:scatterChart>
      <c:valAx>
        <c:axId val="17843413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784338432"/>
        <c:crosses val="autoZero"/>
        <c:crossBetween val="midCat"/>
      </c:valAx>
      <c:valAx>
        <c:axId val="17843384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7843413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sz="1400" b="0" i="0" u="none" strike="noStrike" kern="1200" spc="0" baseline="0">
                <a:solidFill>
                  <a:sysClr val="windowText" lastClr="000000">
                    <a:lumMod val="65000"/>
                    <a:lumOff val="35000"/>
                  </a:sysClr>
                </a:solidFill>
              </a:rPr>
              <a:t>Mean growing stock volume</a:t>
            </a:r>
          </a:p>
          <a:p>
            <a:pPr>
              <a:defRPr/>
            </a:pPr>
            <a:r>
              <a:rPr lang="fi-FI" sz="1400" b="0" i="0" u="none" strike="noStrike" kern="1200" spc="0" baseline="0">
                <a:solidFill>
                  <a:sysClr val="windowText" lastClr="000000">
                    <a:lumMod val="65000"/>
                    <a:lumOff val="35000"/>
                  </a:sysClr>
                </a:solidFill>
              </a:rPr>
              <a:t>Organic soils, South Finland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manualLayout>
          <c:layoutTarget val="inner"/>
          <c:xMode val="edge"/>
          <c:yMode val="edge"/>
          <c:x val="6.8268235081366535E-2"/>
          <c:y val="0.21660062982155057"/>
          <c:w val="0.87945567628196153"/>
          <c:h val="0.5757142143059466"/>
        </c:manualLayout>
      </c:layout>
      <c:scatterChart>
        <c:scatterStyle val="smoothMarker"/>
        <c:varyColors val="0"/>
        <c:ser>
          <c:idx val="0"/>
          <c:order val="0"/>
          <c:tx>
            <c:strRef>
              <c:f>'Growing stock'!$E$83</c:f>
              <c:strCache>
                <c:ptCount val="1"/>
                <c:pt idx="0">
                  <c:v>Pine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'Growing stock'!$E$82:$BU$82</c:f>
              <c:numCache>
                <c:formatCode>General</c:formatCode>
                <c:ptCount val="69"/>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pt idx="55">
                  <c:v>2025</c:v>
                </c:pt>
                <c:pt idx="56">
                  <c:v>2026</c:v>
                </c:pt>
                <c:pt idx="57">
                  <c:v>2027</c:v>
                </c:pt>
                <c:pt idx="58">
                  <c:v>2028</c:v>
                </c:pt>
                <c:pt idx="59">
                  <c:v>2029</c:v>
                </c:pt>
                <c:pt idx="60">
                  <c:v>2030</c:v>
                </c:pt>
                <c:pt idx="61">
                  <c:v>2031</c:v>
                </c:pt>
                <c:pt idx="62">
                  <c:v>2032</c:v>
                </c:pt>
                <c:pt idx="63">
                  <c:v>2033</c:v>
                </c:pt>
                <c:pt idx="64">
                  <c:v>2034</c:v>
                </c:pt>
                <c:pt idx="65">
                  <c:v>2035</c:v>
                </c:pt>
                <c:pt idx="66">
                  <c:v>2036</c:v>
                </c:pt>
                <c:pt idx="67">
                  <c:v>2037</c:v>
                </c:pt>
                <c:pt idx="68">
                  <c:v>2038</c:v>
                </c:pt>
              </c:numCache>
            </c:numRef>
          </c:xVal>
          <c:yVal>
            <c:numRef>
              <c:f>'Growing stock'!$E$83:$BU$83</c:f>
              <c:numCache>
                <c:formatCode>0.00</c:formatCode>
                <c:ptCount val="69"/>
                <c:pt idx="0" formatCode="General">
                  <c:v>0</c:v>
                </c:pt>
                <c:pt idx="1">
                  <c:v>26.752394226878291</c:v>
                </c:pt>
                <c:pt idx="2">
                  <c:v>28.484930233952127</c:v>
                </c:pt>
                <c:pt idx="3">
                  <c:v>30.217466241026159</c:v>
                </c:pt>
                <c:pt idx="4">
                  <c:v>31.950002248100191</c:v>
                </c:pt>
                <c:pt idx="5">
                  <c:v>33.682538255174222</c:v>
                </c:pt>
                <c:pt idx="6">
                  <c:v>35.415074262248254</c:v>
                </c:pt>
                <c:pt idx="7">
                  <c:v>37.147610269322421</c:v>
                </c:pt>
                <c:pt idx="8">
                  <c:v>39.271809442322592</c:v>
                </c:pt>
                <c:pt idx="9">
                  <c:v>41.396008615323808</c:v>
                </c:pt>
                <c:pt idx="10">
                  <c:v>43.520207788324115</c:v>
                </c:pt>
                <c:pt idx="11">
                  <c:v>45.64440696132533</c:v>
                </c:pt>
                <c:pt idx="12">
                  <c:v>47.768606134325637</c:v>
                </c:pt>
                <c:pt idx="13">
                  <c:v>49.892805307326853</c:v>
                </c:pt>
                <c:pt idx="14">
                  <c:v>52.017004480327159</c:v>
                </c:pt>
                <c:pt idx="15">
                  <c:v>54.141203653328375</c:v>
                </c:pt>
                <c:pt idx="16">
                  <c:v>56.265402826328994</c:v>
                </c:pt>
                <c:pt idx="17">
                  <c:v>56.825204952641798</c:v>
                </c:pt>
                <c:pt idx="18">
                  <c:v>57.385007078954686</c:v>
                </c:pt>
                <c:pt idx="19">
                  <c:v>57.944809205267347</c:v>
                </c:pt>
                <c:pt idx="20">
                  <c:v>58.504611331580236</c:v>
                </c:pt>
                <c:pt idx="21">
                  <c:v>59.064413457892897</c:v>
                </c:pt>
                <c:pt idx="22">
                  <c:v>59.624215584205785</c:v>
                </c:pt>
                <c:pt idx="23">
                  <c:v>60.184017710518447</c:v>
                </c:pt>
                <c:pt idx="24">
                  <c:v>60.743819836831335</c:v>
                </c:pt>
                <c:pt idx="25">
                  <c:v>61.303621963143996</c:v>
                </c:pt>
                <c:pt idx="26">
                  <c:v>61.863424089456835</c:v>
                </c:pt>
                <c:pt idx="27">
                  <c:v>62.65744736694819</c:v>
                </c:pt>
                <c:pt idx="28">
                  <c:v>63.451470644439723</c:v>
                </c:pt>
                <c:pt idx="29">
                  <c:v>64.245493921931029</c:v>
                </c:pt>
                <c:pt idx="30">
                  <c:v>65.039517199422335</c:v>
                </c:pt>
                <c:pt idx="31">
                  <c:v>65.833540476913868</c:v>
                </c:pt>
                <c:pt idx="32">
                  <c:v>66.627563754405173</c:v>
                </c:pt>
                <c:pt idx="33">
                  <c:v>67.421587031896706</c:v>
                </c:pt>
                <c:pt idx="34">
                  <c:v>68.215610309387984</c:v>
                </c:pt>
                <c:pt idx="35">
                  <c:v>68.642700398527609</c:v>
                </c:pt>
                <c:pt idx="36">
                  <c:v>69.069790487667319</c:v>
                </c:pt>
                <c:pt idx="37">
                  <c:v>69.49688057680703</c:v>
                </c:pt>
                <c:pt idx="38">
                  <c:v>69.92397066594674</c:v>
                </c:pt>
                <c:pt idx="39">
                  <c:v>70.351060755086451</c:v>
                </c:pt>
                <c:pt idx="40">
                  <c:v>70.326244812628772</c:v>
                </c:pt>
                <c:pt idx="41">
                  <c:v>70.301428870171094</c:v>
                </c:pt>
                <c:pt idx="42">
                  <c:v>70.276612927713416</c:v>
                </c:pt>
                <c:pt idx="43">
                  <c:v>70.251796985255737</c:v>
                </c:pt>
                <c:pt idx="44">
                  <c:v>70.226981042798073</c:v>
                </c:pt>
                <c:pt idx="45">
                  <c:v>69.62168682630795</c:v>
                </c:pt>
                <c:pt idx="46">
                  <c:v>69.016392609817785</c:v>
                </c:pt>
                <c:pt idx="47">
                  <c:v>68.41109839332762</c:v>
                </c:pt>
                <c:pt idx="48">
                  <c:v>67.805804176837526</c:v>
                </c:pt>
                <c:pt idx="49">
                  <c:v>67.607255282523226</c:v>
                </c:pt>
                <c:pt idx="50">
                  <c:v>67.408706388208884</c:v>
                </c:pt>
                <c:pt idx="51">
                  <c:v>67.210157493894542</c:v>
                </c:pt>
                <c:pt idx="52">
                  <c:v>67.011608599580256</c:v>
                </c:pt>
                <c:pt idx="53">
                  <c:v>66.813059705265914</c:v>
                </c:pt>
                <c:pt idx="54">
                  <c:v>66.614510810951572</c:v>
                </c:pt>
                <c:pt idx="55">
                  <c:v>66.415961916637229</c:v>
                </c:pt>
                <c:pt idx="56">
                  <c:v>66.217413022322887</c:v>
                </c:pt>
                <c:pt idx="57">
                  <c:v>66.018864128008602</c:v>
                </c:pt>
                <c:pt idx="58">
                  <c:v>65.820315233694259</c:v>
                </c:pt>
                <c:pt idx="59">
                  <c:v>65.621766339379889</c:v>
                </c:pt>
                <c:pt idx="60">
                  <c:v>65.546812865548503</c:v>
                </c:pt>
                <c:pt idx="61">
                  <c:v>65.471859391717118</c:v>
                </c:pt>
                <c:pt idx="62">
                  <c:v>65.396905917885732</c:v>
                </c:pt>
                <c:pt idx="63">
                  <c:v>65.321952444054347</c:v>
                </c:pt>
                <c:pt idx="64">
                  <c:v>65.246998970222933</c:v>
                </c:pt>
                <c:pt idx="65">
                  <c:v>65.172045496391547</c:v>
                </c:pt>
                <c:pt idx="66">
                  <c:v>65.097092022560162</c:v>
                </c:pt>
                <c:pt idx="67">
                  <c:v>65.022138548728776</c:v>
                </c:pt>
                <c:pt idx="68">
                  <c:v>64.947185074897391</c:v>
                </c:pt>
              </c:numCache>
            </c:numRef>
          </c:yVal>
          <c:smooth val="1"/>
          <c:extLst>
            <c:ext xmlns:c16="http://schemas.microsoft.com/office/drawing/2014/chart" uri="{C3380CC4-5D6E-409C-BE32-E72D297353CC}">
              <c16:uniqueId val="{00000000-192F-446C-88B1-A96A34D24A35}"/>
            </c:ext>
          </c:extLst>
        </c:ser>
        <c:ser>
          <c:idx val="1"/>
          <c:order val="1"/>
          <c:tx>
            <c:strRef>
              <c:f>'Growing stock'!$E$84</c:f>
              <c:strCache>
                <c:ptCount val="1"/>
                <c:pt idx="0">
                  <c:v>Spruce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'Growing stock'!$E$82:$BU$82</c:f>
              <c:numCache>
                <c:formatCode>General</c:formatCode>
                <c:ptCount val="69"/>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pt idx="55">
                  <c:v>2025</c:v>
                </c:pt>
                <c:pt idx="56">
                  <c:v>2026</c:v>
                </c:pt>
                <c:pt idx="57">
                  <c:v>2027</c:v>
                </c:pt>
                <c:pt idx="58">
                  <c:v>2028</c:v>
                </c:pt>
                <c:pt idx="59">
                  <c:v>2029</c:v>
                </c:pt>
                <c:pt idx="60">
                  <c:v>2030</c:v>
                </c:pt>
                <c:pt idx="61">
                  <c:v>2031</c:v>
                </c:pt>
                <c:pt idx="62">
                  <c:v>2032</c:v>
                </c:pt>
                <c:pt idx="63">
                  <c:v>2033</c:v>
                </c:pt>
                <c:pt idx="64">
                  <c:v>2034</c:v>
                </c:pt>
                <c:pt idx="65">
                  <c:v>2035</c:v>
                </c:pt>
                <c:pt idx="66">
                  <c:v>2036</c:v>
                </c:pt>
                <c:pt idx="67">
                  <c:v>2037</c:v>
                </c:pt>
                <c:pt idx="68">
                  <c:v>2038</c:v>
                </c:pt>
              </c:numCache>
            </c:numRef>
          </c:xVal>
          <c:yVal>
            <c:numRef>
              <c:f>'Growing stock'!$E$84:$BU$84</c:f>
              <c:numCache>
                <c:formatCode>0.00</c:formatCode>
                <c:ptCount val="69"/>
                <c:pt idx="0" formatCode="General">
                  <c:v>0</c:v>
                </c:pt>
                <c:pt idx="1">
                  <c:v>28.200170855626997</c:v>
                </c:pt>
                <c:pt idx="2">
                  <c:v>30.230954843157178</c:v>
                </c:pt>
                <c:pt idx="3">
                  <c:v>32.261738830688046</c:v>
                </c:pt>
                <c:pt idx="4">
                  <c:v>34.292522818218458</c:v>
                </c:pt>
                <c:pt idx="5">
                  <c:v>36.323306805748871</c:v>
                </c:pt>
                <c:pt idx="6">
                  <c:v>38.354090793279283</c:v>
                </c:pt>
                <c:pt idx="7">
                  <c:v>40.384874780810215</c:v>
                </c:pt>
                <c:pt idx="8">
                  <c:v>40.093364969776417</c:v>
                </c:pt>
                <c:pt idx="9">
                  <c:v>39.801855158742569</c:v>
                </c:pt>
                <c:pt idx="10">
                  <c:v>39.510345347708721</c:v>
                </c:pt>
                <c:pt idx="11">
                  <c:v>39.21883553667476</c:v>
                </c:pt>
                <c:pt idx="12">
                  <c:v>38.927325725640912</c:v>
                </c:pt>
                <c:pt idx="13">
                  <c:v>38.635815914607065</c:v>
                </c:pt>
                <c:pt idx="14">
                  <c:v>38.344306103573217</c:v>
                </c:pt>
                <c:pt idx="15">
                  <c:v>38.052796292539256</c:v>
                </c:pt>
                <c:pt idx="16">
                  <c:v>37.761286481505337</c:v>
                </c:pt>
                <c:pt idx="17">
                  <c:v>37.588531606884317</c:v>
                </c:pt>
                <c:pt idx="18">
                  <c:v>37.415776732263339</c:v>
                </c:pt>
                <c:pt idx="19">
                  <c:v>37.243021857642304</c:v>
                </c:pt>
                <c:pt idx="20">
                  <c:v>37.07026698302127</c:v>
                </c:pt>
                <c:pt idx="21">
                  <c:v>36.897512108400235</c:v>
                </c:pt>
                <c:pt idx="22">
                  <c:v>36.724757233779258</c:v>
                </c:pt>
                <c:pt idx="23">
                  <c:v>36.552002359158223</c:v>
                </c:pt>
                <c:pt idx="24">
                  <c:v>36.379247484537188</c:v>
                </c:pt>
                <c:pt idx="25">
                  <c:v>36.206492609916154</c:v>
                </c:pt>
                <c:pt idx="26">
                  <c:v>36.033737735295148</c:v>
                </c:pt>
                <c:pt idx="27">
                  <c:v>35.883717919093215</c:v>
                </c:pt>
                <c:pt idx="28">
                  <c:v>35.733698102891253</c:v>
                </c:pt>
                <c:pt idx="29">
                  <c:v>35.583678286689349</c:v>
                </c:pt>
                <c:pt idx="30">
                  <c:v>35.433658470487387</c:v>
                </c:pt>
                <c:pt idx="31">
                  <c:v>35.283638654285483</c:v>
                </c:pt>
                <c:pt idx="32">
                  <c:v>35.133618838083521</c:v>
                </c:pt>
                <c:pt idx="33">
                  <c:v>34.98359902188156</c:v>
                </c:pt>
                <c:pt idx="34">
                  <c:v>34.833579205679634</c:v>
                </c:pt>
                <c:pt idx="35">
                  <c:v>35.036398218565239</c:v>
                </c:pt>
                <c:pt idx="36">
                  <c:v>35.23921723145088</c:v>
                </c:pt>
                <c:pt idx="37">
                  <c:v>35.442036244336464</c:v>
                </c:pt>
                <c:pt idx="38">
                  <c:v>35.644855257222105</c:v>
                </c:pt>
                <c:pt idx="39">
                  <c:v>35.847674270107746</c:v>
                </c:pt>
                <c:pt idx="40">
                  <c:v>36.517430323189274</c:v>
                </c:pt>
                <c:pt idx="41">
                  <c:v>37.187186376270802</c:v>
                </c:pt>
                <c:pt idx="42">
                  <c:v>37.85694242935233</c:v>
                </c:pt>
                <c:pt idx="43">
                  <c:v>38.526698482433858</c:v>
                </c:pt>
                <c:pt idx="44">
                  <c:v>39.196454535515201</c:v>
                </c:pt>
                <c:pt idx="45">
                  <c:v>39.56821152816201</c:v>
                </c:pt>
                <c:pt idx="46">
                  <c:v>39.939968520808861</c:v>
                </c:pt>
                <c:pt idx="47">
                  <c:v>40.311725513455713</c:v>
                </c:pt>
                <c:pt idx="48">
                  <c:v>40.683482506102521</c:v>
                </c:pt>
                <c:pt idx="49">
                  <c:v>40.697069429927396</c:v>
                </c:pt>
                <c:pt idx="50">
                  <c:v>40.71065635375227</c:v>
                </c:pt>
                <c:pt idx="51">
                  <c:v>40.724243277577145</c:v>
                </c:pt>
                <c:pt idx="52">
                  <c:v>40.737830201402026</c:v>
                </c:pt>
                <c:pt idx="53">
                  <c:v>40.751417125226901</c:v>
                </c:pt>
                <c:pt idx="54">
                  <c:v>40.765004049051775</c:v>
                </c:pt>
                <c:pt idx="55">
                  <c:v>40.778590972876657</c:v>
                </c:pt>
                <c:pt idx="56">
                  <c:v>40.792177896701531</c:v>
                </c:pt>
                <c:pt idx="57">
                  <c:v>40.805764820526406</c:v>
                </c:pt>
                <c:pt idx="58">
                  <c:v>40.81935174435128</c:v>
                </c:pt>
                <c:pt idx="59">
                  <c:v>40.832938668176155</c:v>
                </c:pt>
                <c:pt idx="60">
                  <c:v>41.128088537889312</c:v>
                </c:pt>
                <c:pt idx="61">
                  <c:v>41.423238407602412</c:v>
                </c:pt>
                <c:pt idx="62">
                  <c:v>41.718388277315398</c:v>
                </c:pt>
                <c:pt idx="63">
                  <c:v>42.013538147028498</c:v>
                </c:pt>
                <c:pt idx="64">
                  <c:v>42.308688016741485</c:v>
                </c:pt>
                <c:pt idx="65">
                  <c:v>42.603837886454585</c:v>
                </c:pt>
                <c:pt idx="66">
                  <c:v>42.898987756167685</c:v>
                </c:pt>
                <c:pt idx="67">
                  <c:v>43.194137625880671</c:v>
                </c:pt>
                <c:pt idx="68">
                  <c:v>43.489287495593771</c:v>
                </c:pt>
              </c:numCache>
            </c:numRef>
          </c:yVal>
          <c:smooth val="1"/>
          <c:extLst>
            <c:ext xmlns:c16="http://schemas.microsoft.com/office/drawing/2014/chart" uri="{C3380CC4-5D6E-409C-BE32-E72D297353CC}">
              <c16:uniqueId val="{00000001-192F-446C-88B1-A96A34D24A35}"/>
            </c:ext>
          </c:extLst>
        </c:ser>
        <c:ser>
          <c:idx val="2"/>
          <c:order val="2"/>
          <c:tx>
            <c:strRef>
              <c:f>'Growing stock'!$E$85</c:f>
              <c:strCache>
                <c:ptCount val="1"/>
                <c:pt idx="0">
                  <c:v>Broadleaved</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'Growing stock'!$E$82:$BU$82</c:f>
              <c:numCache>
                <c:formatCode>General</c:formatCode>
                <c:ptCount val="69"/>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pt idx="55">
                  <c:v>2025</c:v>
                </c:pt>
                <c:pt idx="56">
                  <c:v>2026</c:v>
                </c:pt>
                <c:pt idx="57">
                  <c:v>2027</c:v>
                </c:pt>
                <c:pt idx="58">
                  <c:v>2028</c:v>
                </c:pt>
                <c:pt idx="59">
                  <c:v>2029</c:v>
                </c:pt>
                <c:pt idx="60">
                  <c:v>2030</c:v>
                </c:pt>
                <c:pt idx="61">
                  <c:v>2031</c:v>
                </c:pt>
                <c:pt idx="62">
                  <c:v>2032</c:v>
                </c:pt>
                <c:pt idx="63">
                  <c:v>2033</c:v>
                </c:pt>
                <c:pt idx="64">
                  <c:v>2034</c:v>
                </c:pt>
                <c:pt idx="65">
                  <c:v>2035</c:v>
                </c:pt>
                <c:pt idx="66">
                  <c:v>2036</c:v>
                </c:pt>
                <c:pt idx="67">
                  <c:v>2037</c:v>
                </c:pt>
                <c:pt idx="68">
                  <c:v>2038</c:v>
                </c:pt>
              </c:numCache>
            </c:numRef>
          </c:xVal>
          <c:yVal>
            <c:numRef>
              <c:f>'Growing stock'!$E$85:$BU$85</c:f>
              <c:numCache>
                <c:formatCode>0.00</c:formatCode>
                <c:ptCount val="69"/>
                <c:pt idx="0" formatCode="General">
                  <c:v>0</c:v>
                </c:pt>
                <c:pt idx="1">
                  <c:v>11.645159839935255</c:v>
                </c:pt>
                <c:pt idx="2">
                  <c:v>12.577372120558039</c:v>
                </c:pt>
                <c:pt idx="3">
                  <c:v>13.509584401180973</c:v>
                </c:pt>
                <c:pt idx="4">
                  <c:v>14.441796681803908</c:v>
                </c:pt>
                <c:pt idx="5">
                  <c:v>15.374008962426842</c:v>
                </c:pt>
                <c:pt idx="6">
                  <c:v>16.306221243049549</c:v>
                </c:pt>
                <c:pt idx="7">
                  <c:v>17.238433523672494</c:v>
                </c:pt>
                <c:pt idx="8">
                  <c:v>18.277202467419102</c:v>
                </c:pt>
                <c:pt idx="9">
                  <c:v>19.315971411166174</c:v>
                </c:pt>
                <c:pt idx="10">
                  <c:v>20.354740354913247</c:v>
                </c:pt>
                <c:pt idx="11">
                  <c:v>21.393509298660319</c:v>
                </c:pt>
                <c:pt idx="12">
                  <c:v>22.432278242407392</c:v>
                </c:pt>
                <c:pt idx="13">
                  <c:v>23.471047186154465</c:v>
                </c:pt>
                <c:pt idx="14">
                  <c:v>24.509816129901537</c:v>
                </c:pt>
                <c:pt idx="15">
                  <c:v>25.54858507364861</c:v>
                </c:pt>
                <c:pt idx="16">
                  <c:v>26.587354017395771</c:v>
                </c:pt>
                <c:pt idx="17">
                  <c:v>26.986067944928323</c:v>
                </c:pt>
                <c:pt idx="18">
                  <c:v>27.384781872460962</c:v>
                </c:pt>
                <c:pt idx="19">
                  <c:v>27.783495799993602</c:v>
                </c:pt>
                <c:pt idx="20">
                  <c:v>28.182209727526129</c:v>
                </c:pt>
                <c:pt idx="21">
                  <c:v>28.580923655058768</c:v>
                </c:pt>
                <c:pt idx="22">
                  <c:v>28.979637582591408</c:v>
                </c:pt>
                <c:pt idx="23">
                  <c:v>29.378351510123935</c:v>
                </c:pt>
                <c:pt idx="24">
                  <c:v>29.777065437656574</c:v>
                </c:pt>
                <c:pt idx="25">
                  <c:v>30.175779365189214</c:v>
                </c:pt>
                <c:pt idx="26">
                  <c:v>30.574493292721773</c:v>
                </c:pt>
                <c:pt idx="27">
                  <c:v>30.987164300371205</c:v>
                </c:pt>
                <c:pt idx="28">
                  <c:v>31.399835308020556</c:v>
                </c:pt>
                <c:pt idx="29">
                  <c:v>31.812506315670021</c:v>
                </c:pt>
                <c:pt idx="30">
                  <c:v>32.225177323319485</c:v>
                </c:pt>
                <c:pt idx="31">
                  <c:v>32.637848330968836</c:v>
                </c:pt>
                <c:pt idx="32">
                  <c:v>33.050519338618301</c:v>
                </c:pt>
                <c:pt idx="33">
                  <c:v>33.463190346267766</c:v>
                </c:pt>
                <c:pt idx="34">
                  <c:v>33.875861353917195</c:v>
                </c:pt>
                <c:pt idx="35">
                  <c:v>33.911747194454222</c:v>
                </c:pt>
                <c:pt idx="36">
                  <c:v>33.947633034991256</c:v>
                </c:pt>
                <c:pt idx="37">
                  <c:v>33.98351887552829</c:v>
                </c:pt>
                <c:pt idx="38">
                  <c:v>34.019404716065324</c:v>
                </c:pt>
                <c:pt idx="39">
                  <c:v>34.055290556602358</c:v>
                </c:pt>
                <c:pt idx="40">
                  <c:v>33.531997027020907</c:v>
                </c:pt>
                <c:pt idx="41">
                  <c:v>33.008703497439228</c:v>
                </c:pt>
                <c:pt idx="42">
                  <c:v>32.485409967857777</c:v>
                </c:pt>
                <c:pt idx="43">
                  <c:v>31.962116438276098</c:v>
                </c:pt>
                <c:pt idx="44">
                  <c:v>31.438822908694483</c:v>
                </c:pt>
                <c:pt idx="45">
                  <c:v>31.459251180450629</c:v>
                </c:pt>
                <c:pt idx="46">
                  <c:v>31.479679452206774</c:v>
                </c:pt>
                <c:pt idx="47">
                  <c:v>31.50010772396292</c:v>
                </c:pt>
                <c:pt idx="48">
                  <c:v>31.520535995719069</c:v>
                </c:pt>
                <c:pt idx="49">
                  <c:v>31.183255576121041</c:v>
                </c:pt>
                <c:pt idx="50">
                  <c:v>30.845975156522968</c:v>
                </c:pt>
                <c:pt idx="51">
                  <c:v>30.508694736924895</c:v>
                </c:pt>
                <c:pt idx="52">
                  <c:v>30.171414317326821</c:v>
                </c:pt>
                <c:pt idx="53">
                  <c:v>29.834133897728748</c:v>
                </c:pt>
                <c:pt idx="54">
                  <c:v>29.496853478130788</c:v>
                </c:pt>
                <c:pt idx="55">
                  <c:v>29.159573058532715</c:v>
                </c:pt>
                <c:pt idx="56">
                  <c:v>28.822292638934641</c:v>
                </c:pt>
                <c:pt idx="57">
                  <c:v>28.485012219336568</c:v>
                </c:pt>
                <c:pt idx="58">
                  <c:v>28.147731799738494</c:v>
                </c:pt>
                <c:pt idx="59">
                  <c:v>27.810451380140488</c:v>
                </c:pt>
                <c:pt idx="60">
                  <c:v>27.804383645293914</c:v>
                </c:pt>
                <c:pt idx="61">
                  <c:v>27.798315910447336</c:v>
                </c:pt>
                <c:pt idx="62">
                  <c:v>27.792248175600761</c:v>
                </c:pt>
                <c:pt idx="63">
                  <c:v>27.786180440754187</c:v>
                </c:pt>
                <c:pt idx="64">
                  <c:v>27.780112705907609</c:v>
                </c:pt>
                <c:pt idx="65">
                  <c:v>27.774044971061031</c:v>
                </c:pt>
                <c:pt idx="66">
                  <c:v>27.767977236214456</c:v>
                </c:pt>
                <c:pt idx="67">
                  <c:v>27.761909501367882</c:v>
                </c:pt>
                <c:pt idx="68">
                  <c:v>27.755841766521304</c:v>
                </c:pt>
              </c:numCache>
            </c:numRef>
          </c:yVal>
          <c:smooth val="1"/>
          <c:extLst>
            <c:ext xmlns:c16="http://schemas.microsoft.com/office/drawing/2014/chart" uri="{C3380CC4-5D6E-409C-BE32-E72D297353CC}">
              <c16:uniqueId val="{00000002-192F-446C-88B1-A96A34D24A35}"/>
            </c:ext>
          </c:extLst>
        </c:ser>
        <c:dLbls>
          <c:showLegendKey val="0"/>
          <c:showVal val="0"/>
          <c:showCatName val="0"/>
          <c:showSerName val="0"/>
          <c:showPercent val="0"/>
          <c:showBubbleSize val="0"/>
        </c:dLbls>
        <c:axId val="2111386752"/>
        <c:axId val="2111386272"/>
      </c:scatterChart>
      <c:valAx>
        <c:axId val="2111386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11386272"/>
        <c:crosses val="autoZero"/>
        <c:crossBetween val="midCat"/>
      </c:valAx>
      <c:valAx>
        <c:axId val="2111386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1138675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sz="1400" b="0" i="0" u="none" strike="noStrike" kern="1200" spc="0" baseline="0">
                <a:solidFill>
                  <a:sysClr val="windowText" lastClr="000000">
                    <a:lumMod val="65000"/>
                    <a:lumOff val="35000"/>
                  </a:sysClr>
                </a:solidFill>
              </a:rPr>
              <a:t>Mean growing stock volume</a:t>
            </a:r>
          </a:p>
          <a:p>
            <a:pPr>
              <a:defRPr/>
            </a:pPr>
            <a:r>
              <a:rPr lang="fi-FI" sz="1400" b="0" i="0" u="none" strike="noStrike" kern="1200" spc="0" baseline="0">
                <a:solidFill>
                  <a:sysClr val="windowText" lastClr="000000">
                    <a:lumMod val="65000"/>
                    <a:lumOff val="35000"/>
                  </a:sysClr>
                </a:solidFill>
              </a:rPr>
              <a:t>Mineral soil, North Finland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'Growing stock'!$E$78</c:f>
              <c:strCache>
                <c:ptCount val="1"/>
                <c:pt idx="0">
                  <c:v>Pine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'Growing stock'!$F$77:$BV$77</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stock'!$F$78:$BV$78</c:f>
              <c:numCache>
                <c:formatCode>0.00</c:formatCode>
                <c:ptCount val="69"/>
                <c:pt idx="0">
                  <c:v>26.956809750077923</c:v>
                </c:pt>
                <c:pt idx="1">
                  <c:v>27.158171170142225</c:v>
                </c:pt>
                <c:pt idx="2">
                  <c:v>27.359532590206527</c:v>
                </c:pt>
                <c:pt idx="3">
                  <c:v>27.560894010270772</c:v>
                </c:pt>
                <c:pt idx="4">
                  <c:v>27.762255430335074</c:v>
                </c:pt>
                <c:pt idx="5">
                  <c:v>27.963616850399376</c:v>
                </c:pt>
                <c:pt idx="6">
                  <c:v>28.164978270463664</c:v>
                </c:pt>
                <c:pt idx="7">
                  <c:v>27.884795364167871</c:v>
                </c:pt>
                <c:pt idx="8">
                  <c:v>27.604612457872008</c:v>
                </c:pt>
                <c:pt idx="9">
                  <c:v>27.324429551576145</c:v>
                </c:pt>
                <c:pt idx="10">
                  <c:v>27.044246645280396</c:v>
                </c:pt>
                <c:pt idx="11">
                  <c:v>26.764063738984532</c:v>
                </c:pt>
                <c:pt idx="12">
                  <c:v>26.483880832688783</c:v>
                </c:pt>
                <c:pt idx="13">
                  <c:v>26.20369792639292</c:v>
                </c:pt>
                <c:pt idx="14">
                  <c:v>25.92351502009717</c:v>
                </c:pt>
                <c:pt idx="15">
                  <c:v>25.643332113801325</c:v>
                </c:pt>
                <c:pt idx="16">
                  <c:v>26.78432384181815</c:v>
                </c:pt>
                <c:pt idx="17">
                  <c:v>27.925315569835675</c:v>
                </c:pt>
                <c:pt idx="18">
                  <c:v>29.066307297852745</c:v>
                </c:pt>
                <c:pt idx="19">
                  <c:v>30.20729902587027</c:v>
                </c:pt>
                <c:pt idx="20">
                  <c:v>31.348290753887795</c:v>
                </c:pt>
                <c:pt idx="21">
                  <c:v>32.489282481904866</c:v>
                </c:pt>
                <c:pt idx="22">
                  <c:v>33.630274209922391</c:v>
                </c:pt>
                <c:pt idx="23">
                  <c:v>34.771265937939461</c:v>
                </c:pt>
                <c:pt idx="24">
                  <c:v>35.912257665956986</c:v>
                </c:pt>
                <c:pt idx="25">
                  <c:v>37.053249393974617</c:v>
                </c:pt>
                <c:pt idx="26">
                  <c:v>37.484357124110034</c:v>
                </c:pt>
                <c:pt idx="27">
                  <c:v>37.915464854245442</c:v>
                </c:pt>
                <c:pt idx="28">
                  <c:v>38.346572584380851</c:v>
                </c:pt>
                <c:pt idx="29">
                  <c:v>38.77768031451626</c:v>
                </c:pt>
                <c:pt idx="30">
                  <c:v>39.208788044651669</c:v>
                </c:pt>
                <c:pt idx="31">
                  <c:v>39.639895774787078</c:v>
                </c:pt>
                <c:pt idx="32">
                  <c:v>40.071003504922487</c:v>
                </c:pt>
                <c:pt idx="33">
                  <c:v>40.502111235057797</c:v>
                </c:pt>
                <c:pt idx="34">
                  <c:v>40.914373850376364</c:v>
                </c:pt>
                <c:pt idx="35">
                  <c:v>41.32663646569506</c:v>
                </c:pt>
                <c:pt idx="36">
                  <c:v>41.738899081013642</c:v>
                </c:pt>
                <c:pt idx="37">
                  <c:v>42.151161696332224</c:v>
                </c:pt>
                <c:pt idx="38">
                  <c:v>42.563424311650834</c:v>
                </c:pt>
                <c:pt idx="39">
                  <c:v>43.175945768585052</c:v>
                </c:pt>
                <c:pt idx="40">
                  <c:v>43.788467225519071</c:v>
                </c:pt>
                <c:pt idx="41">
                  <c:v>44.400988682453317</c:v>
                </c:pt>
                <c:pt idx="42">
                  <c:v>45.013510139387563</c:v>
                </c:pt>
                <c:pt idx="43">
                  <c:v>45.626031596321624</c:v>
                </c:pt>
                <c:pt idx="44">
                  <c:v>46.303937750530395</c:v>
                </c:pt>
                <c:pt idx="45">
                  <c:v>46.981843904739435</c:v>
                </c:pt>
                <c:pt idx="46">
                  <c:v>47.659750058948248</c:v>
                </c:pt>
                <c:pt idx="47">
                  <c:v>48.337656213157281</c:v>
                </c:pt>
                <c:pt idx="48">
                  <c:v>48.558773490032479</c:v>
                </c:pt>
                <c:pt idx="49">
                  <c:v>48.77989076690767</c:v>
                </c:pt>
                <c:pt idx="50">
                  <c:v>49.001008043782917</c:v>
                </c:pt>
                <c:pt idx="51">
                  <c:v>49.222125320658108</c:v>
                </c:pt>
                <c:pt idx="52">
                  <c:v>49.443242597533299</c:v>
                </c:pt>
                <c:pt idx="53">
                  <c:v>49.664359874408547</c:v>
                </c:pt>
                <c:pt idx="54">
                  <c:v>49.885477151283737</c:v>
                </c:pt>
                <c:pt idx="55">
                  <c:v>50.106594428158985</c:v>
                </c:pt>
                <c:pt idx="56">
                  <c:v>50.327711705034176</c:v>
                </c:pt>
                <c:pt idx="57">
                  <c:v>50.548828981909367</c:v>
                </c:pt>
                <c:pt idx="58">
                  <c:v>50.769946258784621</c:v>
                </c:pt>
                <c:pt idx="59">
                  <c:v>51.002480363786731</c:v>
                </c:pt>
                <c:pt idx="60">
                  <c:v>51.235014468788791</c:v>
                </c:pt>
                <c:pt idx="61">
                  <c:v>51.46754857379085</c:v>
                </c:pt>
                <c:pt idx="62">
                  <c:v>51.70008267879291</c:v>
                </c:pt>
                <c:pt idx="63">
                  <c:v>51.93261678379497</c:v>
                </c:pt>
                <c:pt idx="64">
                  <c:v>52.165150888797029</c:v>
                </c:pt>
                <c:pt idx="65">
                  <c:v>52.397684993799089</c:v>
                </c:pt>
                <c:pt idx="66">
                  <c:v>52.630219098801149</c:v>
                </c:pt>
                <c:pt idx="67">
                  <c:v>52.862753203803265</c:v>
                </c:pt>
                <c:pt idx="68">
                  <c:v>53.095287308805297</c:v>
                </c:pt>
              </c:numCache>
            </c:numRef>
          </c:yVal>
          <c:smooth val="1"/>
          <c:extLst>
            <c:ext xmlns:c16="http://schemas.microsoft.com/office/drawing/2014/chart" uri="{C3380CC4-5D6E-409C-BE32-E72D297353CC}">
              <c16:uniqueId val="{00000000-B002-43DE-AD7A-CBE37432E454}"/>
            </c:ext>
          </c:extLst>
        </c:ser>
        <c:ser>
          <c:idx val="1"/>
          <c:order val="1"/>
          <c:tx>
            <c:strRef>
              <c:f>'Growing stock'!$E$79</c:f>
              <c:strCache>
                <c:ptCount val="1"/>
                <c:pt idx="0">
                  <c:v>Spruce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'Growing stock'!$F$77:$BV$77</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stock'!$F$79:$BV$79</c:f>
              <c:numCache>
                <c:formatCode>0.00</c:formatCode>
                <c:ptCount val="69"/>
                <c:pt idx="0">
                  <c:v>12.393935517277207</c:v>
                </c:pt>
                <c:pt idx="1">
                  <c:v>12.199379552761798</c:v>
                </c:pt>
                <c:pt idx="2">
                  <c:v>12.004823588246438</c:v>
                </c:pt>
                <c:pt idx="3">
                  <c:v>11.810267623731022</c:v>
                </c:pt>
                <c:pt idx="4">
                  <c:v>11.615711659215606</c:v>
                </c:pt>
                <c:pt idx="5">
                  <c:v>11.421155694700246</c:v>
                </c:pt>
                <c:pt idx="6">
                  <c:v>11.226599730184816</c:v>
                </c:pt>
                <c:pt idx="7">
                  <c:v>11.122340372165809</c:v>
                </c:pt>
                <c:pt idx="8">
                  <c:v>11.018081014146787</c:v>
                </c:pt>
                <c:pt idx="9">
                  <c:v>10.913821656127794</c:v>
                </c:pt>
                <c:pt idx="10">
                  <c:v>10.809562298108773</c:v>
                </c:pt>
                <c:pt idx="11">
                  <c:v>10.705302940089751</c:v>
                </c:pt>
                <c:pt idx="12">
                  <c:v>10.601043582070758</c:v>
                </c:pt>
                <c:pt idx="13">
                  <c:v>10.496784224051737</c:v>
                </c:pt>
                <c:pt idx="14">
                  <c:v>10.392524866032744</c:v>
                </c:pt>
                <c:pt idx="15">
                  <c:v>10.288265508013726</c:v>
                </c:pt>
                <c:pt idx="16">
                  <c:v>10.569910038825469</c:v>
                </c:pt>
                <c:pt idx="17">
                  <c:v>10.851554569637074</c:v>
                </c:pt>
                <c:pt idx="18">
                  <c:v>11.133199100448792</c:v>
                </c:pt>
                <c:pt idx="19">
                  <c:v>11.414843631260396</c:v>
                </c:pt>
                <c:pt idx="20">
                  <c:v>11.696488162072114</c:v>
                </c:pt>
                <c:pt idx="21">
                  <c:v>11.978132692883719</c:v>
                </c:pt>
                <c:pt idx="22">
                  <c:v>12.259777223695437</c:v>
                </c:pt>
                <c:pt idx="23">
                  <c:v>12.541421754507041</c:v>
                </c:pt>
                <c:pt idx="24">
                  <c:v>12.82306628531876</c:v>
                </c:pt>
                <c:pt idx="25">
                  <c:v>13.104710816130414</c:v>
                </c:pt>
                <c:pt idx="26">
                  <c:v>13.036362200002372</c:v>
                </c:pt>
                <c:pt idx="27">
                  <c:v>12.968013583874324</c:v>
                </c:pt>
                <c:pt idx="28">
                  <c:v>12.899664967746276</c:v>
                </c:pt>
                <c:pt idx="29">
                  <c:v>12.831316351618199</c:v>
                </c:pt>
                <c:pt idx="30">
                  <c:v>12.76296773549015</c:v>
                </c:pt>
                <c:pt idx="31">
                  <c:v>12.694619119362102</c:v>
                </c:pt>
                <c:pt idx="32">
                  <c:v>12.626270503234025</c:v>
                </c:pt>
                <c:pt idx="33">
                  <c:v>12.557921887105959</c:v>
                </c:pt>
                <c:pt idx="34">
                  <c:v>12.763663468564175</c:v>
                </c:pt>
                <c:pt idx="35">
                  <c:v>12.969405050022374</c:v>
                </c:pt>
                <c:pt idx="36">
                  <c:v>13.175146631480629</c:v>
                </c:pt>
                <c:pt idx="37">
                  <c:v>13.380888212938828</c:v>
                </c:pt>
                <c:pt idx="38">
                  <c:v>13.586629794397018</c:v>
                </c:pt>
                <c:pt idx="39">
                  <c:v>13.722404519318616</c:v>
                </c:pt>
                <c:pt idx="40">
                  <c:v>13.858179244240205</c:v>
                </c:pt>
                <c:pt idx="41">
                  <c:v>13.993953969161794</c:v>
                </c:pt>
                <c:pt idx="42">
                  <c:v>14.129728694083383</c:v>
                </c:pt>
                <c:pt idx="43">
                  <c:v>14.265503419004952</c:v>
                </c:pt>
                <c:pt idx="44">
                  <c:v>14.353925960858305</c:v>
                </c:pt>
                <c:pt idx="45">
                  <c:v>14.442348502711639</c:v>
                </c:pt>
                <c:pt idx="46">
                  <c:v>14.530771044565</c:v>
                </c:pt>
                <c:pt idx="47">
                  <c:v>14.619193586418298</c:v>
                </c:pt>
                <c:pt idx="48">
                  <c:v>14.733299669444136</c:v>
                </c:pt>
                <c:pt idx="49">
                  <c:v>14.847405752469967</c:v>
                </c:pt>
                <c:pt idx="50">
                  <c:v>14.961511835495827</c:v>
                </c:pt>
                <c:pt idx="51">
                  <c:v>15.075617918521658</c:v>
                </c:pt>
                <c:pt idx="52">
                  <c:v>15.189724001547489</c:v>
                </c:pt>
                <c:pt idx="53">
                  <c:v>15.303830084573349</c:v>
                </c:pt>
                <c:pt idx="54">
                  <c:v>15.41793616759918</c:v>
                </c:pt>
                <c:pt idx="55">
                  <c:v>15.53204225062504</c:v>
                </c:pt>
                <c:pt idx="56">
                  <c:v>15.646148333650871</c:v>
                </c:pt>
                <c:pt idx="57">
                  <c:v>15.760254416676702</c:v>
                </c:pt>
                <c:pt idx="58">
                  <c:v>15.87436049970256</c:v>
                </c:pt>
                <c:pt idx="59">
                  <c:v>15.939274241522924</c:v>
                </c:pt>
                <c:pt idx="60">
                  <c:v>16.004187983343257</c:v>
                </c:pt>
                <c:pt idx="61">
                  <c:v>16.06910172516362</c:v>
                </c:pt>
                <c:pt idx="62">
                  <c:v>16.134015466983954</c:v>
                </c:pt>
                <c:pt idx="63">
                  <c:v>16.198929208804287</c:v>
                </c:pt>
                <c:pt idx="64">
                  <c:v>16.26384295062465</c:v>
                </c:pt>
                <c:pt idx="65">
                  <c:v>16.328756692444983</c:v>
                </c:pt>
                <c:pt idx="66">
                  <c:v>16.393670434265346</c:v>
                </c:pt>
                <c:pt idx="67">
                  <c:v>16.458584176085679</c:v>
                </c:pt>
                <c:pt idx="68">
                  <c:v>16.52349791790601</c:v>
                </c:pt>
              </c:numCache>
            </c:numRef>
          </c:yVal>
          <c:smooth val="1"/>
          <c:extLst>
            <c:ext xmlns:c16="http://schemas.microsoft.com/office/drawing/2014/chart" uri="{C3380CC4-5D6E-409C-BE32-E72D297353CC}">
              <c16:uniqueId val="{00000001-B002-43DE-AD7A-CBE37432E454}"/>
            </c:ext>
          </c:extLst>
        </c:ser>
        <c:ser>
          <c:idx val="2"/>
          <c:order val="2"/>
          <c:tx>
            <c:strRef>
              <c:f>'Growing stock'!$E$80</c:f>
              <c:strCache>
                <c:ptCount val="1"/>
                <c:pt idx="0">
                  <c:v>Broadleaved</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'Growing stock'!$F$77:$BV$77</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stock'!$F$80:$BV$80</c:f>
              <c:numCache>
                <c:formatCode>0.00</c:formatCode>
                <c:ptCount val="69"/>
                <c:pt idx="0">
                  <c:v>8.365906474162113</c:v>
                </c:pt>
                <c:pt idx="1">
                  <c:v>8.4323597459924571</c:v>
                </c:pt>
                <c:pt idx="2">
                  <c:v>8.4988130178228261</c:v>
                </c:pt>
                <c:pt idx="3">
                  <c:v>8.565266289653195</c:v>
                </c:pt>
                <c:pt idx="4">
                  <c:v>8.631719561483564</c:v>
                </c:pt>
                <c:pt idx="5">
                  <c:v>8.6981728333139046</c:v>
                </c:pt>
                <c:pt idx="6">
                  <c:v>8.764626105144286</c:v>
                </c:pt>
                <c:pt idx="7">
                  <c:v>8.5557884543566729</c:v>
                </c:pt>
                <c:pt idx="8">
                  <c:v>8.3469508035691433</c:v>
                </c:pt>
                <c:pt idx="9">
                  <c:v>8.1381131527815569</c:v>
                </c:pt>
                <c:pt idx="10">
                  <c:v>7.9292755019939705</c:v>
                </c:pt>
                <c:pt idx="11">
                  <c:v>7.720437851206384</c:v>
                </c:pt>
                <c:pt idx="12">
                  <c:v>7.5116002004187976</c:v>
                </c:pt>
                <c:pt idx="13">
                  <c:v>7.3027625496312112</c:v>
                </c:pt>
                <c:pt idx="14">
                  <c:v>7.0939248988436248</c:v>
                </c:pt>
                <c:pt idx="15">
                  <c:v>6.8850872480560703</c:v>
                </c:pt>
                <c:pt idx="16">
                  <c:v>7.0881518497733964</c:v>
                </c:pt>
                <c:pt idx="17">
                  <c:v>7.2912164514907545</c:v>
                </c:pt>
                <c:pt idx="18">
                  <c:v>7.4942810532081126</c:v>
                </c:pt>
                <c:pt idx="19">
                  <c:v>7.6973456549254706</c:v>
                </c:pt>
                <c:pt idx="20">
                  <c:v>7.9004102566428287</c:v>
                </c:pt>
                <c:pt idx="21">
                  <c:v>8.1034748583601868</c:v>
                </c:pt>
                <c:pt idx="22">
                  <c:v>8.306539460077488</c:v>
                </c:pt>
                <c:pt idx="23">
                  <c:v>8.5096040617948461</c:v>
                </c:pt>
                <c:pt idx="24">
                  <c:v>8.7126686635122041</c:v>
                </c:pt>
                <c:pt idx="25">
                  <c:v>8.9157332652295747</c:v>
                </c:pt>
                <c:pt idx="26">
                  <c:v>9.0253181516191319</c:v>
                </c:pt>
                <c:pt idx="27">
                  <c:v>9.1349030380086447</c:v>
                </c:pt>
                <c:pt idx="28">
                  <c:v>9.2444879243981859</c:v>
                </c:pt>
                <c:pt idx="29">
                  <c:v>9.3540728107876987</c:v>
                </c:pt>
                <c:pt idx="30">
                  <c:v>9.4636576971772399</c:v>
                </c:pt>
                <c:pt idx="31">
                  <c:v>9.5732425835667527</c:v>
                </c:pt>
                <c:pt idx="32">
                  <c:v>9.682827469956294</c:v>
                </c:pt>
                <c:pt idx="33">
                  <c:v>9.7924123563458032</c:v>
                </c:pt>
                <c:pt idx="34">
                  <c:v>9.9500775344694148</c:v>
                </c:pt>
                <c:pt idx="35">
                  <c:v>10.107742712593108</c:v>
                </c:pt>
                <c:pt idx="36">
                  <c:v>10.265407890716745</c:v>
                </c:pt>
                <c:pt idx="37">
                  <c:v>10.423073068840381</c:v>
                </c:pt>
                <c:pt idx="38">
                  <c:v>10.580738246964049</c:v>
                </c:pt>
                <c:pt idx="39">
                  <c:v>10.657469635533971</c:v>
                </c:pt>
                <c:pt idx="40">
                  <c:v>10.734201024103925</c:v>
                </c:pt>
                <c:pt idx="41">
                  <c:v>10.81093241267385</c:v>
                </c:pt>
                <c:pt idx="42">
                  <c:v>10.887663801243775</c:v>
                </c:pt>
                <c:pt idx="43">
                  <c:v>10.964395189813724</c:v>
                </c:pt>
                <c:pt idx="44">
                  <c:v>10.993869370431497</c:v>
                </c:pt>
                <c:pt idx="45">
                  <c:v>11.02334355104928</c:v>
                </c:pt>
                <c:pt idx="46">
                  <c:v>11.052817731667062</c:v>
                </c:pt>
                <c:pt idx="47">
                  <c:v>11.082291912284839</c:v>
                </c:pt>
                <c:pt idx="48">
                  <c:v>11.120773397883113</c:v>
                </c:pt>
                <c:pt idx="49">
                  <c:v>11.159254883481381</c:v>
                </c:pt>
                <c:pt idx="50">
                  <c:v>11.197736369079664</c:v>
                </c:pt>
                <c:pt idx="51">
                  <c:v>11.236217854677946</c:v>
                </c:pt>
                <c:pt idx="52">
                  <c:v>11.274699340276229</c:v>
                </c:pt>
                <c:pt idx="53">
                  <c:v>11.313180825874511</c:v>
                </c:pt>
                <c:pt idx="54">
                  <c:v>11.351662311472779</c:v>
                </c:pt>
                <c:pt idx="55">
                  <c:v>11.390143797071062</c:v>
                </c:pt>
                <c:pt idx="56">
                  <c:v>11.428625282669344</c:v>
                </c:pt>
                <c:pt idx="57">
                  <c:v>11.467106768267627</c:v>
                </c:pt>
                <c:pt idx="58">
                  <c:v>11.505588253865916</c:v>
                </c:pt>
                <c:pt idx="59">
                  <c:v>11.597120628516535</c:v>
                </c:pt>
                <c:pt idx="60">
                  <c:v>11.688653003167161</c:v>
                </c:pt>
                <c:pt idx="61">
                  <c:v>11.780185377817816</c:v>
                </c:pt>
                <c:pt idx="62">
                  <c:v>11.871717752468442</c:v>
                </c:pt>
                <c:pt idx="63">
                  <c:v>11.963250127119068</c:v>
                </c:pt>
                <c:pt idx="64">
                  <c:v>12.054782501769694</c:v>
                </c:pt>
                <c:pt idx="65">
                  <c:v>12.14631487642032</c:v>
                </c:pt>
                <c:pt idx="66">
                  <c:v>12.237847251070946</c:v>
                </c:pt>
                <c:pt idx="67">
                  <c:v>12.3293796257216</c:v>
                </c:pt>
                <c:pt idx="68">
                  <c:v>12.420912000372219</c:v>
                </c:pt>
              </c:numCache>
            </c:numRef>
          </c:yVal>
          <c:smooth val="1"/>
          <c:extLst>
            <c:ext xmlns:c16="http://schemas.microsoft.com/office/drawing/2014/chart" uri="{C3380CC4-5D6E-409C-BE32-E72D297353CC}">
              <c16:uniqueId val="{00000002-B002-43DE-AD7A-CBE37432E454}"/>
            </c:ext>
          </c:extLst>
        </c:ser>
        <c:dLbls>
          <c:showLegendKey val="0"/>
          <c:showVal val="0"/>
          <c:showCatName val="0"/>
          <c:showSerName val="0"/>
          <c:showPercent val="0"/>
          <c:showBubbleSize val="0"/>
        </c:dLbls>
        <c:axId val="1789186704"/>
        <c:axId val="1789180944"/>
      </c:scatterChart>
      <c:valAx>
        <c:axId val="1789186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789180944"/>
        <c:crosses val="autoZero"/>
        <c:crossBetween val="midCat"/>
      </c:valAx>
      <c:valAx>
        <c:axId val="178918094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78918670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Mean growing stock</a:t>
            </a:r>
            <a:r>
              <a:rPr lang="fi-FI" baseline="0"/>
              <a:t> volume</a:t>
            </a:r>
          </a:p>
          <a:p>
            <a:pPr>
              <a:defRPr/>
            </a:pPr>
            <a:r>
              <a:rPr lang="fi-FI"/>
              <a:t>Organic</a:t>
            </a:r>
            <a:r>
              <a:rPr lang="fi-FI" baseline="0"/>
              <a:t> soils, North Finland</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'Growing stock'!$E$88</c:f>
              <c:strCache>
                <c:ptCount val="1"/>
                <c:pt idx="0">
                  <c:v>Pine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'Growing stock'!$F$87:$BV$87</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stock'!$F$88:$BV$88</c:f>
              <c:numCache>
                <c:formatCode>0.00</c:formatCode>
                <c:ptCount val="69"/>
                <c:pt idx="0">
                  <c:v>18.297656908417071</c:v>
                </c:pt>
                <c:pt idx="1">
                  <c:v>19.544541574589857</c:v>
                </c:pt>
                <c:pt idx="2">
                  <c:v>20.79142624076303</c:v>
                </c:pt>
                <c:pt idx="3">
                  <c:v>22.038310906935749</c:v>
                </c:pt>
                <c:pt idx="4">
                  <c:v>23.285195573108922</c:v>
                </c:pt>
                <c:pt idx="5">
                  <c:v>24.53208023928164</c:v>
                </c:pt>
                <c:pt idx="6">
                  <c:v>25.778964905454586</c:v>
                </c:pt>
                <c:pt idx="7">
                  <c:v>26.999030846855931</c:v>
                </c:pt>
                <c:pt idx="8">
                  <c:v>28.219096788257048</c:v>
                </c:pt>
                <c:pt idx="9">
                  <c:v>29.439162729658619</c:v>
                </c:pt>
                <c:pt idx="10">
                  <c:v>30.659228671059736</c:v>
                </c:pt>
                <c:pt idx="11">
                  <c:v>31.879294612461308</c:v>
                </c:pt>
                <c:pt idx="12">
                  <c:v>33.099360553862425</c:v>
                </c:pt>
                <c:pt idx="13">
                  <c:v>34.319426495263997</c:v>
                </c:pt>
                <c:pt idx="14">
                  <c:v>35.539492436665114</c:v>
                </c:pt>
                <c:pt idx="15">
                  <c:v>36.759558378066394</c:v>
                </c:pt>
                <c:pt idx="16">
                  <c:v>38.299589532626214</c:v>
                </c:pt>
                <c:pt idx="17">
                  <c:v>39.839620687186653</c:v>
                </c:pt>
                <c:pt idx="18">
                  <c:v>41.379651841746636</c:v>
                </c:pt>
                <c:pt idx="19">
                  <c:v>42.919682996306619</c:v>
                </c:pt>
                <c:pt idx="20">
                  <c:v>44.459714150867057</c:v>
                </c:pt>
                <c:pt idx="21">
                  <c:v>45.999745305427041</c:v>
                </c:pt>
                <c:pt idx="22">
                  <c:v>47.539776459987024</c:v>
                </c:pt>
                <c:pt idx="23">
                  <c:v>49.079807614547462</c:v>
                </c:pt>
                <c:pt idx="24">
                  <c:v>50.619838769107446</c:v>
                </c:pt>
                <c:pt idx="25">
                  <c:v>52.159869923667614</c:v>
                </c:pt>
                <c:pt idx="26">
                  <c:v>52.525286988146604</c:v>
                </c:pt>
                <c:pt idx="27">
                  <c:v>52.890704052625779</c:v>
                </c:pt>
                <c:pt idx="28">
                  <c:v>53.25612111710484</c:v>
                </c:pt>
                <c:pt idx="29">
                  <c:v>53.621538181584015</c:v>
                </c:pt>
                <c:pt idx="30">
                  <c:v>53.986955246063076</c:v>
                </c:pt>
                <c:pt idx="31">
                  <c:v>54.35237231054225</c:v>
                </c:pt>
                <c:pt idx="32">
                  <c:v>54.717789375021312</c:v>
                </c:pt>
                <c:pt idx="33">
                  <c:v>55.083206439500486</c:v>
                </c:pt>
                <c:pt idx="34">
                  <c:v>56.783271107194196</c:v>
                </c:pt>
                <c:pt idx="35">
                  <c:v>58.483335774888474</c:v>
                </c:pt>
                <c:pt idx="36">
                  <c:v>60.183400442582297</c:v>
                </c:pt>
                <c:pt idx="37">
                  <c:v>61.88346511027612</c:v>
                </c:pt>
                <c:pt idx="38">
                  <c:v>63.583529777970107</c:v>
                </c:pt>
                <c:pt idx="39">
                  <c:v>63.203041836992725</c:v>
                </c:pt>
                <c:pt idx="40">
                  <c:v>62.822553896015165</c:v>
                </c:pt>
                <c:pt idx="41">
                  <c:v>62.44206595503772</c:v>
                </c:pt>
                <c:pt idx="42">
                  <c:v>62.061578014060274</c:v>
                </c:pt>
                <c:pt idx="43">
                  <c:v>61.68109007308275</c:v>
                </c:pt>
                <c:pt idx="44">
                  <c:v>60.98399317170356</c:v>
                </c:pt>
                <c:pt idx="45">
                  <c:v>60.286896270324405</c:v>
                </c:pt>
                <c:pt idx="46">
                  <c:v>59.589799368945251</c:v>
                </c:pt>
                <c:pt idx="47">
                  <c:v>58.892702467565989</c:v>
                </c:pt>
                <c:pt idx="48">
                  <c:v>58.719876064406833</c:v>
                </c:pt>
                <c:pt idx="49">
                  <c:v>58.547049661247627</c:v>
                </c:pt>
                <c:pt idx="50">
                  <c:v>58.374223258088421</c:v>
                </c:pt>
                <c:pt idx="51">
                  <c:v>58.201396854929158</c:v>
                </c:pt>
                <c:pt idx="52">
                  <c:v>58.028570451769951</c:v>
                </c:pt>
                <c:pt idx="53">
                  <c:v>57.855744048610745</c:v>
                </c:pt>
                <c:pt idx="54">
                  <c:v>57.682917645451539</c:v>
                </c:pt>
                <c:pt idx="55">
                  <c:v>57.510091242292333</c:v>
                </c:pt>
                <c:pt idx="56">
                  <c:v>57.337264839133127</c:v>
                </c:pt>
                <c:pt idx="57">
                  <c:v>57.164438435973921</c:v>
                </c:pt>
                <c:pt idx="58">
                  <c:v>56.991612032814686</c:v>
                </c:pt>
                <c:pt idx="59">
                  <c:v>56.926515959676124</c:v>
                </c:pt>
                <c:pt idx="60">
                  <c:v>56.861419886537561</c:v>
                </c:pt>
                <c:pt idx="61">
                  <c:v>56.796323813398999</c:v>
                </c:pt>
                <c:pt idx="62">
                  <c:v>56.731227740260437</c:v>
                </c:pt>
                <c:pt idx="63">
                  <c:v>56.666131667121874</c:v>
                </c:pt>
                <c:pt idx="64">
                  <c:v>56.601035593983312</c:v>
                </c:pt>
                <c:pt idx="65">
                  <c:v>56.535939520844749</c:v>
                </c:pt>
                <c:pt idx="66">
                  <c:v>56.470843447706159</c:v>
                </c:pt>
                <c:pt idx="67">
                  <c:v>56.405747374567596</c:v>
                </c:pt>
                <c:pt idx="68">
                  <c:v>56.340651301429027</c:v>
                </c:pt>
              </c:numCache>
            </c:numRef>
          </c:yVal>
          <c:smooth val="1"/>
          <c:extLst>
            <c:ext xmlns:c16="http://schemas.microsoft.com/office/drawing/2014/chart" uri="{C3380CC4-5D6E-409C-BE32-E72D297353CC}">
              <c16:uniqueId val="{00000000-9338-42F5-AB40-C37AF7D71E2F}"/>
            </c:ext>
          </c:extLst>
        </c:ser>
        <c:ser>
          <c:idx val="1"/>
          <c:order val="1"/>
          <c:tx>
            <c:strRef>
              <c:f>'Growing stock'!$E$89</c:f>
              <c:strCache>
                <c:ptCount val="1"/>
                <c:pt idx="0">
                  <c:v>Spruce</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'Growing stock'!$F$87:$BV$87</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stock'!$F$89:$BV$89</c:f>
              <c:numCache>
                <c:formatCode>0.00</c:formatCode>
                <c:ptCount val="69"/>
                <c:pt idx="0">
                  <c:v>8.4127158199618712</c:v>
                </c:pt>
                <c:pt idx="1">
                  <c:v>8.7231850942699793</c:v>
                </c:pt>
                <c:pt idx="2">
                  <c:v>9.0336543685781407</c:v>
                </c:pt>
                <c:pt idx="3">
                  <c:v>9.3441236428861885</c:v>
                </c:pt>
                <c:pt idx="4">
                  <c:v>9.6545929171943499</c:v>
                </c:pt>
                <c:pt idx="5">
                  <c:v>9.9650621915025113</c:v>
                </c:pt>
                <c:pt idx="6">
                  <c:v>10.27553146581057</c:v>
                </c:pt>
                <c:pt idx="7">
                  <c:v>10.836948434416172</c:v>
                </c:pt>
                <c:pt idx="8">
                  <c:v>11.398365403021671</c:v>
                </c:pt>
                <c:pt idx="9">
                  <c:v>11.959782371627398</c:v>
                </c:pt>
                <c:pt idx="10">
                  <c:v>12.521199340232897</c:v>
                </c:pt>
                <c:pt idx="11">
                  <c:v>13.082616308838396</c:v>
                </c:pt>
                <c:pt idx="12">
                  <c:v>13.644033277444123</c:v>
                </c:pt>
                <c:pt idx="13">
                  <c:v>14.205450246049622</c:v>
                </c:pt>
                <c:pt idx="14">
                  <c:v>14.766867214655122</c:v>
                </c:pt>
                <c:pt idx="15">
                  <c:v>15.328284183260827</c:v>
                </c:pt>
                <c:pt idx="16">
                  <c:v>15.71276954552161</c:v>
                </c:pt>
                <c:pt idx="17">
                  <c:v>16.097254907782371</c:v>
                </c:pt>
                <c:pt idx="18">
                  <c:v>16.481740270043247</c:v>
                </c:pt>
                <c:pt idx="19">
                  <c:v>16.866225632304008</c:v>
                </c:pt>
                <c:pt idx="20">
                  <c:v>17.250710994564884</c:v>
                </c:pt>
                <c:pt idx="21">
                  <c:v>17.635196356825645</c:v>
                </c:pt>
                <c:pt idx="22">
                  <c:v>18.01968171908652</c:v>
                </c:pt>
                <c:pt idx="23">
                  <c:v>18.404167081347282</c:v>
                </c:pt>
                <c:pt idx="24">
                  <c:v>18.788652443608044</c:v>
                </c:pt>
                <c:pt idx="25">
                  <c:v>19.173137805868947</c:v>
                </c:pt>
                <c:pt idx="26">
                  <c:v>18.995329993933467</c:v>
                </c:pt>
                <c:pt idx="27">
                  <c:v>18.817522181998015</c:v>
                </c:pt>
                <c:pt idx="28">
                  <c:v>18.639714370062563</c:v>
                </c:pt>
                <c:pt idx="29">
                  <c:v>18.461906558127112</c:v>
                </c:pt>
                <c:pt idx="30">
                  <c:v>18.28409874619166</c:v>
                </c:pt>
                <c:pt idx="31">
                  <c:v>18.106290934256208</c:v>
                </c:pt>
                <c:pt idx="32">
                  <c:v>17.928483122320756</c:v>
                </c:pt>
                <c:pt idx="33">
                  <c:v>17.750675310385333</c:v>
                </c:pt>
                <c:pt idx="34">
                  <c:v>18.281274248983891</c:v>
                </c:pt>
                <c:pt idx="35">
                  <c:v>18.811873187582705</c:v>
                </c:pt>
                <c:pt idx="36">
                  <c:v>19.342472126181292</c:v>
                </c:pt>
                <c:pt idx="37">
                  <c:v>19.873071064779879</c:v>
                </c:pt>
                <c:pt idx="38">
                  <c:v>20.403670003378465</c:v>
                </c:pt>
                <c:pt idx="39">
                  <c:v>20.291229909502505</c:v>
                </c:pt>
                <c:pt idx="40">
                  <c:v>20.178789815626544</c:v>
                </c:pt>
                <c:pt idx="41">
                  <c:v>20.066349721750555</c:v>
                </c:pt>
                <c:pt idx="42">
                  <c:v>19.953909627874594</c:v>
                </c:pt>
                <c:pt idx="43">
                  <c:v>19.841469533998644</c:v>
                </c:pt>
                <c:pt idx="44">
                  <c:v>19.948169083585015</c:v>
                </c:pt>
                <c:pt idx="45">
                  <c:v>20.054868633171395</c:v>
                </c:pt>
                <c:pt idx="46">
                  <c:v>20.161568182757776</c:v>
                </c:pt>
                <c:pt idx="47">
                  <c:v>20.268267732344142</c:v>
                </c:pt>
                <c:pt idx="48">
                  <c:v>20.274902154291862</c:v>
                </c:pt>
                <c:pt idx="49">
                  <c:v>20.281536576239581</c:v>
                </c:pt>
                <c:pt idx="50">
                  <c:v>20.288170998187304</c:v>
                </c:pt>
                <c:pt idx="51">
                  <c:v>20.294805420135024</c:v>
                </c:pt>
                <c:pt idx="52">
                  <c:v>20.301439842082743</c:v>
                </c:pt>
                <c:pt idx="53">
                  <c:v>20.308074264030466</c:v>
                </c:pt>
                <c:pt idx="54">
                  <c:v>20.314708685978186</c:v>
                </c:pt>
                <c:pt idx="55">
                  <c:v>20.321343107925905</c:v>
                </c:pt>
                <c:pt idx="56">
                  <c:v>20.327977529873628</c:v>
                </c:pt>
                <c:pt idx="57">
                  <c:v>20.334611951821348</c:v>
                </c:pt>
                <c:pt idx="58">
                  <c:v>20.341246373769071</c:v>
                </c:pt>
                <c:pt idx="59">
                  <c:v>20.488277579771818</c:v>
                </c:pt>
                <c:pt idx="60">
                  <c:v>20.635308785774612</c:v>
                </c:pt>
                <c:pt idx="61">
                  <c:v>20.782339991777349</c:v>
                </c:pt>
                <c:pt idx="62">
                  <c:v>20.929371197780142</c:v>
                </c:pt>
                <c:pt idx="63">
                  <c:v>21.076402403782936</c:v>
                </c:pt>
                <c:pt idx="64">
                  <c:v>21.223433609785673</c:v>
                </c:pt>
                <c:pt idx="65">
                  <c:v>21.370464815788466</c:v>
                </c:pt>
                <c:pt idx="66">
                  <c:v>21.517496021791203</c:v>
                </c:pt>
                <c:pt idx="67">
                  <c:v>21.664527227793997</c:v>
                </c:pt>
                <c:pt idx="68">
                  <c:v>21.811558433796776</c:v>
                </c:pt>
              </c:numCache>
            </c:numRef>
          </c:yVal>
          <c:smooth val="1"/>
          <c:extLst>
            <c:ext xmlns:c16="http://schemas.microsoft.com/office/drawing/2014/chart" uri="{C3380CC4-5D6E-409C-BE32-E72D297353CC}">
              <c16:uniqueId val="{00000001-9338-42F5-AB40-C37AF7D71E2F}"/>
            </c:ext>
          </c:extLst>
        </c:ser>
        <c:ser>
          <c:idx val="2"/>
          <c:order val="2"/>
          <c:tx>
            <c:strRef>
              <c:f>'Growing stock'!$E$90</c:f>
              <c:strCache>
                <c:ptCount val="1"/>
                <c:pt idx="0">
                  <c:v>Broadleaved</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'Growing stock'!$F$87:$BV$87</c:f>
              <c:numCache>
                <c:formatCode>General</c:formatCode>
                <c:ptCount val="69"/>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pt idx="65">
                  <c:v>2036</c:v>
                </c:pt>
                <c:pt idx="66">
                  <c:v>2037</c:v>
                </c:pt>
                <c:pt idx="67">
                  <c:v>2038</c:v>
                </c:pt>
                <c:pt idx="68">
                  <c:v>2039</c:v>
                </c:pt>
              </c:numCache>
            </c:numRef>
          </c:xVal>
          <c:yVal>
            <c:numRef>
              <c:f>'Growing stock'!$F$90:$BV$90</c:f>
              <c:numCache>
                <c:formatCode>0.00</c:formatCode>
                <c:ptCount val="69"/>
                <c:pt idx="0">
                  <c:v>5.6785831784742635</c:v>
                </c:pt>
                <c:pt idx="1">
                  <c:v>6.0691735558295932</c:v>
                </c:pt>
                <c:pt idx="2">
                  <c:v>6.459763933184945</c:v>
                </c:pt>
                <c:pt idx="3">
                  <c:v>6.8503543105404106</c:v>
                </c:pt>
                <c:pt idx="4">
                  <c:v>7.2409446878957624</c:v>
                </c:pt>
                <c:pt idx="5">
                  <c:v>7.6315350652511142</c:v>
                </c:pt>
                <c:pt idx="6">
                  <c:v>8.0221254426064981</c:v>
                </c:pt>
                <c:pt idx="7">
                  <c:v>9.2998907643577695</c:v>
                </c:pt>
                <c:pt idx="8">
                  <c:v>10.577656086109073</c:v>
                </c:pt>
                <c:pt idx="9">
                  <c:v>11.855421407860376</c:v>
                </c:pt>
                <c:pt idx="10">
                  <c:v>13.13318672961168</c:v>
                </c:pt>
                <c:pt idx="11">
                  <c:v>14.410952051362528</c:v>
                </c:pt>
                <c:pt idx="12">
                  <c:v>15.688717373113832</c:v>
                </c:pt>
                <c:pt idx="13">
                  <c:v>16.966482694865135</c:v>
                </c:pt>
                <c:pt idx="14">
                  <c:v>18.244248016616439</c:v>
                </c:pt>
                <c:pt idx="15">
                  <c:v>19.522013338367334</c:v>
                </c:pt>
                <c:pt idx="16">
                  <c:v>20.052296794055337</c:v>
                </c:pt>
                <c:pt idx="17">
                  <c:v>20.582580249743387</c:v>
                </c:pt>
                <c:pt idx="18">
                  <c:v>21.112863705431437</c:v>
                </c:pt>
                <c:pt idx="19">
                  <c:v>21.643147161119487</c:v>
                </c:pt>
                <c:pt idx="20">
                  <c:v>22.173430616807536</c:v>
                </c:pt>
                <c:pt idx="21">
                  <c:v>22.703714072495586</c:v>
                </c:pt>
                <c:pt idx="22">
                  <c:v>23.233997528183636</c:v>
                </c:pt>
                <c:pt idx="23">
                  <c:v>23.764280983871686</c:v>
                </c:pt>
                <c:pt idx="24">
                  <c:v>24.294564439559736</c:v>
                </c:pt>
                <c:pt idx="25">
                  <c:v>24.824847895247814</c:v>
                </c:pt>
                <c:pt idx="26">
                  <c:v>25.014505765672766</c:v>
                </c:pt>
                <c:pt idx="27">
                  <c:v>25.204163636097746</c:v>
                </c:pt>
                <c:pt idx="28">
                  <c:v>25.393821506522784</c:v>
                </c:pt>
                <c:pt idx="29">
                  <c:v>25.583479376947764</c:v>
                </c:pt>
                <c:pt idx="30">
                  <c:v>25.773137247372745</c:v>
                </c:pt>
                <c:pt idx="31">
                  <c:v>25.962795117797725</c:v>
                </c:pt>
                <c:pt idx="32">
                  <c:v>26.152452988222706</c:v>
                </c:pt>
                <c:pt idx="33">
                  <c:v>26.342110858647736</c:v>
                </c:pt>
                <c:pt idx="34">
                  <c:v>26.862636920434966</c:v>
                </c:pt>
                <c:pt idx="35">
                  <c:v>27.383162982221961</c:v>
                </c:pt>
                <c:pt idx="36">
                  <c:v>27.903689044009184</c:v>
                </c:pt>
                <c:pt idx="37">
                  <c:v>28.424215105796407</c:v>
                </c:pt>
                <c:pt idx="38">
                  <c:v>28.944741167583405</c:v>
                </c:pt>
                <c:pt idx="39">
                  <c:v>28.331828464675027</c:v>
                </c:pt>
                <c:pt idx="40">
                  <c:v>27.718915761766766</c:v>
                </c:pt>
                <c:pt idx="41">
                  <c:v>27.106003058858278</c:v>
                </c:pt>
                <c:pt idx="42">
                  <c:v>26.493090355950017</c:v>
                </c:pt>
                <c:pt idx="43">
                  <c:v>25.880177653041709</c:v>
                </c:pt>
                <c:pt idx="44">
                  <c:v>25.146435428180439</c:v>
                </c:pt>
                <c:pt idx="45">
                  <c:v>24.41269320331935</c:v>
                </c:pt>
                <c:pt idx="46">
                  <c:v>23.678950978458033</c:v>
                </c:pt>
                <c:pt idx="47">
                  <c:v>22.945208753597139</c:v>
                </c:pt>
                <c:pt idx="48">
                  <c:v>22.699553389620462</c:v>
                </c:pt>
                <c:pt idx="49">
                  <c:v>22.453898025643809</c:v>
                </c:pt>
                <c:pt idx="50">
                  <c:v>22.208242661667157</c:v>
                </c:pt>
                <c:pt idx="51">
                  <c:v>21.962587297690504</c:v>
                </c:pt>
                <c:pt idx="52">
                  <c:v>21.716931933713795</c:v>
                </c:pt>
                <c:pt idx="53">
                  <c:v>21.471276569737142</c:v>
                </c:pt>
                <c:pt idx="54">
                  <c:v>21.22562120576049</c:v>
                </c:pt>
                <c:pt idx="55">
                  <c:v>20.97996584178378</c:v>
                </c:pt>
                <c:pt idx="56">
                  <c:v>20.734310477807128</c:v>
                </c:pt>
                <c:pt idx="57">
                  <c:v>20.488655113830475</c:v>
                </c:pt>
                <c:pt idx="58">
                  <c:v>20.24299974985378</c:v>
                </c:pt>
                <c:pt idx="59">
                  <c:v>20.238583095362905</c:v>
                </c:pt>
                <c:pt idx="60">
                  <c:v>20.234166440872027</c:v>
                </c:pt>
                <c:pt idx="61">
                  <c:v>20.229749786381149</c:v>
                </c:pt>
                <c:pt idx="62">
                  <c:v>20.225333131890274</c:v>
                </c:pt>
                <c:pt idx="63">
                  <c:v>20.220916477399399</c:v>
                </c:pt>
                <c:pt idx="64">
                  <c:v>20.216499822908521</c:v>
                </c:pt>
                <c:pt idx="65">
                  <c:v>20.212083168417642</c:v>
                </c:pt>
                <c:pt idx="66">
                  <c:v>20.207666513926767</c:v>
                </c:pt>
                <c:pt idx="67">
                  <c:v>20.203249859435889</c:v>
                </c:pt>
                <c:pt idx="68">
                  <c:v>20.198833204945011</c:v>
                </c:pt>
              </c:numCache>
            </c:numRef>
          </c:yVal>
          <c:smooth val="1"/>
          <c:extLst>
            <c:ext xmlns:c16="http://schemas.microsoft.com/office/drawing/2014/chart" uri="{C3380CC4-5D6E-409C-BE32-E72D297353CC}">
              <c16:uniqueId val="{00000002-9338-42F5-AB40-C37AF7D71E2F}"/>
            </c:ext>
          </c:extLst>
        </c:ser>
        <c:dLbls>
          <c:showLegendKey val="0"/>
          <c:showVal val="0"/>
          <c:showCatName val="0"/>
          <c:showSerName val="0"/>
          <c:showPercent val="0"/>
          <c:showBubbleSize val="0"/>
        </c:dLbls>
        <c:axId val="413651215"/>
        <c:axId val="413653615"/>
      </c:scatterChart>
      <c:valAx>
        <c:axId val="4136512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413653615"/>
        <c:crosses val="autoZero"/>
        <c:crossBetween val="midCat"/>
      </c:valAx>
      <c:valAx>
        <c:axId val="41365361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4136512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a:t>
            </a:r>
            <a:r>
              <a:rPr lang="fi-FI" baseline="0"/>
              <a:t> input from living trees and ground vegetation, S</a:t>
            </a:r>
            <a:r>
              <a:rPr lang="fi-FI"/>
              <a:t>outh</a:t>
            </a:r>
            <a:r>
              <a:rPr lang="fi-FI" baseline="0"/>
              <a:t> Finland, mineral soil</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'Litter input from living trees'!$E$25</c:f>
              <c:strCache>
                <c:ptCount val="1"/>
                <c:pt idx="0">
                  <c:v>non-woody litter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living trees'!$G$24:$BS$24</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'Litter input from living trees'!$G$25:$BS$25</c:f>
              <c:numCache>
                <c:formatCode>0.00</c:formatCode>
                <c:ptCount val="65"/>
                <c:pt idx="0">
                  <c:v>44.349870243494884</c:v>
                </c:pt>
                <c:pt idx="1">
                  <c:v>44.599093063767199</c:v>
                </c:pt>
                <c:pt idx="2">
                  <c:v>44.847927612290476</c:v>
                </c:pt>
                <c:pt idx="3">
                  <c:v>45.096378386575132</c:v>
                </c:pt>
                <c:pt idx="4">
                  <c:v>45.344449787000045</c:v>
                </c:pt>
                <c:pt idx="5">
                  <c:v>45.592146119873753</c:v>
                </c:pt>
                <c:pt idx="6">
                  <c:v>45.839471600369933</c:v>
                </c:pt>
                <c:pt idx="7">
                  <c:v>46.259988479661267</c:v>
                </c:pt>
                <c:pt idx="8">
                  <c:v>46.678968217754111</c:v>
                </c:pt>
                <c:pt idx="9">
                  <c:v>47.096445903564437</c:v>
                </c:pt>
                <c:pt idx="10">
                  <c:v>47.512455150203927</c:v>
                </c:pt>
                <c:pt idx="11">
                  <c:v>47.927028184451522</c:v>
                </c:pt>
                <c:pt idx="12">
                  <c:v>48.340195929211021</c:v>
                </c:pt>
                <c:pt idx="13">
                  <c:v>48.751988079625555</c:v>
                </c:pt>
                <c:pt idx="14">
                  <c:v>49.162433173441286</c:v>
                </c:pt>
                <c:pt idx="15">
                  <c:v>49.571558656151069</c:v>
                </c:pt>
                <c:pt idx="16">
                  <c:v>49.742982392161892</c:v>
                </c:pt>
                <c:pt idx="17">
                  <c:v>49.914065932890665</c:v>
                </c:pt>
                <c:pt idx="18">
                  <c:v>50.084813369235121</c:v>
                </c:pt>
                <c:pt idx="19">
                  <c:v>50.59240945925864</c:v>
                </c:pt>
                <c:pt idx="20">
                  <c:v>50.769876681202291</c:v>
                </c:pt>
                <c:pt idx="21">
                  <c:v>50.944403541577834</c:v>
                </c:pt>
                <c:pt idx="22">
                  <c:v>51.11269960171505</c:v>
                </c:pt>
                <c:pt idx="23">
                  <c:v>51.281265607365157</c:v>
                </c:pt>
                <c:pt idx="24">
                  <c:v>51.448546430609007</c:v>
                </c:pt>
                <c:pt idx="25">
                  <c:v>51.612421545680363</c:v>
                </c:pt>
                <c:pt idx="26">
                  <c:v>51.739532918706992</c:v>
                </c:pt>
                <c:pt idx="27">
                  <c:v>51.865574168708335</c:v>
                </c:pt>
                <c:pt idx="28">
                  <c:v>51.985054181540306</c:v>
                </c:pt>
                <c:pt idx="29">
                  <c:v>52.097604724732641</c:v>
                </c:pt>
                <c:pt idx="30">
                  <c:v>52.200808922376922</c:v>
                </c:pt>
                <c:pt idx="31">
                  <c:v>52.301339813963168</c:v>
                </c:pt>
                <c:pt idx="32">
                  <c:v>52.396476265233019</c:v>
                </c:pt>
                <c:pt idx="33">
                  <c:v>52.487297456143686</c:v>
                </c:pt>
                <c:pt idx="34">
                  <c:v>52.887017562230419</c:v>
                </c:pt>
                <c:pt idx="35">
                  <c:v>53.289681836615685</c:v>
                </c:pt>
                <c:pt idx="36">
                  <c:v>53.689641731500856</c:v>
                </c:pt>
                <c:pt idx="37">
                  <c:v>54.089210400638414</c:v>
                </c:pt>
                <c:pt idx="38">
                  <c:v>54.488560209051023</c:v>
                </c:pt>
                <c:pt idx="39">
                  <c:v>54.749923750555418</c:v>
                </c:pt>
                <c:pt idx="40">
                  <c:v>55.009221522122687</c:v>
                </c:pt>
                <c:pt idx="41">
                  <c:v>55.273680589057108</c:v>
                </c:pt>
                <c:pt idx="42">
                  <c:v>55.542320532308452</c:v>
                </c:pt>
                <c:pt idx="43">
                  <c:v>55.812735374606078</c:v>
                </c:pt>
                <c:pt idx="44">
                  <c:v>55.710455534116335</c:v>
                </c:pt>
                <c:pt idx="45">
                  <c:v>55.613775605807092</c:v>
                </c:pt>
                <c:pt idx="46">
                  <c:v>55.518100387889668</c:v>
                </c:pt>
                <c:pt idx="47">
                  <c:v>55.421369270149377</c:v>
                </c:pt>
                <c:pt idx="48">
                  <c:v>55.705125642318521</c:v>
                </c:pt>
                <c:pt idx="49">
                  <c:v>55.785813607138671</c:v>
                </c:pt>
                <c:pt idx="50">
                  <c:v>56.076729061315774</c:v>
                </c:pt>
                <c:pt idx="51">
                  <c:v>56.367066146595882</c:v>
                </c:pt>
                <c:pt idx="52">
                  <c:v>56.667572674522674</c:v>
                </c:pt>
                <c:pt idx="53">
                  <c:v>56.967624785860181</c:v>
                </c:pt>
                <c:pt idx="54">
                  <c:v>57.267227173390964</c:v>
                </c:pt>
                <c:pt idx="55">
                  <c:v>57.566384439912262</c:v>
                </c:pt>
                <c:pt idx="56">
                  <c:v>57.865101100762352</c:v>
                </c:pt>
                <c:pt idx="57">
                  <c:v>58.163381586254282</c:v>
                </c:pt>
                <c:pt idx="58">
                  <c:v>58.461230244020314</c:v>
                </c:pt>
                <c:pt idx="59">
                  <c:v>58.657111321314595</c:v>
                </c:pt>
                <c:pt idx="60">
                  <c:v>58.85286286638042</c:v>
                </c:pt>
                <c:pt idx="61">
                  <c:v>59.04848554148505</c:v>
                </c:pt>
                <c:pt idx="62">
                  <c:v>59.243980002691352</c:v>
                </c:pt>
                <c:pt idx="63">
                  <c:v>59.439346899942421</c:v>
                </c:pt>
                <c:pt idx="64">
                  <c:v>59.634586877144308</c:v>
                </c:pt>
              </c:numCache>
            </c:numRef>
          </c:yVal>
          <c:smooth val="1"/>
          <c:extLst>
            <c:ext xmlns:c16="http://schemas.microsoft.com/office/drawing/2014/chart" uri="{C3380CC4-5D6E-409C-BE32-E72D297353CC}">
              <c16:uniqueId val="{00000000-C40A-4A4A-A108-90B3000A31AD}"/>
            </c:ext>
          </c:extLst>
        </c:ser>
        <c:ser>
          <c:idx val="1"/>
          <c:order val="1"/>
          <c:tx>
            <c:strRef>
              <c:f>'Litter input from living trees'!$E$26</c:f>
              <c:strCache>
                <c:ptCount val="1"/>
                <c:pt idx="0">
                  <c:v>fine woody litter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living trees'!$G$24:$BS$24</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'Litter input from living trees'!$G$26:$BS$26</c:f>
              <c:numCache>
                <c:formatCode>0.00</c:formatCode>
                <c:ptCount val="65"/>
                <c:pt idx="0">
                  <c:v>2.2536775220973202</c:v>
                </c:pt>
                <c:pt idx="1">
                  <c:v>2.2740101358696725</c:v>
                </c:pt>
                <c:pt idx="2">
                  <c:v>2.2943416723079122</c:v>
                </c:pt>
                <c:pt idx="3">
                  <c:v>2.314672149150105</c:v>
                </c:pt>
                <c:pt idx="4">
                  <c:v>2.3350015839685834</c:v>
                </c:pt>
                <c:pt idx="5">
                  <c:v>2.3553299941615791</c:v>
                </c:pt>
                <c:pt idx="6">
                  <c:v>2.3756573969460915</c:v>
                </c:pt>
                <c:pt idx="7">
                  <c:v>2.404180076908816</c:v>
                </c:pt>
                <c:pt idx="8">
                  <c:v>2.4326878126864528</c:v>
                </c:pt>
                <c:pt idx="9">
                  <c:v>2.461181038291794</c:v>
                </c:pt>
                <c:pt idx="10">
                  <c:v>2.4896601683617878</c:v>
                </c:pt>
                <c:pt idx="11">
                  <c:v>2.5181255993559537</c:v>
                </c:pt>
                <c:pt idx="12">
                  <c:v>2.5465777106601921</c:v>
                </c:pt>
                <c:pt idx="13">
                  <c:v>2.5750168656051109</c:v>
                </c:pt>
                <c:pt idx="14">
                  <c:v>2.6034434124068135</c:v>
                </c:pt>
                <c:pt idx="15">
                  <c:v>2.6318576850373665</c:v>
                </c:pt>
                <c:pt idx="16">
                  <c:v>2.6484557794561314</c:v>
                </c:pt>
                <c:pt idx="17">
                  <c:v>2.6650617654472262</c:v>
                </c:pt>
                <c:pt idx="18">
                  <c:v>2.68167555071535</c:v>
                </c:pt>
                <c:pt idx="19">
                  <c:v>2.7164009104101225</c:v>
                </c:pt>
                <c:pt idx="20">
                  <c:v>2.733477506464487</c:v>
                </c:pt>
                <c:pt idx="21">
                  <c:v>2.750422425594055</c:v>
                </c:pt>
                <c:pt idx="22">
                  <c:v>2.767056082792319</c:v>
                </c:pt>
                <c:pt idx="23">
                  <c:v>2.7837284688927566</c:v>
                </c:pt>
                <c:pt idx="24">
                  <c:v>2.800354927956445</c:v>
                </c:pt>
                <c:pt idx="25">
                  <c:v>2.8168190400777138</c:v>
                </c:pt>
                <c:pt idx="26">
                  <c:v>2.8303065214275236</c:v>
                </c:pt>
                <c:pt idx="27">
                  <c:v>2.8437621281819974</c:v>
                </c:pt>
                <c:pt idx="28">
                  <c:v>2.8568835763489075</c:v>
                </c:pt>
                <c:pt idx="29">
                  <c:v>2.8696479935565908</c:v>
                </c:pt>
                <c:pt idx="30">
                  <c:v>2.8819192288460913</c:v>
                </c:pt>
                <c:pt idx="31">
                  <c:v>2.8940629070222159</c:v>
                </c:pt>
                <c:pt idx="32">
                  <c:v>2.9059270218818893</c:v>
                </c:pt>
                <c:pt idx="33">
                  <c:v>2.9175694490179489</c:v>
                </c:pt>
                <c:pt idx="34">
                  <c:v>2.9534401451200805</c:v>
                </c:pt>
                <c:pt idx="35">
                  <c:v>2.989506585331803</c:v>
                </c:pt>
                <c:pt idx="36">
                  <c:v>3.0254529589416586</c:v>
                </c:pt>
                <c:pt idx="37">
                  <c:v>3.0614083942396886</c:v>
                </c:pt>
                <c:pt idx="38">
                  <c:v>3.0973826315053974</c:v>
                </c:pt>
                <c:pt idx="39">
                  <c:v>3.1231371488557427</c:v>
                </c:pt>
                <c:pt idx="40">
                  <c:v>3.1487799957158042</c:v>
                </c:pt>
                <c:pt idx="41">
                  <c:v>3.1747252247323807</c:v>
                </c:pt>
                <c:pt idx="42">
                  <c:v>3.2009195082116202</c:v>
                </c:pt>
                <c:pt idx="43">
                  <c:v>3.2272262787614356</c:v>
                </c:pt>
                <c:pt idx="44">
                  <c:v>3.2186002702849925</c:v>
                </c:pt>
                <c:pt idx="45">
                  <c:v>3.2103026193281177</c:v>
                </c:pt>
                <c:pt idx="46">
                  <c:v>3.2020674830970339</c:v>
                </c:pt>
                <c:pt idx="47">
                  <c:v>3.1937759767982277</c:v>
                </c:pt>
                <c:pt idx="48">
                  <c:v>3.2162628470164467</c:v>
                </c:pt>
                <c:pt idx="49">
                  <c:v>3.2270243136527625</c:v>
                </c:pt>
                <c:pt idx="50">
                  <c:v>3.2499468301361478</c:v>
                </c:pt>
                <c:pt idx="51">
                  <c:v>3.2728587783230445</c:v>
                </c:pt>
                <c:pt idx="52">
                  <c:v>3.2963851074205532</c:v>
                </c:pt>
                <c:pt idx="53">
                  <c:v>3.319909870686709</c:v>
                </c:pt>
                <c:pt idx="54">
                  <c:v>3.3434331073000001</c:v>
                </c:pt>
                <c:pt idx="55">
                  <c:v>3.366954855500174</c:v>
                </c:pt>
                <c:pt idx="56">
                  <c:v>3.3904751526175194</c:v>
                </c:pt>
                <c:pt idx="57">
                  <c:v>3.4139940351010285</c:v>
                </c:pt>
                <c:pt idx="58">
                  <c:v>3.4375115385454684</c:v>
                </c:pt>
                <c:pt idx="59">
                  <c:v>3.4549380410895036</c:v>
                </c:pt>
                <c:pt idx="60">
                  <c:v>3.4723659854819409</c:v>
                </c:pt>
                <c:pt idx="61">
                  <c:v>3.489795364349078</c:v>
                </c:pt>
                <c:pt idx="62">
                  <c:v>3.5072261704247962</c:v>
                </c:pt>
                <c:pt idx="63">
                  <c:v>3.5246583965480638</c:v>
                </c:pt>
                <c:pt idx="64">
                  <c:v>3.5420920356604939</c:v>
                </c:pt>
              </c:numCache>
            </c:numRef>
          </c:yVal>
          <c:smooth val="1"/>
          <c:extLst>
            <c:ext xmlns:c16="http://schemas.microsoft.com/office/drawing/2014/chart" uri="{C3380CC4-5D6E-409C-BE32-E72D297353CC}">
              <c16:uniqueId val="{00000001-C40A-4A4A-A108-90B3000A31AD}"/>
            </c:ext>
          </c:extLst>
        </c:ser>
        <c:ser>
          <c:idx val="2"/>
          <c:order val="2"/>
          <c:tx>
            <c:strRef>
              <c:f>'Litter input from living trees'!$E$27</c:f>
              <c:strCache>
                <c:ptCount val="1"/>
                <c:pt idx="0">
                  <c:v>coarse woody litter</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living trees'!$G$24:$BS$24</c:f>
              <c:numCache>
                <c:formatCode>General</c:formatCode>
                <c:ptCount val="6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pt idx="55">
                  <c:v>2026</c:v>
                </c:pt>
                <c:pt idx="56">
                  <c:v>2027</c:v>
                </c:pt>
                <c:pt idx="57">
                  <c:v>2028</c:v>
                </c:pt>
                <c:pt idx="58">
                  <c:v>2029</c:v>
                </c:pt>
                <c:pt idx="59">
                  <c:v>2030</c:v>
                </c:pt>
                <c:pt idx="60">
                  <c:v>2031</c:v>
                </c:pt>
                <c:pt idx="61">
                  <c:v>2032</c:v>
                </c:pt>
                <c:pt idx="62">
                  <c:v>2033</c:v>
                </c:pt>
                <c:pt idx="63">
                  <c:v>2034</c:v>
                </c:pt>
                <c:pt idx="64">
                  <c:v>2035</c:v>
                </c:pt>
              </c:numCache>
            </c:numRef>
          </c:xVal>
          <c:yVal>
            <c:numRef>
              <c:f>'Litter input from living trees'!$G$27:$BS$27</c:f>
              <c:numCache>
                <c:formatCode>0.00</c:formatCode>
                <c:ptCount val="65"/>
                <c:pt idx="0">
                  <c:v>0.24083071262516179</c:v>
                </c:pt>
                <c:pt idx="1">
                  <c:v>0.24294454190367584</c:v>
                </c:pt>
                <c:pt idx="2">
                  <c:v>0.24505780731556528</c:v>
                </c:pt>
                <c:pt idx="3">
                  <c:v>0.24717051539871715</c:v>
                </c:pt>
                <c:pt idx="4">
                  <c:v>0.24928267252771685</c:v>
                </c:pt>
                <c:pt idx="5">
                  <c:v>0.25139428492034105</c:v>
                </c:pt>
                <c:pt idx="6">
                  <c:v>0.2535053586436955</c:v>
                </c:pt>
                <c:pt idx="7">
                  <c:v>0.2562724578120617</c:v>
                </c:pt>
                <c:pt idx="8">
                  <c:v>0.25903815573257916</c:v>
                </c:pt>
                <c:pt idx="9">
                  <c:v>0.26180247764147863</c:v>
                </c:pt>
                <c:pt idx="10">
                  <c:v>0.26456544784222913</c:v>
                </c:pt>
                <c:pt idx="11">
                  <c:v>0.26732708975809139</c:v>
                </c:pt>
                <c:pt idx="12">
                  <c:v>0.27008742598072766</c:v>
                </c:pt>
                <c:pt idx="13">
                  <c:v>0.27284647831524311</c:v>
                </c:pt>
                <c:pt idx="14">
                  <c:v>0.27560426782197239</c:v>
                </c:pt>
                <c:pt idx="15">
                  <c:v>0.27836081485531222</c:v>
                </c:pt>
                <c:pt idx="16">
                  <c:v>0.28026603881814988</c:v>
                </c:pt>
                <c:pt idx="17">
                  <c:v>0.28217009240392132</c:v>
                </c:pt>
                <c:pt idx="18">
                  <c:v>0.2840729917354991</c:v>
                </c:pt>
                <c:pt idx="19">
                  <c:v>0.28789346206691024</c:v>
                </c:pt>
                <c:pt idx="20">
                  <c:v>0.28984246951423015</c:v>
                </c:pt>
                <c:pt idx="21">
                  <c:v>0.29177562081546254</c:v>
                </c:pt>
                <c:pt idx="22">
                  <c:v>0.2936738582476715</c:v>
                </c:pt>
                <c:pt idx="23">
                  <c:v>0.29557432079938301</c:v>
                </c:pt>
                <c:pt idx="24">
                  <c:v>0.29746804303218366</c:v>
                </c:pt>
                <c:pt idx="25">
                  <c:v>0.29934266808012644</c:v>
                </c:pt>
                <c:pt idx="26">
                  <c:v>0.30092105169511452</c:v>
                </c:pt>
                <c:pt idx="27">
                  <c:v>0.30249412512594842</c:v>
                </c:pt>
                <c:pt idx="28">
                  <c:v>0.30402973791026716</c:v>
                </c:pt>
                <c:pt idx="29">
                  <c:v>0.30552542983268594</c:v>
                </c:pt>
                <c:pt idx="30">
                  <c:v>0.30696667228071761</c:v>
                </c:pt>
                <c:pt idx="31">
                  <c:v>0.30839238296182803</c:v>
                </c:pt>
                <c:pt idx="32">
                  <c:v>0.30978636540894733</c:v>
                </c:pt>
                <c:pt idx="33">
                  <c:v>0.3111547804893115</c:v>
                </c:pt>
                <c:pt idx="34">
                  <c:v>0.31493676522585373</c:v>
                </c:pt>
                <c:pt idx="35">
                  <c:v>0.3187365107440932</c:v>
                </c:pt>
                <c:pt idx="36">
                  <c:v>0.32252039450717368</c:v>
                </c:pt>
                <c:pt idx="37">
                  <c:v>0.32630223659361984</c:v>
                </c:pt>
                <c:pt idx="38">
                  <c:v>0.33008312384163102</c:v>
                </c:pt>
                <c:pt idx="39">
                  <c:v>0.33282778610593333</c:v>
                </c:pt>
                <c:pt idx="40">
                  <c:v>0.33555889147352053</c:v>
                </c:pt>
                <c:pt idx="41">
                  <c:v>0.33832058909165164</c:v>
                </c:pt>
                <c:pt idx="42">
                  <c:v>0.34110721860708326</c:v>
                </c:pt>
                <c:pt idx="43">
                  <c:v>0.34390424819101773</c:v>
                </c:pt>
                <c:pt idx="44">
                  <c:v>0.34297272984518645</c:v>
                </c:pt>
                <c:pt idx="45">
                  <c:v>0.34207602089279204</c:v>
                </c:pt>
                <c:pt idx="46">
                  <c:v>0.34118579115012398</c:v>
                </c:pt>
                <c:pt idx="47">
                  <c:v>0.34028937262249681</c:v>
                </c:pt>
                <c:pt idx="48">
                  <c:v>0.34254067036888614</c:v>
                </c:pt>
                <c:pt idx="49">
                  <c:v>0.34354335493252197</c:v>
                </c:pt>
                <c:pt idx="50">
                  <c:v>0.34584083122149395</c:v>
                </c:pt>
                <c:pt idx="51">
                  <c:v>0.34813679013286936</c:v>
                </c:pt>
                <c:pt idx="52">
                  <c:v>0.35049768229524603</c:v>
                </c:pt>
                <c:pt idx="53">
                  <c:v>0.35285796302440536</c:v>
                </c:pt>
                <c:pt idx="54">
                  <c:v>0.35521763736908746</c:v>
                </c:pt>
                <c:pt idx="55">
                  <c:v>0.35757671029666921</c:v>
                </c:pt>
                <c:pt idx="56">
                  <c:v>0.35993518669515062</c:v>
                </c:pt>
                <c:pt idx="57">
                  <c:v>0.36229307137507938</c:v>
                </c:pt>
                <c:pt idx="58">
                  <c:v>0.36465036907140913</c:v>
                </c:pt>
                <c:pt idx="59">
                  <c:v>0.36646713719693536</c:v>
                </c:pt>
                <c:pt idx="60">
                  <c:v>0.36828359627016222</c:v>
                </c:pt>
                <c:pt idx="61">
                  <c:v>0.37009974809228968</c:v>
                </c:pt>
                <c:pt idx="62">
                  <c:v>0.37191559444337352</c:v>
                </c:pt>
                <c:pt idx="63">
                  <c:v>0.37373113708271738</c:v>
                </c:pt>
                <c:pt idx="64">
                  <c:v>0.37554637774925204</c:v>
                </c:pt>
              </c:numCache>
            </c:numRef>
          </c:yVal>
          <c:smooth val="1"/>
          <c:extLst>
            <c:ext xmlns:c16="http://schemas.microsoft.com/office/drawing/2014/chart" uri="{C3380CC4-5D6E-409C-BE32-E72D297353CC}">
              <c16:uniqueId val="{00000002-C40A-4A4A-A108-90B3000A31AD}"/>
            </c:ext>
          </c:extLst>
        </c:ser>
        <c:dLbls>
          <c:showLegendKey val="0"/>
          <c:showVal val="0"/>
          <c:showCatName val="0"/>
          <c:showSerName val="0"/>
          <c:showPercent val="0"/>
          <c:showBubbleSize val="0"/>
        </c:dLbls>
        <c:axId val="1369386752"/>
        <c:axId val="2123782192"/>
      </c:scatterChart>
      <c:valAx>
        <c:axId val="1369386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23782192"/>
        <c:crosses val="autoZero"/>
        <c:crossBetween val="midCat"/>
      </c:valAx>
      <c:valAx>
        <c:axId val="21237821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1369386752"/>
        <c:crosses val="autoZero"/>
        <c:crossBetween val="midCat"/>
      </c:valAx>
      <c:spPr>
        <a:noFill/>
        <a:ln>
          <a:noFill/>
        </a:ln>
        <a:effectLst/>
      </c:spPr>
    </c:plotArea>
    <c:legend>
      <c:legendPos val="b"/>
      <c:layout>
        <c:manualLayout>
          <c:xMode val="edge"/>
          <c:yMode val="edge"/>
          <c:x val="3.483977832227117E-2"/>
          <c:y val="0.89727972335810169"/>
          <c:w val="0.89999983287984087"/>
          <c:h val="7.577739237431516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Litter input from living trees</a:t>
            </a:r>
            <a:r>
              <a:rPr lang="fi-FI" baseline="0"/>
              <a:t> and ground vegetation, </a:t>
            </a:r>
            <a:r>
              <a:rPr lang="fi-FI"/>
              <a:t>North</a:t>
            </a:r>
            <a:r>
              <a:rPr lang="fi-FI" baseline="0"/>
              <a:t> Finland, mineral soil</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smoothMarker"/>
        <c:varyColors val="0"/>
        <c:ser>
          <c:idx val="0"/>
          <c:order val="0"/>
          <c:tx>
            <c:strRef>
              <c:f>'Litter input from living trees'!$E$25</c:f>
              <c:strCache>
                <c:ptCount val="1"/>
                <c:pt idx="0">
                  <c:v>non-woody litter</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'Litter input from living trees'!$K$55:$BS$55</c:f>
              <c:numCache>
                <c:formatCode>General</c:formatCode>
                <c:ptCount val="6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numCache>
            </c:numRef>
          </c:xVal>
          <c:yVal>
            <c:numRef>
              <c:f>'Litter input from living trees'!$K$56:$BS$56</c:f>
              <c:numCache>
                <c:formatCode>0.00</c:formatCode>
                <c:ptCount val="61"/>
                <c:pt idx="0">
                  <c:v>28.079745448691767</c:v>
                </c:pt>
                <c:pt idx="1">
                  <c:v>28.074395873572694</c:v>
                </c:pt>
                <c:pt idx="2">
                  <c:v>28.068675935477955</c:v>
                </c:pt>
                <c:pt idx="3">
                  <c:v>27.910764148511607</c:v>
                </c:pt>
                <c:pt idx="4">
                  <c:v>27.75263327352291</c:v>
                </c:pt>
                <c:pt idx="5">
                  <c:v>27.594280751900481</c:v>
                </c:pt>
                <c:pt idx="6">
                  <c:v>27.435703969310456</c:v>
                </c:pt>
                <c:pt idx="7">
                  <c:v>27.27690025390816</c:v>
                </c:pt>
                <c:pt idx="8">
                  <c:v>27.11786687447384</c:v>
                </c:pt>
                <c:pt idx="9">
                  <c:v>26.958601038467524</c:v>
                </c:pt>
                <c:pt idx="10">
                  <c:v>26.799099889999916</c:v>
                </c:pt>
                <c:pt idx="11">
                  <c:v>26.639360507713292</c:v>
                </c:pt>
                <c:pt idx="12">
                  <c:v>27.144771362178414</c:v>
                </c:pt>
                <c:pt idx="13">
                  <c:v>27.647241518661851</c:v>
                </c:pt>
                <c:pt idx="14">
                  <c:v>28.146898441523081</c:v>
                </c:pt>
                <c:pt idx="15">
                  <c:v>28.83604163672387</c:v>
                </c:pt>
                <c:pt idx="16">
                  <c:v>29.337337258509791</c:v>
                </c:pt>
                <c:pt idx="17">
                  <c:v>29.834695487537349</c:v>
                </c:pt>
                <c:pt idx="18">
                  <c:v>30.326193641571223</c:v>
                </c:pt>
                <c:pt idx="19">
                  <c:v>30.815687759148577</c:v>
                </c:pt>
                <c:pt idx="20">
                  <c:v>31.302325035755402</c:v>
                </c:pt>
                <c:pt idx="21">
                  <c:v>31.78485269188581</c:v>
                </c:pt>
                <c:pt idx="22">
                  <c:v>31.896822038460044</c:v>
                </c:pt>
                <c:pt idx="23">
                  <c:v>32.008128613540755</c:v>
                </c:pt>
                <c:pt idx="24">
                  <c:v>32.115379412319569</c:v>
                </c:pt>
                <c:pt idx="25">
                  <c:v>32.218335441747101</c:v>
                </c:pt>
                <c:pt idx="26">
                  <c:v>32.315488632980951</c:v>
                </c:pt>
                <c:pt idx="27">
                  <c:v>32.410957867473591</c:v>
                </c:pt>
                <c:pt idx="28">
                  <c:v>32.503051575697867</c:v>
                </c:pt>
                <c:pt idx="29">
                  <c:v>32.5924311977843</c:v>
                </c:pt>
                <c:pt idx="30">
                  <c:v>32.790257908637102</c:v>
                </c:pt>
                <c:pt idx="31">
                  <c:v>32.989975354121682</c:v>
                </c:pt>
                <c:pt idx="32">
                  <c:v>33.188081297613962</c:v>
                </c:pt>
                <c:pt idx="33">
                  <c:v>33.386008620935677</c:v>
                </c:pt>
                <c:pt idx="34">
                  <c:v>33.583862319625005</c:v>
                </c:pt>
                <c:pt idx="35">
                  <c:v>33.801502172360003</c:v>
                </c:pt>
                <c:pt idx="36">
                  <c:v>34.017468003780323</c:v>
                </c:pt>
                <c:pt idx="37">
                  <c:v>34.236238932224936</c:v>
                </c:pt>
                <c:pt idx="38">
                  <c:v>34.457230662674171</c:v>
                </c:pt>
                <c:pt idx="39">
                  <c:v>34.678968573171367</c:v>
                </c:pt>
                <c:pt idx="40">
                  <c:v>34.897781178770231</c:v>
                </c:pt>
                <c:pt idx="41">
                  <c:v>35.119413250147524</c:v>
                </c:pt>
                <c:pt idx="42">
                  <c:v>35.341032328803252</c:v>
                </c:pt>
                <c:pt idx="43">
                  <c:v>35.561338772627458</c:v>
                </c:pt>
                <c:pt idx="44">
                  <c:v>35.660427421529718</c:v>
                </c:pt>
                <c:pt idx="45">
                  <c:v>35.630062638097762</c:v>
                </c:pt>
                <c:pt idx="46">
                  <c:v>35.73449277495628</c:v>
                </c:pt>
                <c:pt idx="47">
                  <c:v>35.838765093909345</c:v>
                </c:pt>
                <c:pt idx="48">
                  <c:v>35.949695672890975</c:v>
                </c:pt>
                <c:pt idx="49">
                  <c:v>36.0605123749936</c:v>
                </c:pt>
                <c:pt idx="50">
                  <c:v>36.171216077452868</c:v>
                </c:pt>
                <c:pt idx="51">
                  <c:v>36.281807644505001</c:v>
                </c:pt>
                <c:pt idx="52">
                  <c:v>36.392287927675028</c:v>
                </c:pt>
                <c:pt idx="53">
                  <c:v>36.502657766056871</c:v>
                </c:pt>
                <c:pt idx="54">
                  <c:v>36.61291798658516</c:v>
                </c:pt>
                <c:pt idx="55">
                  <c:v>36.715233443854302</c:v>
                </c:pt>
                <c:pt idx="56">
                  <c:v>36.817482884043116</c:v>
                </c:pt>
                <c:pt idx="57">
                  <c:v>36.919666646635804</c:v>
                </c:pt>
                <c:pt idx="58">
                  <c:v>37.021785067896076</c:v>
                </c:pt>
                <c:pt idx="59">
                  <c:v>37.123838480911601</c:v>
                </c:pt>
                <c:pt idx="60">
                  <c:v>37.225827215637707</c:v>
                </c:pt>
              </c:numCache>
            </c:numRef>
          </c:yVal>
          <c:smooth val="1"/>
          <c:extLst>
            <c:ext xmlns:c16="http://schemas.microsoft.com/office/drawing/2014/chart" uri="{C3380CC4-5D6E-409C-BE32-E72D297353CC}">
              <c16:uniqueId val="{00000000-151B-440B-9F48-D247573090A7}"/>
            </c:ext>
          </c:extLst>
        </c:ser>
        <c:ser>
          <c:idx val="1"/>
          <c:order val="1"/>
          <c:tx>
            <c:strRef>
              <c:f>'Litter input from living trees'!$E$26</c:f>
              <c:strCache>
                <c:ptCount val="1"/>
                <c:pt idx="0">
                  <c:v>fine woody litter</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'Litter input from living trees'!$K$55:$BS$55</c:f>
              <c:numCache>
                <c:formatCode>General</c:formatCode>
                <c:ptCount val="6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numCache>
            </c:numRef>
          </c:xVal>
          <c:yVal>
            <c:numRef>
              <c:f>'Litter input from living trees'!$K$57:$BS$57</c:f>
              <c:numCache>
                <c:formatCode>0.00</c:formatCode>
                <c:ptCount val="61"/>
                <c:pt idx="0">
                  <c:v>1.0563015805365057</c:v>
                </c:pt>
                <c:pt idx="1">
                  <c:v>1.0581721834151954</c:v>
                </c:pt>
                <c:pt idx="2">
                  <c:v>1.0600391907138877</c:v>
                </c:pt>
                <c:pt idx="3">
                  <c:v>1.0470929788218004</c:v>
                </c:pt>
                <c:pt idx="4">
                  <c:v>1.0341498467200212</c:v>
                </c:pt>
                <c:pt idx="5">
                  <c:v>1.0212098514602601</c:v>
                </c:pt>
                <c:pt idx="6">
                  <c:v>1.0082730529529902</c:v>
                </c:pt>
                <c:pt idx="7">
                  <c:v>0.99533951419371036</c:v>
                </c:pt>
                <c:pt idx="8">
                  <c:v>0.98240930151367667</c:v>
                </c:pt>
                <c:pt idx="9">
                  <c:v>0.9694824848584056</c:v>
                </c:pt>
                <c:pt idx="10">
                  <c:v>0.95655913809799153</c:v>
                </c:pt>
                <c:pt idx="11">
                  <c:v>0.94363933937379318</c:v>
                </c:pt>
                <c:pt idx="12">
                  <c:v>0.97959325035380163</c:v>
                </c:pt>
                <c:pt idx="13">
                  <c:v>1.0155730274470414</c:v>
                </c:pt>
                <c:pt idx="14">
                  <c:v>1.0515779771031972</c:v>
                </c:pt>
                <c:pt idx="15">
                  <c:v>1.0949046093200039</c:v>
                </c:pt>
                <c:pt idx="16">
                  <c:v>1.1313389251736832</c:v>
                </c:pt>
                <c:pt idx="17">
                  <c:v>1.1677447999089758</c:v>
                </c:pt>
                <c:pt idx="18">
                  <c:v>1.2040390507902869</c:v>
                </c:pt>
                <c:pt idx="19">
                  <c:v>1.240367096394144</c:v>
                </c:pt>
                <c:pt idx="20">
                  <c:v>1.2766909123882559</c:v>
                </c:pt>
                <c:pt idx="21">
                  <c:v>1.312954216988329</c:v>
                </c:pt>
                <c:pt idx="22">
                  <c:v>1.3234538589473051</c:v>
                </c:pt>
                <c:pt idx="23">
                  <c:v>1.3339376934338476</c:v>
                </c:pt>
                <c:pt idx="24">
                  <c:v>1.3442633396699075</c:v>
                </c:pt>
                <c:pt idx="25">
                  <c:v>1.3544185488044824</c:v>
                </c:pt>
                <c:pt idx="26">
                  <c:v>1.3643373416973761</c:v>
                </c:pt>
                <c:pt idx="27">
                  <c:v>1.3741912549763433</c:v>
                </c:pt>
                <c:pt idx="28">
                  <c:v>1.3839074051956612</c:v>
                </c:pt>
                <c:pt idx="29">
                  <c:v>1.3935123178599826</c:v>
                </c:pt>
                <c:pt idx="30">
                  <c:v>1.4094549019268532</c:v>
                </c:pt>
                <c:pt idx="31">
                  <c:v>1.4254873305865772</c:v>
                </c:pt>
                <c:pt idx="32">
                  <c:v>1.4414589851555792</c:v>
                </c:pt>
                <c:pt idx="33">
                  <c:v>1.457431551599591</c:v>
                </c:pt>
                <c:pt idx="34">
                  <c:v>1.4734097237674442</c:v>
                </c:pt>
                <c:pt idx="35">
                  <c:v>1.4907200281721249</c:v>
                </c:pt>
                <c:pt idx="36">
                  <c:v>1.5079714447183461</c:v>
                </c:pt>
                <c:pt idx="37">
                  <c:v>1.5253625483990085</c:v>
                </c:pt>
                <c:pt idx="38">
                  <c:v>1.5428691918642812</c:v>
                </c:pt>
                <c:pt idx="39">
                  <c:v>1.5604266045787267</c:v>
                </c:pt>
                <c:pt idx="40">
                  <c:v>1.5776146474449984</c:v>
                </c:pt>
                <c:pt idx="41">
                  <c:v>1.594952429628345</c:v>
                </c:pt>
                <c:pt idx="42">
                  <c:v>1.6123124501319097</c:v>
                </c:pt>
                <c:pt idx="43">
                  <c:v>1.6296350994788624</c:v>
                </c:pt>
                <c:pt idx="44">
                  <c:v>1.6372572289308174</c:v>
                </c:pt>
                <c:pt idx="45">
                  <c:v>1.6389276074748522</c:v>
                </c:pt>
                <c:pt idx="46">
                  <c:v>1.6467906343926388</c:v>
                </c:pt>
                <c:pt idx="47">
                  <c:v>1.654650263471833</c:v>
                </c:pt>
                <c:pt idx="48">
                  <c:v>1.6628217298665737</c:v>
                </c:pt>
                <c:pt idx="49">
                  <c:v>1.6709929129068724</c:v>
                </c:pt>
                <c:pt idx="50">
                  <c:v>1.6791638203930275</c:v>
                </c:pt>
                <c:pt idx="51">
                  <c:v>1.6873344599729012</c:v>
                </c:pt>
                <c:pt idx="52">
                  <c:v>1.6955048391457226</c:v>
                </c:pt>
                <c:pt idx="53">
                  <c:v>1.703674965265801</c:v>
                </c:pt>
                <c:pt idx="54">
                  <c:v>1.7118448455461071</c:v>
                </c:pt>
                <c:pt idx="55">
                  <c:v>1.7203948831275282</c:v>
                </c:pt>
                <c:pt idx="56">
                  <c:v>1.7289458142057583</c:v>
                </c:pt>
                <c:pt idx="57">
                  <c:v>1.7374976349655191</c:v>
                </c:pt>
                <c:pt idx="58">
                  <c:v>1.7460503416379922</c:v>
                </c:pt>
                <c:pt idx="59">
                  <c:v>1.7546039304998557</c:v>
                </c:pt>
                <c:pt idx="60">
                  <c:v>1.7631583978723422</c:v>
                </c:pt>
              </c:numCache>
            </c:numRef>
          </c:yVal>
          <c:smooth val="1"/>
          <c:extLst>
            <c:ext xmlns:c16="http://schemas.microsoft.com/office/drawing/2014/chart" uri="{C3380CC4-5D6E-409C-BE32-E72D297353CC}">
              <c16:uniqueId val="{00000001-151B-440B-9F48-D247573090A7}"/>
            </c:ext>
          </c:extLst>
        </c:ser>
        <c:ser>
          <c:idx val="2"/>
          <c:order val="2"/>
          <c:tx>
            <c:strRef>
              <c:f>'Litter input from living trees'!$E$27</c:f>
              <c:strCache>
                <c:ptCount val="1"/>
                <c:pt idx="0">
                  <c:v>coarse woody litter</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'Litter input from living trees'!$K$55:$BS$55</c:f>
              <c:numCache>
                <c:formatCode>General</c:formatCode>
                <c:ptCount val="6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pt idx="51">
                  <c:v>2026</c:v>
                </c:pt>
                <c:pt idx="52">
                  <c:v>2027</c:v>
                </c:pt>
                <c:pt idx="53">
                  <c:v>2028</c:v>
                </c:pt>
                <c:pt idx="54">
                  <c:v>2029</c:v>
                </c:pt>
                <c:pt idx="55">
                  <c:v>2030</c:v>
                </c:pt>
                <c:pt idx="56">
                  <c:v>2031</c:v>
                </c:pt>
                <c:pt idx="57">
                  <c:v>2032</c:v>
                </c:pt>
                <c:pt idx="58">
                  <c:v>2033</c:v>
                </c:pt>
                <c:pt idx="59">
                  <c:v>2034</c:v>
                </c:pt>
                <c:pt idx="60">
                  <c:v>2035</c:v>
                </c:pt>
              </c:numCache>
            </c:numRef>
          </c:xVal>
          <c:yVal>
            <c:numRef>
              <c:f>'Litter input from living trees'!$K$58:$BS$58</c:f>
              <c:numCache>
                <c:formatCode>0.00</c:formatCode>
                <c:ptCount val="61"/>
                <c:pt idx="0">
                  <c:v>0.16165741016376364</c:v>
                </c:pt>
                <c:pt idx="1">
                  <c:v>0.16201787391808328</c:v>
                </c:pt>
                <c:pt idx="2">
                  <c:v>0.16237800367825236</c:v>
                </c:pt>
                <c:pt idx="3">
                  <c:v>0.16040099989759202</c:v>
                </c:pt>
                <c:pt idx="4">
                  <c:v>0.15842372160549795</c:v>
                </c:pt>
                <c:pt idx="5">
                  <c:v>0.15644616772199721</c:v>
                </c:pt>
                <c:pt idx="6">
                  <c:v>0.15446833725843626</c:v>
                </c:pt>
                <c:pt idx="7">
                  <c:v>0.15249022932973616</c:v>
                </c:pt>
                <c:pt idx="8">
                  <c:v>0.15051184316820365</c:v>
                </c:pt>
                <c:pt idx="9">
                  <c:v>0.14853317813911496</c:v>
                </c:pt>
                <c:pt idx="10">
                  <c:v>0.14655423375835308</c:v>
                </c:pt>
                <c:pt idx="11">
                  <c:v>0.14457500971240062</c:v>
                </c:pt>
                <c:pt idx="12">
                  <c:v>0.14993715399243396</c:v>
                </c:pt>
                <c:pt idx="13">
                  <c:v>0.1552923420832148</c:v>
                </c:pt>
                <c:pt idx="14">
                  <c:v>0.16064089677596971</c:v>
                </c:pt>
                <c:pt idx="15">
                  <c:v>0.16709675554999978</c:v>
                </c:pt>
                <c:pt idx="16">
                  <c:v>0.17248990623132654</c:v>
                </c:pt>
                <c:pt idx="17">
                  <c:v>0.17786925013041721</c:v>
                </c:pt>
                <c:pt idx="18">
                  <c:v>0.18322246812479281</c:v>
                </c:pt>
                <c:pt idx="19">
                  <c:v>0.18857202085268412</c:v>
                </c:pt>
                <c:pt idx="20">
                  <c:v>0.19391240265588877</c:v>
                </c:pt>
                <c:pt idx="21">
                  <c:v>0.19923534110641919</c:v>
                </c:pt>
                <c:pt idx="22">
                  <c:v>0.20082696444113332</c:v>
                </c:pt>
                <c:pt idx="23">
                  <c:v>0.20241493939488717</c:v>
                </c:pt>
                <c:pt idx="24">
                  <c:v>0.20397767665509764</c:v>
                </c:pt>
                <c:pt idx="25">
                  <c:v>0.20551333451800674</c:v>
                </c:pt>
                <c:pt idx="26">
                  <c:v>0.2070119194394846</c:v>
                </c:pt>
                <c:pt idx="27">
                  <c:v>0.20849947695228249</c:v>
                </c:pt>
                <c:pt idx="28">
                  <c:v>0.20996496587544294</c:v>
                </c:pt>
                <c:pt idx="29">
                  <c:v>0.21141242853804035</c:v>
                </c:pt>
                <c:pt idx="30">
                  <c:v>0.21374734049980407</c:v>
                </c:pt>
                <c:pt idx="31">
                  <c:v>0.21609542516550459</c:v>
                </c:pt>
                <c:pt idx="32">
                  <c:v>0.21843383949227516</c:v>
                </c:pt>
                <c:pt idx="33">
                  <c:v>0.22077193524305722</c:v>
                </c:pt>
                <c:pt idx="34">
                  <c:v>0.22311042041685505</c:v>
                </c:pt>
                <c:pt idx="35">
                  <c:v>0.22561208619043988</c:v>
                </c:pt>
                <c:pt idx="36">
                  <c:v>0.2281030338613631</c:v>
                </c:pt>
                <c:pt idx="37">
                  <c:v>0.23061332443735857</c:v>
                </c:pt>
                <c:pt idx="38">
                  <c:v>0.23313930074483602</c:v>
                </c:pt>
                <c:pt idx="39">
                  <c:v>0.23567117761575063</c:v>
                </c:pt>
                <c:pt idx="40">
                  <c:v>0.23813231938455418</c:v>
                </c:pt>
                <c:pt idx="41">
                  <c:v>0.2406137572253351</c:v>
                </c:pt>
                <c:pt idx="42">
                  <c:v>0.2430962633778023</c:v>
                </c:pt>
                <c:pt idx="43">
                  <c:v>0.24557088301468724</c:v>
                </c:pt>
                <c:pt idx="44">
                  <c:v>0.24666021533598825</c:v>
                </c:pt>
                <c:pt idx="45">
                  <c:v>0.24685303141850812</c:v>
                </c:pt>
                <c:pt idx="46">
                  <c:v>0.2479787065818792</c:v>
                </c:pt>
                <c:pt idx="47">
                  <c:v>0.24910377819531671</c:v>
                </c:pt>
                <c:pt idx="48">
                  <c:v>0.2502756929375336</c:v>
                </c:pt>
                <c:pt idx="49">
                  <c:v>0.25144745048547834</c:v>
                </c:pt>
                <c:pt idx="50">
                  <c:v>0.25261905177613408</c:v>
                </c:pt>
                <c:pt idx="51">
                  <c:v>0.25379049773557394</c:v>
                </c:pt>
                <c:pt idx="52">
                  <c:v>0.25496178927915519</c:v>
                </c:pt>
                <c:pt idx="53">
                  <c:v>0.25613292731171305</c:v>
                </c:pt>
                <c:pt idx="54">
                  <c:v>0.25730391272774711</c:v>
                </c:pt>
                <c:pt idx="55">
                  <c:v>0.25856087256659771</c:v>
                </c:pt>
                <c:pt idx="56">
                  <c:v>0.25981771063735226</c:v>
                </c:pt>
                <c:pt idx="57">
                  <c:v>0.26107442751282639</c:v>
                </c:pt>
                <c:pt idx="58">
                  <c:v>0.26233102376133749</c:v>
                </c:pt>
                <c:pt idx="59">
                  <c:v>0.26358749994674563</c:v>
                </c:pt>
                <c:pt idx="60">
                  <c:v>0.26484385662849197</c:v>
                </c:pt>
              </c:numCache>
            </c:numRef>
          </c:yVal>
          <c:smooth val="1"/>
          <c:extLst>
            <c:ext xmlns:c16="http://schemas.microsoft.com/office/drawing/2014/chart" uri="{C3380CC4-5D6E-409C-BE32-E72D297353CC}">
              <c16:uniqueId val="{00000002-151B-440B-9F48-D247573090A7}"/>
            </c:ext>
          </c:extLst>
        </c:ser>
        <c:dLbls>
          <c:showLegendKey val="0"/>
          <c:showVal val="0"/>
          <c:showCatName val="0"/>
          <c:showSerName val="0"/>
          <c:showPercent val="0"/>
          <c:showBubbleSize val="0"/>
        </c:dLbls>
        <c:axId val="2108811424"/>
        <c:axId val="2108802304"/>
      </c:scatterChart>
      <c:valAx>
        <c:axId val="21088114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08802304"/>
        <c:crosses val="autoZero"/>
        <c:crossBetween val="midCat"/>
      </c:valAx>
      <c:valAx>
        <c:axId val="21088023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2108811424"/>
        <c:crosses val="autoZero"/>
        <c:crossBetween val="midCat"/>
      </c:valAx>
      <c:spPr>
        <a:noFill/>
        <a:ln>
          <a:noFill/>
        </a:ln>
        <a:effectLst/>
      </c:spPr>
    </c:plotArea>
    <c:legend>
      <c:legendPos val="b"/>
      <c:layout>
        <c:manualLayout>
          <c:xMode val="edge"/>
          <c:yMode val="edge"/>
          <c:x val="4.9999987634600472E-2"/>
          <c:y val="0.89608432134919658"/>
          <c:w val="0.89999977742280834"/>
          <c:h val="7.344840526614311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1</xdr:col>
      <xdr:colOff>519545</xdr:colOff>
      <xdr:row>1</xdr:row>
      <xdr:rowOff>131948</xdr:rowOff>
    </xdr:from>
    <xdr:to>
      <xdr:col>12</xdr:col>
      <xdr:colOff>25147</xdr:colOff>
      <xdr:row>23</xdr:row>
      <xdr:rowOff>66684</xdr:rowOff>
    </xdr:to>
    <xdr:pic>
      <xdr:nvPicPr>
        <xdr:cNvPr id="2" name="Picture 1">
          <a:extLst>
            <a:ext uri="{FF2B5EF4-FFF2-40B4-BE49-F238E27FC236}">
              <a16:creationId xmlns:a16="http://schemas.microsoft.com/office/drawing/2014/main" id="{5503583F-7DC1-D2CF-715D-A458CF1B092E}"/>
            </a:ext>
          </a:extLst>
        </xdr:cNvPr>
        <xdr:cNvPicPr>
          <a:picLocks noChangeAspect="1"/>
        </xdr:cNvPicPr>
      </xdr:nvPicPr>
      <xdr:blipFill>
        <a:blip xmlns:r="http://schemas.openxmlformats.org/officeDocument/2006/relationships" r:embed="rId1"/>
        <a:stretch>
          <a:fillRect/>
        </a:stretch>
      </xdr:blipFill>
      <xdr:spPr>
        <a:xfrm>
          <a:off x="1129805" y="313377"/>
          <a:ext cx="6218459" cy="39261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41230</xdr:colOff>
      <xdr:row>22</xdr:row>
      <xdr:rowOff>35773</xdr:rowOff>
    </xdr:from>
    <xdr:to>
      <xdr:col>6</xdr:col>
      <xdr:colOff>579783</xdr:colOff>
      <xdr:row>34</xdr:row>
      <xdr:rowOff>147246</xdr:rowOff>
    </xdr:to>
    <xdr:graphicFrame macro="">
      <xdr:nvGraphicFramePr>
        <xdr:cNvPr id="3" name="Chart 2">
          <a:extLst>
            <a:ext uri="{FF2B5EF4-FFF2-40B4-BE49-F238E27FC236}">
              <a16:creationId xmlns:a16="http://schemas.microsoft.com/office/drawing/2014/main" id="{24BF0D6E-B473-AE8C-64E3-0A011FD0F0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603789</xdr:colOff>
      <xdr:row>5</xdr:row>
      <xdr:rowOff>66551</xdr:rowOff>
    </xdr:from>
    <xdr:to>
      <xdr:col>14</xdr:col>
      <xdr:colOff>315242</xdr:colOff>
      <xdr:row>20</xdr:row>
      <xdr:rowOff>58085</xdr:rowOff>
    </xdr:to>
    <xdr:graphicFrame macro="">
      <xdr:nvGraphicFramePr>
        <xdr:cNvPr id="2" name="Chart 1">
          <a:extLst>
            <a:ext uri="{FF2B5EF4-FFF2-40B4-BE49-F238E27FC236}">
              <a16:creationId xmlns:a16="http://schemas.microsoft.com/office/drawing/2014/main" id="{058E59F6-734F-6A40-C7CE-72A69BD304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109314</xdr:colOff>
      <xdr:row>20</xdr:row>
      <xdr:rowOff>144337</xdr:rowOff>
    </xdr:from>
    <xdr:to>
      <xdr:col>14</xdr:col>
      <xdr:colOff>423779</xdr:colOff>
      <xdr:row>35</xdr:row>
      <xdr:rowOff>135870</xdr:rowOff>
    </xdr:to>
    <xdr:graphicFrame macro="">
      <xdr:nvGraphicFramePr>
        <xdr:cNvPr id="5" name="Chart 4">
          <a:extLst>
            <a:ext uri="{FF2B5EF4-FFF2-40B4-BE49-F238E27FC236}">
              <a16:creationId xmlns:a16="http://schemas.microsoft.com/office/drawing/2014/main" id="{7B609CE7-9557-42FF-9CCC-FCE1EE8EB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162127</xdr:colOff>
      <xdr:row>71</xdr:row>
      <xdr:rowOff>135106</xdr:rowOff>
    </xdr:from>
    <xdr:to>
      <xdr:col>10</xdr:col>
      <xdr:colOff>395144</xdr:colOff>
      <xdr:row>89</xdr:row>
      <xdr:rowOff>108085</xdr:rowOff>
    </xdr:to>
    <xdr:graphicFrame macro="">
      <xdr:nvGraphicFramePr>
        <xdr:cNvPr id="2" name="Chart 1">
          <a:extLst>
            <a:ext uri="{FF2B5EF4-FFF2-40B4-BE49-F238E27FC236}">
              <a16:creationId xmlns:a16="http://schemas.microsoft.com/office/drawing/2014/main" id="{70269793-08D6-42F6-A247-6A3DC22A3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224948</xdr:colOff>
      <xdr:row>71</xdr:row>
      <xdr:rowOff>40316</xdr:rowOff>
    </xdr:from>
    <xdr:to>
      <xdr:col>19</xdr:col>
      <xdr:colOff>574483</xdr:colOff>
      <xdr:row>89</xdr:row>
      <xdr:rowOff>8490</xdr:rowOff>
    </xdr:to>
    <xdr:graphicFrame macro="">
      <xdr:nvGraphicFramePr>
        <xdr:cNvPr id="3" name="Chart 2">
          <a:extLst>
            <a:ext uri="{FF2B5EF4-FFF2-40B4-BE49-F238E27FC236}">
              <a16:creationId xmlns:a16="http://schemas.microsoft.com/office/drawing/2014/main" id="{798E3889-72D4-4ABB-9868-81526E4A62CA}"/>
            </a:ext>
            <a:ext uri="{147F2762-F138-4A5C-976F-8EAC2B608ADB}">
              <a16:predDERef xmlns:a16="http://schemas.microsoft.com/office/drawing/2014/main" pred="{70269793-08D6-42F6-A247-6A3DC22A3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337226</xdr:colOff>
      <xdr:row>71</xdr:row>
      <xdr:rowOff>91703</xdr:rowOff>
    </xdr:from>
    <xdr:to>
      <xdr:col>15</xdr:col>
      <xdr:colOff>151000</xdr:colOff>
      <xdr:row>89</xdr:row>
      <xdr:rowOff>84741</xdr:rowOff>
    </xdr:to>
    <xdr:graphicFrame macro="">
      <xdr:nvGraphicFramePr>
        <xdr:cNvPr id="5" name="Chart 4">
          <a:extLst>
            <a:ext uri="{FF2B5EF4-FFF2-40B4-BE49-F238E27FC236}">
              <a16:creationId xmlns:a16="http://schemas.microsoft.com/office/drawing/2014/main" id="{50EC640A-737F-441F-8752-706BD2E936DA}"/>
            </a:ext>
            <a:ext uri="{147F2762-F138-4A5C-976F-8EAC2B608ADB}">
              <a16:predDERef xmlns:a16="http://schemas.microsoft.com/office/drawing/2014/main" pred="{3B36DF56-2B20-449A-B06E-B68CD7AA9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20254</xdr:colOff>
      <xdr:row>71</xdr:row>
      <xdr:rowOff>99180</xdr:rowOff>
    </xdr:from>
    <xdr:to>
      <xdr:col>24</xdr:col>
      <xdr:colOff>413202</xdr:colOff>
      <xdr:row>89</xdr:row>
      <xdr:rowOff>897</xdr:rowOff>
    </xdr:to>
    <xdr:graphicFrame macro="">
      <xdr:nvGraphicFramePr>
        <xdr:cNvPr id="8" name="Chart 7">
          <a:extLst>
            <a:ext uri="{FF2B5EF4-FFF2-40B4-BE49-F238E27FC236}">
              <a16:creationId xmlns:a16="http://schemas.microsoft.com/office/drawing/2014/main" id="{CA1437E9-F69B-959F-0F0E-55F53D2529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210205</xdr:colOff>
      <xdr:row>3</xdr:row>
      <xdr:rowOff>91471</xdr:rowOff>
    </xdr:from>
    <xdr:to>
      <xdr:col>12</xdr:col>
      <xdr:colOff>293204</xdr:colOff>
      <xdr:row>18</xdr:row>
      <xdr:rowOff>127866</xdr:rowOff>
    </xdr:to>
    <xdr:graphicFrame macro="">
      <xdr:nvGraphicFramePr>
        <xdr:cNvPr id="5" name="Chart 4">
          <a:extLst>
            <a:ext uri="{FF2B5EF4-FFF2-40B4-BE49-F238E27FC236}">
              <a16:creationId xmlns:a16="http://schemas.microsoft.com/office/drawing/2014/main" id="{954D378F-DCB7-6E2E-D08A-8983D8BD68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177888</xdr:colOff>
      <xdr:row>34</xdr:row>
      <xdr:rowOff>82303</xdr:rowOff>
    </xdr:from>
    <xdr:to>
      <xdr:col>12</xdr:col>
      <xdr:colOff>84308</xdr:colOff>
      <xdr:row>50</xdr:row>
      <xdr:rowOff>75339</xdr:rowOff>
    </xdr:to>
    <xdr:graphicFrame macro="">
      <xdr:nvGraphicFramePr>
        <xdr:cNvPr id="6" name="Chart 5">
          <a:extLst>
            <a:ext uri="{FF2B5EF4-FFF2-40B4-BE49-F238E27FC236}">
              <a16:creationId xmlns:a16="http://schemas.microsoft.com/office/drawing/2014/main" id="{11EAB4BA-BD04-4AD0-008E-510CC6CF5578}"/>
            </a:ext>
            <a:ext uri="{147F2762-F138-4A5C-976F-8EAC2B608ADB}">
              <a16:predDERef xmlns:a16="http://schemas.microsoft.com/office/drawing/2014/main" pred="{954D378F-DCB7-6E2E-D08A-8983D8BD68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802344</xdr:colOff>
      <xdr:row>90</xdr:row>
      <xdr:rowOff>56822</xdr:rowOff>
    </xdr:from>
    <xdr:to>
      <xdr:col>11</xdr:col>
      <xdr:colOff>451204</xdr:colOff>
      <xdr:row>104</xdr:row>
      <xdr:rowOff>72425</xdr:rowOff>
    </xdr:to>
    <xdr:graphicFrame macro="">
      <xdr:nvGraphicFramePr>
        <xdr:cNvPr id="3" name="Chart 2">
          <a:extLst>
            <a:ext uri="{FF2B5EF4-FFF2-40B4-BE49-F238E27FC236}">
              <a16:creationId xmlns:a16="http://schemas.microsoft.com/office/drawing/2014/main" id="{692A9900-25D0-4BDF-B7B3-77530A623C76}"/>
            </a:ext>
            <a:ext uri="{147F2762-F138-4A5C-976F-8EAC2B608ADB}">
              <a16:predDERef xmlns:a16="http://schemas.microsoft.com/office/drawing/2014/main" pred="{954D378F-DCB7-6E2E-D08A-8983D8BD6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83504</xdr:colOff>
      <xdr:row>61</xdr:row>
      <xdr:rowOff>54369</xdr:rowOff>
    </xdr:from>
    <xdr:to>
      <xdr:col>11</xdr:col>
      <xdr:colOff>764709</xdr:colOff>
      <xdr:row>76</xdr:row>
      <xdr:rowOff>65134</xdr:rowOff>
    </xdr:to>
    <xdr:graphicFrame macro="">
      <xdr:nvGraphicFramePr>
        <xdr:cNvPr id="4" name="Chart 3">
          <a:extLst>
            <a:ext uri="{FF2B5EF4-FFF2-40B4-BE49-F238E27FC236}">
              <a16:creationId xmlns:a16="http://schemas.microsoft.com/office/drawing/2014/main" id="{D0BD1496-A8C6-4C88-A741-1D868A2DD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24</xdr:col>
      <xdr:colOff>173747</xdr:colOff>
      <xdr:row>255</xdr:row>
      <xdr:rowOff>148617</xdr:rowOff>
    </xdr:from>
    <xdr:to>
      <xdr:col>29</xdr:col>
      <xdr:colOff>565826</xdr:colOff>
      <xdr:row>269</xdr:row>
      <xdr:rowOff>124568</xdr:rowOff>
    </xdr:to>
    <xdr:graphicFrame macro="">
      <xdr:nvGraphicFramePr>
        <xdr:cNvPr id="13" name="Chart 12">
          <a:extLst>
            <a:ext uri="{FF2B5EF4-FFF2-40B4-BE49-F238E27FC236}">
              <a16:creationId xmlns:a16="http://schemas.microsoft.com/office/drawing/2014/main" id="{D6E78754-FBE2-16DE-2286-C9C14B2A64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342900</xdr:colOff>
      <xdr:row>256</xdr:row>
      <xdr:rowOff>0</xdr:rowOff>
    </xdr:from>
    <xdr:to>
      <xdr:col>24</xdr:col>
      <xdr:colOff>127000</xdr:colOff>
      <xdr:row>269</xdr:row>
      <xdr:rowOff>127000</xdr:rowOff>
    </xdr:to>
    <xdr:graphicFrame macro="">
      <xdr:nvGraphicFramePr>
        <xdr:cNvPr id="18" name="Chart 17">
          <a:extLst>
            <a:ext uri="{FF2B5EF4-FFF2-40B4-BE49-F238E27FC236}">
              <a16:creationId xmlns:a16="http://schemas.microsoft.com/office/drawing/2014/main" id="{96603A2C-F023-AA23-7814-04E792676432}"/>
            </a:ext>
            <a:ext uri="{147F2762-F138-4A5C-976F-8EAC2B608ADB}">
              <a16:predDERef xmlns:a16="http://schemas.microsoft.com/office/drawing/2014/main" pred="{D6E78754-FBE2-16DE-2286-C9C14B2A64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203200</xdr:colOff>
      <xdr:row>256</xdr:row>
      <xdr:rowOff>38100</xdr:rowOff>
    </xdr:from>
    <xdr:to>
      <xdr:col>19</xdr:col>
      <xdr:colOff>304800</xdr:colOff>
      <xdr:row>269</xdr:row>
      <xdr:rowOff>127000</xdr:rowOff>
    </xdr:to>
    <xdr:graphicFrame macro="">
      <xdr:nvGraphicFramePr>
        <xdr:cNvPr id="19" name="Chart 18">
          <a:extLst>
            <a:ext uri="{FF2B5EF4-FFF2-40B4-BE49-F238E27FC236}">
              <a16:creationId xmlns:a16="http://schemas.microsoft.com/office/drawing/2014/main" id="{7A5AC951-4985-8336-D7A2-AAA44A098196}"/>
            </a:ext>
            <a:ext uri="{147F2762-F138-4A5C-976F-8EAC2B608ADB}">
              <a16:predDERef xmlns:a16="http://schemas.microsoft.com/office/drawing/2014/main" pred="{96603A2C-F023-AA23-7814-04E7926764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51465</xdr:colOff>
      <xdr:row>255</xdr:row>
      <xdr:rowOff>68691</xdr:rowOff>
    </xdr:from>
    <xdr:to>
      <xdr:col>13</xdr:col>
      <xdr:colOff>834965</xdr:colOff>
      <xdr:row>270</xdr:row>
      <xdr:rowOff>98457</xdr:rowOff>
    </xdr:to>
    <xdr:graphicFrame macro="">
      <xdr:nvGraphicFramePr>
        <xdr:cNvPr id="20" name="Chart 19">
          <a:extLst>
            <a:ext uri="{FF2B5EF4-FFF2-40B4-BE49-F238E27FC236}">
              <a16:creationId xmlns:a16="http://schemas.microsoft.com/office/drawing/2014/main" id="{14C312E7-7417-1D2B-B2E2-F078C297E166}"/>
            </a:ext>
            <a:ext uri="{147F2762-F138-4A5C-976F-8EAC2B608ADB}">
              <a16:predDERef xmlns:a16="http://schemas.microsoft.com/office/drawing/2014/main" pred="{7A5AC951-4985-8336-D7A2-AAA44A0981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D9CC-C5A6-4CBD-9BB1-8583B0B8196F}">
  <dimension ref="B3:C15"/>
  <sheetViews>
    <sheetView zoomScale="79" workbookViewId="0">
      <selection activeCell="C11" sqref="C11"/>
    </sheetView>
  </sheetViews>
  <sheetFormatPr defaultRowHeight="14.5" x14ac:dyDescent="0.35"/>
  <cols>
    <col min="2" max="2" width="27.54296875" customWidth="1"/>
  </cols>
  <sheetData>
    <row r="3" spans="2:3" x14ac:dyDescent="0.35">
      <c r="B3" s="1" t="s">
        <v>284</v>
      </c>
      <c r="C3" s="1" t="s">
        <v>185</v>
      </c>
    </row>
    <row r="4" spans="2:3" x14ac:dyDescent="0.35">
      <c r="B4" t="s">
        <v>299</v>
      </c>
      <c r="C4" t="s">
        <v>300</v>
      </c>
    </row>
    <row r="5" spans="2:3" x14ac:dyDescent="0.35">
      <c r="B5" t="s">
        <v>97</v>
      </c>
      <c r="C5" t="s">
        <v>285</v>
      </c>
    </row>
    <row r="6" spans="2:3" x14ac:dyDescent="0.35">
      <c r="B6" t="s">
        <v>186</v>
      </c>
      <c r="C6" t="s">
        <v>280</v>
      </c>
    </row>
    <row r="7" spans="2:3" x14ac:dyDescent="0.35">
      <c r="B7" t="s">
        <v>257</v>
      </c>
      <c r="C7" t="s">
        <v>302</v>
      </c>
    </row>
    <row r="8" spans="2:3" x14ac:dyDescent="0.35">
      <c r="B8" t="s">
        <v>258</v>
      </c>
      <c r="C8" t="s">
        <v>303</v>
      </c>
    </row>
    <row r="9" spans="2:3" x14ac:dyDescent="0.35">
      <c r="B9" t="s">
        <v>259</v>
      </c>
      <c r="C9" t="s">
        <v>304</v>
      </c>
    </row>
    <row r="10" spans="2:3" x14ac:dyDescent="0.35">
      <c r="B10" t="s">
        <v>187</v>
      </c>
      <c r="C10" t="s">
        <v>305</v>
      </c>
    </row>
    <row r="11" spans="2:3" x14ac:dyDescent="0.35">
      <c r="B11" t="s">
        <v>189</v>
      </c>
      <c r="C11" t="s">
        <v>281</v>
      </c>
    </row>
    <row r="12" spans="2:3" x14ac:dyDescent="0.35">
      <c r="B12" t="s">
        <v>191</v>
      </c>
      <c r="C12" t="s">
        <v>192</v>
      </c>
    </row>
    <row r="13" spans="2:3" x14ac:dyDescent="0.35">
      <c r="B13" t="s">
        <v>201</v>
      </c>
      <c r="C13" t="s">
        <v>188</v>
      </c>
    </row>
    <row r="14" spans="2:3" x14ac:dyDescent="0.35">
      <c r="B14" t="s">
        <v>190</v>
      </c>
      <c r="C14" t="s">
        <v>282</v>
      </c>
    </row>
    <row r="15" spans="2:3" x14ac:dyDescent="0.35">
      <c r="B15" t="s">
        <v>283</v>
      </c>
      <c r="C15" t="s">
        <v>81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088BD-14F7-4921-8352-6D5E5986E7CA}">
  <dimension ref="A1:BT125"/>
  <sheetViews>
    <sheetView topLeftCell="A107" zoomScale="58" zoomScaleNormal="49" workbookViewId="0">
      <selection activeCell="G25" sqref="G25"/>
    </sheetView>
  </sheetViews>
  <sheetFormatPr defaultColWidth="8.7265625" defaultRowHeight="14.5" x14ac:dyDescent="0.35"/>
  <cols>
    <col min="1" max="1" width="11.81640625" style="106" customWidth="1"/>
    <col min="2" max="2" width="13.1796875" style="32" customWidth="1"/>
    <col min="3" max="4" width="8.7265625" style="32"/>
    <col min="5" max="5" width="24" style="106" customWidth="1"/>
    <col min="6" max="44" width="11.81640625" style="106" customWidth="1"/>
    <col min="45" max="45" width="11.90625" style="106" bestFit="1" customWidth="1"/>
    <col min="46" max="46" width="11.08984375" style="106" bestFit="1" customWidth="1"/>
    <col min="47" max="47" width="11.54296875" style="106" bestFit="1" customWidth="1"/>
    <col min="48" max="49" width="11.08984375" style="106" bestFit="1" customWidth="1"/>
    <col min="50" max="51" width="11.90625" style="106" bestFit="1" customWidth="1"/>
    <col min="52" max="52" width="11.08984375" style="106" bestFit="1" customWidth="1"/>
    <col min="53" max="53" width="11.90625" style="106" bestFit="1" customWidth="1"/>
    <col min="54" max="54" width="11.54296875" style="106" bestFit="1" customWidth="1"/>
    <col min="55" max="55" width="11.90625" style="106" bestFit="1" customWidth="1"/>
    <col min="56" max="56" width="8.7265625" style="106" customWidth="1"/>
    <col min="57" max="61" width="11.90625" style="106" bestFit="1" customWidth="1"/>
    <col min="62" max="62" width="11.54296875" style="106" bestFit="1" customWidth="1"/>
    <col min="63" max="63" width="11.08984375" style="106" bestFit="1" customWidth="1"/>
    <col min="64" max="64" width="11.90625" style="106" bestFit="1" customWidth="1"/>
    <col min="65" max="66" width="11.54296875" style="106" bestFit="1" customWidth="1"/>
    <col min="67" max="68" width="11.90625" style="106" bestFit="1" customWidth="1"/>
    <col min="69" max="69" width="11.54296875" style="106" bestFit="1" customWidth="1"/>
    <col min="70" max="70" width="11.08984375" style="106" bestFit="1" customWidth="1"/>
    <col min="71" max="71" width="11.54296875" style="106" bestFit="1" customWidth="1"/>
  </cols>
  <sheetData>
    <row r="1" spans="1:71" x14ac:dyDescent="0.35">
      <c r="A1" s="107" t="s">
        <v>112</v>
      </c>
      <c r="B1" s="35" t="s">
        <v>108</v>
      </c>
      <c r="C1" s="31"/>
      <c r="D1" s="32" t="s">
        <v>115</v>
      </c>
      <c r="E1" s="106" t="s">
        <v>117</v>
      </c>
      <c r="F1" s="106" t="s">
        <v>116</v>
      </c>
      <c r="G1" s="291" t="s">
        <v>53</v>
      </c>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83" t="s">
        <v>54</v>
      </c>
      <c r="BH1" s="283"/>
      <c r="BI1" s="283"/>
      <c r="BJ1" s="283"/>
      <c r="BK1" s="283"/>
      <c r="BL1" s="283"/>
      <c r="BM1" s="283"/>
      <c r="BN1" s="283"/>
      <c r="BO1" s="283"/>
      <c r="BP1" s="283"/>
      <c r="BQ1" s="283"/>
      <c r="BR1" s="283"/>
      <c r="BS1" s="283"/>
    </row>
    <row r="2" spans="1:71" ht="14.5" customHeight="1" x14ac:dyDescent="0.35">
      <c r="C2" s="31"/>
      <c r="G2" s="232">
        <v>1971</v>
      </c>
      <c r="H2" s="232">
        <v>1972</v>
      </c>
      <c r="I2" s="232">
        <v>1973</v>
      </c>
      <c r="J2" s="232">
        <v>1974</v>
      </c>
      <c r="K2" s="232">
        <v>1975</v>
      </c>
      <c r="L2" s="232">
        <v>1976</v>
      </c>
      <c r="M2" s="232">
        <v>1977</v>
      </c>
      <c r="N2" s="232">
        <v>1978</v>
      </c>
      <c r="O2" s="232">
        <v>1979</v>
      </c>
      <c r="P2" s="232">
        <v>1980</v>
      </c>
      <c r="Q2" s="232">
        <v>1981</v>
      </c>
      <c r="R2" s="232">
        <v>1982</v>
      </c>
      <c r="S2" s="232">
        <v>1983</v>
      </c>
      <c r="T2" s="232">
        <v>1984</v>
      </c>
      <c r="U2" s="232">
        <v>1985</v>
      </c>
      <c r="V2" s="232">
        <v>1986</v>
      </c>
      <c r="W2" s="232">
        <v>1987</v>
      </c>
      <c r="X2" s="232">
        <v>1988</v>
      </c>
      <c r="Y2" s="232">
        <v>1989</v>
      </c>
      <c r="Z2" s="232">
        <v>1990</v>
      </c>
      <c r="AA2" s="232">
        <v>1991</v>
      </c>
      <c r="AB2" s="232">
        <v>1992</v>
      </c>
      <c r="AC2" s="232">
        <v>1993</v>
      </c>
      <c r="AD2" s="232">
        <v>1994</v>
      </c>
      <c r="AE2" s="232">
        <v>1995</v>
      </c>
      <c r="AF2" s="232">
        <v>1996</v>
      </c>
      <c r="AG2" s="232">
        <v>1997</v>
      </c>
      <c r="AH2" s="232">
        <v>1998</v>
      </c>
      <c r="AI2" s="232">
        <v>1999</v>
      </c>
      <c r="AJ2" s="232">
        <v>2000</v>
      </c>
      <c r="AK2" s="232">
        <v>2001</v>
      </c>
      <c r="AL2" s="232">
        <v>2002</v>
      </c>
      <c r="AM2" s="232">
        <v>2003</v>
      </c>
      <c r="AN2" s="232">
        <v>2004</v>
      </c>
      <c r="AO2" s="232">
        <v>2005</v>
      </c>
      <c r="AP2" s="232">
        <v>2006</v>
      </c>
      <c r="AQ2" s="232">
        <v>2007</v>
      </c>
      <c r="AR2" s="232">
        <v>2008</v>
      </c>
      <c r="AS2" s="232">
        <v>2009</v>
      </c>
      <c r="AT2" s="232">
        <v>2010</v>
      </c>
      <c r="AU2" s="232">
        <v>2011</v>
      </c>
      <c r="AV2" s="232">
        <v>2012</v>
      </c>
      <c r="AW2" s="232">
        <v>2013</v>
      </c>
      <c r="AX2" s="232">
        <v>2014</v>
      </c>
      <c r="AY2" s="232">
        <v>2015</v>
      </c>
      <c r="AZ2" s="232">
        <v>2016</v>
      </c>
      <c r="BA2" s="232">
        <v>2017</v>
      </c>
      <c r="BB2" s="232">
        <v>2018</v>
      </c>
      <c r="BC2" s="232">
        <v>2019</v>
      </c>
      <c r="BD2" s="232">
        <v>2020</v>
      </c>
      <c r="BE2" s="232">
        <v>2021</v>
      </c>
      <c r="BF2" s="232">
        <v>2022</v>
      </c>
      <c r="BG2" s="232">
        <v>2023</v>
      </c>
      <c r="BH2" s="232">
        <v>2024</v>
      </c>
      <c r="BI2" s="232">
        <v>2025</v>
      </c>
      <c r="BJ2" s="232">
        <v>2026</v>
      </c>
      <c r="BK2" s="232">
        <v>2027</v>
      </c>
      <c r="BL2" s="232">
        <v>2028</v>
      </c>
      <c r="BM2" s="232">
        <v>2029</v>
      </c>
      <c r="BN2" s="232">
        <v>2030</v>
      </c>
      <c r="BO2" s="232">
        <v>2031</v>
      </c>
      <c r="BP2" s="232">
        <v>2032</v>
      </c>
      <c r="BQ2" s="232">
        <v>2033</v>
      </c>
      <c r="BR2" s="232">
        <v>2034</v>
      </c>
      <c r="BS2" s="232">
        <v>2035</v>
      </c>
    </row>
    <row r="3" spans="1:71" ht="14.5" customHeight="1" x14ac:dyDescent="0.35">
      <c r="A3" s="226" t="s">
        <v>8</v>
      </c>
      <c r="B3" s="227" t="s">
        <v>0</v>
      </c>
      <c r="C3" s="225" t="s">
        <v>194</v>
      </c>
      <c r="D3" s="32" t="s">
        <v>4</v>
      </c>
      <c r="E3" s="106" t="s">
        <v>15</v>
      </c>
      <c r="F3" s="106" t="s">
        <v>20</v>
      </c>
      <c r="G3" s="223">
        <f>'Other data'!$E4*(EXP('Other data'!$E54)*'Mineral soils'!E$25^'Other data'!$F54)</f>
        <v>0.46612326623828743</v>
      </c>
      <c r="H3" s="223">
        <f>'Other data'!$E4*(EXP('Other data'!$E54)*'Mineral soils'!F$25^'Other data'!$F54)</f>
        <v>0.46792653561633596</v>
      </c>
      <c r="I3" s="223">
        <f>'Other data'!$E4*(EXP('Other data'!$E54)*'Mineral soils'!G$25^'Other data'!$F54)</f>
        <v>0.46972784932426692</v>
      </c>
      <c r="J3" s="223">
        <f>'Other data'!$E4*(EXP('Other data'!$E54)*'Mineral soils'!H$25^'Other data'!$F54)</f>
        <v>0.47152721907473927</v>
      </c>
      <c r="K3" s="223">
        <f>'Other data'!$E4*(EXP('Other data'!$E54)*'Mineral soils'!I$25^'Other data'!$F54)</f>
        <v>0.47332465645337951</v>
      </c>
      <c r="L3" s="223">
        <f>'Other data'!$E4*(EXP('Other data'!$E54)*'Mineral soils'!J$25^'Other data'!$F54)</f>
        <v>0.47512017292077047</v>
      </c>
      <c r="M3" s="223">
        <f>'Other data'!$E4*(EXP('Other data'!$E54)*'Mineral soils'!K$25^'Other data'!$F54)</f>
        <v>0.47691377981439942</v>
      </c>
      <c r="N3" s="223">
        <f>'Other data'!$E4*(EXP('Other data'!$E54)*'Mineral soils'!L$25^'Other data'!$F54)</f>
        <v>0.48008802402921136</v>
      </c>
      <c r="O3" s="223">
        <f>'Other data'!$E4*(EXP('Other data'!$E54)*'Mineral soils'!M$25^'Other data'!$F54)</f>
        <v>0.48325636653289261</v>
      </c>
      <c r="P3" s="223">
        <f>'Other data'!$E4*(EXP('Other data'!$E54)*'Mineral soils'!N$25^'Other data'!$F54)</f>
        <v>0.48641886770958181</v>
      </c>
      <c r="Q3" s="223">
        <f>'Other data'!$E4*(EXP('Other data'!$E54)*'Mineral soils'!O$25^'Other data'!$F54)</f>
        <v>0.48957558682842678</v>
      </c>
      <c r="R3" s="223">
        <f>'Other data'!$E4*(EXP('Other data'!$E54)*'Mineral soils'!P$25^'Other data'!$F54)</f>
        <v>0.4927265820732098</v>
      </c>
      <c r="S3" s="223">
        <f>'Other data'!$E4*(EXP('Other data'!$E54)*'Mineral soils'!Q$25^'Other data'!$F54)</f>
        <v>0.49587191057093205</v>
      </c>
      <c r="T3" s="223">
        <f>'Other data'!$E4*(EXP('Other data'!$E54)*'Mineral soils'!R$25^'Other data'!$F54)</f>
        <v>0.49901162841943947</v>
      </c>
      <c r="U3" s="223">
        <f>'Other data'!$E4*(EXP('Other data'!$E54)*'Mineral soils'!S$25^'Other data'!$F54)</f>
        <v>0.50214579071408816</v>
      </c>
      <c r="V3" s="223">
        <f>'Other data'!$E4*(EXP('Other data'!$E54)*'Mineral soils'!T$25^'Other data'!$F54)</f>
        <v>0.50527445157353279</v>
      </c>
      <c r="W3" s="223">
        <f>'Other data'!$E4*(EXP('Other data'!$E54)*'Mineral soils'!U$25^'Other data'!$F54)</f>
        <v>0.50999045195008963</v>
      </c>
      <c r="X3" s="223">
        <f>'Other data'!$E4*(EXP('Other data'!$E54)*'Mineral soils'!V$25^'Other data'!$F54)</f>
        <v>0.51469419808528716</v>
      </c>
      <c r="Y3" s="223">
        <f>'Other data'!$E4*(EXP('Other data'!$E54)*'Mineral soils'!W$25^'Other data'!$F54)</f>
        <v>0.51938586462756764</v>
      </c>
      <c r="Z3" s="223">
        <f>'Other data'!$E4*(EXP('Other data'!$E54)*'Mineral soils'!X$25^'Other data'!$F54)</f>
        <v>0.52406562174791149</v>
      </c>
      <c r="AA3" s="223">
        <f>'Other data'!$E4*(EXP('Other data'!$E54)*'Mineral soils'!Y$25^'Other data'!$F54)</f>
        <v>0.52873363530443651</v>
      </c>
      <c r="AB3" s="223">
        <f>'Other data'!$E4*(EXP('Other data'!$E54)*'Mineral soils'!Z$25^'Other data'!$F54)</f>
        <v>0.53339006699916747</v>
      </c>
      <c r="AC3" s="223">
        <f>'Other data'!$E4*(EXP('Other data'!$E54)*'Mineral soils'!AA$25^'Other data'!$F54)</f>
        <v>0.5380350745274004</v>
      </c>
      <c r="AD3" s="223">
        <f>'Other data'!$E4*(EXP('Other data'!$E54)*'Mineral soils'!AB$25^'Other data'!$F54)</f>
        <v>0.54266881172012893</v>
      </c>
      <c r="AE3" s="223">
        <f>'Other data'!$E4*(EXP('Other data'!$E54)*'Mineral soils'!AC$25^'Other data'!$F54)</f>
        <v>0.54729142867989644</v>
      </c>
      <c r="AF3" s="223">
        <f>'Other data'!$E4*(EXP('Other data'!$E54)*'Mineral soils'!AD$25^'Other data'!$F54)</f>
        <v>0.55190307191046728</v>
      </c>
      <c r="AG3" s="223">
        <f>'Other data'!$E4*(EXP('Other data'!$E54)*'Mineral soils'!AE$25^'Other data'!$F54)</f>
        <v>0.55690658693835249</v>
      </c>
      <c r="AH3" s="223">
        <f>'Other data'!$E4*(EXP('Other data'!$E54)*'Mineral soils'!AF$25^'Other data'!$F54)</f>
        <v>0.56189746914245808</v>
      </c>
      <c r="AI3" s="223">
        <f>'Other data'!$E4*(EXP('Other data'!$E54)*'Mineral soils'!AG$25^'Other data'!$F54)</f>
        <v>0.5668758935214373</v>
      </c>
      <c r="AJ3" s="223">
        <f>'Other data'!$E4*(EXP('Other data'!$E54)*'Mineral soils'!AH$25^'Other data'!$F54)</f>
        <v>0.57184203071182682</v>
      </c>
      <c r="AK3" s="223">
        <f>'Other data'!$E4*(EXP('Other data'!$E54)*'Mineral soils'!AI$25^'Other data'!$F54)</f>
        <v>0.57679604714399813</v>
      </c>
      <c r="AL3" s="223">
        <f>'Other data'!$E4*(EXP('Other data'!$E54)*'Mineral soils'!AJ$25^'Other data'!$F54)</f>
        <v>0.58173810519091174</v>
      </c>
      <c r="AM3" s="223">
        <f>'Other data'!$E4*(EXP('Other data'!$E54)*'Mineral soils'!AK$25^'Other data'!$F54)</f>
        <v>0.58666836331003025</v>
      </c>
      <c r="AN3" s="223">
        <f>'Other data'!$E4*(EXP('Other data'!$E54)*'Mineral soils'!AL$25^'Other data'!$F54)</f>
        <v>0.5915869761788014</v>
      </c>
      <c r="AO3" s="223">
        <f>'Other data'!$E4*(EXP('Other data'!$E54)*'Mineral soils'!AM$25^'Other data'!$F54)</f>
        <v>0.59781400107027183</v>
      </c>
      <c r="AP3" s="223">
        <f>'Other data'!$E4*(EXP('Other data'!$E54)*'Mineral soils'!AN$25^'Other data'!$F54)</f>
        <v>0.6040228056541822</v>
      </c>
      <c r="AQ3" s="223">
        <f>'Other data'!$E4*(EXP('Other data'!$E54)*'Mineral soils'!AO$25^'Other data'!$F54)</f>
        <v>0.61021368191492176</v>
      </c>
      <c r="AR3" s="223">
        <f>'Other data'!$E4*(EXP('Other data'!$E54)*'Mineral soils'!AP$25^'Other data'!$F54)</f>
        <v>0.61638691343200025</v>
      </c>
      <c r="AS3" s="223">
        <f>'Other data'!$E4*(EXP('Other data'!$E54)*'Mineral soils'!AQ$25^'Other data'!$F54)</f>
        <v>0.6225427757264983</v>
      </c>
      <c r="AT3" s="223">
        <f>'Other data'!$E4*(EXP('Other data'!$E54)*'Mineral soils'!AR$25^'Other data'!$F54)</f>
        <v>0.62643156711635517</v>
      </c>
      <c r="AU3" s="223">
        <f>'Other data'!$E4*(EXP('Other data'!$E54)*'Mineral soils'!AS$25^'Other data'!$F54)</f>
        <v>0.63031356924379922</v>
      </c>
      <c r="AV3" s="223">
        <f>'Other data'!$E4*(EXP('Other data'!$E54)*'Mineral soils'!AT$25^'Other data'!$F54)</f>
        <v>0.63418884737070547</v>
      </c>
      <c r="AW3" s="223">
        <f>'Other data'!$E4*(EXP('Other data'!$E54)*'Mineral soils'!AU$25^'Other data'!$F54)</f>
        <v>0.63805746562624444</v>
      </c>
      <c r="AX3" s="223">
        <f>'Other data'!$E4*(EXP('Other data'!$E54)*'Mineral soils'!AV$25^'Other data'!$F54)</f>
        <v>0.64191948703517654</v>
      </c>
      <c r="AY3" s="223">
        <f>'Other data'!$E4*(EXP('Other data'!$E54)*'Mineral soils'!AW$25^'Other data'!$F54)</f>
        <v>0.64029886456296536</v>
      </c>
      <c r="AZ3" s="223">
        <f>'Other data'!$E4*(EXP('Other data'!$E54)*'Mineral soils'!AX$25^'Other data'!$F54)</f>
        <v>0.63867708567716197</v>
      </c>
      <c r="BA3" s="223">
        <f>'Other data'!$E4*(EXP('Other data'!$E54)*'Mineral soils'!AY$25^'Other data'!$F54)</f>
        <v>0.63705414578347708</v>
      </c>
      <c r="BB3" s="223">
        <f>'Other data'!$E4*(EXP('Other data'!$E54)*'Mineral soils'!AZ$25^'Other data'!$F54)</f>
        <v>0.63543004025429695</v>
      </c>
      <c r="BC3" s="223">
        <f>'Other data'!$E4*(EXP('Other data'!$E54)*'Mineral soils'!BA$25^'Other data'!$F54)</f>
        <v>0.63864289530428819</v>
      </c>
      <c r="BD3" s="223">
        <f>'Other data'!$E4*(EXP('Other data'!$E54)*'Mineral soils'!BB$25^'Other data'!$F54)</f>
        <v>0.64185120326466649</v>
      </c>
      <c r="BE3" s="223">
        <f>'Other data'!$E4*(EXP('Other data'!$E54)*'Mineral soils'!BC$25^'Other data'!$F54)</f>
        <v>0.64505499962102253</v>
      </c>
      <c r="BF3" s="223">
        <f>'Other data'!$E4*(EXP('Other data'!$E54)*'Mineral soils'!BD$25^'Other data'!$F54)</f>
        <v>0.64825431935818711</v>
      </c>
      <c r="BG3" s="223">
        <f>'Other data'!$E4*(EXP('Other data'!$E54)*'Mineral soils'!BE$25^'Other data'!$F54)</f>
        <v>0.65144919697042025</v>
      </c>
      <c r="BH3" s="223">
        <f>'Other data'!$E4*(EXP('Other data'!$E54)*'Mineral soils'!BF$25^'Other data'!$F54)</f>
        <v>0.65463966647131877</v>
      </c>
      <c r="BI3" s="223">
        <f>'Other data'!$E4*(EXP('Other data'!$E54)*'Mineral soils'!BG$25^'Other data'!$F54)</f>
        <v>0.65782576140348081</v>
      </c>
      <c r="BJ3" s="223">
        <f>'Other data'!$E4*(EXP('Other data'!$E54)*'Mineral soils'!BH$25^'Other data'!$F54)</f>
        <v>0.66100751484789988</v>
      </c>
      <c r="BK3" s="223">
        <f>'Other data'!$E4*(EXP('Other data'!$E54)*'Mineral soils'!BI$25^'Other data'!$F54)</f>
        <v>0.66418495943312406</v>
      </c>
      <c r="BL3" s="223">
        <f>'Other data'!$E4*(EXP('Other data'!$E54)*'Mineral soils'!BJ$25^'Other data'!$F54)</f>
        <v>0.66735812734418076</v>
      </c>
      <c r="BM3" s="223">
        <f>'Other data'!$E4*(EXP('Other data'!$E54)*'Mineral soils'!BK$25^'Other data'!$F54)</f>
        <v>0.67052705033126081</v>
      </c>
      <c r="BN3" s="223">
        <f>'Other data'!$E4*(EXP('Other data'!$E54)*'Mineral soils'!BL$25^'Other data'!$F54)</f>
        <v>0.67292193138816503</v>
      </c>
      <c r="BO3" s="223">
        <f>'Other data'!$E4*(EXP('Other data'!$E54)*'Mineral soils'!BM$25^'Other data'!$F54)</f>
        <v>0.67531441366144085</v>
      </c>
      <c r="BP3" s="223">
        <f>'Other data'!$E4*(EXP('Other data'!$E54)*'Mineral soils'!BN$25^'Other data'!$F54)</f>
        <v>0.67770451042460289</v>
      </c>
      <c r="BQ3" s="223">
        <f>'Other data'!$E4*(EXP('Other data'!$E54)*'Mineral soils'!BO$25^'Other data'!$F54)</f>
        <v>0.68009223481810399</v>
      </c>
      <c r="BR3" s="223">
        <f>'Other data'!$E4*(EXP('Other data'!$E54)*'Mineral soils'!BP$25^'Other data'!$F54)</f>
        <v>0.68247759985126777</v>
      </c>
      <c r="BS3" s="223">
        <f>'Other data'!$E4*(EXP('Other data'!$E54)*'Mineral soils'!BQ$25^'Other data'!$F54)</f>
        <v>0.684860618404175</v>
      </c>
    </row>
    <row r="4" spans="1:71" ht="14.5" customHeight="1" x14ac:dyDescent="0.35">
      <c r="A4" s="226" t="s">
        <v>8</v>
      </c>
      <c r="B4" s="227" t="s">
        <v>0</v>
      </c>
      <c r="C4" s="225" t="s">
        <v>194</v>
      </c>
      <c r="D4" s="32" t="s">
        <v>4</v>
      </c>
      <c r="E4" s="106" t="s">
        <v>14</v>
      </c>
      <c r="F4" s="106" t="s">
        <v>21</v>
      </c>
      <c r="G4" s="223">
        <f>'Other data'!$E5*(EXP('Other data'!$E55)*'Mineral soils'!E$25^'Other data'!$F55)</f>
        <v>6.8222180415580605E-2</v>
      </c>
      <c r="H4" s="223">
        <f>'Other data'!$E5*(EXP('Other data'!$E55)*'Mineral soils'!F$25^'Other data'!$F55)</f>
        <v>6.8543819591755692E-2</v>
      </c>
      <c r="I4" s="223">
        <f>'Other data'!$E5*(EXP('Other data'!$E55)*'Mineral soils'!G$25^'Other data'!$F55)</f>
        <v>6.8865380019808575E-2</v>
      </c>
      <c r="J4" s="223">
        <f>'Other data'!$E5*(EXP('Other data'!$E55)*'Mineral soils'!H$25^'Other data'!$F55)</f>
        <v>6.9186862105730745E-2</v>
      </c>
      <c r="K4" s="223">
        <f>'Other data'!$E5*(EXP('Other data'!$E55)*'Mineral soils'!I$25^'Other data'!$F55)</f>
        <v>6.9508266251446085E-2</v>
      </c>
      <c r="L4" s="223">
        <f>'Other data'!$E5*(EXP('Other data'!$E55)*'Mineral soils'!J$25^'Other data'!$F55)</f>
        <v>6.9829592854871697E-2</v>
      </c>
      <c r="M4" s="223">
        <f>'Other data'!$E5*(EXP('Other data'!$E55)*'Mineral soils'!K$25^'Other data'!$F55)</f>
        <v>7.0150842309976813E-2</v>
      </c>
      <c r="N4" s="223">
        <f>'Other data'!$E5*(EXP('Other data'!$E55)*'Mineral soils'!L$25^'Other data'!$F55)</f>
        <v>7.0720020783814827E-2</v>
      </c>
      <c r="O4" s="223">
        <f>'Other data'!$E5*(EXP('Other data'!$E55)*'Mineral soils'!M$25^'Other data'!$F55)</f>
        <v>7.1288960282646252E-2</v>
      </c>
      <c r="P4" s="223">
        <f>'Other data'!$E5*(EXP('Other data'!$E55)*'Mineral soils'!N$25^'Other data'!$F55)</f>
        <v>7.1857662911911258E-2</v>
      </c>
      <c r="Q4" s="223">
        <f>'Other data'!$E5*(EXP('Other data'!$E55)*'Mineral soils'!O$25^'Other data'!$F55)</f>
        <v>7.2426130741127817E-2</v>
      </c>
      <c r="R4" s="223">
        <f>'Other data'!$E5*(EXP('Other data'!$E55)*'Mineral soils'!P$25^'Other data'!$F55)</f>
        <v>7.2994365804797706E-2</v>
      </c>
      <c r="S4" s="223">
        <f>'Other data'!$E5*(EXP('Other data'!$E55)*'Mineral soils'!Q$25^'Other data'!$F55)</f>
        <v>7.3562370103279207E-2</v>
      </c>
      <c r="T4" s="223">
        <f>'Other data'!$E5*(EXP('Other data'!$E55)*'Mineral soils'!R$25^'Other data'!$F55)</f>
        <v>7.4130145603634429E-2</v>
      </c>
      <c r="U4" s="223">
        <f>'Other data'!$E5*(EXP('Other data'!$E55)*'Mineral soils'!S$25^'Other data'!$F55)</f>
        <v>7.4697694240445672E-2</v>
      </c>
      <c r="V4" s="223">
        <f>'Other data'!$E5*(EXP('Other data'!$E55)*'Mineral soils'!T$25^'Other data'!$F55)</f>
        <v>7.5265017916608529E-2</v>
      </c>
      <c r="W4" s="223">
        <f>'Other data'!$E5*(EXP('Other data'!$E55)*'Mineral soils'!U$25^'Other data'!$F55)</f>
        <v>7.6121623660933738E-2</v>
      </c>
      <c r="X4" s="223">
        <f>'Other data'!$E5*(EXP('Other data'!$E55)*'Mineral soils'!V$25^'Other data'!$F55)</f>
        <v>7.6977726618217418E-2</v>
      </c>
      <c r="Y4" s="223">
        <f>'Other data'!$E5*(EXP('Other data'!$E55)*'Mineral soils'!W$25^'Other data'!$F55)</f>
        <v>7.783333296051502E-2</v>
      </c>
      <c r="Z4" s="223">
        <f>'Other data'!$E5*(EXP('Other data'!$E55)*'Mineral soils'!X$25^'Other data'!$F55)</f>
        <v>7.8688448713637157E-2</v>
      </c>
      <c r="AA4" s="223">
        <f>'Other data'!$E5*(EXP('Other data'!$E55)*'Mineral soils'!Y$25^'Other data'!$F55)</f>
        <v>7.9543079762246463E-2</v>
      </c>
      <c r="AB4" s="223">
        <f>'Other data'!$E5*(EXP('Other data'!$E55)*'Mineral soils'!Z$25^'Other data'!$F55)</f>
        <v>8.039723185472275E-2</v>
      </c>
      <c r="AC4" s="223">
        <f>'Other data'!$E5*(EXP('Other data'!$E55)*'Mineral soils'!AA$25^'Other data'!$F55)</f>
        <v>8.1250910607804649E-2</v>
      </c>
      <c r="AD4" s="223">
        <f>'Other data'!$E5*(EXP('Other data'!$E55)*'Mineral soils'!AB$25^'Other data'!$F55)</f>
        <v>8.2104121511026959E-2</v>
      </c>
      <c r="AE4" s="223">
        <f>'Other data'!$E5*(EXP('Other data'!$E55)*'Mineral soils'!AC$25^'Other data'!$F55)</f>
        <v>8.2956869930959715E-2</v>
      </c>
      <c r="AF4" s="223">
        <f>'Other data'!$E5*(EXP('Other data'!$E55)*'Mineral soils'!AD$25^'Other data'!$F55)</f>
        <v>8.3809161115263348E-2</v>
      </c>
      <c r="AG4" s="223">
        <f>'Other data'!$E5*(EXP('Other data'!$E55)*'Mineral soils'!AE$25^'Other data'!$F55)</f>
        <v>8.4735633775959787E-2</v>
      </c>
      <c r="AH4" s="223">
        <f>'Other data'!$E5*(EXP('Other data'!$E55)*'Mineral soils'!AF$25^'Other data'!$F55)</f>
        <v>8.5661578069308061E-2</v>
      </c>
      <c r="AI4" s="223">
        <f>'Other data'!$E5*(EXP('Other data'!$E55)*'Mineral soils'!AG$25^'Other data'!$F55)</f>
        <v>8.6587000299443592E-2</v>
      </c>
      <c r="AJ4" s="223">
        <f>'Other data'!$E5*(EXP('Other data'!$E55)*'Mineral soils'!AH$25^'Other data'!$F55)</f>
        <v>8.7511906625271904E-2</v>
      </c>
      <c r="AK4" s="223">
        <f>'Other data'!$E5*(EXP('Other data'!$E55)*'Mineral soils'!AI$25^'Other data'!$F55)</f>
        <v>8.8436303065388563E-2</v>
      </c>
      <c r="AL4" s="223">
        <f>'Other data'!$E5*(EXP('Other data'!$E55)*'Mineral soils'!AJ$25^'Other data'!$F55)</f>
        <v>8.9360195502785539E-2</v>
      </c>
      <c r="AM4" s="223">
        <f>'Other data'!$E5*(EXP('Other data'!$E55)*'Mineral soils'!AK$25^'Other data'!$F55)</f>
        <v>9.0283589689346813E-2</v>
      </c>
      <c r="AN4" s="223">
        <f>'Other data'!$E5*(EXP('Other data'!$E55)*'Mineral soils'!AL$25^'Other data'!$F55)</f>
        <v>9.1206491250148333E-2</v>
      </c>
      <c r="AO4" s="223">
        <f>'Other data'!$E5*(EXP('Other data'!$E55)*'Mineral soils'!AM$25^'Other data'!$F55)</f>
        <v>9.2377297957861218E-2</v>
      </c>
      <c r="AP4" s="223">
        <f>'Other data'!$E5*(EXP('Other data'!$E55)*'Mineral soils'!AN$25^'Other data'!$F55)</f>
        <v>9.3547330728293174E-2</v>
      </c>
      <c r="AQ4" s="223">
        <f>'Other data'!$E5*(EXP('Other data'!$E55)*'Mineral soils'!AO$25^'Other data'!$F55)</f>
        <v>9.4716600245373886E-2</v>
      </c>
      <c r="AR4" s="223">
        <f>'Other data'!$E5*(EXP('Other data'!$E55)*'Mineral soils'!AP$25^'Other data'!$F55)</f>
        <v>9.5885116908756937E-2</v>
      </c>
      <c r="AS4" s="223">
        <f>'Other data'!$E5*(EXP('Other data'!$E55)*'Mineral soils'!AQ$25^'Other data'!$F55)</f>
        <v>9.7052890844931364E-2</v>
      </c>
      <c r="AT4" s="223">
        <f>'Other data'!$E5*(EXP('Other data'!$E55)*'Mineral soils'!AR$25^'Other data'!$F55)</f>
        <v>9.7791899851390418E-2</v>
      </c>
      <c r="AU4" s="223">
        <f>'Other data'!$E5*(EXP('Other data'!$E55)*'Mineral soils'!AS$25^'Other data'!$F55)</f>
        <v>9.8530617514545324E-2</v>
      </c>
      <c r="AV4" s="223">
        <f>'Other data'!$E5*(EXP('Other data'!$E55)*'Mineral soils'!AT$25^'Other data'!$F55)</f>
        <v>9.9269046245792678E-2</v>
      </c>
      <c r="AW4" s="223">
        <f>'Other data'!$E5*(EXP('Other data'!$E55)*'Mineral soils'!AU$25^'Other data'!$F55)</f>
        <v>0.1000071884178594</v>
      </c>
      <c r="AX4" s="223">
        <f>'Other data'!$E5*(EXP('Other data'!$E55)*'Mineral soils'!AV$25^'Other data'!$F55)</f>
        <v>0.10074504636571802</v>
      </c>
      <c r="AY4" s="223">
        <f>'Other data'!$E5*(EXP('Other data'!$E55)*'Mineral soils'!AW$25^'Other data'!$F55)</f>
        <v>0.10043530030610104</v>
      </c>
      <c r="AZ4" s="223">
        <f>'Other data'!$E5*(EXP('Other data'!$E55)*'Mineral soils'!AX$25^'Other data'!$F55)</f>
        <v>0.10012550438432313</v>
      </c>
      <c r="BA4" s="223">
        <f>'Other data'!$E5*(EXP('Other data'!$E55)*'Mineral soils'!AY$25^'Other data'!$F55)</f>
        <v>9.9815658429975807E-2</v>
      </c>
      <c r="BB4" s="223">
        <f>'Other data'!$E5*(EXP('Other data'!$E55)*'Mineral soils'!AZ$25^'Other data'!$F55)</f>
        <v>9.9505762271509687E-2</v>
      </c>
      <c r="BC4" s="223">
        <f>'Other data'!$E5*(EXP('Other data'!$E55)*'Mineral soils'!BA$25^'Other data'!$F55)</f>
        <v>0.1001189751062526</v>
      </c>
      <c r="BD4" s="223">
        <f>'Other data'!$E5*(EXP('Other data'!$E55)*'Mineral soils'!BB$25^'Other data'!$F55)</f>
        <v>0.10073199199091011</v>
      </c>
      <c r="BE4" s="223">
        <f>'Other data'!$E5*(EXP('Other data'!$E55)*'Mineral soils'!BC$25^'Other data'!$F55)</f>
        <v>0.10134481424202738</v>
      </c>
      <c r="BF4" s="223">
        <f>'Other data'!$E5*(EXP('Other data'!$E55)*'Mineral soils'!BD$25^'Other data'!$F55)</f>
        <v>0.10195744315898594</v>
      </c>
      <c r="BG4" s="223">
        <f>'Other data'!$E5*(EXP('Other data'!$E55)*'Mineral soils'!BE$25^'Other data'!$F55)</f>
        <v>0.10256988002433538</v>
      </c>
      <c r="BH4" s="223">
        <f>'Other data'!$E5*(EXP('Other data'!$E55)*'Mineral soils'!BF$25^'Other data'!$F55)</f>
        <v>0.10318212610411427</v>
      </c>
      <c r="BI4" s="223">
        <f>'Other data'!$E5*(EXP('Other data'!$E55)*'Mineral soils'!BG$25^'Other data'!$F55)</f>
        <v>0.10379418264816613</v>
      </c>
      <c r="BJ4" s="223">
        <f>'Other data'!$E5*(EXP('Other data'!$E55)*'Mineral soils'!BH$25^'Other data'!$F55)</f>
        <v>0.10440605089044447</v>
      </c>
      <c r="BK4" s="223">
        <f>'Other data'!$E5*(EXP('Other data'!$E55)*'Mineral soils'!BI$25^'Other data'!$F55)</f>
        <v>0.10501773204931199</v>
      </c>
      <c r="BL4" s="223">
        <f>'Other data'!$E5*(EXP('Other data'!$E55)*'Mineral soils'!BJ$25^'Other data'!$F55)</f>
        <v>0.10562922732783213</v>
      </c>
      <c r="BM4" s="223">
        <f>'Other data'!$E5*(EXP('Other data'!$E55)*'Mineral soils'!BK$25^'Other data'!$F55)</f>
        <v>0.10624053791405241</v>
      </c>
      <c r="BN4" s="223">
        <f>'Other data'!$E5*(EXP('Other data'!$E55)*'Mineral soils'!BL$25^'Other data'!$F55)</f>
        <v>0.10670294809647621</v>
      </c>
      <c r="BO4" s="223">
        <f>'Other data'!$E5*(EXP('Other data'!$E55)*'Mineral soils'!BM$25^'Other data'!$F55)</f>
        <v>0.10716525372099715</v>
      </c>
      <c r="BP4" s="223">
        <f>'Other data'!$E5*(EXP('Other data'!$E55)*'Mineral soils'!BN$25^'Other data'!$F55)</f>
        <v>0.1076274552856445</v>
      </c>
      <c r="BQ4" s="223">
        <f>'Other data'!$E5*(EXP('Other data'!$E55)*'Mineral soils'!BO$25^'Other data'!$F55)</f>
        <v>0.10808955328383534</v>
      </c>
      <c r="BR4" s="223">
        <f>'Other data'!$E5*(EXP('Other data'!$E55)*'Mineral soils'!BP$25^'Other data'!$F55)</f>
        <v>0.10855154820443935</v>
      </c>
      <c r="BS4" s="223">
        <f>'Other data'!$E5*(EXP('Other data'!$E55)*'Mineral soils'!BQ$25^'Other data'!$F55)</f>
        <v>0.10901344053183996</v>
      </c>
    </row>
    <row r="5" spans="1:71" ht="14.5" customHeight="1" x14ac:dyDescent="0.35">
      <c r="A5" s="226" t="s">
        <v>8</v>
      </c>
      <c r="B5" s="227" t="s">
        <v>0</v>
      </c>
      <c r="C5" s="225" t="s">
        <v>194</v>
      </c>
      <c r="D5" s="32" t="s">
        <v>4</v>
      </c>
      <c r="E5" s="106" t="s">
        <v>13</v>
      </c>
      <c r="F5" s="106" t="s">
        <v>22</v>
      </c>
      <c r="G5" s="223">
        <f>'Other data'!$E6*(EXP('Other data'!$E56)*'Mineral soils'!E$25^'Other data'!$F56)</f>
        <v>8.1844591073921679E-3</v>
      </c>
      <c r="H5" s="223">
        <f>'Other data'!$E6*(EXP('Other data'!$E56)*'Mineral soils'!F$25^'Other data'!$F56)</f>
        <v>8.2203518145416085E-3</v>
      </c>
      <c r="I5" s="223">
        <f>'Other data'!$E6*(EXP('Other data'!$E56)*'Mineral soils'!G$25^'Other data'!$F56)</f>
        <v>8.2562240084888792E-3</v>
      </c>
      <c r="J5" s="223">
        <f>'Other data'!$E6*(EXP('Other data'!$E56)*'Mineral soils'!H$25^'Other data'!$F56)</f>
        <v>8.2920758016432252E-3</v>
      </c>
      <c r="K5" s="223">
        <f>'Other data'!$E6*(EXP('Other data'!$E56)*'Mineral soils'!I$25^'Other data'!$F56)</f>
        <v>8.3279073052515262E-3</v>
      </c>
      <c r="L5" s="223">
        <f>'Other data'!$E6*(EXP('Other data'!$E56)*'Mineral soils'!J$25^'Other data'!$F56)</f>
        <v>8.3637186294159768E-3</v>
      </c>
      <c r="M5" s="223">
        <f>'Other data'!$E6*(EXP('Other data'!$E56)*'Mineral soils'!K$25^'Other data'!$F56)</f>
        <v>8.3995098831113005E-3</v>
      </c>
      <c r="N5" s="223">
        <f>'Other data'!$E6*(EXP('Other data'!$E56)*'Mineral soils'!L$25^'Other data'!$F56)</f>
        <v>8.4628955727383479E-3</v>
      </c>
      <c r="O5" s="223">
        <f>'Other data'!$E6*(EXP('Other data'!$E56)*'Mineral soils'!M$25^'Other data'!$F56)</f>
        <v>8.5262191467783705E-3</v>
      </c>
      <c r="P5" s="223">
        <f>'Other data'!$E6*(EXP('Other data'!$E56)*'Mineral soils'!N$25^'Other data'!$F56)</f>
        <v>8.5894811868426624E-3</v>
      </c>
      <c r="Q5" s="223">
        <f>'Other data'!$E6*(EXP('Other data'!$E56)*'Mineral soils'!O$25^'Other data'!$F56)</f>
        <v>8.6526822643017351E-3</v>
      </c>
      <c r="R5" s="223">
        <f>'Other data'!$E6*(EXP('Other data'!$E56)*'Mineral soils'!P$25^'Other data'!$F56)</f>
        <v>8.7158229405488799E-3</v>
      </c>
      <c r="S5" s="223">
        <f>'Other data'!$E6*(EXP('Other data'!$E56)*'Mineral soils'!Q$25^'Other data'!$F56)</f>
        <v>8.7789037672544104E-3</v>
      </c>
      <c r="T5" s="223">
        <f>'Other data'!$E6*(EXP('Other data'!$E56)*'Mineral soils'!R$25^'Other data'!$F56)</f>
        <v>8.8419252866118649E-3</v>
      </c>
      <c r="U5" s="223">
        <f>'Other data'!$E6*(EXP('Other data'!$E56)*'Mineral soils'!S$25^'Other data'!$F56)</f>
        <v>8.9048880315755995E-3</v>
      </c>
      <c r="V5" s="223">
        <f>'Other data'!$E6*(EXP('Other data'!$E56)*'Mineral soils'!T$25^'Other data'!$F56)</f>
        <v>8.9677925260909785E-3</v>
      </c>
      <c r="W5" s="223">
        <f>'Other data'!$E6*(EXP('Other data'!$E56)*'Mineral soils'!U$25^'Other data'!$F56)</f>
        <v>9.0627099546343043E-3</v>
      </c>
      <c r="X5" s="223">
        <f>'Other data'!$E6*(EXP('Other data'!$E56)*'Mineral soils'!V$25^'Other data'!$F56)</f>
        <v>9.1574973643809773E-3</v>
      </c>
      <c r="Y5" s="223">
        <f>'Other data'!$E6*(EXP('Other data'!$E56)*'Mineral soils'!W$25^'Other data'!$F56)</f>
        <v>9.2521564514107448E-3</v>
      </c>
      <c r="Z5" s="223">
        <f>'Other data'!$E6*(EXP('Other data'!$E56)*'Mineral soils'!X$25^'Other data'!$F56)</f>
        <v>9.346688870333221E-3</v>
      </c>
      <c r="AA5" s="223">
        <f>'Other data'!$E6*(EXP('Other data'!$E56)*'Mineral soils'!Y$25^'Other data'!$F56)</f>
        <v>9.4410962357639565E-3</v>
      </c>
      <c r="AB5" s="223">
        <f>'Other data'!$E6*(EXP('Other data'!$E56)*'Mineral soils'!Z$25^'Other data'!$F56)</f>
        <v>9.5353801237321907E-3</v>
      </c>
      <c r="AC5" s="223">
        <f>'Other data'!$E6*(EXP('Other data'!$E56)*'Mineral soils'!AA$25^'Other data'!$F56)</f>
        <v>9.6295420730234532E-3</v>
      </c>
      <c r="AD5" s="223">
        <f>'Other data'!$E6*(EXP('Other data'!$E56)*'Mineral soils'!AB$25^'Other data'!$F56)</f>
        <v>9.7235835864614983E-3</v>
      </c>
      <c r="AE5" s="223">
        <f>'Other data'!$E6*(EXP('Other data'!$E56)*'Mineral soils'!AC$25^'Other data'!$F56)</f>
        <v>9.8175061321324059E-3</v>
      </c>
      <c r="AF5" s="223">
        <f>'Other data'!$E6*(EXP('Other data'!$E56)*'Mineral soils'!AD$25^'Other data'!$F56)</f>
        <v>9.9113111445544126E-3</v>
      </c>
      <c r="AG5" s="223">
        <f>'Other data'!$E6*(EXP('Other data'!$E56)*'Mineral soils'!AE$25^'Other data'!$F56)</f>
        <v>1.0013205406255766E-2</v>
      </c>
      <c r="AH5" s="223">
        <f>'Other data'!$E6*(EXP('Other data'!$E56)*'Mineral soils'!AF$25^'Other data'!$F56)</f>
        <v>1.01149640506915E-2</v>
      </c>
      <c r="AI5" s="223">
        <f>'Other data'!$E6*(EXP('Other data'!$E56)*'Mineral soils'!AG$25^'Other data'!$F56)</f>
        <v>1.0216588797367554E-2</v>
      </c>
      <c r="AJ5" s="223">
        <f>'Other data'!$E6*(EXP('Other data'!$E56)*'Mineral soils'!AH$25^'Other data'!$F56)</f>
        <v>1.0318081324912723E-2</v>
      </c>
      <c r="AK5" s="223">
        <f>'Other data'!$E6*(EXP('Other data'!$E56)*'Mineral soils'!AI$25^'Other data'!$F56)</f>
        <v>1.041944327249353E-2</v>
      </c>
      <c r="AL5" s="223">
        <f>'Other data'!$E6*(EXP('Other data'!$E56)*'Mineral soils'!AJ$25^'Other data'!$F56)</f>
        <v>1.0520676241165676E-2</v>
      </c>
      <c r="AM5" s="223">
        <f>'Other data'!$E6*(EXP('Other data'!$E56)*'Mineral soils'!AK$25^'Other data'!$F56)</f>
        <v>1.0621781795164634E-2</v>
      </c>
      <c r="AN5" s="223">
        <f>'Other data'!$E6*(EXP('Other data'!$E56)*'Mineral soils'!AL$25^'Other data'!$F56)</f>
        <v>1.0722761463139194E-2</v>
      </c>
      <c r="AO5" s="223">
        <f>'Other data'!$E6*(EXP('Other data'!$E56)*'Mineral soils'!AM$25^'Other data'!$F56)</f>
        <v>1.0850763493493105E-2</v>
      </c>
      <c r="AP5" s="223">
        <f>'Other data'!$E6*(EXP('Other data'!$E56)*'Mineral soils'!AN$25^'Other data'!$F56)</f>
        <v>1.0978568066579158E-2</v>
      </c>
      <c r="AQ5" s="223">
        <f>'Other data'!$E6*(EXP('Other data'!$E56)*'Mineral soils'!AO$25^'Other data'!$F56)</f>
        <v>1.1106178078885798E-2</v>
      </c>
      <c r="AR5" s="223">
        <f>'Other data'!$E6*(EXP('Other data'!$E56)*'Mineral soils'!AP$25^'Other data'!$F56)</f>
        <v>1.1233596347377396E-2</v>
      </c>
      <c r="AS5" s="223">
        <f>'Other data'!$E6*(EXP('Other data'!$E56)*'Mineral soils'!AQ$25^'Other data'!$F56)</f>
        <v>1.1360825612668551E-2</v>
      </c>
      <c r="AT5" s="223">
        <f>'Other data'!$E6*(EXP('Other data'!$E56)*'Mineral soils'!AR$25^'Other data'!$F56)</f>
        <v>1.1441285673391487E-2</v>
      </c>
      <c r="AU5" s="223">
        <f>'Other data'!$E6*(EXP('Other data'!$E56)*'Mineral soils'!AS$25^'Other data'!$F56)</f>
        <v>1.1521671697179256E-2</v>
      </c>
      <c r="AV5" s="223">
        <f>'Other data'!$E6*(EXP('Other data'!$E56)*'Mineral soils'!AT$25^'Other data'!$F56)</f>
        <v>1.1601984335302042E-2</v>
      </c>
      <c r="AW5" s="223">
        <f>'Other data'!$E6*(EXP('Other data'!$E56)*'Mineral soils'!AU$25^'Other data'!$F56)</f>
        <v>1.16822242282516E-2</v>
      </c>
      <c r="AX5" s="223">
        <f>'Other data'!$E6*(EXP('Other data'!$E56)*'Mineral soils'!AV$25^'Other data'!$F56)</f>
        <v>1.1762392006001857E-2</v>
      </c>
      <c r="AY5" s="223">
        <f>'Other data'!$E6*(EXP('Other data'!$E56)*'Mineral soils'!AW$25^'Other data'!$F56)</f>
        <v>1.1728743299542202E-2</v>
      </c>
      <c r="AZ5" s="223">
        <f>'Other data'!$E6*(EXP('Other data'!$E56)*'Mineral soils'!AX$25^'Other data'!$F56)</f>
        <v>1.1695081945508208E-2</v>
      </c>
      <c r="BA5" s="223">
        <f>'Other data'!$E6*(EXP('Other data'!$E56)*'Mineral soils'!AY$25^'Other data'!$F56)</f>
        <v>1.1661407897944471E-2</v>
      </c>
      <c r="BB5" s="223">
        <f>'Other data'!$E6*(EXP('Other data'!$E56)*'Mineral soils'!AZ$25^'Other data'!$F56)</f>
        <v>1.1627721110577921E-2</v>
      </c>
      <c r="BC5" s="223">
        <f>'Other data'!$E6*(EXP('Other data'!$E56)*'Mineral soils'!BA$25^'Other data'!$F56)</f>
        <v>1.1694372418737081E-2</v>
      </c>
      <c r="BD5" s="223">
        <f>'Other data'!$E6*(EXP('Other data'!$E56)*'Mineral soils'!BB$25^'Other data'!$F56)</f>
        <v>1.1760974013061646E-2</v>
      </c>
      <c r="BE5" s="223">
        <f>'Other data'!$E6*(EXP('Other data'!$E56)*'Mineral soils'!BC$25^'Other data'!$F56)</f>
        <v>1.1827526248559577E-2</v>
      </c>
      <c r="BF5" s="223">
        <f>'Other data'!$E6*(EXP('Other data'!$E56)*'Mineral soils'!BD$25^'Other data'!$F56)</f>
        <v>1.1894029475462186E-2</v>
      </c>
      <c r="BG5" s="223">
        <f>'Other data'!$E6*(EXP('Other data'!$E56)*'Mineral soils'!BE$25^'Other data'!$F56)</f>
        <v>1.1960484039318304E-2</v>
      </c>
      <c r="BH5" s="223">
        <f>'Other data'!$E6*(EXP('Other data'!$E56)*'Mineral soils'!BF$25^'Other data'!$F56)</f>
        <v>1.202689028108571E-2</v>
      </c>
      <c r="BI5" s="223">
        <f>'Other data'!$E6*(EXP('Other data'!$E56)*'Mineral soils'!BG$25^'Other data'!$F56)</f>
        <v>1.2093248537220621E-2</v>
      </c>
      <c r="BJ5" s="223">
        <f>'Other data'!$E6*(EXP('Other data'!$E56)*'Mineral soils'!BH$25^'Other data'!$F56)</f>
        <v>1.2159559139764501E-2</v>
      </c>
      <c r="BK5" s="223">
        <f>'Other data'!$E6*(EXP('Other data'!$E56)*'Mineral soils'!BI$25^'Other data'!$F56)</f>
        <v>1.2225822416428892E-2</v>
      </c>
      <c r="BL5" s="223">
        <f>'Other data'!$E6*(EXP('Other data'!$E56)*'Mineral soils'!BJ$25^'Other data'!$F56)</f>
        <v>1.2292038690678108E-2</v>
      </c>
      <c r="BM5" s="223">
        <f>'Other data'!$E6*(EXP('Other data'!$E56)*'Mineral soils'!BK$25^'Other data'!$F56)</f>
        <v>1.2358208281809686E-2</v>
      </c>
      <c r="BN5" s="223">
        <f>'Other data'!$E6*(EXP('Other data'!$E56)*'Mineral soils'!BL$25^'Other data'!$F56)</f>
        <v>1.2408242945533606E-2</v>
      </c>
      <c r="BO5" s="223">
        <f>'Other data'!$E6*(EXP('Other data'!$E56)*'Mineral soils'!BM$25^'Other data'!$F56)</f>
        <v>1.2458251199655523E-2</v>
      </c>
      <c r="BP5" s="223">
        <f>'Other data'!$E6*(EXP('Other data'!$E56)*'Mineral soils'!BN$25^'Other data'!$F56)</f>
        <v>1.2508233177883297E-2</v>
      </c>
      <c r="BQ5" s="223">
        <f>'Other data'!$E6*(EXP('Other data'!$E56)*'Mineral soils'!BO$25^'Other data'!$F56)</f>
        <v>1.2558189012646891E-2</v>
      </c>
      <c r="BR5" s="223">
        <f>'Other data'!$E6*(EXP('Other data'!$E56)*'Mineral soils'!BP$25^'Other data'!$F56)</f>
        <v>1.2608118835116403E-2</v>
      </c>
      <c r="BS5" s="223">
        <f>'Other data'!$E6*(EXP('Other data'!$E56)*'Mineral soils'!BQ$25^'Other data'!$F56)</f>
        <v>1.2658022775219543E-2</v>
      </c>
    </row>
    <row r="6" spans="1:71" ht="14.5" customHeight="1" x14ac:dyDescent="0.35">
      <c r="A6" s="226" t="s">
        <v>8</v>
      </c>
      <c r="B6" s="227" t="s">
        <v>0</v>
      </c>
      <c r="C6" s="225" t="s">
        <v>194</v>
      </c>
      <c r="D6" s="32" t="s">
        <v>4</v>
      </c>
      <c r="E6" s="106" t="s">
        <v>14</v>
      </c>
      <c r="F6" s="106" t="s">
        <v>23</v>
      </c>
      <c r="G6" s="223">
        <f>'Other data'!$E7*(EXP('Other data'!$E57)*'Mineral soils'!E$25^'Other data'!$F57)</f>
        <v>4.5821512397598525E-2</v>
      </c>
      <c r="H6" s="223">
        <f>'Other data'!$E7*(EXP('Other data'!$E57)*'Mineral soils'!F$25^'Other data'!$F57)</f>
        <v>4.6080760221218688E-2</v>
      </c>
      <c r="I6" s="223">
        <f>'Other data'!$E7*(EXP('Other data'!$E57)*'Mineral soils'!G$25^'Other data'!$F57)</f>
        <v>4.6340187285210804E-2</v>
      </c>
      <c r="J6" s="223">
        <f>'Other data'!$E7*(EXP('Other data'!$E57)*'Mineral soils'!H$25^'Other data'!$F57)</f>
        <v>4.6599792832063232E-2</v>
      </c>
      <c r="K6" s="223">
        <f>'Other data'!$E7*(EXP('Other data'!$E57)*'Mineral soils'!I$25^'Other data'!$F57)</f>
        <v>4.6859576111154204E-2</v>
      </c>
      <c r="L6" s="223">
        <f>'Other data'!$E7*(EXP('Other data'!$E57)*'Mineral soils'!J$25^'Other data'!$F57)</f>
        <v>4.7119536378656506E-2</v>
      </c>
      <c r="M6" s="223">
        <f>'Other data'!$E7*(EXP('Other data'!$E57)*'Mineral soils'!K$25^'Other data'!$F57)</f>
        <v>4.7379672897443152E-2</v>
      </c>
      <c r="N6" s="223">
        <f>'Other data'!$E7*(EXP('Other data'!$E57)*'Mineral soils'!L$25^'Other data'!$F57)</f>
        <v>4.784115688843063E-2</v>
      </c>
      <c r="O6" s="223">
        <f>'Other data'!$E7*(EXP('Other data'!$E57)*'Mineral soils'!M$25^'Other data'!$F57)</f>
        <v>4.8303188216820885E-2</v>
      </c>
      <c r="P6" s="223">
        <f>'Other data'!$E7*(EXP('Other data'!$E57)*'Mineral soils'!N$25^'Other data'!$F57)</f>
        <v>4.8765762928349089E-2</v>
      </c>
      <c r="Q6" s="223">
        <f>'Other data'!$E7*(EXP('Other data'!$E57)*'Mineral soils'!O$25^'Other data'!$F57)</f>
        <v>4.9228877130022011E-2</v>
      </c>
      <c r="R6" s="223">
        <f>'Other data'!$E7*(EXP('Other data'!$E57)*'Mineral soils'!P$25^'Other data'!$F57)</f>
        <v>4.9692526988671326E-2</v>
      </c>
      <c r="S6" s="223">
        <f>'Other data'!$E7*(EXP('Other data'!$E57)*'Mineral soils'!Q$25^'Other data'!$F57)</f>
        <v>5.0156708729550512E-2</v>
      </c>
      <c r="T6" s="223">
        <f>'Other data'!$E7*(EXP('Other data'!$E57)*'Mineral soils'!R$25^'Other data'!$F57)</f>
        <v>5.0621418634977759E-2</v>
      </c>
      <c r="U6" s="223">
        <f>'Other data'!$E7*(EXP('Other data'!$E57)*'Mineral soils'!S$25^'Other data'!$F57)</f>
        <v>5.1086653043019285E-2</v>
      </c>
      <c r="V6" s="223">
        <f>'Other data'!$E7*(EXP('Other data'!$E57)*'Mineral soils'!T$25^'Other data'!$F57)</f>
        <v>5.1552408346215162E-2</v>
      </c>
      <c r="W6" s="223">
        <f>'Other data'!$E7*(EXP('Other data'!$E57)*'Mineral soils'!U$25^'Other data'!$F57)</f>
        <v>5.2256982096041647E-2</v>
      </c>
      <c r="X6" s="223">
        <f>'Other data'!$E7*(EXP('Other data'!$E57)*'Mineral soils'!V$25^'Other data'!$F57)</f>
        <v>5.2962724436346358E-2</v>
      </c>
      <c r="Y6" s="223">
        <f>'Other data'!$E7*(EXP('Other data'!$E57)*'Mineral soils'!W$25^'Other data'!$F57)</f>
        <v>5.366962360016541E-2</v>
      </c>
      <c r="Z6" s="223">
        <f>'Other data'!$E7*(EXP('Other data'!$E57)*'Mineral soils'!X$25^'Other data'!$F57)</f>
        <v>5.4377668073835379E-2</v>
      </c>
      <c r="AA6" s="223">
        <f>'Other data'!$E7*(EXP('Other data'!$E57)*'Mineral soils'!Y$25^'Other data'!$F57)</f>
        <v>5.5086846588704601E-2</v>
      </c>
      <c r="AB6" s="223">
        <f>'Other data'!$E7*(EXP('Other data'!$E57)*'Mineral soils'!Z$25^'Other data'!$F57)</f>
        <v>5.5797148113207615E-2</v>
      </c>
      <c r="AC6" s="223">
        <f>'Other data'!$E7*(EXP('Other data'!$E57)*'Mineral soils'!AA$25^'Other data'!$F57)</f>
        <v>5.6508561845279415E-2</v>
      </c>
      <c r="AD6" s="223">
        <f>'Other data'!$E7*(EXP('Other data'!$E57)*'Mineral soils'!AB$25^'Other data'!$F57)</f>
        <v>5.7221077205095748E-2</v>
      </c>
      <c r="AE6" s="223">
        <f>'Other data'!$E7*(EXP('Other data'!$E57)*'Mineral soils'!AC$25^'Other data'!$F57)</f>
        <v>5.7934683828118949E-2</v>
      </c>
      <c r="AF6" s="223">
        <f>'Other data'!$E7*(EXP('Other data'!$E57)*'Mineral soils'!AD$25^'Other data'!$F57)</f>
        <v>5.864937155843581E-2</v>
      </c>
      <c r="AG6" s="223">
        <f>'Other data'!$E7*(EXP('Other data'!$E57)*'Mineral soils'!AE$25^'Other data'!$F57)</f>
        <v>5.9427910094377923E-2</v>
      </c>
      <c r="AH6" s="223">
        <f>'Other data'!$E7*(EXP('Other data'!$E57)*'Mineral soils'!AF$25^'Other data'!$F57)</f>
        <v>6.0207703222248714E-2</v>
      </c>
      <c r="AI6" s="223">
        <f>'Other data'!$E7*(EXP('Other data'!$E57)*'Mineral soils'!AG$25^'Other data'!$F57)</f>
        <v>6.0988738663841698E-2</v>
      </c>
      <c r="AJ6" s="223">
        <f>'Other data'!$E7*(EXP('Other data'!$E57)*'Mineral soils'!AH$25^'Other data'!$F57)</f>
        <v>6.1771004397918584E-2</v>
      </c>
      <c r="AK6" s="223">
        <f>'Other data'!$E7*(EXP('Other data'!$E57)*'Mineral soils'!AI$25^'Other data'!$F57)</f>
        <v>6.2554488652029297E-2</v>
      </c>
      <c r="AL6" s="223">
        <f>'Other data'!$E7*(EXP('Other data'!$E57)*'Mineral soils'!AJ$25^'Other data'!$F57)</f>
        <v>6.3339179894684003E-2</v>
      </c>
      <c r="AM6" s="223">
        <f>'Other data'!$E7*(EXP('Other data'!$E57)*'Mineral soils'!AK$25^'Other data'!$F57)</f>
        <v>6.4125066827850907E-2</v>
      </c>
      <c r="AN6" s="223">
        <f>'Other data'!$E7*(EXP('Other data'!$E57)*'Mineral soils'!AL$25^'Other data'!$F57)</f>
        <v>6.4912138379766351E-2</v>
      </c>
      <c r="AO6" s="223">
        <f>'Other data'!$E7*(EXP('Other data'!$E57)*'Mineral soils'!AM$25^'Other data'!$F57)</f>
        <v>6.5912916119539047E-2</v>
      </c>
      <c r="AP6" s="223">
        <f>'Other data'!$E7*(EXP('Other data'!$E57)*'Mineral soils'!AN$25^'Other data'!$F57)</f>
        <v>6.6915563474693934E-2</v>
      </c>
      <c r="AQ6" s="223">
        <f>'Other data'!$E7*(EXP('Other data'!$E57)*'Mineral soils'!AO$25^'Other data'!$F57)</f>
        <v>6.7920059271673536E-2</v>
      </c>
      <c r="AR6" s="223">
        <f>'Other data'!$E7*(EXP('Other data'!$E57)*'Mineral soils'!AP$25^'Other data'!$F57)</f>
        <v>6.892638284881468E-2</v>
      </c>
      <c r="AS6" s="223">
        <f>'Other data'!$E7*(EXP('Other data'!$E57)*'Mineral soils'!AQ$25^'Other data'!$F57)</f>
        <v>6.9934514037564288E-2</v>
      </c>
      <c r="AT6" s="223">
        <f>'Other data'!$E7*(EXP('Other data'!$E57)*'Mineral soils'!AR$25^'Other data'!$F57)</f>
        <v>7.0573748684730819E-2</v>
      </c>
      <c r="AU6" s="223">
        <f>'Other data'!$E7*(EXP('Other data'!$E57)*'Mineral soils'!AS$25^'Other data'!$F57)</f>
        <v>7.1213695182513567E-2</v>
      </c>
      <c r="AV6" s="223">
        <f>'Other data'!$E7*(EXP('Other data'!$E57)*'Mineral soils'!AT$25^'Other data'!$F57)</f>
        <v>7.1854348699747911E-2</v>
      </c>
      <c r="AW6" s="223">
        <f>'Other data'!$E7*(EXP('Other data'!$E57)*'Mineral soils'!AU$25^'Other data'!$F57)</f>
        <v>7.2495704475628475E-2</v>
      </c>
      <c r="AX6" s="223">
        <f>'Other data'!$E7*(EXP('Other data'!$E57)*'Mineral soils'!AV$25^'Other data'!$F57)</f>
        <v>7.3137757818145313E-2</v>
      </c>
      <c r="AY6" s="223">
        <f>'Other data'!$E7*(EXP('Other data'!$E57)*'Mineral soils'!AW$25^'Other data'!$F57)</f>
        <v>7.2868115013278778E-2</v>
      </c>
      <c r="AZ6" s="223">
        <f>'Other data'!$E7*(EXP('Other data'!$E57)*'Mineral soils'!AX$25^'Other data'!$F57)</f>
        <v>7.2598594688875931E-2</v>
      </c>
      <c r="BA6" s="223">
        <f>'Other data'!$E7*(EXP('Other data'!$E57)*'Mineral soils'!AY$25^'Other data'!$F57)</f>
        <v>7.2329197187805033E-2</v>
      </c>
      <c r="BB6" s="223">
        <f>'Other data'!$E7*(EXP('Other data'!$E57)*'Mineral soils'!AZ$25^'Other data'!$F57)</f>
        <v>7.2059922855017222E-2</v>
      </c>
      <c r="BC6" s="223">
        <f>'Other data'!$E7*(EXP('Other data'!$E57)*'Mineral soils'!BA$25^'Other data'!$F57)</f>
        <v>7.2592916049876735E-2</v>
      </c>
      <c r="BD6" s="223">
        <f>'Other data'!$E7*(EXP('Other data'!$E57)*'Mineral soils'!BB$25^'Other data'!$F57)</f>
        <v>7.3126390269304467E-2</v>
      </c>
      <c r="BE6" s="223">
        <f>'Other data'!$E7*(EXP('Other data'!$E57)*'Mineral soils'!BC$25^'Other data'!$F57)</f>
        <v>7.3660342863605899E-2</v>
      </c>
      <c r="BF6" s="223">
        <f>'Other data'!$E7*(EXP('Other data'!$E57)*'Mineral soils'!BD$25^'Other data'!$F57)</f>
        <v>7.4194771214453184E-2</v>
      </c>
      <c r="BG6" s="223">
        <f>'Other data'!$E7*(EXP('Other data'!$E57)*'Mineral soils'!BE$25^'Other data'!$F57)</f>
        <v>7.4729672734318339E-2</v>
      </c>
      <c r="BH6" s="223">
        <f>'Other data'!$E7*(EXP('Other data'!$E57)*'Mineral soils'!BF$25^'Other data'!$F57)</f>
        <v>7.526504486591834E-2</v>
      </c>
      <c r="BI6" s="223">
        <f>'Other data'!$E7*(EXP('Other data'!$E57)*'Mineral soils'!BG$25^'Other data'!$F57)</f>
        <v>7.5800885081676553E-2</v>
      </c>
      <c r="BJ6" s="223">
        <f>'Other data'!$E7*(EXP('Other data'!$E57)*'Mineral soils'!BH$25^'Other data'!$F57)</f>
        <v>7.6337190883194309E-2</v>
      </c>
      <c r="BK6" s="223">
        <f>'Other data'!$E7*(EXP('Other data'!$E57)*'Mineral soils'!BI$25^'Other data'!$F57)</f>
        <v>7.687395980073633E-2</v>
      </c>
      <c r="BL6" s="223">
        <f>'Other data'!$E7*(EXP('Other data'!$E57)*'Mineral soils'!BJ$25^'Other data'!$F57)</f>
        <v>7.7411189392728716E-2</v>
      </c>
      <c r="BM6" s="223">
        <f>'Other data'!$E7*(EXP('Other data'!$E57)*'Mineral soils'!BK$25^'Other data'!$F57)</f>
        <v>7.7948877245267292E-2</v>
      </c>
      <c r="BN6" s="223">
        <f>'Other data'!$E7*(EXP('Other data'!$E57)*'Mineral soils'!BL$25^'Other data'!$F57)</f>
        <v>7.835600780747852E-2</v>
      </c>
      <c r="BO6" s="223">
        <f>'Other data'!$E7*(EXP('Other data'!$E57)*'Mineral soils'!BM$25^'Other data'!$F57)</f>
        <v>7.8763398324054143E-2</v>
      </c>
      <c r="BP6" s="223">
        <f>'Other data'!$E7*(EXP('Other data'!$E57)*'Mineral soils'!BN$25^'Other data'!$F57)</f>
        <v>7.9171047780017226E-2</v>
      </c>
      <c r="BQ6" s="223">
        <f>'Other data'!$E7*(EXP('Other data'!$E57)*'Mineral soils'!BO$25^'Other data'!$F57)</f>
        <v>7.95789551689223E-2</v>
      </c>
      <c r="BR6" s="223">
        <f>'Other data'!$E7*(EXP('Other data'!$E57)*'Mineral soils'!BP$25^'Other data'!$F57)</f>
        <v>7.9987119492746936E-2</v>
      </c>
      <c r="BS6" s="223">
        <f>'Other data'!$E7*(EXP('Other data'!$E57)*'Mineral soils'!BQ$25^'Other data'!$F57)</f>
        <v>8.0395539761783291E-2</v>
      </c>
    </row>
    <row r="7" spans="1:71" ht="14.5" customHeight="1" x14ac:dyDescent="0.35">
      <c r="A7" s="226" t="s">
        <v>8</v>
      </c>
      <c r="B7" s="227" t="s">
        <v>0</v>
      </c>
      <c r="C7" s="225" t="s">
        <v>194</v>
      </c>
      <c r="D7" s="32" t="s">
        <v>4</v>
      </c>
      <c r="E7" s="106" t="s">
        <v>15</v>
      </c>
      <c r="F7" s="106" t="s">
        <v>24</v>
      </c>
      <c r="G7" s="223">
        <f>'Other data'!$E8*(EXP('Other data'!$E58)*'Mineral soils'!E$25^'Other data'!$F58)</f>
        <v>1.4965262386070424</v>
      </c>
      <c r="H7" s="223">
        <f>'Other data'!$E8*(EXP('Other data'!$E58)*'Mineral soils'!F$25^'Other data'!$F58)</f>
        <v>1.5029731708500589</v>
      </c>
      <c r="I7" s="223">
        <f>'Other data'!$E8*(EXP('Other data'!$E58)*'Mineral soils'!G$25^'Other data'!$F58)</f>
        <v>1.5094159223791728</v>
      </c>
      <c r="J7" s="223">
        <f>'Other data'!$E8*(EXP('Other data'!$E58)*'Mineral soils'!H$25^'Other data'!$F58)</f>
        <v>1.5158545164234745</v>
      </c>
      <c r="K7" s="223">
        <f>'Other data'!$E8*(EXP('Other data'!$E58)*'Mineral soils'!I$25^'Other data'!$F58)</f>
        <v>1.5222889759700939</v>
      </c>
      <c r="L7" s="223">
        <f>'Other data'!$E8*(EXP('Other data'!$E58)*'Mineral soils'!J$25^'Other data'!$F58)</f>
        <v>1.5287193237678951</v>
      </c>
      <c r="M7" s="223">
        <f>'Other data'!$E8*(EXP('Other data'!$E58)*'Mineral soils'!K$25^'Other data'!$F58)</f>
        <v>1.5351455823310802</v>
      </c>
      <c r="N7" s="223">
        <f>'Other data'!$E8*(EXP('Other data'!$E58)*'Mineral soils'!L$25^'Other data'!$F58)</f>
        <v>1.5465251907405861</v>
      </c>
      <c r="O7" s="223">
        <f>'Other data'!$E8*(EXP('Other data'!$E58)*'Mineral soils'!M$25^'Other data'!$F58)</f>
        <v>1.5578921461106439</v>
      </c>
      <c r="P7" s="223">
        <f>'Other data'!$E8*(EXP('Other data'!$E58)*'Mineral soils'!N$25^'Other data'!$F58)</f>
        <v>1.5692465685648895</v>
      </c>
      <c r="Q7" s="223">
        <f>'Other data'!$E8*(EXP('Other data'!$E58)*'Mineral soils'!O$25^'Other data'!$F58)</f>
        <v>1.5805885760964205</v>
      </c>
      <c r="R7" s="223">
        <f>'Other data'!$E8*(EXP('Other data'!$E58)*'Mineral soils'!P$25^'Other data'!$F58)</f>
        <v>1.5919182846228832</v>
      </c>
      <c r="S7" s="223">
        <f>'Other data'!$E8*(EXP('Other data'!$E58)*'Mineral soils'!Q$25^'Other data'!$F58)</f>
        <v>1.6032358080396401</v>
      </c>
      <c r="T7" s="223">
        <f>'Other data'!$E8*(EXP('Other data'!$E58)*'Mineral soils'!R$25^'Other data'!$F58)</f>
        <v>1.614541258271212</v>
      </c>
      <c r="U7" s="223">
        <f>'Other data'!$E8*(EXP('Other data'!$E58)*'Mineral soils'!S$25^'Other data'!$F58)</f>
        <v>1.6258347453209483</v>
      </c>
      <c r="V7" s="223">
        <f>'Other data'!$E8*(EXP('Other data'!$E58)*'Mineral soils'!T$25^'Other data'!$F58)</f>
        <v>1.6371163773191191</v>
      </c>
      <c r="W7" s="223">
        <f>'Other data'!$E8*(EXP('Other data'!$E58)*'Mineral soils'!U$25^'Other data'!$F58)</f>
        <v>1.6541367424500306</v>
      </c>
      <c r="X7" s="223">
        <f>'Other data'!$E8*(EXP('Other data'!$E58)*'Mineral soils'!V$25^'Other data'!$F58)</f>
        <v>1.6711306545252049</v>
      </c>
      <c r="Y7" s="223">
        <f>'Other data'!$E8*(EXP('Other data'!$E58)*'Mineral soils'!W$25^'Other data'!$F58)</f>
        <v>1.6880984634142135</v>
      </c>
      <c r="Z7" s="223">
        <f>'Other data'!$E8*(EXP('Other data'!$E58)*'Mineral soils'!X$25^'Other data'!$F58)</f>
        <v>1.7050405103698125</v>
      </c>
      <c r="AA7" s="223">
        <f>'Other data'!$E8*(EXP('Other data'!$E58)*'Mineral soils'!Y$25^'Other data'!$F58)</f>
        <v>1.7219571283361692</v>
      </c>
      <c r="AB7" s="223">
        <f>'Other data'!$E8*(EXP('Other data'!$E58)*'Mineral soils'!Z$25^'Other data'!$F58)</f>
        <v>1.7388486422427378</v>
      </c>
      <c r="AC7" s="223">
        <f>'Other data'!$E8*(EXP('Other data'!$E58)*'Mineral soils'!AA$25^'Other data'!$F58)</f>
        <v>1.755715369284514</v>
      </c>
      <c r="AD7" s="223">
        <f>'Other data'!$E8*(EXP('Other data'!$E58)*'Mineral soils'!AB$25^'Other data'!$F58)</f>
        <v>1.77255761918956</v>
      </c>
      <c r="AE7" s="223">
        <f>'Other data'!$E8*(EXP('Other data'!$E58)*'Mineral soils'!AC$25^'Other data'!$F58)</f>
        <v>1.7893756944744248</v>
      </c>
      <c r="AF7" s="223">
        <f>'Other data'!$E8*(EXP('Other data'!$E58)*'Mineral soils'!AD$25^'Other data'!$F58)</f>
        <v>1.8061698906881913</v>
      </c>
      <c r="AG7" s="223">
        <f>'Other data'!$E8*(EXP('Other data'!$E58)*'Mineral soils'!AE$25^'Other data'!$F58)</f>
        <v>1.8244091533594229</v>
      </c>
      <c r="AH7" s="223">
        <f>'Other data'!$E8*(EXP('Other data'!$E58)*'Mineral soils'!AF$25^'Other data'!$F58)</f>
        <v>1.8426208724458069</v>
      </c>
      <c r="AI7" s="223">
        <f>'Other data'!$E8*(EXP('Other data'!$E58)*'Mineral soils'!AG$25^'Other data'!$F58)</f>
        <v>1.860805402026589</v>
      </c>
      <c r="AJ7" s="223">
        <f>'Other data'!$E8*(EXP('Other data'!$E58)*'Mineral soils'!AH$25^'Other data'!$F58)</f>
        <v>1.878963087702304</v>
      </c>
      <c r="AK7" s="223">
        <f>'Other data'!$E8*(EXP('Other data'!$E58)*'Mineral soils'!AI$25^'Other data'!$F58)</f>
        <v>1.8970942668897026</v>
      </c>
      <c r="AL7" s="223">
        <f>'Other data'!$E8*(EXP('Other data'!$E58)*'Mineral soils'!AJ$25^'Other data'!$F58)</f>
        <v>1.9151992691033886</v>
      </c>
      <c r="AM7" s="223">
        <f>'Other data'!$E8*(EXP('Other data'!$E58)*'Mineral soils'!AK$25^'Other data'!$F58)</f>
        <v>1.9332784162247412</v>
      </c>
      <c r="AN7" s="223">
        <f>'Other data'!$E8*(EXP('Other data'!$E58)*'Mineral soils'!AL$25^'Other data'!$F58)</f>
        <v>1.9513320227588957</v>
      </c>
      <c r="AO7" s="223">
        <f>'Other data'!$E8*(EXP('Other data'!$E58)*'Mineral soils'!AM$25^'Other data'!$F58)</f>
        <v>1.9742125036224236</v>
      </c>
      <c r="AP7" s="223">
        <f>'Other data'!$E8*(EXP('Other data'!$E58)*'Mineral soils'!AN$25^'Other data'!$F58)</f>
        <v>1.9970529381146005</v>
      </c>
      <c r="AQ7" s="223">
        <f>'Other data'!$E8*(EXP('Other data'!$E58)*'Mineral soils'!AO$25^'Other data'!$F58)</f>
        <v>2.0198539218250291</v>
      </c>
      <c r="AR7" s="223">
        <f>'Other data'!$E8*(EXP('Other data'!$E58)*'Mineral soils'!AP$25^'Other data'!$F58)</f>
        <v>2.0426160338723016</v>
      </c>
      <c r="AS7" s="223">
        <f>'Other data'!$E8*(EXP('Other data'!$E58)*'Mineral soils'!AQ$25^'Other data'!$F58)</f>
        <v>2.0653398375646943</v>
      </c>
      <c r="AT7" s="223">
        <f>'Other data'!$E8*(EXP('Other data'!$E58)*'Mineral soils'!AR$25^'Other data'!$F58)</f>
        <v>2.0797080992814823</v>
      </c>
      <c r="AU7" s="223">
        <f>'Other data'!$E8*(EXP('Other data'!$E58)*'Mineral soils'!AS$25^'Other data'!$F58)</f>
        <v>2.0940613595833866</v>
      </c>
      <c r="AV7" s="223">
        <f>'Other data'!$E8*(EXP('Other data'!$E58)*'Mineral soils'!AT$25^'Other data'!$F58)</f>
        <v>2.108399752267935</v>
      </c>
      <c r="AW7" s="223">
        <f>'Other data'!$E8*(EXP('Other data'!$E58)*'Mineral soils'!AU$25^'Other data'!$F58)</f>
        <v>2.1227234089021341</v>
      </c>
      <c r="AX7" s="223">
        <f>'Other data'!$E8*(EXP('Other data'!$E58)*'Mineral soils'!AV$25^'Other data'!$F58)</f>
        <v>2.1370324588766691</v>
      </c>
      <c r="AY7" s="223">
        <f>'Other data'!$E8*(EXP('Other data'!$E58)*'Mineral soils'!AW$25^'Other data'!$F58)</f>
        <v>2.1310267520522568</v>
      </c>
      <c r="AZ7" s="223">
        <f>'Other data'!$E8*(EXP('Other data'!$E58)*'Mineral soils'!AX$25^'Other data'!$F58)</f>
        <v>2.125018483689856</v>
      </c>
      <c r="BA7" s="223">
        <f>'Other data'!$E8*(EXP('Other data'!$E58)*'Mineral soils'!AY$25^'Other data'!$F58)</f>
        <v>2.119007644351663</v>
      </c>
      <c r="BB7" s="223">
        <f>'Other data'!$E8*(EXP('Other data'!$E58)*'Mineral soils'!AZ$25^'Other data'!$F58)</f>
        <v>2.1129942245341513</v>
      </c>
      <c r="BC7" s="223">
        <f>'Other data'!$E8*(EXP('Other data'!$E58)*'Mineral soils'!BA$25^'Other data'!$F58)</f>
        <v>2.1248918358530968</v>
      </c>
      <c r="BD7" s="223">
        <f>'Other data'!$E8*(EXP('Other data'!$E58)*'Mineral soils'!BB$25^'Other data'!$F58)</f>
        <v>2.1367793780091402</v>
      </c>
      <c r="BE7" s="223">
        <f>'Other data'!$E8*(EXP('Other data'!$E58)*'Mineral soils'!BC$25^'Other data'!$F58)</f>
        <v>2.1486569239081228</v>
      </c>
      <c r="BF7" s="223">
        <f>'Other data'!$E8*(EXP('Other data'!$E58)*'Mineral soils'!BD$25^'Other data'!$F58)</f>
        <v>2.1605245454677511</v>
      </c>
      <c r="BG7" s="223">
        <f>'Other data'!$E8*(EXP('Other data'!$E58)*'Mineral soils'!BE$25^'Other data'!$F58)</f>
        <v>2.1723823136371738</v>
      </c>
      <c r="BH7" s="223">
        <f>'Other data'!$E8*(EXP('Other data'!$E58)*'Mineral soils'!BF$25^'Other data'!$F58)</f>
        <v>2.1842302984159878</v>
      </c>
      <c r="BI7" s="223">
        <f>'Other data'!$E8*(EXP('Other data'!$E58)*'Mineral soils'!BG$25^'Other data'!$F58)</f>
        <v>2.196068568872835</v>
      </c>
      <c r="BJ7" s="223">
        <f>'Other data'!$E8*(EXP('Other data'!$E58)*'Mineral soils'!BH$25^'Other data'!$F58)</f>
        <v>2.2078971931634488</v>
      </c>
      <c r="BK7" s="223">
        <f>'Other data'!$E8*(EXP('Other data'!$E58)*'Mineral soils'!BI$25^'Other data'!$F58)</f>
        <v>2.2197162385482816</v>
      </c>
      <c r="BL7" s="223">
        <f>'Other data'!$E8*(EXP('Other data'!$E58)*'Mineral soils'!BJ$25^'Other data'!$F58)</f>
        <v>2.2315257714096859</v>
      </c>
      <c r="BM7" s="223">
        <f>'Other data'!$E8*(EXP('Other data'!$E58)*'Mineral soils'!BK$25^'Other data'!$F58)</f>
        <v>2.2433258572686348</v>
      </c>
      <c r="BN7" s="223">
        <f>'Other data'!$E8*(EXP('Other data'!$E58)*'Mineral soils'!BL$25^'Other data'!$F58)</f>
        <v>2.2522478458145581</v>
      </c>
      <c r="BO7" s="223">
        <f>'Other data'!$E8*(EXP('Other data'!$E58)*'Mineral soils'!BM$25^'Other data'!$F58)</f>
        <v>2.2611644908839423</v>
      </c>
      <c r="BP7" s="223">
        <f>'Other data'!$E8*(EXP('Other data'!$E58)*'Mineral soils'!BN$25^'Other data'!$F58)</f>
        <v>2.2700758199072713</v>
      </c>
      <c r="BQ7" s="223">
        <f>'Other data'!$E8*(EXP('Other data'!$E58)*'Mineral soils'!BO$25^'Other data'!$F58)</f>
        <v>2.2789818600509379</v>
      </c>
      <c r="BR7" s="223">
        <f>'Other data'!$E8*(EXP('Other data'!$E58)*'Mineral soils'!BP$25^'Other data'!$F58)</f>
        <v>2.2878826382209931</v>
      </c>
      <c r="BS7" s="223">
        <f>'Other data'!$E8*(EXP('Other data'!$E58)*'Mineral soils'!BQ$25^'Other data'!$F58)</f>
        <v>2.2967781810667796</v>
      </c>
    </row>
    <row r="8" spans="1:71" ht="14.5" customHeight="1" x14ac:dyDescent="0.35">
      <c r="A8" s="226" t="s">
        <v>8</v>
      </c>
      <c r="B8" s="227" t="s">
        <v>0</v>
      </c>
      <c r="C8" s="225" t="s">
        <v>194</v>
      </c>
      <c r="D8" s="32" t="s">
        <v>4</v>
      </c>
      <c r="E8" s="106" t="s">
        <v>13</v>
      </c>
      <c r="F8" s="106" t="s">
        <v>69</v>
      </c>
      <c r="G8" s="223">
        <f>'Other data'!$E$9*(EXP('Other data'!$E59)*'Mineral soils'!E25^'Other data'!$F59)</f>
        <v>5.3167560470781571E-3</v>
      </c>
      <c r="H8" s="223">
        <f>'Other data'!$E$9*(EXP('Other data'!$E59)*'Mineral soils'!F25^'Other data'!$F59)</f>
        <v>5.3435859464367307E-3</v>
      </c>
      <c r="I8" s="223">
        <f>'Other data'!$E$9*(EXP('Other data'!$E59)*'Mineral soils'!G25^'Other data'!$F59)</f>
        <v>5.3704181108369248E-3</v>
      </c>
      <c r="J8" s="223">
        <f>'Other data'!$E$9*(EXP('Other data'!$E59)*'Mineral soils'!H25^'Other data'!$F59)</f>
        <v>5.3972525293414578E-3</v>
      </c>
      <c r="K8" s="223">
        <f>'Other data'!$E$9*(EXP('Other data'!$E59)*'Mineral soils'!I25^'Other data'!$F59)</f>
        <v>5.4240891911190546E-3</v>
      </c>
      <c r="L8" s="223">
        <f>'Other data'!$E$9*(EXP('Other data'!$E59)*'Mineral soils'!J25^'Other data'!$F59)</f>
        <v>5.4509280854429546E-3</v>
      </c>
      <c r="M8" s="223">
        <f>'Other data'!$E$9*(EXP('Other data'!$E59)*'Mineral soils'!K25^'Other data'!$F59)</f>
        <v>5.4777692016893679E-3</v>
      </c>
      <c r="N8" s="223">
        <f>'Other data'!$E$9*(EXP('Other data'!$E59)*'Mineral soils'!L25^'Other data'!$F59)</f>
        <v>5.5253465085332324E-3</v>
      </c>
      <c r="O8" s="223">
        <f>'Other data'!$E$9*(EXP('Other data'!$E59)*'Mineral soils'!M25^'Other data'!$F59)</f>
        <v>5.5729307041323672E-3</v>
      </c>
      <c r="P8" s="223">
        <f>'Other data'!$E$9*(EXP('Other data'!$E59)*'Mineral soils'!N25^'Other data'!$F59)</f>
        <v>5.62052173163579E-3</v>
      </c>
      <c r="Q8" s="223">
        <f>'Other data'!$E$9*(EXP('Other data'!$E59)*'Mineral soils'!O25^'Other data'!$F59)</f>
        <v>5.6681195351310923E-3</v>
      </c>
      <c r="R8" s="223">
        <f>'Other data'!$E$9*(EXP('Other data'!$E59)*'Mineral soils'!P25^'Other data'!$F59)</f>
        <v>5.715724059621465E-3</v>
      </c>
      <c r="S8" s="223">
        <f>'Other data'!$E$9*(EXP('Other data'!$E59)*'Mineral soils'!Q25^'Other data'!$F59)</f>
        <v>5.7633352510031832E-3</v>
      </c>
      <c r="T8" s="223">
        <f>'Other data'!$E$9*(EXP('Other data'!$E59)*'Mineral soils'!R25^'Other data'!$F59)</f>
        <v>5.8109530560441066E-3</v>
      </c>
      <c r="U8" s="223">
        <f>'Other data'!$E$9*(EXP('Other data'!$E59)*'Mineral soils'!S25^'Other data'!$F59)</f>
        <v>5.8585774223625922E-3</v>
      </c>
      <c r="V8" s="223">
        <f>'Other data'!$E$9*(EXP('Other data'!$E59)*'Mineral soils'!T25^'Other data'!$F59)</f>
        <v>5.9062082984073444E-3</v>
      </c>
      <c r="W8" s="223">
        <f>'Other data'!$E$9*(EXP('Other data'!$E59)*'Mineral soils'!U25^'Other data'!$F59)</f>
        <v>5.9781741719306903E-3</v>
      </c>
      <c r="X8" s="223">
        <f>'Other data'!$E$9*(EXP('Other data'!$E59)*'Mineral soils'!V25^'Other data'!$F59)</f>
        <v>6.0501546139672367E-3</v>
      </c>
      <c r="Y8" s="223">
        <f>'Other data'!$E$9*(EXP('Other data'!$E59)*'Mineral soils'!W25^'Other data'!$F59)</f>
        <v>6.1221494569779732E-3</v>
      </c>
      <c r="Z8" s="223">
        <f>'Other data'!$E$9*(EXP('Other data'!$E59)*'Mineral soils'!X25^'Other data'!$F59)</f>
        <v>6.194158537265973E-3</v>
      </c>
      <c r="AA8" s="223">
        <f>'Other data'!$E$9*(EXP('Other data'!$E59)*'Mineral soils'!Y25^'Other data'!$F59)</f>
        <v>6.2661816948453236E-3</v>
      </c>
      <c r="AB8" s="223">
        <f>'Other data'!$E$9*(EXP('Other data'!$E59)*'Mineral soils'!Z25^'Other data'!$F59)</f>
        <v>6.3382187733161269E-3</v>
      </c>
      <c r="AC8" s="223">
        <f>'Other data'!$E$9*(EXP('Other data'!$E59)*'Mineral soils'!AA25^'Other data'!$F59)</f>
        <v>6.4102696197447509E-3</v>
      </c>
      <c r="AD8" s="223">
        <f>'Other data'!$E$9*(EXP('Other data'!$E59)*'Mineral soils'!AB25^'Other data'!$F59)</f>
        <v>6.48233408454964E-3</v>
      </c>
      <c r="AE8" s="223">
        <f>'Other data'!$E$9*(EXP('Other data'!$E59)*'Mineral soils'!AC25^'Other data'!$F59)</f>
        <v>6.5544120213919758E-3</v>
      </c>
      <c r="AF8" s="223">
        <f>'Other data'!$E$9*(EXP('Other data'!$E59)*'Mineral soils'!AD25^'Other data'!$F59)</f>
        <v>6.6265032870711357E-3</v>
      </c>
      <c r="AG8" s="223">
        <f>'Other data'!$E$9*(EXP('Other data'!$E59)*'Mineral soils'!AE25^'Other data'!$F59)</f>
        <v>6.7049275813776147E-3</v>
      </c>
      <c r="AH8" s="223">
        <f>'Other data'!$E$9*(EXP('Other data'!$E59)*'Mineral soils'!AF25^'Other data'!$F59)</f>
        <v>6.7833673010215621E-3</v>
      </c>
      <c r="AI8" s="223">
        <f>'Other data'!$E$9*(EXP('Other data'!$E59)*'Mineral soils'!AG25^'Other data'!$F59)</f>
        <v>6.8618222735881427E-3</v>
      </c>
      <c r="AJ8" s="223">
        <f>'Other data'!$E$9*(EXP('Other data'!$E59)*'Mineral soils'!AH25^'Other data'!$F59)</f>
        <v>6.9402923305068275E-3</v>
      </c>
      <c r="AK8" s="223">
        <f>'Other data'!$E$9*(EXP('Other data'!$E59)*'Mineral soils'!AI25^'Other data'!$F59)</f>
        <v>7.0187773069236362E-3</v>
      </c>
      <c r="AL8" s="223">
        <f>'Other data'!$E$9*(EXP('Other data'!$E59)*'Mineral soils'!AJ25^'Other data'!$F59)</f>
        <v>7.0972770415794612E-3</v>
      </c>
      <c r="AM8" s="223">
        <f>'Other data'!$E$9*(EXP('Other data'!$E59)*'Mineral soils'!AK25^'Other data'!$F59)</f>
        <v>7.1757913766932885E-3</v>
      </c>
      <c r="AN8" s="223">
        <f>'Other data'!$E$9*(EXP('Other data'!$E59)*'Mineral soils'!AL25^'Other data'!$F59)</f>
        <v>7.2543201578505407E-3</v>
      </c>
      <c r="AO8" s="223">
        <f>'Other data'!$E$9*(EXP('Other data'!$E59)*'Mineral soils'!AM25^'Other data'!$F59)</f>
        <v>7.3540231542082082E-3</v>
      </c>
      <c r="AP8" s="223">
        <f>'Other data'!$E$9*(EXP('Other data'!$E59)*'Mineral soils'!AN25^'Other data'!$F59)</f>
        <v>7.4537488824725192E-3</v>
      </c>
      <c r="AQ8" s="223">
        <f>'Other data'!$E$9*(EXP('Other data'!$E59)*'Mineral soils'!AO25^'Other data'!$F59)</f>
        <v>7.5534970486504328E-3</v>
      </c>
      <c r="AR8" s="223">
        <f>'Other data'!$E$9*(EXP('Other data'!$E59)*'Mineral soils'!AP25^'Other data'!$F59)</f>
        <v>7.6532673663200169E-3</v>
      </c>
      <c r="AS8" s="223">
        <f>'Other data'!$E$9*(EXP('Other data'!$E59)*'Mineral soils'!AQ25^'Other data'!$F59)</f>
        <v>7.7530595563410033E-3</v>
      </c>
      <c r="AT8" s="223">
        <f>'Other data'!$E$9*(EXP('Other data'!$E59)*'Mineral soils'!AR25^'Other data'!$F59)</f>
        <v>7.8162552311640821E-3</v>
      </c>
      <c r="AU8" s="223">
        <f>'Other data'!$E$9*(EXP('Other data'!$E59)*'Mineral soils'!AS25^'Other data'!$F59)</f>
        <v>7.8794594975483481E-3</v>
      </c>
      <c r="AV8" s="223">
        <f>'Other data'!$E$9*(EXP('Other data'!$E59)*'Mineral soils'!AT25^'Other data'!$F59)</f>
        <v>7.9426722888844229E-3</v>
      </c>
      <c r="AW8" s="223">
        <f>'Other data'!$E$9*(EXP('Other data'!$E59)*'Mineral soils'!AU25^'Other data'!$F59)</f>
        <v>8.0058935395966035E-3</v>
      </c>
      <c r="AX8" s="223">
        <f>'Other data'!$E$9*(EXP('Other data'!$E59)*'Mineral soils'!AV25^'Other data'!$F59)</f>
        <v>8.069123185118883E-3</v>
      </c>
      <c r="AY8" s="223">
        <f>'Other data'!$E$9*(EXP('Other data'!$E59)*'Mineral soils'!AW25^'Other data'!$F59)</f>
        <v>8.0425759828266392E-3</v>
      </c>
      <c r="AZ8" s="223">
        <f>'Other data'!$E$9*(EXP('Other data'!$E59)*'Mineral soils'!AX25^'Other data'!$F59)</f>
        <v>8.0160302536996658E-3</v>
      </c>
      <c r="BA8" s="223">
        <f>'Other data'!$E$9*(EXP('Other data'!$E59)*'Mineral soils'!AY25^'Other data'!$F59)</f>
        <v>7.9894860024521744E-3</v>
      </c>
      <c r="BB8" s="223">
        <f>'Other data'!$E$9*(EXP('Other data'!$E59)*'Mineral soils'!AZ25^'Other data'!$F59)</f>
        <v>7.9629432338289216E-3</v>
      </c>
      <c r="BC8" s="223">
        <f>'Other data'!$E$9*(EXP('Other data'!$E59)*'Mineral soils'!BA25^'Other data'!$F59)</f>
        <v>8.0154708362249402E-3</v>
      </c>
      <c r="BD8" s="223">
        <f>'Other data'!$E$9*(EXP('Other data'!$E59)*'Mineral soils'!BB25^'Other data'!$F59)</f>
        <v>8.0680042266334257E-3</v>
      </c>
      <c r="BE8" s="223">
        <f>'Other data'!$E$9*(EXP('Other data'!$E59)*'Mineral soils'!BC25^'Other data'!$F59)</f>
        <v>8.1205433686295028E-3</v>
      </c>
      <c r="BF8" s="223">
        <f>'Other data'!$E$9*(EXP('Other data'!$E59)*'Mineral soils'!BD25^'Other data'!$F59)</f>
        <v>8.1730882262477812E-3</v>
      </c>
      <c r="BG8" s="223">
        <f>'Other data'!$E$9*(EXP('Other data'!$E59)*'Mineral soils'!BE25^'Other data'!$F59)</f>
        <v>8.225638763973777E-3</v>
      </c>
      <c r="BH8" s="223">
        <f>'Other data'!$E$9*(EXP('Other data'!$E59)*'Mineral soils'!BF25^'Other data'!$F59)</f>
        <v>8.2781949467353125E-3</v>
      </c>
      <c r="BI8" s="223">
        <f>'Other data'!$E$9*(EXP('Other data'!$E59)*'Mineral soils'!BG25^'Other data'!$F59)</f>
        <v>8.3307567398944252E-3</v>
      </c>
      <c r="BJ8" s="223">
        <f>'Other data'!$E$9*(EXP('Other data'!$E59)*'Mineral soils'!BH25^'Other data'!$F59)</f>
        <v>8.3833241092392645E-3</v>
      </c>
      <c r="BK8" s="223">
        <f>'Other data'!$E$9*(EXP('Other data'!$E59)*'Mineral soils'!BI25^'Other data'!$F59)</f>
        <v>8.4358970209762133E-3</v>
      </c>
      <c r="BL8" s="223">
        <f>'Other data'!$E$9*(EXP('Other data'!$E59)*'Mineral soils'!BJ25^'Other data'!$F59)</f>
        <v>8.4884754417223623E-3</v>
      </c>
      <c r="BM8" s="223">
        <f>'Other data'!$E$9*(EXP('Other data'!$E59)*'Mineral soils'!BK25^'Other data'!$F59)</f>
        <v>8.5410593384979035E-3</v>
      </c>
      <c r="BN8" s="223">
        <f>'Other data'!$E$9*(EXP('Other data'!$E59)*'Mineral soils'!BL25^'Other data'!$F59)</f>
        <v>8.5808491910190597E-3</v>
      </c>
      <c r="BO8" s="223">
        <f>'Other data'!$E$9*(EXP('Other data'!$E59)*'Mineral soils'!BM25^'Other data'!$F59)</f>
        <v>8.620642145828996E-3</v>
      </c>
      <c r="BP8" s="223">
        <f>'Other data'!$E$9*(EXP('Other data'!$E59)*'Mineral soils'!BN25^'Other data'!$F59)</f>
        <v>8.6604381890878976E-3</v>
      </c>
      <c r="BQ8" s="223">
        <f>'Other data'!$E$9*(EXP('Other data'!$E59)*'Mineral soils'!BO25^'Other data'!$F59)</f>
        <v>8.7002373070798576E-3</v>
      </c>
      <c r="BR8" s="223">
        <f>'Other data'!$E$9*(EXP('Other data'!$E59)*'Mineral soils'!BP25^'Other data'!$F59)</f>
        <v>8.7400394862113956E-3</v>
      </c>
      <c r="BS8" s="223">
        <f>'Other data'!$E$9*(EXP('Other data'!$E59)*'Mineral soils'!BQ25^'Other data'!$F59)</f>
        <v>8.7798447130096983E-3</v>
      </c>
    </row>
    <row r="9" spans="1:71" ht="14.5" customHeight="1" x14ac:dyDescent="0.35">
      <c r="A9" s="226" t="s">
        <v>8</v>
      </c>
      <c r="B9" s="227" t="s">
        <v>0</v>
      </c>
      <c r="C9" s="225" t="s">
        <v>194</v>
      </c>
      <c r="D9" s="32" t="s">
        <v>5</v>
      </c>
      <c r="E9" s="106" t="s">
        <v>15</v>
      </c>
      <c r="F9" s="106" t="s">
        <v>20</v>
      </c>
      <c r="G9" s="223">
        <f>'Other data'!$F4*(EXP('Other data'!$G54)*'Mineral soils'!E$26^'Other data'!$H54)</f>
        <v>0.41732077622964614</v>
      </c>
      <c r="H9" s="223">
        <f>'Other data'!$F4*(EXP('Other data'!$G54)*'Mineral soils'!F$26^'Other data'!$H54)</f>
        <v>0.42064687011356172</v>
      </c>
      <c r="I9" s="223">
        <f>'Other data'!$F4*(EXP('Other data'!$G54)*'Mineral soils'!G$26^'Other data'!$H54)</f>
        <v>0.42396520590853293</v>
      </c>
      <c r="J9" s="223">
        <f>'Other data'!$F4*(EXP('Other data'!$G54)*'Mineral soils'!H$26^'Other data'!$H54)</f>
        <v>0.42727588002376637</v>
      </c>
      <c r="K9" s="223">
        <f>'Other data'!$F4*(EXP('Other data'!$G54)*'Mineral soils'!I$26^'Other data'!$H54)</f>
        <v>0.43057898671667366</v>
      </c>
      <c r="L9" s="223">
        <f>'Other data'!$F4*(EXP('Other data'!$G54)*'Mineral soils'!J$26^'Other data'!$H54)</f>
        <v>0.43387461816175543</v>
      </c>
      <c r="M9" s="223">
        <f>'Other data'!$F4*(EXP('Other data'!$G54)*'Mineral soils'!K$26^'Other data'!$H54)</f>
        <v>0.43716286451664016</v>
      </c>
      <c r="N9" s="223">
        <f>'Other data'!$F4*(EXP('Other data'!$G54)*'Mineral soils'!L$26^'Other data'!$H54)</f>
        <v>0.44408588270622773</v>
      </c>
      <c r="O9" s="223">
        <f>'Other data'!$F4*(EXP('Other data'!$G54)*'Mineral soils'!M$26^'Other data'!$H54)</f>
        <v>0.45097713482100449</v>
      </c>
      <c r="P9" s="223">
        <f>'Other data'!$F4*(EXP('Other data'!$G54)*'Mineral soils'!N$26^'Other data'!$H54)</f>
        <v>0.45783738992796663</v>
      </c>
      <c r="Q9" s="223">
        <f>'Other data'!$F4*(EXP('Other data'!$G54)*'Mineral soils'!O$26^'Other data'!$H54)</f>
        <v>0.46466738396602936</v>
      </c>
      <c r="R9" s="223">
        <f>'Other data'!$F4*(EXP('Other data'!$G54)*'Mineral soils'!P$26^'Other data'!$H54)</f>
        <v>0.47146782177437169</v>
      </c>
      <c r="S9" s="223">
        <f>'Other data'!$F4*(EXP('Other data'!$G54)*'Mineral soils'!Q$26^'Other data'!$H54)</f>
        <v>0.47823937896114244</v>
      </c>
      <c r="T9" s="223">
        <f>'Other data'!$F4*(EXP('Other data'!$G54)*'Mineral soils'!R$26^'Other data'!$H54)</f>
        <v>0.48498270362777557</v>
      </c>
      <c r="U9" s="223">
        <f>'Other data'!$F4*(EXP('Other data'!$G54)*'Mineral soils'!S$26^'Other data'!$H54)</f>
        <v>0.49169841796246722</v>
      </c>
      <c r="V9" s="223">
        <f>'Other data'!$F4*(EXP('Other data'!$G54)*'Mineral soils'!T$26^'Other data'!$H54)</f>
        <v>0.49838711971487237</v>
      </c>
      <c r="W9" s="223">
        <f>'Other data'!$F4*(EXP('Other data'!$G54)*'Mineral soils'!U$26^'Other data'!$H54)</f>
        <v>0.49730450234567547</v>
      </c>
      <c r="X9" s="223">
        <f>'Other data'!$F4*(EXP('Other data'!$G54)*'Mineral soils'!V$26^'Other data'!$H54)</f>
        <v>0.49622118767819068</v>
      </c>
      <c r="Y9" s="223">
        <f>'Other data'!$F4*(EXP('Other data'!$G54)*'Mineral soils'!W$26^'Other data'!$H54)</f>
        <v>0.4951371732883561</v>
      </c>
      <c r="Z9" s="223">
        <f>'Other data'!$F4*(EXP('Other data'!$G54)*'Mineral soils'!X$26^'Other data'!$H54)</f>
        <v>0.49405245673677795</v>
      </c>
      <c r="AA9" s="223">
        <f>'Other data'!$F4*(EXP('Other data'!$G54)*'Mineral soils'!Y$26^'Other data'!$H54)</f>
        <v>0.49296703556859112</v>
      </c>
      <c r="AB9" s="223">
        <f>'Other data'!$F4*(EXP('Other data'!$G54)*'Mineral soils'!Z$26^'Other data'!$H54)</f>
        <v>0.49188090731331474</v>
      </c>
      <c r="AC9" s="223">
        <f>'Other data'!$F4*(EXP('Other data'!$G54)*'Mineral soils'!AA$26^'Other data'!$H54)</f>
        <v>0.49079406948470805</v>
      </c>
      <c r="AD9" s="223">
        <f>'Other data'!$F4*(EXP('Other data'!$G54)*'Mineral soils'!AB$26^'Other data'!$H54)</f>
        <v>0.48970651958062678</v>
      </c>
      <c r="AE9" s="223">
        <f>'Other data'!$F4*(EXP('Other data'!$G54)*'Mineral soils'!AC$26^'Other data'!$H54)</f>
        <v>0.48861825508287177</v>
      </c>
      <c r="AF9" s="223">
        <f>'Other data'!$F4*(EXP('Other data'!$G54)*'Mineral soils'!AD$26^'Other data'!$H54)</f>
        <v>0.48752927345704111</v>
      </c>
      <c r="AG9" s="223">
        <f>'Other data'!$F4*(EXP('Other data'!$G54)*'Mineral soils'!AE$26^'Other data'!$H54)</f>
        <v>0.4855656117110238</v>
      </c>
      <c r="AH9" s="223">
        <f>'Other data'!$F4*(EXP('Other data'!$G54)*'Mineral soils'!AF$26^'Other data'!$H54)</f>
        <v>0.48359959915422635</v>
      </c>
      <c r="AI9" s="223">
        <f>'Other data'!$F4*(EXP('Other data'!$G54)*'Mineral soils'!AG$26^'Other data'!$H54)</f>
        <v>0.48163122055986252</v>
      </c>
      <c r="AJ9" s="223">
        <f>'Other data'!$F4*(EXP('Other data'!$G54)*'Mineral soils'!AH$26^'Other data'!$H54)</f>
        <v>0.47966046052126743</v>
      </c>
      <c r="AK9" s="223">
        <f>'Other data'!$F4*(EXP('Other data'!$G54)*'Mineral soils'!AI$26^'Other data'!$H54)</f>
        <v>0.47768730344879889</v>
      </c>
      <c r="AL9" s="223">
        <f>'Other data'!$F4*(EXP('Other data'!$G54)*'Mineral soils'!AJ$26^'Other data'!$H54)</f>
        <v>0.47571173356667712</v>
      </c>
      <c r="AM9" s="223">
        <f>'Other data'!$F4*(EXP('Other data'!$G54)*'Mineral soils'!AK$26^'Other data'!$H54)</f>
        <v>0.47373373490974402</v>
      </c>
      <c r="AN9" s="223">
        <f>'Other data'!$F4*(EXP('Other data'!$G54)*'Mineral soils'!AL$26^'Other data'!$H54)</f>
        <v>0.47175329132015337</v>
      </c>
      <c r="AO9" s="223">
        <f>'Other data'!$F4*(EXP('Other data'!$G54)*'Mineral soils'!AM$26^'Other data'!$H54)</f>
        <v>0.4749645915236867</v>
      </c>
      <c r="AP9" s="223">
        <f>'Other data'!$F4*(EXP('Other data'!$G54)*'Mineral soils'!AN$26^'Other data'!$H54)</f>
        <v>0.47816948481132249</v>
      </c>
      <c r="AQ9" s="223">
        <f>'Other data'!$F4*(EXP('Other data'!$G54)*'Mineral soils'!AO$26^'Other data'!$H54)</f>
        <v>0.48136803938472084</v>
      </c>
      <c r="AR9" s="223">
        <f>'Other data'!$F4*(EXP('Other data'!$G54)*'Mineral soils'!AP$26^'Other data'!$H54)</f>
        <v>0.48456032213972339</v>
      </c>
      <c r="AS9" s="223">
        <f>'Other data'!$F4*(EXP('Other data'!$G54)*'Mineral soils'!AQ$26^'Other data'!$H54)</f>
        <v>0.48774639870226633</v>
      </c>
      <c r="AT9" s="223">
        <f>'Other data'!$F4*(EXP('Other data'!$G54)*'Mineral soils'!AR$26^'Other data'!$H54)</f>
        <v>0.48983761708025314</v>
      </c>
      <c r="AU9" s="223">
        <f>'Other data'!$F4*(EXP('Other data'!$G54)*'Mineral soils'!AS$26^'Other data'!$H54)</f>
        <v>0.49192619905640911</v>
      </c>
      <c r="AV9" s="223">
        <f>'Other data'!$F4*(EXP('Other data'!$G54)*'Mineral soils'!AT$26^'Other data'!$H54)</f>
        <v>0.49401216242116952</v>
      </c>
      <c r="AW9" s="223">
        <f>'Other data'!$F4*(EXP('Other data'!$G54)*'Mineral soils'!AU$26^'Other data'!$H54)</f>
        <v>0.49609552474836172</v>
      </c>
      <c r="AX9" s="223">
        <f>'Other data'!$F4*(EXP('Other data'!$G54)*'Mineral soils'!AV$26^'Other data'!$H54)</f>
        <v>0.49817630339900898</v>
      </c>
      <c r="AY9" s="223">
        <f>'Other data'!$F4*(EXP('Other data'!$G54)*'Mineral soils'!AW$26^'Other data'!$H54)</f>
        <v>0.49817630339900898</v>
      </c>
      <c r="AZ9" s="223">
        <f>'Other data'!$F4*(EXP('Other data'!$G54)*'Mineral soils'!AX$26^'Other data'!$H54)</f>
        <v>0.49817630339900898</v>
      </c>
      <c r="BA9" s="223">
        <f>'Other data'!$F4*(EXP('Other data'!$G54)*'Mineral soils'!AY$26^'Other data'!$H54)</f>
        <v>0.49817630339900898</v>
      </c>
      <c r="BB9" s="223">
        <f>'Other data'!$F4*(EXP('Other data'!$G54)*'Mineral soils'!AZ$26^'Other data'!$H54)</f>
        <v>0.49817630339900898</v>
      </c>
      <c r="BC9" s="223">
        <f>'Other data'!$F4*(EXP('Other data'!$G54)*'Mineral soils'!BA$26^'Other data'!$H54)</f>
        <v>0.50193272537677991</v>
      </c>
      <c r="BD9" s="223">
        <f>'Other data'!$F4*(EXP('Other data'!$G54)*'Mineral soils'!BB$26^'Other data'!$H54)</f>
        <v>0.50568085342842872</v>
      </c>
      <c r="BE9" s="223">
        <f>'Other data'!$F4*(EXP('Other data'!$G54)*'Mineral soils'!BC$26^'Other data'!$H54)</f>
        <v>0.50942078517052025</v>
      </c>
      <c r="BF9" s="223">
        <f>'Other data'!$F4*(EXP('Other data'!$G54)*'Mineral soils'!BD$26^'Other data'!$H54)</f>
        <v>0.51315261615501551</v>
      </c>
      <c r="BG9" s="223">
        <f>'Other data'!$F4*(EXP('Other data'!$G54)*'Mineral soils'!BE$26^'Other data'!$H54)</f>
        <v>0.51687643993194532</v>
      </c>
      <c r="BH9" s="223">
        <f>'Other data'!$F4*(EXP('Other data'!$G54)*'Mineral soils'!BF$26^'Other data'!$H54)</f>
        <v>0.52059234810961841</v>
      </c>
      <c r="BI9" s="223">
        <f>'Other data'!$F4*(EXP('Other data'!$G54)*'Mineral soils'!BG$26^'Other data'!$H54)</f>
        <v>0.52430043041245944</v>
      </c>
      <c r="BJ9" s="223">
        <f>'Other data'!$F4*(EXP('Other data'!$G54)*'Mineral soils'!BH$26^'Other data'!$H54)</f>
        <v>0.52800077473663876</v>
      </c>
      <c r="BK9" s="223">
        <f>'Other data'!$F4*(EXP('Other data'!$G54)*'Mineral soils'!BI$26^'Other data'!$H54)</f>
        <v>0.53169346720354438</v>
      </c>
      <c r="BL9" s="223">
        <f>'Other data'!$F4*(EXP('Other data'!$G54)*'Mineral soils'!BJ$26^'Other data'!$H54)</f>
        <v>0.53537859221123962</v>
      </c>
      <c r="BM9" s="223">
        <f>'Other data'!$F4*(EXP('Other data'!$G54)*'Mineral soils'!BK$26^'Other data'!$H54)</f>
        <v>0.53905623248398504</v>
      </c>
      <c r="BN9" s="223">
        <f>'Other data'!$F4*(EXP('Other data'!$G54)*'Mineral soils'!BL$26^'Other data'!$H54)</f>
        <v>0.54075673355300347</v>
      </c>
      <c r="BO9" s="223">
        <f>'Other data'!$F4*(EXP('Other data'!$G54)*'Mineral soils'!BM$26^'Other data'!$H54)</f>
        <v>0.542455654974484</v>
      </c>
      <c r="BP9" s="223">
        <f>'Other data'!$F4*(EXP('Other data'!$G54)*'Mineral soils'!BN$26^'Other data'!$H54)</f>
        <v>0.54415300461405935</v>
      </c>
      <c r="BQ9" s="223">
        <f>'Other data'!$F4*(EXP('Other data'!$G54)*'Mineral soils'!BO$26^'Other data'!$H54)</f>
        <v>0.54584879026659505</v>
      </c>
      <c r="BR9" s="223">
        <f>'Other data'!$F4*(EXP('Other data'!$G54)*'Mineral soils'!BP$26^'Other data'!$H54)</f>
        <v>0.54754301965710794</v>
      </c>
      <c r="BS9" s="223">
        <f>'Other data'!$F4*(EXP('Other data'!$G54)*'Mineral soils'!BQ$26^'Other data'!$H54)</f>
        <v>0.54923570044166869</v>
      </c>
    </row>
    <row r="10" spans="1:71" ht="14.5" customHeight="1" x14ac:dyDescent="0.35">
      <c r="A10" s="226" t="s">
        <v>8</v>
      </c>
      <c r="B10" s="227" t="s">
        <v>0</v>
      </c>
      <c r="C10" s="225" t="s">
        <v>194</v>
      </c>
      <c r="D10" s="32" t="s">
        <v>5</v>
      </c>
      <c r="E10" s="106" t="s">
        <v>14</v>
      </c>
      <c r="F10" s="106" t="s">
        <v>21</v>
      </c>
      <c r="G10" s="223">
        <f>'Other data'!$F5*(EXP('Other data'!$G55)*'Mineral soils'!E$26^'Other data'!$H55)</f>
        <v>7.6310197104398195E-2</v>
      </c>
      <c r="H10" s="223">
        <f>'Other data'!$F5*(EXP('Other data'!$G55)*'Mineral soils'!F$26^'Other data'!$H55)</f>
        <v>7.6991536069431071E-2</v>
      </c>
      <c r="I10" s="223">
        <f>'Other data'!$F5*(EXP('Other data'!$G55)*'Mineral soils'!G$26^'Other data'!$H55)</f>
        <v>7.7671928857181521E-2</v>
      </c>
      <c r="J10" s="223">
        <f>'Other data'!$F5*(EXP('Other data'!$G55)*'Mineral soils'!H$26^'Other data'!$H55)</f>
        <v>7.8351386346229929E-2</v>
      </c>
      <c r="K10" s="223">
        <f>'Other data'!$F5*(EXP('Other data'!$G55)*'Mineral soils'!I$26^'Other data'!$H55)</f>
        <v>7.9029919182314223E-2</v>
      </c>
      <c r="L10" s="223">
        <f>'Other data'!$F5*(EXP('Other data'!$G55)*'Mineral soils'!J$26^'Other data'!$H55)</f>
        <v>7.9707537785573157E-2</v>
      </c>
      <c r="M10" s="223">
        <f>'Other data'!$F5*(EXP('Other data'!$G55)*'Mineral soils'!K$26^'Other data'!$H55)</f>
        <v>8.0384252357498076E-2</v>
      </c>
      <c r="N10" s="223">
        <f>'Other data'!$F5*(EXP('Other data'!$G55)*'Mineral soils'!L$26^'Other data'!$H55)</f>
        <v>8.1810983940919513E-2</v>
      </c>
      <c r="O10" s="223">
        <f>'Other data'!$F5*(EXP('Other data'!$G55)*'Mineral soils'!M$26^'Other data'!$H55)</f>
        <v>8.3233816129153593E-2</v>
      </c>
      <c r="P10" s="223">
        <f>'Other data'!$F5*(EXP('Other data'!$G55)*'Mineral soils'!N$26^'Other data'!$H55)</f>
        <v>8.4652836305172549E-2</v>
      </c>
      <c r="Q10" s="223">
        <f>'Other data'!$F5*(EXP('Other data'!$G55)*'Mineral soils'!O$26^'Other data'!$H55)</f>
        <v>8.6068128240718564E-2</v>
      </c>
      <c r="R10" s="223">
        <f>'Other data'!$F5*(EXP('Other data'!$G55)*'Mineral soils'!P$26^'Other data'!$H55)</f>
        <v>8.7479772311271353E-2</v>
      </c>
      <c r="S10" s="223">
        <f>'Other data'!$F5*(EXP('Other data'!$G55)*'Mineral soils'!Q$26^'Other data'!$H55)</f>
        <v>8.8887845694451628E-2</v>
      </c>
      <c r="T10" s="223">
        <f>'Other data'!$F5*(EXP('Other data'!$G55)*'Mineral soils'!R$26^'Other data'!$H55)</f>
        <v>9.0292422553417018E-2</v>
      </c>
      <c r="U10" s="223">
        <f>'Other data'!$F5*(EXP('Other data'!$G55)*'Mineral soils'!S$26^'Other data'!$H55)</f>
        <v>9.1693574206634709E-2</v>
      </c>
      <c r="V10" s="223">
        <f>'Other data'!$F5*(EXP('Other data'!$G55)*'Mineral soils'!T$26^'Other data'!$H55)</f>
        <v>9.3091369285265471E-2</v>
      </c>
      <c r="W10" s="223">
        <f>'Other data'!$F5*(EXP('Other data'!$G55)*'Mineral soils'!U$26^'Other data'!$H55)</f>
        <v>9.2864972333335752E-2</v>
      </c>
      <c r="X10" s="223">
        <f>'Other data'!$F5*(EXP('Other data'!$G55)*'Mineral soils'!V$26^'Other data'!$H55)</f>
        <v>9.263848861698569E-2</v>
      </c>
      <c r="Y10" s="223">
        <f>'Other data'!$F5*(EXP('Other data'!$G55)*'Mineral soils'!W$26^'Other data'!$H55)</f>
        <v>9.2411917857319059E-2</v>
      </c>
      <c r="Z10" s="223">
        <f>'Other data'!$F5*(EXP('Other data'!$G55)*'Mineral soils'!X$26^'Other data'!$H55)</f>
        <v>9.218525977374889E-2</v>
      </c>
      <c r="AA10" s="223">
        <f>'Other data'!$F5*(EXP('Other data'!$G55)*'Mineral soils'!Y$26^'Other data'!$H55)</f>
        <v>9.1958514083982743E-2</v>
      </c>
      <c r="AB10" s="223">
        <f>'Other data'!$F5*(EXP('Other data'!$G55)*'Mineral soils'!Z$26^'Other data'!$H55)</f>
        <v>9.173168050400711E-2</v>
      </c>
      <c r="AC10" s="223">
        <f>'Other data'!$F5*(EXP('Other data'!$G55)*'Mineral soils'!AA$26^'Other data'!$H55)</f>
        <v>9.1504758748072068E-2</v>
      </c>
      <c r="AD10" s="223">
        <f>'Other data'!$F5*(EXP('Other data'!$G55)*'Mineral soils'!AB$26^'Other data'!$H55)</f>
        <v>9.1277748528675928E-2</v>
      </c>
      <c r="AE10" s="223">
        <f>'Other data'!$F5*(EXP('Other data'!$G55)*'Mineral soils'!AC$26^'Other data'!$H55)</f>
        <v>9.1050649556548957E-2</v>
      </c>
      <c r="AF10" s="223">
        <f>'Other data'!$F5*(EXP('Other data'!$G55)*'Mineral soils'!AD$26^'Other data'!$H55)</f>
        <v>9.0823461540637626E-2</v>
      </c>
      <c r="AG10" s="223">
        <f>'Other data'!$F5*(EXP('Other data'!$G55)*'Mineral soils'!AE$26^'Other data'!$H55)</f>
        <v>9.0413947616316159E-2</v>
      </c>
      <c r="AH10" s="223">
        <f>'Other data'!$F5*(EXP('Other data'!$G55)*'Mineral soils'!AF$26^'Other data'!$H55)</f>
        <v>9.0004142017474864E-2</v>
      </c>
      <c r="AI10" s="223">
        <f>'Other data'!$F5*(EXP('Other data'!$G55)*'Mineral soils'!AG$26^'Other data'!$H55)</f>
        <v>8.959404299742274E-2</v>
      </c>
      <c r="AJ10" s="223">
        <f>'Other data'!$F5*(EXP('Other data'!$G55)*'Mineral soils'!AH$26^'Other data'!$H55)</f>
        <v>8.9183648789695175E-2</v>
      </c>
      <c r="AK10" s="223">
        <f>'Other data'!$F5*(EXP('Other data'!$G55)*'Mineral soils'!AI$26^'Other data'!$H55)</f>
        <v>8.8772957607722913E-2</v>
      </c>
      <c r="AL10" s="223">
        <f>'Other data'!$F5*(EXP('Other data'!$G55)*'Mineral soils'!AJ$26^'Other data'!$H55)</f>
        <v>8.8361967644495207E-2</v>
      </c>
      <c r="AM10" s="223">
        <f>'Other data'!$F5*(EXP('Other data'!$G55)*'Mineral soils'!AK$26^'Other data'!$H55)</f>
        <v>8.7950677072213893E-2</v>
      </c>
      <c r="AN10" s="223">
        <f>'Other data'!$F5*(EXP('Other data'!$G55)*'Mineral soils'!AL$26^'Other data'!$H55)</f>
        <v>8.7539084041940746E-2</v>
      </c>
      <c r="AO10" s="223">
        <f>'Other data'!$F5*(EXP('Other data'!$G55)*'Mineral soils'!AM$26^'Other data'!$H55)</f>
        <v>8.8206588284921339E-2</v>
      </c>
      <c r="AP10" s="223">
        <f>'Other data'!$F5*(EXP('Other data'!$G55)*'Mineral soils'!AN$26^'Other data'!$H55)</f>
        <v>8.8873299695174213E-2</v>
      </c>
      <c r="AQ10" s="223">
        <f>'Other data'!$F5*(EXP('Other data'!$G55)*'Mineral soils'!AO$26^'Other data'!$H55)</f>
        <v>8.9539226080600262E-2</v>
      </c>
      <c r="AR10" s="223">
        <f>'Other data'!$F5*(EXP('Other data'!$G55)*'Mineral soils'!AP$26^'Other data'!$H55)</f>
        <v>9.020437510574919E-2</v>
      </c>
      <c r="AS10" s="223">
        <f>'Other data'!$F5*(EXP('Other data'!$G55)*'Mineral soils'!AQ$26^'Other data'!$H55)</f>
        <v>9.0868754295650556E-2</v>
      </c>
      <c r="AT10" s="223">
        <f>'Other data'!$F5*(EXP('Other data'!$G55)*'Mineral soils'!AR$26^'Other data'!$H55)</f>
        <v>9.1305110027802977E-2</v>
      </c>
      <c r="AU10" s="223">
        <f>'Other data'!$F5*(EXP('Other data'!$G55)*'Mineral soils'!AS$26^'Other data'!$H55)</f>
        <v>9.174113830781859E-2</v>
      </c>
      <c r="AV10" s="223">
        <f>'Other data'!$F5*(EXP('Other data'!$G55)*'Mineral soils'!AT$26^'Other data'!$H55)</f>
        <v>9.2176841179626642E-2</v>
      </c>
      <c r="AW10" s="223">
        <f>'Other data'!$F5*(EXP('Other data'!$G55)*'Mineral soils'!AU$26^'Other data'!$H55)</f>
        <v>9.2612220663296371E-2</v>
      </c>
      <c r="AX10" s="223">
        <f>'Other data'!$F5*(EXP('Other data'!$G55)*'Mineral soils'!AV$26^'Other data'!$H55)</f>
        <v>9.3047278755444218E-2</v>
      </c>
      <c r="AY10" s="223">
        <f>'Other data'!$F5*(EXP('Other data'!$G55)*'Mineral soils'!AW$26^'Other data'!$H55)</f>
        <v>9.3047278755444218E-2</v>
      </c>
      <c r="AZ10" s="223">
        <f>'Other data'!$F5*(EXP('Other data'!$G55)*'Mineral soils'!AX$26^'Other data'!$H55)</f>
        <v>9.3047278755444218E-2</v>
      </c>
      <c r="BA10" s="223">
        <f>'Other data'!$F5*(EXP('Other data'!$G55)*'Mineral soils'!AY$26^'Other data'!$H55)</f>
        <v>9.3047278755444218E-2</v>
      </c>
      <c r="BB10" s="223">
        <f>'Other data'!$F5*(EXP('Other data'!$G55)*'Mineral soils'!AZ$26^'Other data'!$H55)</f>
        <v>9.3047278755444218E-2</v>
      </c>
      <c r="BC10" s="223">
        <f>'Other data'!$F5*(EXP('Other data'!$G55)*'Mineral soils'!BA$26^'Other data'!$H55)</f>
        <v>9.3833237989185928E-2</v>
      </c>
      <c r="BD10" s="223">
        <f>'Other data'!$F5*(EXP('Other data'!$G55)*'Mineral soils'!BB$26^'Other data'!$H55)</f>
        <v>9.4618164071652799E-2</v>
      </c>
      <c r="BE10" s="223">
        <f>'Other data'!$F5*(EXP('Other data'!$G55)*'Mineral soils'!BC$26^'Other data'!$H55)</f>
        <v>9.5402068252843836E-2</v>
      </c>
      <c r="BF10" s="223">
        <f>'Other data'!$F5*(EXP('Other data'!$G55)*'Mineral soils'!BD$26^'Other data'!$H55)</f>
        <v>9.6184961554585363E-2</v>
      </c>
      <c r="BG10" s="223">
        <f>'Other data'!$F5*(EXP('Other data'!$G55)*'Mineral soils'!BE$26^'Other data'!$H55)</f>
        <v>9.6966854777262329E-2</v>
      </c>
      <c r="BH10" s="223">
        <f>'Other data'!$F5*(EXP('Other data'!$G55)*'Mineral soils'!BF$26^'Other data'!$H55)</f>
        <v>9.7747758506291152E-2</v>
      </c>
      <c r="BI10" s="223">
        <f>'Other data'!$F5*(EXP('Other data'!$G55)*'Mineral soils'!BG$26^'Other data'!$H55)</f>
        <v>9.8527683118341036E-2</v>
      </c>
      <c r="BJ10" s="223">
        <f>'Other data'!$F5*(EXP('Other data'!$G55)*'Mineral soils'!BH$26^'Other data'!$H55)</f>
        <v>9.9306638787325541E-2</v>
      </c>
      <c r="BK10" s="223">
        <f>'Other data'!$F5*(EXP('Other data'!$G55)*'Mineral soils'!BI$26^'Other data'!$H55)</f>
        <v>0.10008463549016439</v>
      </c>
      <c r="BL10" s="223">
        <f>'Other data'!$F5*(EXP('Other data'!$G55)*'Mineral soils'!BJ$26^'Other data'!$H55)</f>
        <v>0.10086168301233411</v>
      </c>
      <c r="BM10" s="223">
        <f>'Other data'!$F5*(EXP('Other data'!$G55)*'Mineral soils'!BK$26^'Other data'!$H55)</f>
        <v>0.10163779095321489</v>
      </c>
      <c r="BN10" s="223">
        <f>'Other data'!$F5*(EXP('Other data'!$G55)*'Mineral soils'!BL$26^'Other data'!$H55)</f>
        <v>0.10199686950809966</v>
      </c>
      <c r="BO10" s="223">
        <f>'Other data'!$F5*(EXP('Other data'!$G55)*'Mineral soils'!BM$26^'Other data'!$H55)</f>
        <v>0.10235574952732052</v>
      </c>
      <c r="BP10" s="223">
        <f>'Other data'!$F5*(EXP('Other data'!$G55)*'Mineral soils'!BN$26^'Other data'!$H55)</f>
        <v>0.10271443192525623</v>
      </c>
      <c r="BQ10" s="223">
        <f>'Other data'!$F5*(EXP('Other data'!$G55)*'Mineral soils'!BO$26^'Other data'!$H55)</f>
        <v>0.10307291760839872</v>
      </c>
      <c r="BR10" s="223">
        <f>'Other data'!$F5*(EXP('Other data'!$G55)*'Mineral soils'!BP$26^'Other data'!$H55)</f>
        <v>0.10343120747545204</v>
      </c>
      <c r="BS10" s="223">
        <f>'Other data'!$F5*(EXP('Other data'!$G55)*'Mineral soils'!BQ$26^'Other data'!$H55)</f>
        <v>0.10378930241743073</v>
      </c>
    </row>
    <row r="11" spans="1:71" ht="14.5" customHeight="1" x14ac:dyDescent="0.35">
      <c r="A11" s="226" t="s">
        <v>8</v>
      </c>
      <c r="B11" s="227" t="s">
        <v>0</v>
      </c>
      <c r="C11" s="225" t="s">
        <v>194</v>
      </c>
      <c r="D11" s="32" t="s">
        <v>5</v>
      </c>
      <c r="E11" s="106" t="s">
        <v>13</v>
      </c>
      <c r="F11" s="106" t="s">
        <v>22</v>
      </c>
      <c r="G11" s="223">
        <f>'Other data'!$F6*(EXP('Other data'!$G56)*'Mineral soils'!E$26^'Other data'!$H56)</f>
        <v>5.1811526620261965E-3</v>
      </c>
      <c r="H11" s="223">
        <f>'Other data'!$F6*(EXP('Other data'!$G56)*'Mineral soils'!F$26^'Other data'!$H56)</f>
        <v>5.2305268900841653E-3</v>
      </c>
      <c r="I11" s="223">
        <f>'Other data'!$F6*(EXP('Other data'!$G56)*'Mineral soils'!G$26^'Other data'!$H56)</f>
        <v>5.2798617743955749E-3</v>
      </c>
      <c r="J11" s="223">
        <f>'Other data'!$F6*(EXP('Other data'!$G56)*'Mineral soils'!H$26^'Other data'!$H56)</f>
        <v>5.3291577443775485E-3</v>
      </c>
      <c r="K11" s="223">
        <f>'Other data'!$F6*(EXP('Other data'!$G56)*'Mineral soils'!I$26^'Other data'!$H56)</f>
        <v>5.3784152205026579E-3</v>
      </c>
      <c r="L11" s="223">
        <f>'Other data'!$F6*(EXP('Other data'!$G56)*'Mineral soils'!J$26^'Other data'!$H56)</f>
        <v>5.4276346145720631E-3</v>
      </c>
      <c r="M11" s="223">
        <f>'Other data'!$F6*(EXP('Other data'!$G56)*'Mineral soils'!K$26^'Other data'!$H56)</f>
        <v>5.476816329977905E-3</v>
      </c>
      <c r="N11" s="223">
        <f>'Other data'!$F6*(EXP('Other data'!$G56)*'Mineral soils'!L$26^'Other data'!$H56)</f>
        <v>5.5805978353915863E-3</v>
      </c>
      <c r="O11" s="223">
        <f>'Other data'!$F6*(EXP('Other data'!$G56)*'Mineral soils'!M$26^'Other data'!$H56)</f>
        <v>5.6842165368040758E-3</v>
      </c>
      <c r="P11" s="223">
        <f>'Other data'!$F6*(EXP('Other data'!$G56)*'Mineral soils'!N$26^'Other data'!$H56)</f>
        <v>5.787675898547744E-3</v>
      </c>
      <c r="Q11" s="223">
        <f>'Other data'!$F6*(EXP('Other data'!$G56)*'Mineral soils'!O$26^'Other data'!$H56)</f>
        <v>5.8909792455891482E-3</v>
      </c>
      <c r="R11" s="223">
        <f>'Other data'!$F6*(EXP('Other data'!$G56)*'Mineral soils'!P$26^'Other data'!$H56)</f>
        <v>5.9941297716764519E-3</v>
      </c>
      <c r="S11" s="223">
        <f>'Other data'!$F6*(EXP('Other data'!$G56)*'Mineral soils'!Q$26^'Other data'!$H56)</f>
        <v>6.0971305468675279E-3</v>
      </c>
      <c r="T11" s="223">
        <f>'Other data'!$F6*(EXP('Other data'!$G56)*'Mineral soils'!R$26^'Other data'!$H56)</f>
        <v>6.1999845244962689E-3</v>
      </c>
      <c r="U11" s="223">
        <f>'Other data'!$F6*(EXP('Other data'!$G56)*'Mineral soils'!S$26^'Other data'!$H56)</f>
        <v>6.3026945476284141E-3</v>
      </c>
      <c r="V11" s="223">
        <f>'Other data'!$F6*(EXP('Other data'!$G56)*'Mineral soils'!T$26^'Other data'!$H56)</f>
        <v>6.4052633550526405E-3</v>
      </c>
      <c r="W11" s="223">
        <f>'Other data'!$F6*(EXP('Other data'!$G56)*'Mineral soils'!U$26^'Other data'!$H56)</f>
        <v>6.3886435280928328E-3</v>
      </c>
      <c r="X11" s="223">
        <f>'Other data'!$F6*(EXP('Other data'!$G56)*'Mineral soils'!V$26^'Other data'!$H56)</f>
        <v>6.3720200477114719E-3</v>
      </c>
      <c r="Y11" s="223">
        <f>'Other data'!$F6*(EXP('Other data'!$G56)*'Mineral soils'!W$26^'Other data'!$H56)</f>
        <v>6.3553929027645442E-3</v>
      </c>
      <c r="Z11" s="223">
        <f>'Other data'!$F6*(EXP('Other data'!$G56)*'Mineral soils'!X$26^'Other data'!$H56)</f>
        <v>6.3387620820423048E-3</v>
      </c>
      <c r="AA11" s="223">
        <f>'Other data'!$F6*(EXP('Other data'!$G56)*'Mineral soils'!Y$26^'Other data'!$H56)</f>
        <v>6.3221275742687388E-3</v>
      </c>
      <c r="AB11" s="223">
        <f>'Other data'!$F6*(EXP('Other data'!$G56)*'Mineral soils'!Z$26^'Other data'!$H56)</f>
        <v>6.30548936810095E-3</v>
      </c>
      <c r="AC11" s="223">
        <f>'Other data'!$F6*(EXP('Other data'!$G56)*'Mineral soils'!AA$26^'Other data'!$H56)</f>
        <v>6.2888474521285613E-3</v>
      </c>
      <c r="AD11" s="223">
        <f>'Other data'!$F6*(EXP('Other data'!$G56)*'Mineral soils'!AB$26^'Other data'!$H56)</f>
        <v>6.2722018148731783E-3</v>
      </c>
      <c r="AE11" s="223">
        <f>'Other data'!$F6*(EXP('Other data'!$G56)*'Mineral soils'!AC$26^'Other data'!$H56)</f>
        <v>6.2555524447877103E-3</v>
      </c>
      <c r="AF11" s="223">
        <f>'Other data'!$F6*(EXP('Other data'!$G56)*'Mineral soils'!AD$26^'Other data'!$H56)</f>
        <v>6.2388993302558088E-3</v>
      </c>
      <c r="AG11" s="223">
        <f>'Other data'!$F6*(EXP('Other data'!$G56)*'Mineral soils'!AE$26^'Other data'!$H56)</f>
        <v>6.2088885928853789E-3</v>
      </c>
      <c r="AH11" s="223">
        <f>'Other data'!$F6*(EXP('Other data'!$G56)*'Mineral soils'!AF$26^'Other data'!$H56)</f>
        <v>6.1788655958616139E-3</v>
      </c>
      <c r="AI11" s="223">
        <f>'Other data'!$F6*(EXP('Other data'!$G56)*'Mineral soils'!AG$26^'Other data'!$H56)</f>
        <v>6.1488302695208771E-3</v>
      </c>
      <c r="AJ11" s="223">
        <f>'Other data'!$F6*(EXP('Other data'!$G56)*'Mineral soils'!AH$26^'Other data'!$H56)</f>
        <v>6.1187825434324073E-3</v>
      </c>
      <c r="AK11" s="223">
        <f>'Other data'!$F6*(EXP('Other data'!$G56)*'Mineral soils'!AI$26^'Other data'!$H56)</f>
        <v>6.0887223463856836E-3</v>
      </c>
      <c r="AL11" s="223">
        <f>'Other data'!$F6*(EXP('Other data'!$G56)*'Mineral soils'!AJ$26^'Other data'!$H56)</f>
        <v>6.0586496063776288E-3</v>
      </c>
      <c r="AM11" s="223">
        <f>'Other data'!$F6*(EXP('Other data'!$G56)*'Mineral soils'!AK$26^'Other data'!$H56)</f>
        <v>6.0285642505994485E-3</v>
      </c>
      <c r="AN11" s="223">
        <f>'Other data'!$F6*(EXP('Other data'!$G56)*'Mineral soils'!AL$26^'Other data'!$H56)</f>
        <v>5.9984662054231985E-3</v>
      </c>
      <c r="AO11" s="223">
        <f>'Other data'!$F6*(EXP('Other data'!$G56)*'Mineral soils'!AM$26^'Other data'!$H56)</f>
        <v>6.0472827087705641E-3</v>
      </c>
      <c r="AP11" s="223">
        <f>'Other data'!$F6*(EXP('Other data'!$G56)*'Mineral soils'!AN$26^'Other data'!$H56)</f>
        <v>6.0960659429645627E-3</v>
      </c>
      <c r="AQ11" s="223">
        <f>'Other data'!$F6*(EXP('Other data'!$G56)*'Mineral soils'!AO$26^'Other data'!$H56)</f>
        <v>6.1448162190193443E-3</v>
      </c>
      <c r="AR11" s="223">
        <f>'Other data'!$F6*(EXP('Other data'!$G56)*'Mineral soils'!AP$26^'Other data'!$H56)</f>
        <v>6.1935338423923167E-3</v>
      </c>
      <c r="AS11" s="223">
        <f>'Other data'!$F6*(EXP('Other data'!$G56)*'Mineral soils'!AQ$26^'Other data'!$H56)</f>
        <v>6.2422191131299579E-3</v>
      </c>
      <c r="AT11" s="223">
        <f>'Other data'!$F6*(EXP('Other data'!$G56)*'Mineral soils'!AR$26^'Other data'!$H56)</f>
        <v>6.2742079635415889E-3</v>
      </c>
      <c r="AU11" s="223">
        <f>'Other data'!$F6*(EXP('Other data'!$G56)*'Mineral soils'!AS$26^'Other data'!$H56)</f>
        <v>6.3061830414495599E-3</v>
      </c>
      <c r="AV11" s="223">
        <f>'Other data'!$F6*(EXP('Other data'!$G56)*'Mineral soils'!AT$26^'Other data'!$H56)</f>
        <v>6.3381444284513451E-3</v>
      </c>
      <c r="AW11" s="223">
        <f>'Other data'!$F6*(EXP('Other data'!$G56)*'Mineral soils'!AU$26^'Other data'!$H56)</f>
        <v>6.3700922052175426E-3</v>
      </c>
      <c r="AX11" s="223">
        <f>'Other data'!$F6*(EXP('Other data'!$G56)*'Mineral soils'!AV$26^'Other data'!$H56)</f>
        <v>6.4020264515074156E-3</v>
      </c>
      <c r="AY11" s="223">
        <f>'Other data'!$F6*(EXP('Other data'!$G56)*'Mineral soils'!AW$26^'Other data'!$H56)</f>
        <v>6.4020264515074156E-3</v>
      </c>
      <c r="AZ11" s="223">
        <f>'Other data'!$F6*(EXP('Other data'!$G56)*'Mineral soils'!AX$26^'Other data'!$H56)</f>
        <v>6.4020264515074156E-3</v>
      </c>
      <c r="BA11" s="223">
        <f>'Other data'!$F6*(EXP('Other data'!$G56)*'Mineral soils'!AY$26^'Other data'!$H56)</f>
        <v>6.4020264515074156E-3</v>
      </c>
      <c r="BB11" s="223">
        <f>'Other data'!$F6*(EXP('Other data'!$G56)*'Mineral soils'!AZ$26^'Other data'!$H56)</f>
        <v>6.4020264515074156E-3</v>
      </c>
      <c r="BC11" s="223">
        <f>'Other data'!$F6*(EXP('Other data'!$G56)*'Mineral soils'!BA$26^'Other data'!$H56)</f>
        <v>6.4597429690690707E-3</v>
      </c>
      <c r="BD11" s="223">
        <f>'Other data'!$F6*(EXP('Other data'!$G56)*'Mineral soils'!BB$26^'Other data'!$H56)</f>
        <v>6.5174159531626273E-3</v>
      </c>
      <c r="BE11" s="223">
        <f>'Other data'!$F6*(EXP('Other data'!$G56)*'Mineral soils'!BC$26^'Other data'!$H56)</f>
        <v>6.5750458537844943E-3</v>
      </c>
      <c r="BF11" s="223">
        <f>'Other data'!$F6*(EXP('Other data'!$G56)*'Mineral soils'!BD$26^'Other data'!$H56)</f>
        <v>6.6326331120492056E-3</v>
      </c>
      <c r="BG11" s="223">
        <f>'Other data'!$F6*(EXP('Other data'!$G56)*'Mineral soils'!BE$26^'Other data'!$H56)</f>
        <v>6.6901781604466809E-3</v>
      </c>
      <c r="BH11" s="223">
        <f>'Other data'!$F6*(EXP('Other data'!$G56)*'Mineral soils'!BF$26^'Other data'!$H56)</f>
        <v>6.7476814230897813E-3</v>
      </c>
      <c r="BI11" s="223">
        <f>'Other data'!$F6*(EXP('Other data'!$G56)*'Mineral soils'!BG$26^'Other data'!$H56)</f>
        <v>6.8051433159522752E-3</v>
      </c>
      <c r="BJ11" s="223">
        <f>'Other data'!$F6*(EXP('Other data'!$G56)*'Mineral soils'!BH$26^'Other data'!$H56)</f>
        <v>6.8625642470982497E-3</v>
      </c>
      <c r="BK11" s="223">
        <f>'Other data'!$F6*(EXP('Other data'!$G56)*'Mineral soils'!BI$26^'Other data'!$H56)</f>
        <v>6.9199446169027484E-3</v>
      </c>
      <c r="BL11" s="223">
        <f>'Other data'!$F6*(EXP('Other data'!$G56)*'Mineral soils'!BJ$26^'Other data'!$H56)</f>
        <v>6.9772848182644946E-3</v>
      </c>
      <c r="BM11" s="223">
        <f>'Other data'!$F6*(EXP('Other data'!$G56)*'Mineral soils'!BK$26^'Other data'!$H56)</f>
        <v>7.0345852368109254E-3</v>
      </c>
      <c r="BN11" s="223">
        <f>'Other data'!$F6*(EXP('Other data'!$G56)*'Mineral soils'!BL$26^'Other data'!$H56)</f>
        <v>7.0611061117185226E-3</v>
      </c>
      <c r="BO11" s="223">
        <f>'Other data'!$F6*(EXP('Other data'!$G56)*'Mineral soils'!BM$26^'Other data'!$H56)</f>
        <v>7.0876185741128176E-3</v>
      </c>
      <c r="BP11" s="223">
        <f>'Other data'!$F6*(EXP('Other data'!$G56)*'Mineral soils'!BN$26^'Other data'!$H56)</f>
        <v>7.1141226607678142E-3</v>
      </c>
      <c r="BQ11" s="223">
        <f>'Other data'!$F6*(EXP('Other data'!$G56)*'Mineral soils'!BO$26^'Other data'!$H56)</f>
        <v>7.140618408148898E-3</v>
      </c>
      <c r="BR11" s="223">
        <f>'Other data'!$F6*(EXP('Other data'!$G56)*'Mineral soils'!BP$26^'Other data'!$H56)</f>
        <v>7.1671058524166251E-3</v>
      </c>
      <c r="BS11" s="223">
        <f>'Other data'!$F6*(EXP('Other data'!$G56)*'Mineral soils'!BQ$26^'Other data'!$H56)</f>
        <v>7.1935850294305098E-3</v>
      </c>
    </row>
    <row r="12" spans="1:71" ht="14.5" customHeight="1" x14ac:dyDescent="0.35">
      <c r="A12" s="226" t="s">
        <v>8</v>
      </c>
      <c r="B12" s="227" t="s">
        <v>0</v>
      </c>
      <c r="C12" s="225" t="s">
        <v>194</v>
      </c>
      <c r="D12" s="32" t="s">
        <v>5</v>
      </c>
      <c r="E12" s="106" t="s">
        <v>14</v>
      </c>
      <c r="F12" s="106" t="s">
        <v>23</v>
      </c>
      <c r="G12" s="223">
        <f>'Other data'!$F7*(EXP('Other data'!$G57)*'Mineral soils'!E$26^'Other data'!$H57)</f>
        <v>4.4388253031681653E-2</v>
      </c>
      <c r="H12" s="223">
        <f>'Other data'!$F7*(EXP('Other data'!$G57)*'Mineral soils'!F$26^'Other data'!$H57)</f>
        <v>4.488455405401514E-2</v>
      </c>
      <c r="I12" s="223">
        <f>'Other data'!$F7*(EXP('Other data'!$G57)*'Mineral soils'!G$26^'Other data'!$H57)</f>
        <v>4.5381266624464511E-2</v>
      </c>
      <c r="J12" s="223">
        <f>'Other data'!$F7*(EXP('Other data'!$G57)*'Mineral soils'!H$26^'Other data'!$H57)</f>
        <v>4.58783869102765E-2</v>
      </c>
      <c r="K12" s="223">
        <f>'Other data'!$F7*(EXP('Other data'!$G57)*'Mineral soils'!I$26^'Other data'!$H57)</f>
        <v>4.6375911152486876E-2</v>
      </c>
      <c r="L12" s="223">
        <f>'Other data'!$F7*(EXP('Other data'!$G57)*'Mineral soils'!J$26^'Other data'!$H57)</f>
        <v>4.687383566378002E-2</v>
      </c>
      <c r="M12" s="223">
        <f>'Other data'!$F7*(EXP('Other data'!$G57)*'Mineral soils'!K$26^'Other data'!$H57)</f>
        <v>4.7372156826432893E-2</v>
      </c>
      <c r="N12" s="223">
        <f>'Other data'!$F7*(EXP('Other data'!$G57)*'Mineral soils'!L$26^'Other data'!$H57)</f>
        <v>4.8426221957372298E-2</v>
      </c>
      <c r="O12" s="223">
        <f>'Other data'!$F7*(EXP('Other data'!$G57)*'Mineral soils'!M$26^'Other data'!$H57)</f>
        <v>4.9482009167702221E-2</v>
      </c>
      <c r="P12" s="223">
        <f>'Other data'!$F7*(EXP('Other data'!$G57)*'Mineral soils'!N$26^'Other data'!$H57)</f>
        <v>5.0539487165922686E-2</v>
      </c>
      <c r="Q12" s="223">
        <f>'Other data'!$F7*(EXP('Other data'!$G57)*'Mineral soils'!O$26^'Other data'!$H57)</f>
        <v>5.1598625824885259E-2</v>
      </c>
      <c r="R12" s="223">
        <f>'Other data'!$F7*(EXP('Other data'!$G57)*'Mineral soils'!P$26^'Other data'!$H57)</f>
        <v>5.2659396117140461E-2</v>
      </c>
      <c r="S12" s="223">
        <f>'Other data'!$F7*(EXP('Other data'!$G57)*'Mineral soils'!Q$26^'Other data'!$H57)</f>
        <v>5.3721770055014655E-2</v>
      </c>
      <c r="T12" s="223">
        <f>'Other data'!$F7*(EXP('Other data'!$G57)*'Mineral soils'!R$26^'Other data'!$H57)</f>
        <v>5.4785720634991257E-2</v>
      </c>
      <c r="U12" s="223">
        <f>'Other data'!$F7*(EXP('Other data'!$G57)*'Mineral soils'!S$26^'Other data'!$H57)</f>
        <v>5.5851221786014364E-2</v>
      </c>
      <c r="V12" s="223">
        <f>'Other data'!$F7*(EXP('Other data'!$G57)*'Mineral soils'!T$26^'Other data'!$H57)</f>
        <v>5.6918248321374411E-2</v>
      </c>
      <c r="W12" s="223">
        <f>'Other data'!$F7*(EXP('Other data'!$G57)*'Mineral soils'!U$26^'Other data'!$H57)</f>
        <v>5.6745150528144085E-2</v>
      </c>
      <c r="X12" s="223">
        <f>'Other data'!$F7*(EXP('Other data'!$G57)*'Mineral soils'!V$26^'Other data'!$H57)</f>
        <v>5.657209229115151E-2</v>
      </c>
      <c r="Y12" s="223">
        <f>'Other data'!$F7*(EXP('Other data'!$G57)*'Mineral soils'!W$26^'Other data'!$H57)</f>
        <v>5.6399073713244867E-2</v>
      </c>
      <c r="Z12" s="223">
        <f>'Other data'!$F7*(EXP('Other data'!$G57)*'Mineral soils'!X$26^'Other data'!$H57)</f>
        <v>5.6226094897832216E-2</v>
      </c>
      <c r="AA12" s="223">
        <f>'Other data'!$F7*(EXP('Other data'!$G57)*'Mineral soils'!Y$26^'Other data'!$H57)</f>
        <v>5.6053155948886393E-2</v>
      </c>
      <c r="AB12" s="223">
        <f>'Other data'!$F7*(EXP('Other data'!$G57)*'Mineral soils'!Z$26^'Other data'!$H57)</f>
        <v>5.5880256970949442E-2</v>
      </c>
      <c r="AC12" s="223">
        <f>'Other data'!$F7*(EXP('Other data'!$G57)*'Mineral soils'!AA$26^'Other data'!$H57)</f>
        <v>5.5707398069137395E-2</v>
      </c>
      <c r="AD12" s="223">
        <f>'Other data'!$F7*(EXP('Other data'!$G57)*'Mineral soils'!AB$26^'Other data'!$H57)</f>
        <v>5.5534579349145533E-2</v>
      </c>
      <c r="AE12" s="223">
        <f>'Other data'!$F7*(EXP('Other data'!$G57)*'Mineral soils'!AC$26^'Other data'!$H57)</f>
        <v>5.5361800917252596E-2</v>
      </c>
      <c r="AF12" s="223">
        <f>'Other data'!$F7*(EXP('Other data'!$G57)*'Mineral soils'!AD$26^'Other data'!$H57)</f>
        <v>5.5189062880325969E-2</v>
      </c>
      <c r="AG12" s="223">
        <f>'Other data'!$F7*(EXP('Other data'!$G57)*'Mineral soils'!AE$26^'Other data'!$H57)</f>
        <v>5.487797069291267E-2</v>
      </c>
      <c r="AH12" s="223">
        <f>'Other data'!$F7*(EXP('Other data'!$G57)*'Mineral soils'!AF$26^'Other data'!$H57)</f>
        <v>5.4567010591601996E-2</v>
      </c>
      <c r="AI12" s="223">
        <f>'Other data'!$F7*(EXP('Other data'!$G57)*'Mineral soils'!AG$26^'Other data'!$H57)</f>
        <v>5.4256183216040525E-2</v>
      </c>
      <c r="AJ12" s="223">
        <f>'Other data'!$F7*(EXP('Other data'!$G57)*'Mineral soils'!AH$26^'Other data'!$H57)</f>
        <v>5.394548921237774E-2</v>
      </c>
      <c r="AK12" s="223">
        <f>'Other data'!$F7*(EXP('Other data'!$G57)*'Mineral soils'!AI$26^'Other data'!$H57)</f>
        <v>5.3634929233366158E-2</v>
      </c>
      <c r="AL12" s="223">
        <f>'Other data'!$F7*(EXP('Other data'!$G57)*'Mineral soils'!AJ$26^'Other data'!$H57)</f>
        <v>5.3324503938465606E-2</v>
      </c>
      <c r="AM12" s="223">
        <f>'Other data'!$F7*(EXP('Other data'!$G57)*'Mineral soils'!AK$26^'Other data'!$H57)</f>
        <v>5.3014213993947817E-2</v>
      </c>
      <c r="AN12" s="223">
        <f>'Other data'!$F7*(EXP('Other data'!$G57)*'Mineral soils'!AL$26^'Other data'!$H57)</f>
        <v>5.2704060073004322E-2</v>
      </c>
      <c r="AO12" s="223">
        <f>'Other data'!$F7*(EXP('Other data'!$G57)*'Mineral soils'!AM$26^'Other data'!$H57)</f>
        <v>5.3207238411187345E-2</v>
      </c>
      <c r="AP12" s="223">
        <f>'Other data'!$F7*(EXP('Other data'!$G57)*'Mineral soils'!AN$26^'Other data'!$H57)</f>
        <v>5.3710773566839481E-2</v>
      </c>
      <c r="AQ12" s="223">
        <f>'Other data'!$F7*(EXP('Other data'!$G57)*'Mineral soils'!AO$26^'Other data'!$H57)</f>
        <v>5.4214662694052541E-2</v>
      </c>
      <c r="AR12" s="223">
        <f>'Other data'!$F7*(EXP('Other data'!$G57)*'Mineral soils'!AP$26^'Other data'!$H57)</f>
        <v>5.4718902993908559E-2</v>
      </c>
      <c r="AS12" s="223">
        <f>'Other data'!$F7*(EXP('Other data'!$G57)*'Mineral soils'!AQ$26^'Other data'!$H57)</f>
        <v>5.5223491713309494E-2</v>
      </c>
      <c r="AT12" s="223">
        <f>'Other data'!$F7*(EXP('Other data'!$G57)*'Mineral soils'!AR$26^'Other data'!$H57)</f>
        <v>5.5555403447963871E-2</v>
      </c>
      <c r="AU12" s="223">
        <f>'Other data'!$F7*(EXP('Other data'!$G57)*'Mineral soils'!AS$26^'Other data'!$H57)</f>
        <v>5.5887463836070218E-2</v>
      </c>
      <c r="AV12" s="223">
        <f>'Other data'!$F7*(EXP('Other data'!$G57)*'Mineral soils'!AT$26^'Other data'!$H57)</f>
        <v>5.6219672126411602E-2</v>
      </c>
      <c r="AW12" s="223">
        <f>'Other data'!$F7*(EXP('Other data'!$G57)*'Mineral soils'!AU$26^'Other data'!$H57)</f>
        <v>5.6552027575654723E-2</v>
      </c>
      <c r="AX12" s="223">
        <f>'Other data'!$F7*(EXP('Other data'!$G57)*'Mineral soils'!AV$26^'Other data'!$H57)</f>
        <v>5.6884529448224856E-2</v>
      </c>
      <c r="AY12" s="223">
        <f>'Other data'!$F7*(EXP('Other data'!$G57)*'Mineral soils'!AW$26^'Other data'!$H57)</f>
        <v>5.6884529448224856E-2</v>
      </c>
      <c r="AZ12" s="223">
        <f>'Other data'!$F7*(EXP('Other data'!$G57)*'Mineral soils'!AX$26^'Other data'!$H57)</f>
        <v>5.6884529448224856E-2</v>
      </c>
      <c r="BA12" s="223">
        <f>'Other data'!$F7*(EXP('Other data'!$G57)*'Mineral soils'!AY$26^'Other data'!$H57)</f>
        <v>5.6884529448224856E-2</v>
      </c>
      <c r="BB12" s="223">
        <f>'Other data'!$F7*(EXP('Other data'!$G57)*'Mineral soils'!AZ$26^'Other data'!$H57)</f>
        <v>5.6884529448224856E-2</v>
      </c>
      <c r="BC12" s="223">
        <f>'Other data'!$F7*(EXP('Other data'!$G57)*'Mineral soils'!BA$26^'Other data'!$H57)</f>
        <v>5.7486202946350401E-2</v>
      </c>
      <c r="BD12" s="223">
        <f>'Other data'!$F7*(EXP('Other data'!$G57)*'Mineral soils'!BB$26^'Other data'!$H57)</f>
        <v>5.8088348687192315E-2</v>
      </c>
      <c r="BE12" s="223">
        <f>'Other data'!$F7*(EXP('Other data'!$G57)*'Mineral soils'!BC$26^'Other data'!$H57)</f>
        <v>5.8690962505712124E-2</v>
      </c>
      <c r="BF12" s="223">
        <f>'Other data'!$F7*(EXP('Other data'!$G57)*'Mineral soils'!BD$26^'Other data'!$H57)</f>
        <v>5.9294040312849107E-2</v>
      </c>
      <c r="BG12" s="223">
        <f>'Other data'!$F7*(EXP('Other data'!$G57)*'Mineral soils'!BE$26^'Other data'!$H57)</f>
        <v>5.9897578093432713E-2</v>
      </c>
      <c r="BH12" s="223">
        <f>'Other data'!$F7*(EXP('Other data'!$G57)*'Mineral soils'!BF$26^'Other data'!$H57)</f>
        <v>6.0501571904171242E-2</v>
      </c>
      <c r="BI12" s="223">
        <f>'Other data'!$F7*(EXP('Other data'!$G57)*'Mineral soils'!BG$26^'Other data'!$H57)</f>
        <v>6.1106017871710799E-2</v>
      </c>
      <c r="BJ12" s="223">
        <f>'Other data'!$F7*(EXP('Other data'!$G57)*'Mineral soils'!BH$26^'Other data'!$H57)</f>
        <v>6.1710912190767742E-2</v>
      </c>
      <c r="BK12" s="223">
        <f>'Other data'!$F7*(EXP('Other data'!$G57)*'Mineral soils'!BI$26^'Other data'!$H57)</f>
        <v>6.2316251122323918E-2</v>
      </c>
      <c r="BL12" s="223">
        <f>'Other data'!$F7*(EXP('Other data'!$G57)*'Mineral soils'!BJ$26^'Other data'!$H57)</f>
        <v>6.292203099188759E-2</v>
      </c>
      <c r="BM12" s="223">
        <f>'Other data'!$F7*(EXP('Other data'!$G57)*'Mineral soils'!BK$26^'Other data'!$H57)</f>
        <v>6.3528248187815703E-2</v>
      </c>
      <c r="BN12" s="223">
        <f>'Other data'!$F7*(EXP('Other data'!$G57)*'Mineral soils'!BL$26^'Other data'!$H57)</f>
        <v>6.3809117834479442E-2</v>
      </c>
      <c r="BO12" s="223">
        <f>'Other data'!$F7*(EXP('Other data'!$G57)*'Mineral soils'!BM$26^'Other data'!$H57)</f>
        <v>6.4090080149340339E-2</v>
      </c>
      <c r="BP12" s="223">
        <f>'Other data'!$F7*(EXP('Other data'!$G57)*'Mineral soils'!BN$26^'Other data'!$H57)</f>
        <v>6.4371134786918291E-2</v>
      </c>
      <c r="BQ12" s="223">
        <f>'Other data'!$F7*(EXP('Other data'!$G57)*'Mineral soils'!BO$26^'Other data'!$H57)</f>
        <v>6.4652281404411996E-2</v>
      </c>
      <c r="BR12" s="223">
        <f>'Other data'!$F7*(EXP('Other data'!$G57)*'Mineral soils'!BP$26^'Other data'!$H57)</f>
        <v>6.4933519661667188E-2</v>
      </c>
      <c r="BS12" s="223">
        <f>'Other data'!$F7*(EXP('Other data'!$G57)*'Mineral soils'!BQ$26^'Other data'!$H57)</f>
        <v>6.5214849221146051E-2</v>
      </c>
    </row>
    <row r="13" spans="1:71" ht="14.5" customHeight="1" x14ac:dyDescent="0.35">
      <c r="A13" s="226" t="s">
        <v>8</v>
      </c>
      <c r="B13" s="227" t="s">
        <v>0</v>
      </c>
      <c r="C13" s="225" t="s">
        <v>194</v>
      </c>
      <c r="D13" s="32" t="s">
        <v>5</v>
      </c>
      <c r="E13" s="106" t="s">
        <v>15</v>
      </c>
      <c r="F13" s="106" t="s">
        <v>24</v>
      </c>
      <c r="G13" s="223">
        <f>'Other data'!$F8*(EXP('Other data'!$G58)*'Mineral soils'!E$26^'Other data'!$H58)</f>
        <v>1.8565584451467445</v>
      </c>
      <c r="H13" s="223">
        <f>'Other data'!$F8*(EXP('Other data'!$G58)*'Mineral soils'!F$26^'Other data'!$H58)</f>
        <v>1.8713342534242796</v>
      </c>
      <c r="I13" s="223">
        <f>'Other data'!$F8*(EXP('Other data'!$G58)*'Mineral soils'!G$26^'Other data'!$H58)</f>
        <v>1.8860754313045613</v>
      </c>
      <c r="J13" s="223">
        <f>'Other data'!$F8*(EXP('Other data'!$G58)*'Mineral soils'!H$26^'Other data'!$H58)</f>
        <v>1.9007824095200483</v>
      </c>
      <c r="K13" s="223">
        <f>'Other data'!$F8*(EXP('Other data'!$G58)*'Mineral soils'!I$26^'Other data'!$H58)</f>
        <v>1.9154556091848161</v>
      </c>
      <c r="L13" s="223">
        <f>'Other data'!$F8*(EXP('Other data'!$G58)*'Mineral soils'!J$26^'Other data'!$H58)</f>
        <v>1.9300954421025727</v>
      </c>
      <c r="M13" s="223">
        <f>'Other data'!$F8*(EXP('Other data'!$G58)*'Mineral soils'!K$26^'Other data'!$H58)</f>
        <v>1.944702311061937</v>
      </c>
      <c r="N13" s="223">
        <f>'Other data'!$F8*(EXP('Other data'!$G58)*'Mineral soils'!L$26^'Other data'!$H58)</f>
        <v>1.9754548551144127</v>
      </c>
      <c r="O13" s="223">
        <f>'Other data'!$F8*(EXP('Other data'!$G58)*'Mineral soils'!M$26^'Other data'!$H58)</f>
        <v>2.0060656133624577</v>
      </c>
      <c r="P13" s="223">
        <f>'Other data'!$F8*(EXP('Other data'!$G58)*'Mineral soils'!N$26^'Other data'!$H58)</f>
        <v>2.0365380215235573</v>
      </c>
      <c r="Q13" s="223">
        <f>'Other data'!$F8*(EXP('Other data'!$G58)*'Mineral soils'!O$26^'Other data'!$H58)</f>
        <v>2.0668753672478535</v>
      </c>
      <c r="R13" s="223">
        <f>'Other data'!$F8*(EXP('Other data'!$G58)*'Mineral soils'!P$26^'Other data'!$H58)</f>
        <v>2.0970807991869287</v>
      </c>
      <c r="S13" s="223">
        <f>'Other data'!$F8*(EXP('Other data'!$G58)*'Mineral soils'!Q$26^'Other data'!$H58)</f>
        <v>2.1271573353486293</v>
      </c>
      <c r="T13" s="223">
        <f>'Other data'!$F8*(EXP('Other data'!$G58)*'Mineral soils'!R$26^'Other data'!$H58)</f>
        <v>2.157107870806195</v>
      </c>
      <c r="U13" s="223">
        <f>'Other data'!$F8*(EXP('Other data'!$G58)*'Mineral soils'!S$26^'Other data'!$H58)</f>
        <v>2.1869351848222656</v>
      </c>
      <c r="V13" s="223">
        <f>'Other data'!$F8*(EXP('Other data'!$G58)*'Mineral soils'!T$26^'Other data'!$H58)</f>
        <v>2.2166419474417385</v>
      </c>
      <c r="W13" s="223">
        <f>'Other data'!$F8*(EXP('Other data'!$G58)*'Mineral soils'!U$26^'Other data'!$H58)</f>
        <v>2.2118337201896661</v>
      </c>
      <c r="X13" s="223">
        <f>'Other data'!$F8*(EXP('Other data'!$G58)*'Mineral soils'!V$26^'Other data'!$H58)</f>
        <v>2.2070223810945553</v>
      </c>
      <c r="Y13" s="223">
        <f>'Other data'!$F8*(EXP('Other data'!$G58)*'Mineral soils'!W$26^'Other data'!$H58)</f>
        <v>2.2022079193288056</v>
      </c>
      <c r="Z13" s="223">
        <f>'Other data'!$F8*(EXP('Other data'!$G58)*'Mineral soils'!X$26^'Other data'!$H58)</f>
        <v>2.1973903239962991</v>
      </c>
      <c r="AA13" s="223">
        <f>'Other data'!$F8*(EXP('Other data'!$G58)*'Mineral soils'!Y$26^'Other data'!$H58)</f>
        <v>2.1925695841317752</v>
      </c>
      <c r="AB13" s="223">
        <f>'Other data'!$F8*(EXP('Other data'!$G58)*'Mineral soils'!Z$26^'Other data'!$H58)</f>
        <v>2.1877456887001903</v>
      </c>
      <c r="AC13" s="223">
        <f>'Other data'!$F8*(EXP('Other data'!$G58)*'Mineral soils'!AA$26^'Other data'!$H58)</f>
        <v>2.1829186265960674</v>
      </c>
      <c r="AD13" s="223">
        <f>'Other data'!$F8*(EXP('Other data'!$G58)*'Mineral soils'!AB$26^'Other data'!$H58)</f>
        <v>2.1780883866428598</v>
      </c>
      <c r="AE13" s="223">
        <f>'Other data'!$F8*(EXP('Other data'!$G58)*'Mineral soils'!AC$26^'Other data'!$H58)</f>
        <v>2.1732549575922686</v>
      </c>
      <c r="AF13" s="223">
        <f>'Other data'!$F8*(EXP('Other data'!$G58)*'Mineral soils'!AD$26^'Other data'!$H58)</f>
        <v>2.1684183281235883</v>
      </c>
      <c r="AG13" s="223">
        <f>'Other data'!$F8*(EXP('Other data'!$G58)*'Mineral soils'!AE$26^'Other data'!$H58)</f>
        <v>2.1596968341646554</v>
      </c>
      <c r="AH13" s="223">
        <f>'Other data'!$F8*(EXP('Other data'!$G58)*'Mineral soils'!AF$26^'Other data'!$H58)</f>
        <v>2.1509648488515971</v>
      </c>
      <c r="AI13" s="223">
        <f>'Other data'!$F8*(EXP('Other data'!$G58)*'Mineral soils'!AG$26^'Other data'!$H58)</f>
        <v>2.1422223041682438</v>
      </c>
      <c r="AJ13" s="223">
        <f>'Other data'!$F8*(EXP('Other data'!$G58)*'Mineral soils'!AH$26^'Other data'!$H58)</f>
        <v>2.1334691312945293</v>
      </c>
      <c r="AK13" s="223">
        <f>'Other data'!$F8*(EXP('Other data'!$G58)*'Mineral soils'!AI$26^'Other data'!$H58)</f>
        <v>2.1247052605926413</v>
      </c>
      <c r="AL13" s="223">
        <f>'Other data'!$F8*(EXP('Other data'!$G58)*'Mineral soils'!AJ$26^'Other data'!$H58)</f>
        <v>2.1159306215928928</v>
      </c>
      <c r="AM13" s="223">
        <f>'Other data'!$F8*(EXP('Other data'!$G58)*'Mineral soils'!AK$26^'Other data'!$H58)</f>
        <v>2.1071451429792321</v>
      </c>
      <c r="AN13" s="223">
        <f>'Other data'!$F8*(EXP('Other data'!$G58)*'Mineral soils'!AL$26^'Other data'!$H58)</f>
        <v>2.0983487525744433</v>
      </c>
      <c r="AO13" s="223">
        <f>'Other data'!$F8*(EXP('Other data'!$G58)*'Mineral soils'!AM$26^'Other data'!$H58)</f>
        <v>2.1126121217086933</v>
      </c>
      <c r="AP13" s="223">
        <f>'Other data'!$F8*(EXP('Other data'!$G58)*'Mineral soils'!AN$26^'Other data'!$H58)</f>
        <v>2.1268468967340923</v>
      </c>
      <c r="AQ13" s="223">
        <f>'Other data'!$F8*(EXP('Other data'!$G58)*'Mineral soils'!AO$26^'Other data'!$H58)</f>
        <v>2.1410533823062674</v>
      </c>
      <c r="AR13" s="223">
        <f>'Other data'!$F8*(EXP('Other data'!$G58)*'Mineral soils'!AP$26^'Other data'!$H58)</f>
        <v>2.1552318772449266</v>
      </c>
      <c r="AS13" s="223">
        <f>'Other data'!$F8*(EXP('Other data'!$G58)*'Mineral soils'!AQ$26^'Other data'!$H58)</f>
        <v>2.1693826746944151</v>
      </c>
      <c r="AT13" s="223">
        <f>'Other data'!$F8*(EXP('Other data'!$G58)*'Mineral soils'!AR$26^'Other data'!$H58)</f>
        <v>2.1786706433822558</v>
      </c>
      <c r="AU13" s="223">
        <f>'Other data'!$F8*(EXP('Other data'!$G58)*'Mineral soils'!AS$26^'Other data'!$H58)</f>
        <v>2.1879468463081833</v>
      </c>
      <c r="AV13" s="223">
        <f>'Other data'!$F8*(EXP('Other data'!$G58)*'Mineral soils'!AT$26^'Other data'!$H58)</f>
        <v>2.1972113629384067</v>
      </c>
      <c r="AW13" s="223">
        <f>'Other data'!$F8*(EXP('Other data'!$G58)*'Mineral soils'!AU$26^'Other data'!$H58)</f>
        <v>2.2064642717711185</v>
      </c>
      <c r="AX13" s="223">
        <f>'Other data'!$F8*(EXP('Other data'!$G58)*'Mineral soils'!AV$26^'Other data'!$H58)</f>
        <v>2.2157056503534989</v>
      </c>
      <c r="AY13" s="223">
        <f>'Other data'!$F8*(EXP('Other data'!$G58)*'Mineral soils'!AW$26^'Other data'!$H58)</f>
        <v>2.2157056503534989</v>
      </c>
      <c r="AZ13" s="223">
        <f>'Other data'!$F8*(EXP('Other data'!$G58)*'Mineral soils'!AX$26^'Other data'!$H58)</f>
        <v>2.2157056503534989</v>
      </c>
      <c r="BA13" s="223">
        <f>'Other data'!$F8*(EXP('Other data'!$G58)*'Mineral soils'!AY$26^'Other data'!$H58)</f>
        <v>2.2157056503534989</v>
      </c>
      <c r="BB13" s="223">
        <f>'Other data'!$F8*(EXP('Other data'!$G58)*'Mineral soils'!AZ$26^'Other data'!$H58)</f>
        <v>2.2157056503534989</v>
      </c>
      <c r="BC13" s="223">
        <f>'Other data'!$F8*(EXP('Other data'!$G58)*'Mineral soils'!BA$26^'Other data'!$H58)</f>
        <v>2.2323889376717627</v>
      </c>
      <c r="BD13" s="223">
        <f>'Other data'!$F8*(EXP('Other data'!$G58)*'Mineral soils'!BB$26^'Other data'!$H58)</f>
        <v>2.2490352120550212</v>
      </c>
      <c r="BE13" s="223">
        <f>'Other data'!$F8*(EXP('Other data'!$G58)*'Mineral soils'!BC$26^'Other data'!$H58)</f>
        <v>2.2656449095202325</v>
      </c>
      <c r="BF13" s="223">
        <f>'Other data'!$F8*(EXP('Other data'!$G58)*'Mineral soils'!BD$26^'Other data'!$H58)</f>
        <v>2.2822184568580322</v>
      </c>
      <c r="BG13" s="223">
        <f>'Other data'!$F8*(EXP('Other data'!$G58)*'Mineral soils'!BE$26^'Other data'!$H58)</f>
        <v>2.298756271912902</v>
      </c>
      <c r="BH13" s="223">
        <f>'Other data'!$F8*(EXP('Other data'!$G58)*'Mineral soils'!BF$26^'Other data'!$H58)</f>
        <v>2.3152587638523174</v>
      </c>
      <c r="BI13" s="223">
        <f>'Other data'!$F8*(EXP('Other data'!$G58)*'Mineral soils'!BG$26^'Other data'!$H58)</f>
        <v>2.3317263334252956</v>
      </c>
      <c r="BJ13" s="223">
        <f>'Other data'!$F8*(EXP('Other data'!$G58)*'Mineral soils'!BH$26^'Other data'!$H58)</f>
        <v>2.3481593732110722</v>
      </c>
      <c r="BK13" s="223">
        <f>'Other data'!$F8*(EXP('Other data'!$G58)*'Mineral soils'!BI$26^'Other data'!$H58)</f>
        <v>2.3645582678581225</v>
      </c>
      <c r="BL13" s="223">
        <f>'Other data'!$F8*(EXP('Other data'!$G58)*'Mineral soils'!BJ$26^'Other data'!$H58)</f>
        <v>2.3809233943141881</v>
      </c>
      <c r="BM13" s="223">
        <f>'Other data'!$F8*(EXP('Other data'!$G58)*'Mineral soils'!BK$26^'Other data'!$H58)</f>
        <v>2.3972551220476359</v>
      </c>
      <c r="BN13" s="223">
        <f>'Other data'!$F8*(EXP('Other data'!$G58)*'Mineral soils'!BL$26^'Other data'!$H58)</f>
        <v>2.4048066824816186</v>
      </c>
      <c r="BO13" s="223">
        <f>'Other data'!$F8*(EXP('Other data'!$G58)*'Mineral soils'!BM$26^'Other data'!$H58)</f>
        <v>2.4123511942415092</v>
      </c>
      <c r="BP13" s="223">
        <f>'Other data'!$F8*(EXP('Other data'!$G58)*'Mineral soils'!BN$26^'Other data'!$H58)</f>
        <v>2.4198886924565453</v>
      </c>
      <c r="BQ13" s="223">
        <f>'Other data'!$F8*(EXP('Other data'!$G58)*'Mineral soils'!BO$26^'Other data'!$H58)</f>
        <v>2.4274192119397515</v>
      </c>
      <c r="BR13" s="223">
        <f>'Other data'!$F8*(EXP('Other data'!$G58)*'Mineral soils'!BP$26^'Other data'!$H58)</f>
        <v>2.4349427871920399</v>
      </c>
      <c r="BS13" s="223">
        <f>'Other data'!$F8*(EXP('Other data'!$G58)*'Mineral soils'!BQ$26^'Other data'!$H58)</f>
        <v>2.4424594524062559</v>
      </c>
    </row>
    <row r="14" spans="1:71" ht="14.5" customHeight="1" x14ac:dyDescent="0.35">
      <c r="A14" s="226" t="s">
        <v>8</v>
      </c>
      <c r="B14" s="227" t="s">
        <v>0</v>
      </c>
      <c r="C14" s="225" t="s">
        <v>194</v>
      </c>
      <c r="D14" s="32" t="s">
        <v>5</v>
      </c>
      <c r="E14" s="106" t="s">
        <v>13</v>
      </c>
      <c r="F14" s="106" t="s">
        <v>69</v>
      </c>
      <c r="G14" s="223">
        <f>'Other data'!$E$9*(EXP('Other data'!$E59)*'Mineral soils'!E26^'Other data'!$F59)</f>
        <v>5.6095396355065668E-3</v>
      </c>
      <c r="H14" s="223">
        <f>'Other data'!$E$9*(EXP('Other data'!$E59)*'Mineral soils'!F26^'Other data'!$F59)</f>
        <v>5.6685324776171737E-3</v>
      </c>
      <c r="I14" s="223">
        <f>'Other data'!$E$9*(EXP('Other data'!$E59)*'Mineral soils'!G26^'Other data'!$F59)</f>
        <v>5.7275356436351024E-3</v>
      </c>
      <c r="J14" s="223">
        <f>'Other data'!$E$9*(EXP('Other data'!$E59)*'Mineral soils'!H26^'Other data'!$F59)</f>
        <v>5.7865490307616434E-3</v>
      </c>
      <c r="K14" s="223">
        <f>'Other data'!$E$9*(EXP('Other data'!$E59)*'Mineral soils'!I26^'Other data'!$F59)</f>
        <v>5.8455725382424769E-3</v>
      </c>
      <c r="L14" s="223">
        <f>'Other data'!$E$9*(EXP('Other data'!$E59)*'Mineral soils'!J26^'Other data'!$F59)</f>
        <v>5.9046060673069974E-3</v>
      </c>
      <c r="M14" s="223">
        <f>'Other data'!$E$9*(EXP('Other data'!$E59)*'Mineral soils'!K26^'Other data'!$F59)</f>
        <v>5.9636495211102597E-3</v>
      </c>
      <c r="N14" s="223">
        <f>'Other data'!$E$9*(EXP('Other data'!$E59)*'Mineral soils'!L26^'Other data'!$F59)</f>
        <v>6.0884197226920888E-3</v>
      </c>
      <c r="O14" s="223">
        <f>'Other data'!$E$9*(EXP('Other data'!$E59)*'Mineral soils'!M26^'Other data'!$F59)</f>
        <v>6.2132329302632457E-3</v>
      </c>
      <c r="P14" s="223">
        <f>'Other data'!$E$9*(EXP('Other data'!$E59)*'Mineral soils'!N26^'Other data'!$F59)</f>
        <v>6.3380883085634981E-3</v>
      </c>
      <c r="Q14" s="223">
        <f>'Other data'!$E$9*(EXP('Other data'!$E59)*'Mineral soils'!O26^'Other data'!$F59)</f>
        <v>6.4629850544274982E-3</v>
      </c>
      <c r="R14" s="223">
        <f>'Other data'!$E$9*(EXP('Other data'!$E59)*'Mineral soils'!P26^'Other data'!$F59)</f>
        <v>6.5879223949647297E-3</v>
      </c>
      <c r="S14" s="223">
        <f>'Other data'!$E$9*(EXP('Other data'!$E59)*'Mineral soils'!Q26^'Other data'!$F59)</f>
        <v>6.712899585874745E-3</v>
      </c>
      <c r="T14" s="223">
        <f>'Other data'!$E$9*(EXP('Other data'!$E59)*'Mineral soils'!R26^'Other data'!$F59)</f>
        <v>6.8379159098852782E-3</v>
      </c>
      <c r="U14" s="223">
        <f>'Other data'!$E$9*(EXP('Other data'!$E59)*'Mineral soils'!S26^'Other data'!$F59)</f>
        <v>6.9629706753022444E-3</v>
      </c>
      <c r="V14" s="223">
        <f>'Other data'!$E$9*(EXP('Other data'!$E59)*'Mineral soils'!T26^'Other data'!$F59)</f>
        <v>7.0880632146618182E-3</v>
      </c>
      <c r="W14" s="223">
        <f>'Other data'!$E$9*(EXP('Other data'!$E59)*'Mineral soils'!U26^'Other data'!$F59)</f>
        <v>7.0677796339627171E-3</v>
      </c>
      <c r="X14" s="223">
        <f>'Other data'!$E$9*(EXP('Other data'!$E59)*'Mineral soils'!V26^'Other data'!$F59)</f>
        <v>7.0474970318931849E-3</v>
      </c>
      <c r="Y14" s="223">
        <f>'Other data'!$E$9*(EXP('Other data'!$E59)*'Mineral soils'!W26^'Other data'!$F59)</f>
        <v>7.0272154111748674E-3</v>
      </c>
      <c r="Z14" s="223">
        <f>'Other data'!$E$9*(EXP('Other data'!$E59)*'Mineral soils'!X26^'Other data'!$F59)</f>
        <v>7.0069347745447385E-3</v>
      </c>
      <c r="AA14" s="223">
        <f>'Other data'!$E$9*(EXP('Other data'!$E59)*'Mineral soils'!Y26^'Other data'!$F59)</f>
        <v>6.9866551247552049E-3</v>
      </c>
      <c r="AB14" s="223">
        <f>'Other data'!$E$9*(EXP('Other data'!$E59)*'Mineral soils'!Z26^'Other data'!$F59)</f>
        <v>6.9663764645742565E-3</v>
      </c>
      <c r="AC14" s="223">
        <f>'Other data'!$E$9*(EXP('Other data'!$E59)*'Mineral soils'!AA26^'Other data'!$F59)</f>
        <v>6.9460987967855763E-3</v>
      </c>
      <c r="AD14" s="223">
        <f>'Other data'!$E$9*(EXP('Other data'!$E59)*'Mineral soils'!AB26^'Other data'!$F59)</f>
        <v>6.9258221241887121E-3</v>
      </c>
      <c r="AE14" s="223">
        <f>'Other data'!$E$9*(EXP('Other data'!$E59)*'Mineral soils'!AC26^'Other data'!$F59)</f>
        <v>6.9055464495991785E-3</v>
      </c>
      <c r="AF14" s="223">
        <f>'Other data'!$E$9*(EXP('Other data'!$E59)*'Mineral soils'!AD26^'Other data'!$F59)</f>
        <v>6.8852717758485903E-3</v>
      </c>
      <c r="AG14" s="223">
        <f>'Other data'!$E$9*(EXP('Other data'!$E59)*'Mineral soils'!AE26^'Other data'!$F59)</f>
        <v>6.8487486764239654E-3</v>
      </c>
      <c r="AH14" s="223">
        <f>'Other data'!$E$9*(EXP('Other data'!$E59)*'Mineral soils'!AF26^'Other data'!$F59)</f>
        <v>6.8122288513074855E-3</v>
      </c>
      <c r="AI14" s="223">
        <f>'Other data'!$E$9*(EXP('Other data'!$E59)*'Mineral soils'!AG26^'Other data'!$F59)</f>
        <v>6.7757123174608603E-3</v>
      </c>
      <c r="AJ14" s="223">
        <f>'Other data'!$E$9*(EXP('Other data'!$E59)*'Mineral soils'!AH26^'Other data'!$F59)</f>
        <v>6.7391990920239999E-3</v>
      </c>
      <c r="AK14" s="223">
        <f>'Other data'!$E$9*(EXP('Other data'!$E59)*'Mineral soils'!AI26^'Other data'!$F59)</f>
        <v>6.7026891923178322E-3</v>
      </c>
      <c r="AL14" s="223">
        <f>'Other data'!$E$9*(EXP('Other data'!$E59)*'Mineral soils'!AJ26^'Other data'!$F59)</f>
        <v>6.6661826358472157E-3</v>
      </c>
      <c r="AM14" s="223">
        <f>'Other data'!$E$9*(EXP('Other data'!$E59)*'Mineral soils'!AK26^'Other data'!$F59)</f>
        <v>6.62967944030391E-3</v>
      </c>
      <c r="AN14" s="223">
        <f>'Other data'!$E$9*(EXP('Other data'!$E59)*'Mineral soils'!AL26^'Other data'!$F59)</f>
        <v>6.59317962356954E-3</v>
      </c>
      <c r="AO14" s="223">
        <f>'Other data'!$E$9*(EXP('Other data'!$E59)*'Mineral soils'!AM26^'Other data'!$F59)</f>
        <v>6.6523887396468476E-3</v>
      </c>
      <c r="AP14" s="223">
        <f>'Other data'!$E$9*(EXP('Other data'!$E59)*'Mineral soils'!AN26^'Other data'!$F59)</f>
        <v>6.7116067171289475E-3</v>
      </c>
      <c r="AQ14" s="223">
        <f>'Other data'!$E$9*(EXP('Other data'!$E59)*'Mineral soils'!AO26^'Other data'!$F59)</f>
        <v>6.7708334804456004E-3</v>
      </c>
      <c r="AR14" s="223">
        <f>'Other data'!$E$9*(EXP('Other data'!$E59)*'Mineral soils'!AP26^'Other data'!$F59)</f>
        <v>6.8300689553155358E-3</v>
      </c>
      <c r="AS14" s="223">
        <f>'Other data'!$E$9*(EXP('Other data'!$E59)*'Mineral soils'!AQ26^'Other data'!$F59)</f>
        <v>6.8893130687136652E-3</v>
      </c>
      <c r="AT14" s="223">
        <f>'Other data'!$E$9*(EXP('Other data'!$E59)*'Mineral soils'!AR26^'Other data'!$F59)</f>
        <v>6.9282655953097653E-3</v>
      </c>
      <c r="AU14" s="223">
        <f>'Other data'!$E$9*(EXP('Other data'!$E59)*'Mineral soils'!AS26^'Other data'!$F59)</f>
        <v>6.9672218042339173E-3</v>
      </c>
      <c r="AV14" s="223">
        <f>'Other data'!$E$9*(EXP('Other data'!$E59)*'Mineral soils'!AT26^'Other data'!$F59)</f>
        <v>7.0061816755871897E-3</v>
      </c>
      <c r="AW14" s="223">
        <f>'Other data'!$E$9*(EXP('Other data'!$E59)*'Mineral soils'!AU26^'Other data'!$F59)</f>
        <v>7.0451451896863439E-3</v>
      </c>
      <c r="AX14" s="223">
        <f>'Other data'!$E$9*(EXP('Other data'!$E59)*'Mineral soils'!AV26^'Other data'!$F59)</f>
        <v>7.0841123270604231E-3</v>
      </c>
      <c r="AY14" s="223">
        <f>'Other data'!$E$9*(EXP('Other data'!$E59)*'Mineral soils'!AW26^'Other data'!$F59)</f>
        <v>7.0841123270604231E-3</v>
      </c>
      <c r="AZ14" s="223">
        <f>'Other data'!$E$9*(EXP('Other data'!$E59)*'Mineral soils'!AX26^'Other data'!$F59)</f>
        <v>7.0841123270604231E-3</v>
      </c>
      <c r="BA14" s="223">
        <f>'Other data'!$E$9*(EXP('Other data'!$E59)*'Mineral soils'!AY26^'Other data'!$F59)</f>
        <v>7.0841123270604231E-3</v>
      </c>
      <c r="BB14" s="223">
        <f>'Other data'!$E$9*(EXP('Other data'!$E59)*'Mineral soils'!AZ26^'Other data'!$F59)</f>
        <v>7.0841123270604231E-3</v>
      </c>
      <c r="BC14" s="223">
        <f>'Other data'!$E$9*(EXP('Other data'!$E59)*'Mineral soils'!BA26^'Other data'!$F59)</f>
        <v>7.1545905308947931E-3</v>
      </c>
      <c r="BD14" s="223">
        <f>'Other data'!$E$9*(EXP('Other data'!$E59)*'Mineral soils'!BB26^'Other data'!$F59)</f>
        <v>7.2250804091705464E-3</v>
      </c>
      <c r="BE14" s="223">
        <f>'Other data'!$E$9*(EXP('Other data'!$E59)*'Mineral soils'!BC26^'Other data'!$F59)</f>
        <v>7.2955818517970294E-3</v>
      </c>
      <c r="BF14" s="223">
        <f>'Other data'!$E$9*(EXP('Other data'!$E59)*'Mineral soils'!BD26^'Other data'!$F59)</f>
        <v>7.3660947507580548E-3</v>
      </c>
      <c r="BG14" s="223">
        <f>'Other data'!$E$9*(EXP('Other data'!$E59)*'Mineral soils'!BE26^'Other data'!$F59)</f>
        <v>7.4366190000536439E-3</v>
      </c>
      <c r="BH14" s="223">
        <f>'Other data'!$E$9*(EXP('Other data'!$E59)*'Mineral soils'!BF26^'Other data'!$F59)</f>
        <v>7.5071544956441328E-3</v>
      </c>
      <c r="BI14" s="223">
        <f>'Other data'!$E$9*(EXP('Other data'!$E59)*'Mineral soils'!BG26^'Other data'!$F59)</f>
        <v>7.5777011353958508E-3</v>
      </c>
      <c r="BJ14" s="223">
        <f>'Other data'!$E$9*(EXP('Other data'!$E59)*'Mineral soils'!BH26^'Other data'!$F59)</f>
        <v>7.6482588190293493E-3</v>
      </c>
      <c r="BK14" s="223">
        <f>'Other data'!$E$9*(EXP('Other data'!$E59)*'Mineral soils'!BI26^'Other data'!$F59)</f>
        <v>7.7188274480690057E-3</v>
      </c>
      <c r="BL14" s="223">
        <f>'Other data'!$E$9*(EXP('Other data'!$E59)*'Mineral soils'!BJ26^'Other data'!$F59)</f>
        <v>7.7894069257947347E-3</v>
      </c>
      <c r="BM14" s="223">
        <f>'Other data'!$E$9*(EXP('Other data'!$E59)*'Mineral soils'!BK26^'Other data'!$F59)</f>
        <v>7.8599971571954117E-3</v>
      </c>
      <c r="BN14" s="223">
        <f>'Other data'!$E$9*(EXP('Other data'!$E59)*'Mineral soils'!BL26^'Other data'!$F59)</f>
        <v>7.8926891663625709E-3</v>
      </c>
      <c r="BO14" s="223">
        <f>'Other data'!$E$9*(EXP('Other data'!$E59)*'Mineral soils'!BM26^'Other data'!$F59)</f>
        <v>7.9253834523153356E-3</v>
      </c>
      <c r="BP14" s="223">
        <f>'Other data'!$E$9*(EXP('Other data'!$E59)*'Mineral soils'!BN26^'Other data'!$F59)</f>
        <v>7.9580800059764895E-3</v>
      </c>
      <c r="BQ14" s="223">
        <f>'Other data'!$E$9*(EXP('Other data'!$E59)*'Mineral soils'!BO26^'Other data'!$F59)</f>
        <v>7.9907788183415599E-3</v>
      </c>
      <c r="BR14" s="223">
        <f>'Other data'!$E$9*(EXP('Other data'!$E59)*'Mineral soils'!BP26^'Other data'!$F59)</f>
        <v>8.0234798804778972E-3</v>
      </c>
      <c r="BS14" s="223">
        <f>'Other data'!$E$9*(EXP('Other data'!$E59)*'Mineral soils'!BQ26^'Other data'!$F59)</f>
        <v>8.0561831835238452E-3</v>
      </c>
    </row>
    <row r="15" spans="1:71" ht="14.5" customHeight="1" x14ac:dyDescent="0.35">
      <c r="A15" s="226" t="s">
        <v>8</v>
      </c>
      <c r="B15" s="227" t="s">
        <v>0</v>
      </c>
      <c r="C15" s="225" t="s">
        <v>194</v>
      </c>
      <c r="D15" s="32" t="s">
        <v>19</v>
      </c>
      <c r="E15" s="106" t="s">
        <v>15</v>
      </c>
      <c r="F15" s="106" t="s">
        <v>20</v>
      </c>
      <c r="G15" s="223">
        <f>'Other data'!$G$4*'Mineral soils'!E27*'Other data'!$G$41*'Other data'!$G$42</f>
        <v>0.148708597628711</v>
      </c>
      <c r="H15" s="223">
        <f>'Other data'!$G$4*'Mineral soils'!F27*'Other data'!$G$41*'Other data'!$G$42</f>
        <v>0.15113255088568026</v>
      </c>
      <c r="I15" s="223">
        <f>'Other data'!$G$4*'Mineral soils'!G27*'Other data'!$G$41*'Other data'!$G$42</f>
        <v>0.15355650414265004</v>
      </c>
      <c r="J15" s="223">
        <f>'Other data'!$G$4*'Mineral soils'!H27*'Other data'!$G$41*'Other data'!$G$42</f>
        <v>0.15598045739961888</v>
      </c>
      <c r="K15" s="223">
        <f>'Other data'!$G$4*'Mineral soils'!I27*'Other data'!$G$41*'Other data'!$G$42</f>
        <v>0.15840441065658772</v>
      </c>
      <c r="L15" s="223">
        <f>'Other data'!$G$4*'Mineral soils'!J27*'Other data'!$G$41*'Other data'!$G$42</f>
        <v>0.16082836391355751</v>
      </c>
      <c r="M15" s="223">
        <f>'Other data'!$G$4*'Mineral soils'!K27*'Other data'!$G$41*'Other data'!$G$42</f>
        <v>0.16325231717052582</v>
      </c>
      <c r="N15" s="223">
        <f>'Other data'!$G$4*'Mineral soils'!L27*'Other data'!$G$41*'Other data'!$G$42</f>
        <v>0.16341678567174692</v>
      </c>
      <c r="O15" s="223">
        <f>'Other data'!$G$4*'Mineral soils'!M27*'Other data'!$G$41*'Other data'!$G$42</f>
        <v>0.16358125417296804</v>
      </c>
      <c r="P15" s="223">
        <f>'Other data'!$G$4*'Mineral soils'!N27*'Other data'!$G$41*'Other data'!$G$42</f>
        <v>0.16374572267418913</v>
      </c>
      <c r="Q15" s="223">
        <f>'Other data'!$G$4*'Mineral soils'!O27*'Other data'!$G$41*'Other data'!$G$42</f>
        <v>0.1639101911754102</v>
      </c>
      <c r="R15" s="223">
        <f>'Other data'!$G$4*'Mineral soils'!P27*'Other data'!$G$41*'Other data'!$G$42</f>
        <v>0.16407465967663132</v>
      </c>
      <c r="S15" s="223">
        <f>'Other data'!$G$4*'Mineral soils'!Q27*'Other data'!$G$41*'Other data'!$G$42</f>
        <v>0.16423912817785244</v>
      </c>
      <c r="T15" s="223">
        <f>'Other data'!$G$4*'Mineral soils'!R27*'Other data'!$G$41*'Other data'!$G$42</f>
        <v>0.16440359667907348</v>
      </c>
      <c r="U15" s="223">
        <f>'Other data'!$G$4*'Mineral soils'!S27*'Other data'!$G$41*'Other data'!$G$42</f>
        <v>0.1645680651802946</v>
      </c>
      <c r="V15" s="223">
        <f>'Other data'!$G$4*'Mineral soils'!T27*'Other data'!$G$41*'Other data'!$G$42</f>
        <v>0.16473253368151566</v>
      </c>
      <c r="W15" s="223">
        <f>'Other data'!$G$4*'Mineral soils'!U27*'Other data'!$G$41*'Other data'!$G$42</f>
        <v>0.16755257725871989</v>
      </c>
      <c r="X15" s="223">
        <f>'Other data'!$G$4*'Mineral soils'!V27*'Other data'!$G$41*'Other data'!$G$42</f>
        <v>0.17037262083592392</v>
      </c>
      <c r="Y15" s="223">
        <f>'Other data'!$G$4*'Mineral soils'!W27*'Other data'!$G$41*'Other data'!$G$42</f>
        <v>0.17319266441312703</v>
      </c>
      <c r="Z15" s="223">
        <f>'Other data'!$G$4*'Mineral soils'!X27*'Other data'!$G$41*'Other data'!$G$42</f>
        <v>0.17601270799033111</v>
      </c>
      <c r="AA15" s="223">
        <f>'Other data'!$G$4*'Mineral soils'!Y27*'Other data'!$G$41*'Other data'!$G$42</f>
        <v>0.17883275156753514</v>
      </c>
      <c r="AB15" s="223">
        <f>'Other data'!$G$4*'Mineral soils'!Z27*'Other data'!$G$41*'Other data'!$G$42</f>
        <v>0.18165279514473917</v>
      </c>
      <c r="AC15" s="223">
        <f>'Other data'!$G$4*'Mineral soils'!AA27*'Other data'!$G$41*'Other data'!$G$42</f>
        <v>0.18447283872194323</v>
      </c>
      <c r="AD15" s="223">
        <f>'Other data'!$G$4*'Mineral soils'!AB27*'Other data'!$G$41*'Other data'!$G$42</f>
        <v>0.18729288229914637</v>
      </c>
      <c r="AE15" s="223">
        <f>'Other data'!$G$4*'Mineral soils'!AC27*'Other data'!$G$41*'Other data'!$G$42</f>
        <v>0.1901129258763504</v>
      </c>
      <c r="AF15" s="223">
        <f>'Other data'!$G$4*'Mineral soils'!AD27*'Other data'!$G$41*'Other data'!$G$42</f>
        <v>0.19293296945355423</v>
      </c>
      <c r="AG15" s="223">
        <f>'Other data'!$G$4*'Mineral soils'!AE27*'Other data'!$G$41*'Other data'!$G$42</f>
        <v>0.19530434339548502</v>
      </c>
      <c r="AH15" s="223">
        <f>'Other data'!$G$4*'Mineral soils'!AF27*'Other data'!$G$41*'Other data'!$G$42</f>
        <v>0.19767571733741462</v>
      </c>
      <c r="AI15" s="223">
        <f>'Other data'!$G$4*'Mineral soils'!AG27*'Other data'!$G$41*'Other data'!$G$42</f>
        <v>0.20004709127934422</v>
      </c>
      <c r="AJ15" s="223">
        <f>'Other data'!$G$4*'Mineral soils'!AH27*'Other data'!$G$41*'Other data'!$G$42</f>
        <v>0.20241846522127388</v>
      </c>
      <c r="AK15" s="223">
        <f>'Other data'!$G$4*'Mineral soils'!AI27*'Other data'!$G$41*'Other data'!$G$42</f>
        <v>0.2047898391632044</v>
      </c>
      <c r="AL15" s="223">
        <f>'Other data'!$G$4*'Mineral soils'!AJ27*'Other data'!$G$41*'Other data'!$G$42</f>
        <v>0.207161213105134</v>
      </c>
      <c r="AM15" s="223">
        <f>'Other data'!$G$4*'Mineral soils'!AK27*'Other data'!$G$41*'Other data'!$G$42</f>
        <v>0.20953258704706362</v>
      </c>
      <c r="AN15" s="223">
        <f>'Other data'!$G$4*'Mineral soils'!AL27*'Other data'!$G$41*'Other data'!$G$42</f>
        <v>0.21190396098899267</v>
      </c>
      <c r="AO15" s="223">
        <f>'Other data'!$G$4*'Mineral soils'!AM27*'Other data'!$G$41*'Other data'!$G$42</f>
        <v>0.21631172740028001</v>
      </c>
      <c r="AP15" s="223">
        <f>'Other data'!$G$4*'Mineral soils'!AN27*'Other data'!$G$41*'Other data'!$G$42</f>
        <v>0.22071949381156675</v>
      </c>
      <c r="AQ15" s="223">
        <f>'Other data'!$G$4*'Mineral soils'!AO27*'Other data'!$G$41*'Other data'!$G$42</f>
        <v>0.2251272602228554</v>
      </c>
      <c r="AR15" s="223">
        <f>'Other data'!$G$4*'Mineral soils'!AP27*'Other data'!$G$41*'Other data'!$G$42</f>
        <v>0.22953502663414219</v>
      </c>
      <c r="AS15" s="223">
        <f>'Other data'!$G$4*'Mineral soils'!AQ27*'Other data'!$G$41*'Other data'!$G$42</f>
        <v>0.23394279304542909</v>
      </c>
      <c r="AT15" s="223">
        <f>'Other data'!$G$4*'Mineral soils'!AR27*'Other data'!$G$41*'Other data'!$G$42</f>
        <v>0.23816411807768462</v>
      </c>
      <c r="AU15" s="223">
        <f>'Other data'!$G$4*'Mineral soils'!AS27*'Other data'!$G$41*'Other data'!$G$42</f>
        <v>0.24238544310994029</v>
      </c>
      <c r="AV15" s="223">
        <f>'Other data'!$G$4*'Mineral soils'!AT27*'Other data'!$G$41*'Other data'!$G$42</f>
        <v>0.24660676814219692</v>
      </c>
      <c r="AW15" s="223">
        <f>'Other data'!$G$4*'Mineral soils'!AU27*'Other data'!$G$41*'Other data'!$G$42</f>
        <v>0.25082809317445259</v>
      </c>
      <c r="AX15" s="223">
        <f>'Other data'!$G$4*'Mineral soils'!AV27*'Other data'!$G$41*'Other data'!$G$42</f>
        <v>0.25504941820670773</v>
      </c>
      <c r="AY15" s="223">
        <f>'Other data'!$G$4*'Mineral soils'!AW27*'Other data'!$G$41*'Other data'!$G$42</f>
        <v>0.25409774127310075</v>
      </c>
      <c r="AZ15" s="223">
        <f>'Other data'!$G$4*'Mineral soils'!AX27*'Other data'!$G$41*'Other data'!$G$42</f>
        <v>0.25314606433949355</v>
      </c>
      <c r="BA15" s="223">
        <f>'Other data'!$G$4*'Mineral soils'!AY27*'Other data'!$G$41*'Other data'!$G$42</f>
        <v>0.25219438740588629</v>
      </c>
      <c r="BB15" s="223">
        <f>'Other data'!$G$4*'Mineral soils'!AZ27*'Other data'!$G$41*'Other data'!$G$42</f>
        <v>0.25124271047227931</v>
      </c>
      <c r="BC15" s="223">
        <f>'Other data'!$G$4*'Mineral soils'!BA27*'Other data'!$G$41*'Other data'!$G$42</f>
        <v>0.25258964707449089</v>
      </c>
      <c r="BD15" s="223">
        <f>'Other data'!$G$4*'Mineral soils'!BB27*'Other data'!$G$41*'Other data'!$G$42</f>
        <v>0.25393658367670291</v>
      </c>
      <c r="BE15" s="223">
        <f>'Other data'!$G$4*'Mineral soils'!BC27*'Other data'!$G$41*'Other data'!$G$42</f>
        <v>0.25528352027891499</v>
      </c>
      <c r="BF15" s="223">
        <f>'Other data'!$G$4*'Mineral soils'!BD27*'Other data'!$G$41*'Other data'!$G$42</f>
        <v>0.25663045688112651</v>
      </c>
      <c r="BG15" s="223">
        <f>'Other data'!$G$4*'Mineral soils'!BE27*'Other data'!$G$41*'Other data'!$G$42</f>
        <v>0.25797739348333854</v>
      </c>
      <c r="BH15" s="223">
        <f>'Other data'!$G$4*'Mineral soils'!BF27*'Other data'!$G$41*'Other data'!$G$42</f>
        <v>0.25932433008555011</v>
      </c>
      <c r="BI15" s="223">
        <f>'Other data'!$G$4*'Mineral soils'!BG27*'Other data'!$G$41*'Other data'!$G$42</f>
        <v>0.26067126668776214</v>
      </c>
      <c r="BJ15" s="223">
        <f>'Other data'!$G$4*'Mineral soils'!BH27*'Other data'!$G$41*'Other data'!$G$42</f>
        <v>0.26201820328997372</v>
      </c>
      <c r="BK15" s="223">
        <f>'Other data'!$G$4*'Mineral soils'!BI27*'Other data'!$G$41*'Other data'!$G$42</f>
        <v>0.26336513989218574</v>
      </c>
      <c r="BL15" s="223">
        <f>'Other data'!$G$4*'Mineral soils'!BJ27*'Other data'!$G$41*'Other data'!$G$42</f>
        <v>0.26471207649439782</v>
      </c>
      <c r="BM15" s="223">
        <f>'Other data'!$G$4*'Mineral soils'!BK27*'Other data'!$G$41*'Other data'!$G$42</f>
        <v>0.26605901309660951</v>
      </c>
      <c r="BN15" s="223">
        <f>'Other data'!$G$4*'Mineral soils'!BL27*'Other data'!$G$41*'Other data'!$G$42</f>
        <v>0.26817563788176535</v>
      </c>
      <c r="BO15" s="223">
        <f>'Other data'!$G$4*'Mineral soils'!BM27*'Other data'!$G$41*'Other data'!$G$42</f>
        <v>0.27029226266692225</v>
      </c>
      <c r="BP15" s="223">
        <f>'Other data'!$G$4*'Mineral soils'!BN27*'Other data'!$G$41*'Other data'!$G$42</f>
        <v>0.2724088874520782</v>
      </c>
      <c r="BQ15" s="223">
        <f>'Other data'!$G$4*'Mineral soils'!BO27*'Other data'!$G$41*'Other data'!$G$42</f>
        <v>0.27452551223723415</v>
      </c>
      <c r="BR15" s="223">
        <f>'Other data'!$G$4*'Mineral soils'!BP27*'Other data'!$G$41*'Other data'!$G$42</f>
        <v>0.27664213702239104</v>
      </c>
      <c r="BS15" s="223">
        <f>'Other data'!$G$4*'Mineral soils'!BQ27*'Other data'!$G$41*'Other data'!$G$42</f>
        <v>0.278758761807547</v>
      </c>
    </row>
    <row r="16" spans="1:71" ht="14.5" customHeight="1" x14ac:dyDescent="0.35">
      <c r="A16" s="226" t="s">
        <v>8</v>
      </c>
      <c r="B16" s="227" t="s">
        <v>0</v>
      </c>
      <c r="C16" s="225" t="s">
        <v>194</v>
      </c>
      <c r="D16" s="32" t="s">
        <v>19</v>
      </c>
      <c r="E16" s="106" t="s">
        <v>14</v>
      </c>
      <c r="F16" s="106" t="s">
        <v>21</v>
      </c>
      <c r="G16" s="223">
        <f>'Other data'!$G5*(EXP('Other data'!$I55)*'Mineral soils'!E$27^'Other data'!$J55)</f>
        <v>2.034740663433671E-2</v>
      </c>
      <c r="H16" s="223">
        <f>'Other data'!$G5*(EXP('Other data'!$I55)*'Mineral soils'!F$27^'Other data'!$J55)</f>
        <v>2.0696931876579922E-2</v>
      </c>
      <c r="I16" s="223">
        <f>'Other data'!$G5*(EXP('Other data'!$I55)*'Mineral soils'!G$27^'Other data'!$J55)</f>
        <v>2.1046756614221122E-2</v>
      </c>
      <c r="J16" s="223">
        <f>'Other data'!$G5*(EXP('Other data'!$I55)*'Mineral soils'!H$27^'Other data'!$J55)</f>
        <v>2.1396876369795974E-2</v>
      </c>
      <c r="K16" s="223">
        <f>'Other data'!$G5*(EXP('Other data'!$I55)*'Mineral soils'!I$27^'Other data'!$J55)</f>
        <v>2.1747286801358463E-2</v>
      </c>
      <c r="L16" s="223">
        <f>'Other data'!$G5*(EXP('Other data'!$I55)*'Mineral soils'!J$27^'Other data'!$J55)</f>
        <v>2.2097983696366563E-2</v>
      </c>
      <c r="M16" s="223">
        <f>'Other data'!$G5*(EXP('Other data'!$I55)*'Mineral soils'!K$27^'Other data'!$J55)</f>
        <v>2.2448962965931719E-2</v>
      </c>
      <c r="N16" s="223">
        <f>'Other data'!$G5*(EXP('Other data'!$I55)*'Mineral soils'!L$27^'Other data'!$J55)</f>
        <v>2.2472787513176901E-2</v>
      </c>
      <c r="O16" s="223">
        <f>'Other data'!$G5*(EXP('Other data'!$I55)*'Mineral soils'!M$27^'Other data'!$J55)</f>
        <v>2.249661334087534E-2</v>
      </c>
      <c r="P16" s="223">
        <f>'Other data'!$G5*(EXP('Other data'!$I55)*'Mineral soils'!N$27^'Other data'!$J55)</f>
        <v>2.2520440447808321E-2</v>
      </c>
      <c r="Q16" s="223">
        <f>'Other data'!$G5*(EXP('Other data'!$I55)*'Mineral soils'!O$27^'Other data'!$J55)</f>
        <v>2.2544268832759572E-2</v>
      </c>
      <c r="R16" s="223">
        <f>'Other data'!$G5*(EXP('Other data'!$I55)*'Mineral soils'!P$27^'Other data'!$J55)</f>
        <v>2.2568098494515163E-2</v>
      </c>
      <c r="S16" s="223">
        <f>'Other data'!$G5*(EXP('Other data'!$I55)*'Mineral soils'!Q$27^'Other data'!$J55)</f>
        <v>2.2591929431863535E-2</v>
      </c>
      <c r="T16" s="223">
        <f>'Other data'!$G5*(EXP('Other data'!$I55)*'Mineral soils'!R$27^'Other data'!$J55)</f>
        <v>2.2615761643595477E-2</v>
      </c>
      <c r="U16" s="223">
        <f>'Other data'!$G5*(EXP('Other data'!$I55)*'Mineral soils'!S$27^'Other data'!$J55)</f>
        <v>2.2639595128504171E-2</v>
      </c>
      <c r="V16" s="223">
        <f>'Other data'!$G5*(EXP('Other data'!$I55)*'Mineral soils'!T$27^'Other data'!$J55)</f>
        <v>2.2663429885385115E-2</v>
      </c>
      <c r="W16" s="223">
        <f>'Other data'!$G5*(EXP('Other data'!$I55)*'Mineral soils'!U$27^'Other data'!$J55)</f>
        <v>2.3072306986508487E-2</v>
      </c>
      <c r="X16" s="223">
        <f>'Other data'!$G5*(EXP('Other data'!$I55)*'Mineral soils'!V$27^'Other data'!$J55)</f>
        <v>2.3481551753994953E-2</v>
      </c>
      <c r="Y16" s="223">
        <f>'Other data'!$G5*(EXP('Other data'!$I55)*'Mineral soils'!W$27^'Other data'!$J55)</f>
        <v>2.3891158424051297E-2</v>
      </c>
      <c r="Z16" s="223">
        <f>'Other data'!$G5*(EXP('Other data'!$I55)*'Mineral soils'!X$27^'Other data'!$J55)</f>
        <v>2.4301121415677668E-2</v>
      </c>
      <c r="AA16" s="223">
        <f>'Other data'!$G5*(EXP('Other data'!$I55)*'Mineral soils'!Y$27^'Other data'!$J55)</f>
        <v>2.4711435322031777E-2</v>
      </c>
      <c r="AB16" s="223">
        <f>'Other data'!$G5*(EXP('Other data'!$I55)*'Mineral soils'!Z$27^'Other data'!$J55)</f>
        <v>2.5122094902332429E-2</v>
      </c>
      <c r="AC16" s="223">
        <f>'Other data'!$G5*(EXP('Other data'!$I55)*'Mineral soils'!AA$27^'Other data'!$J55)</f>
        <v>2.5533095074258584E-2</v>
      </c>
      <c r="AD16" s="223">
        <f>'Other data'!$G5*(EXP('Other data'!$I55)*'Mineral soils'!AB$27^'Other data'!$J55)</f>
        <v>2.5944430906807453E-2</v>
      </c>
      <c r="AE16" s="223">
        <f>'Other data'!$G5*(EXP('Other data'!$I55)*'Mineral soils'!AC$27^'Other data'!$J55)</f>
        <v>2.6356097613577673E-2</v>
      </c>
      <c r="AF16" s="223">
        <f>'Other data'!$G5*(EXP('Other data'!$I55)*'Mineral soils'!AD$27^'Other data'!$J55)</f>
        <v>2.6768090546444811E-2</v>
      </c>
      <c r="AG16" s="223">
        <f>'Other data'!$G5*(EXP('Other data'!$I55)*'Mineral soils'!AE$27^'Other data'!$J55)</f>
        <v>2.7114784488467915E-2</v>
      </c>
      <c r="AH16" s="223">
        <f>'Other data'!$G5*(EXP('Other data'!$I55)*'Mineral soils'!AF$27^'Other data'!$J55)</f>
        <v>2.7461703298069316E-2</v>
      </c>
      <c r="AI16" s="223">
        <f>'Other data'!$G5*(EXP('Other data'!$I55)*'Mineral soils'!AG$27^'Other data'!$J55)</f>
        <v>2.7808844420783099E-2</v>
      </c>
      <c r="AJ16" s="223">
        <f>'Other data'!$G5*(EXP('Other data'!$I55)*'Mineral soils'!AH$27^'Other data'!$J55)</f>
        <v>2.8156205361110721E-2</v>
      </c>
      <c r="AK16" s="223">
        <f>'Other data'!$G5*(EXP('Other data'!$I55)*'Mineral soils'!AI$27^'Other data'!$J55)</f>
        <v>2.8503783680485006E-2</v>
      </c>
      <c r="AL16" s="223">
        <f>'Other data'!$G5*(EXP('Other data'!$I55)*'Mineral soils'!AJ$27^'Other data'!$J55)</f>
        <v>2.8851576995326252E-2</v>
      </c>
      <c r="AM16" s="223">
        <f>'Other data'!$G5*(EXP('Other data'!$I55)*'Mineral soils'!AK$27^'Other data'!$J55)</f>
        <v>2.9199582975187557E-2</v>
      </c>
      <c r="AN16" s="223">
        <f>'Other data'!$G5*(EXP('Other data'!$I55)*'Mineral soils'!AL$27^'Other data'!$J55)</f>
        <v>2.9547799340981798E-2</v>
      </c>
      <c r="AO16" s="223">
        <f>'Other data'!$G5*(EXP('Other data'!$I55)*'Mineral soils'!AM$27^'Other data'!$J55)</f>
        <v>3.019559422948918E-2</v>
      </c>
      <c r="AP16" s="223">
        <f>'Other data'!$G5*(EXP('Other data'!$I55)*'Mineral soils'!AN$27^'Other data'!$J55)</f>
        <v>3.0844094432568438E-2</v>
      </c>
      <c r="AQ16" s="223">
        <f>'Other data'!$G5*(EXP('Other data'!$I55)*'Mineral soils'!AO$27^'Other data'!$J55)</f>
        <v>3.1493286608335232E-2</v>
      </c>
      <c r="AR16" s="223">
        <f>'Other data'!$G5*(EXP('Other data'!$I55)*'Mineral soils'!AP$27^'Other data'!$J55)</f>
        <v>3.2143157923762912E-2</v>
      </c>
      <c r="AS16" s="223">
        <f>'Other data'!$G5*(EXP('Other data'!$I55)*'Mineral soils'!AQ$27^'Other data'!$J55)</f>
        <v>3.2793696025869179E-2</v>
      </c>
      <c r="AT16" s="223">
        <f>'Other data'!$G5*(EXP('Other data'!$I55)*'Mineral soils'!AR$27^'Other data'!$J55)</f>
        <v>3.3417331495034445E-2</v>
      </c>
      <c r="AU16" s="223">
        <f>'Other data'!$G5*(EXP('Other data'!$I55)*'Mineral soils'!AS$27^'Other data'!$J55)</f>
        <v>3.4041557535332008E-2</v>
      </c>
      <c r="AV16" s="223">
        <f>'Other data'!$G5*(EXP('Other data'!$I55)*'Mineral soils'!AT$27^'Other data'!$J55)</f>
        <v>3.466636440522998E-2</v>
      </c>
      <c r="AW16" s="223">
        <f>'Other data'!$G5*(EXP('Other data'!$I55)*'Mineral soils'!AU$27^'Other data'!$J55)</f>
        <v>3.5291742687992851E-2</v>
      </c>
      <c r="AX16" s="223">
        <f>'Other data'!$G5*(EXP('Other data'!$I55)*'Mineral soils'!AV$27^'Other data'!$J55)</f>
        <v>3.5917683275565097E-2</v>
      </c>
      <c r="AY16" s="223">
        <f>'Other data'!$G5*(EXP('Other data'!$I55)*'Mineral soils'!AW$27^'Other data'!$J55)</f>
        <v>3.5776519418604567E-2</v>
      </c>
      <c r="AZ16" s="223">
        <f>'Other data'!$G5*(EXP('Other data'!$I55)*'Mineral soils'!AX$27^'Other data'!$J55)</f>
        <v>3.5635383791656518E-2</v>
      </c>
      <c r="BA16" s="223">
        <f>'Other data'!$G5*(EXP('Other data'!$I55)*'Mineral soils'!AY$27^'Other data'!$J55)</f>
        <v>3.5494276495172054E-2</v>
      </c>
      <c r="BB16" s="223">
        <f>'Other data'!$G5*(EXP('Other data'!$I55)*'Mineral soils'!AZ$27^'Other data'!$J55)</f>
        <v>3.5353197630339991E-2</v>
      </c>
      <c r="BC16" s="223">
        <f>'Other data'!$G5*(EXP('Other data'!$I55)*'Mineral soils'!BA$27^'Other data'!$J55)</f>
        <v>3.5552879096096487E-2</v>
      </c>
      <c r="BD16" s="223">
        <f>'Other data'!$G5*(EXP('Other data'!$I55)*'Mineral soils'!BB$27^'Other data'!$J55)</f>
        <v>3.5752617430704951E-2</v>
      </c>
      <c r="BE16" s="223">
        <f>'Other data'!$G5*(EXP('Other data'!$I55)*'Mineral soils'!BC$27^'Other data'!$J55)</f>
        <v>3.5952412348584886E-2</v>
      </c>
      <c r="BF16" s="223">
        <f>'Other data'!$G5*(EXP('Other data'!$I55)*'Mineral soils'!BD$27^'Other data'!$J55)</f>
        <v>3.6152263567089393E-2</v>
      </c>
      <c r="BG16" s="223">
        <f>'Other data'!$G5*(EXP('Other data'!$I55)*'Mineral soils'!BE$27^'Other data'!$J55)</f>
        <v>3.6352170806459964E-2</v>
      </c>
      <c r="BH16" s="223">
        <f>'Other data'!$G5*(EXP('Other data'!$I55)*'Mineral soils'!BF$27^'Other data'!$J55)</f>
        <v>3.6552133789781553E-2</v>
      </c>
      <c r="BI16" s="223">
        <f>'Other data'!$G5*(EXP('Other data'!$I55)*'Mineral soils'!BG$27^'Other data'!$J55)</f>
        <v>3.6752152242939616E-2</v>
      </c>
      <c r="BJ16" s="223">
        <f>'Other data'!$G5*(EXP('Other data'!$I55)*'Mineral soils'!BH$27^'Other data'!$J55)</f>
        <v>3.6952225894576925E-2</v>
      </c>
      <c r="BK16" s="223">
        <f>'Other data'!$G5*(EXP('Other data'!$I55)*'Mineral soils'!BI$27^'Other data'!$J55)</f>
        <v>3.7152354476052349E-2</v>
      </c>
      <c r="BL16" s="223">
        <f>'Other data'!$G5*(EXP('Other data'!$I55)*'Mineral soils'!BJ$27^'Other data'!$J55)</f>
        <v>3.7352537721399411E-2</v>
      </c>
      <c r="BM16" s="223">
        <f>'Other data'!$G5*(EXP('Other data'!$I55)*'Mineral soils'!BK$27^'Other data'!$J55)</f>
        <v>3.7552775367286399E-2</v>
      </c>
      <c r="BN16" s="223">
        <f>'Other data'!$G5*(EXP('Other data'!$I55)*'Mineral soils'!BL$27^'Other data'!$J55)</f>
        <v>3.7867545316118516E-2</v>
      </c>
      <c r="BO16" s="223">
        <f>'Other data'!$G5*(EXP('Other data'!$I55)*'Mineral soils'!BM$27^'Other data'!$J55)</f>
        <v>3.8182447960082307E-2</v>
      </c>
      <c r="BP16" s="223">
        <f>'Other data'!$G5*(EXP('Other data'!$I55)*'Mineral soils'!BN$27^'Other data'!$J55)</f>
        <v>3.8497482315321588E-2</v>
      </c>
      <c r="BQ16" s="223">
        <f>'Other data'!$G5*(EXP('Other data'!$I55)*'Mineral soils'!BO$27^'Other data'!$J55)</f>
        <v>3.8812647412865171E-2</v>
      </c>
      <c r="BR16" s="223">
        <f>'Other data'!$G5*(EXP('Other data'!$I55)*'Mineral soils'!BP$27^'Other data'!$J55)</f>
        <v>3.9127942298288095E-2</v>
      </c>
      <c r="BS16" s="223">
        <f>'Other data'!$G5*(EXP('Other data'!$I55)*'Mineral soils'!BQ$27^'Other data'!$J55)</f>
        <v>3.9443366031383244E-2</v>
      </c>
    </row>
    <row r="17" spans="1:71" ht="14.5" customHeight="1" x14ac:dyDescent="0.35">
      <c r="A17" s="226" t="s">
        <v>8</v>
      </c>
      <c r="B17" s="227" t="s">
        <v>0</v>
      </c>
      <c r="C17" s="225" t="s">
        <v>194</v>
      </c>
      <c r="D17" s="32" t="s">
        <v>19</v>
      </c>
      <c r="E17" s="106" t="s">
        <v>13</v>
      </c>
      <c r="F17" s="106" t="s">
        <v>22</v>
      </c>
      <c r="G17" s="223">
        <f>'Other data'!$G6*(EXP('Other data'!$I56)*'Mineral soils'!E$27^'Other data'!$J56)</f>
        <v>3.5246188150662959E-3</v>
      </c>
      <c r="H17" s="223">
        <f>'Other data'!$G6*(EXP('Other data'!$I56)*'Mineral soils'!F$27^'Other data'!$J56)</f>
        <v>3.5798757912047061E-3</v>
      </c>
      <c r="I17" s="223">
        <f>'Other data'!$G6*(EXP('Other data'!$I56)*'Mineral soils'!G$27^'Other data'!$J56)</f>
        <v>3.6350991874327947E-3</v>
      </c>
      <c r="J17" s="223">
        <f>'Other data'!$G6*(EXP('Other data'!$I56)*'Mineral soils'!H$27^'Other data'!$J56)</f>
        <v>3.6902895537946354E-3</v>
      </c>
      <c r="K17" s="223">
        <f>'Other data'!$G6*(EXP('Other data'!$I56)*'Mineral soils'!I$27^'Other data'!$J56)</f>
        <v>3.7454474229179162E-3</v>
      </c>
      <c r="L17" s="223">
        <f>'Other data'!$G6*(EXP('Other data'!$I56)*'Mineral soils'!J$27^'Other data'!$J56)</f>
        <v>3.8005733108234072E-3</v>
      </c>
      <c r="M17" s="223">
        <f>'Other data'!$G6*(EXP('Other data'!$I56)*'Mineral soils'!K$27^'Other data'!$J56)</f>
        <v>3.8556677176851601E-3</v>
      </c>
      <c r="N17" s="223">
        <f>'Other data'!$G6*(EXP('Other data'!$I56)*'Mineral soils'!L$27^'Other data'!$J56)</f>
        <v>3.8594048192929151E-3</v>
      </c>
      <c r="O17" s="223">
        <f>'Other data'!$G6*(EXP('Other data'!$I56)*'Mineral soils'!M$27^'Other data'!$J56)</f>
        <v>3.863141778355676E-3</v>
      </c>
      <c r="P17" s="223">
        <f>'Other data'!$G6*(EXP('Other data'!$I56)*'Mineral soils'!N$27^'Other data'!$J56)</f>
        <v>3.8668785950221876E-3</v>
      </c>
      <c r="Q17" s="223">
        <f>'Other data'!$G6*(EXP('Other data'!$I56)*'Mineral soils'!O$27^'Other data'!$J56)</f>
        <v>3.8706152694408889E-3</v>
      </c>
      <c r="R17" s="223">
        <f>'Other data'!$G6*(EXP('Other data'!$I56)*'Mineral soils'!P$27^'Other data'!$J56)</f>
        <v>3.8743518017599243E-3</v>
      </c>
      <c r="S17" s="223">
        <f>'Other data'!$G6*(EXP('Other data'!$I56)*'Mineral soils'!Q$27^'Other data'!$J56)</f>
        <v>3.8780881921271289E-3</v>
      </c>
      <c r="T17" s="223">
        <f>'Other data'!$G6*(EXP('Other data'!$I56)*'Mineral soils'!R$27^'Other data'!$J56)</f>
        <v>3.8818244406900364E-3</v>
      </c>
      <c r="U17" s="223">
        <f>'Other data'!$G6*(EXP('Other data'!$I56)*'Mineral soils'!S$27^'Other data'!$J56)</f>
        <v>3.8855605475958802E-3</v>
      </c>
      <c r="V17" s="223">
        <f>'Other data'!$G6*(EXP('Other data'!$I56)*'Mineral soils'!T$27^'Other data'!$J56)</f>
        <v>3.8892965129915954E-3</v>
      </c>
      <c r="W17" s="223">
        <f>'Other data'!$G6*(EXP('Other data'!$I56)*'Mineral soils'!U$27^'Other data'!$J56)</f>
        <v>3.953333019046849E-3</v>
      </c>
      <c r="X17" s="223">
        <f>'Other data'!$G6*(EXP('Other data'!$I56)*'Mineral soils'!V$27^'Other data'!$J56)</f>
        <v>4.017328688093195E-3</v>
      </c>
      <c r="Y17" s="223">
        <f>'Other data'!$G6*(EXP('Other data'!$I56)*'Mineral soils'!W$27^'Other data'!$J56)</f>
        <v>4.0812842215362036E-3</v>
      </c>
      <c r="Z17" s="223">
        <f>'Other data'!$G6*(EXP('Other data'!$I56)*'Mineral soils'!X$27^'Other data'!$J56)</f>
        <v>4.1452002975111875E-3</v>
      </c>
      <c r="AA17" s="223">
        <f>'Other data'!$G6*(EXP('Other data'!$I56)*'Mineral soils'!Y$27^'Other data'!$J56)</f>
        <v>4.2090775720155307E-3</v>
      </c>
      <c r="AB17" s="223">
        <f>'Other data'!$G6*(EXP('Other data'!$I56)*'Mineral soils'!Z$27^'Other data'!$J56)</f>
        <v>4.2729166799691763E-3</v>
      </c>
      <c r="AC17" s="223">
        <f>'Other data'!$G6*(EXP('Other data'!$I56)*'Mineral soils'!AA$27^'Other data'!$J56)</f>
        <v>4.3367182362085066E-3</v>
      </c>
      <c r="AD17" s="223">
        <f>'Other data'!$G6*(EXP('Other data'!$I56)*'Mineral soils'!AB$27^'Other data'!$J56)</f>
        <v>4.4004828364188966E-3</v>
      </c>
      <c r="AE17" s="223">
        <f>'Other data'!$G6*(EXP('Other data'!$I56)*'Mineral soils'!AC$27^'Other data'!$J56)</f>
        <v>4.464211058010664E-3</v>
      </c>
      <c r="AF17" s="223">
        <f>'Other data'!$G6*(EXP('Other data'!$I56)*'Mineral soils'!AD$27^'Other data'!$J56)</f>
        <v>4.5279034609423657E-3</v>
      </c>
      <c r="AG17" s="223">
        <f>'Other data'!$G6*(EXP('Other data'!$I56)*'Mineral soils'!AE$27^'Other data'!$J56)</f>
        <v>4.5814350615212994E-3</v>
      </c>
      <c r="AH17" s="223">
        <f>'Other data'!$G6*(EXP('Other data'!$I56)*'Mineral soils'!AF$27^'Other data'!$J56)</f>
        <v>4.6349420330009574E-3</v>
      </c>
      <c r="AI17" s="223">
        <f>'Other data'!$G6*(EXP('Other data'!$I56)*'Mineral soils'!AG$27^'Other data'!$J56)</f>
        <v>4.6884246819819649E-3</v>
      </c>
      <c r="AJ17" s="223">
        <f>'Other data'!$G6*(EXP('Other data'!$I56)*'Mineral soils'!AH$27^'Other data'!$J56)</f>
        <v>4.7418833076593716E-3</v>
      </c>
      <c r="AK17" s="223">
        <f>'Other data'!$G6*(EXP('Other data'!$I56)*'Mineral soils'!AI$27^'Other data'!$J56)</f>
        <v>4.7953182020862408E-3</v>
      </c>
      <c r="AL17" s="223">
        <f>'Other data'!$G6*(EXP('Other data'!$I56)*'Mineral soils'!AJ$27^'Other data'!$J56)</f>
        <v>4.8487296504247579E-3</v>
      </c>
      <c r="AM17" s="223">
        <f>'Other data'!$G6*(EXP('Other data'!$I56)*'Mineral soils'!AK$27^'Other data'!$J56)</f>
        <v>4.9021179311859557E-3</v>
      </c>
      <c r="AN17" s="223">
        <f>'Other data'!$G6*(EXP('Other data'!$I56)*'Mineral soils'!AL$27^'Other data'!$J56)</f>
        <v>4.9554833164582816E-3</v>
      </c>
      <c r="AO17" s="223">
        <f>'Other data'!$G6*(EXP('Other data'!$I56)*'Mineral soils'!AM$27^'Other data'!$J56)</f>
        <v>5.054615740791764E-3</v>
      </c>
      <c r="AP17" s="223">
        <f>'Other data'!$G6*(EXP('Other data'!$I56)*'Mineral soils'!AN$27^'Other data'!$J56)</f>
        <v>5.1536716307801315E-3</v>
      </c>
      <c r="AQ17" s="223">
        <f>'Other data'!$G6*(EXP('Other data'!$I56)*'Mineral soils'!AO$27^'Other data'!$J56)</f>
        <v>5.2526525723524051E-3</v>
      </c>
      <c r="AR17" s="223">
        <f>'Other data'!$G6*(EXP('Other data'!$I56)*'Mineral soils'!AP$27^'Other data'!$J56)</f>
        <v>5.3515600881700156E-3</v>
      </c>
      <c r="AS17" s="223">
        <f>'Other data'!$G6*(EXP('Other data'!$I56)*'Mineral soils'!AQ$27^'Other data'!$J56)</f>
        <v>5.4503956413174759E-3</v>
      </c>
      <c r="AT17" s="223">
        <f>'Other data'!$G6*(EXP('Other data'!$I56)*'Mineral soils'!AR$27^'Other data'!$J56)</f>
        <v>5.5449844503198831E-3</v>
      </c>
      <c r="AU17" s="223">
        <f>'Other data'!$G6*(EXP('Other data'!$I56)*'Mineral soils'!AS$27^'Other data'!$J56)</f>
        <v>5.6395097366540485E-3</v>
      </c>
      <c r="AV17" s="223">
        <f>'Other data'!$G6*(EXP('Other data'!$I56)*'Mineral soils'!AT$27^'Other data'!$J56)</f>
        <v>5.7339726482818817E-3</v>
      </c>
      <c r="AW17" s="223">
        <f>'Other data'!$G6*(EXP('Other data'!$I56)*'Mineral soils'!AU$27^'Other data'!$J56)</f>
        <v>5.8283742931267476E-3</v>
      </c>
      <c r="AX17" s="223">
        <f>'Other data'!$G6*(EXP('Other data'!$I56)*'Mineral soils'!AV$27^'Other data'!$J56)</f>
        <v>5.9227157411203511E-3</v>
      </c>
      <c r="AY17" s="223">
        <f>'Other data'!$G6*(EXP('Other data'!$I56)*'Mineral soils'!AW$27^'Other data'!$J56)</f>
        <v>5.9014521282375419E-3</v>
      </c>
      <c r="AZ17" s="223">
        <f>'Other data'!$G6*(EXP('Other data'!$I56)*'Mineral soils'!AX$27^'Other data'!$J56)</f>
        <v>5.8801854968152214E-3</v>
      </c>
      <c r="BA17" s="223">
        <f>'Other data'!$G6*(EXP('Other data'!$I56)*'Mineral soils'!AY$27^'Other data'!$J56)</f>
        <v>5.8589158350745201E-3</v>
      </c>
      <c r="BB17" s="223">
        <f>'Other data'!$G6*(EXP('Other data'!$I56)*'Mineral soils'!AZ$27^'Other data'!$J56)</f>
        <v>5.8376431311459795E-3</v>
      </c>
      <c r="BC17" s="223">
        <f>'Other data'!$G6*(EXP('Other data'!$I56)*'Mineral soils'!BA$27^'Other data'!$J56)</f>
        <v>5.8677501253937359E-3</v>
      </c>
      <c r="BD17" s="223">
        <f>'Other data'!$G6*(EXP('Other data'!$I56)*'Mineral soils'!BB$27^'Other data'!$J56)</f>
        <v>5.8978510355402868E-3</v>
      </c>
      <c r="BE17" s="223">
        <f>'Other data'!$G6*(EXP('Other data'!$I56)*'Mineral soils'!BC$27^'Other data'!$J56)</f>
        <v>5.9279458950770953E-3</v>
      </c>
      <c r="BF17" s="223">
        <f>'Other data'!$G6*(EXP('Other data'!$I56)*'Mineral soils'!BD$27^'Other data'!$J56)</f>
        <v>5.958034737135548E-3</v>
      </c>
      <c r="BG17" s="223">
        <f>'Other data'!$G6*(EXP('Other data'!$I56)*'Mineral soils'!BE$27^'Other data'!$J56)</f>
        <v>5.9881175944927097E-3</v>
      </c>
      <c r="BH17" s="223">
        <f>'Other data'!$G6*(EXP('Other data'!$I56)*'Mineral soils'!BF$27^'Other data'!$J56)</f>
        <v>6.0181944995768791E-3</v>
      </c>
      <c r="BI17" s="223">
        <f>'Other data'!$G6*(EXP('Other data'!$I56)*'Mineral soils'!BG$27^'Other data'!$J56)</f>
        <v>6.0482654844731774E-3</v>
      </c>
      <c r="BJ17" s="223">
        <f>'Other data'!$G6*(EXP('Other data'!$I56)*'Mineral soils'!BH$27^'Other data'!$J56)</f>
        <v>6.0783305809288578E-3</v>
      </c>
      <c r="BK17" s="223">
        <f>'Other data'!$G6*(EXP('Other data'!$I56)*'Mineral soils'!BI$27^'Other data'!$J56)</f>
        <v>6.1083898203586392E-3</v>
      </c>
      <c r="BL17" s="223">
        <f>'Other data'!$G6*(EXP('Other data'!$I56)*'Mineral soils'!BJ$27^'Other data'!$J56)</f>
        <v>6.138443233849834E-3</v>
      </c>
      <c r="BM17" s="223">
        <f>'Other data'!$G6*(EXP('Other data'!$I56)*'Mineral soils'!BK$27^'Other data'!$J56)</f>
        <v>6.1684908521674187E-3</v>
      </c>
      <c r="BN17" s="223">
        <f>'Other data'!$G6*(EXP('Other data'!$I56)*'Mineral soils'!BL$27^'Other data'!$J56)</f>
        <v>6.2156971283753599E-3</v>
      </c>
      <c r="BO17" s="223">
        <f>'Other data'!$G6*(EXP('Other data'!$I56)*'Mineral soils'!BM$27^'Other data'!$J56)</f>
        <v>6.2628892856090215E-3</v>
      </c>
      <c r="BP17" s="223">
        <f>'Other data'!$G6*(EXP('Other data'!$I56)*'Mineral soils'!BN$27^'Other data'!$J56)</f>
        <v>6.3100674386079719E-3</v>
      </c>
      <c r="BQ17" s="223">
        <f>'Other data'!$G6*(EXP('Other data'!$I56)*'Mineral soils'!BO$27^'Other data'!$J56)</f>
        <v>6.3572317002952156E-3</v>
      </c>
      <c r="BR17" s="223">
        <f>'Other data'!$G6*(EXP('Other data'!$I56)*'Mineral soils'!BP$27^'Other data'!$J56)</f>
        <v>6.4043821818196576E-3</v>
      </c>
      <c r="BS17" s="223">
        <f>'Other data'!$G6*(EXP('Other data'!$I56)*'Mineral soils'!BQ$27^'Other data'!$J56)</f>
        <v>6.4515189925972881E-3</v>
      </c>
    </row>
    <row r="18" spans="1:71" ht="14.5" customHeight="1" x14ac:dyDescent="0.35">
      <c r="A18" s="226" t="s">
        <v>8</v>
      </c>
      <c r="B18" s="227" t="s">
        <v>0</v>
      </c>
      <c r="C18" s="225" t="s">
        <v>194</v>
      </c>
      <c r="D18" s="32" t="s">
        <v>19</v>
      </c>
      <c r="E18" s="106" t="s">
        <v>14</v>
      </c>
      <c r="F18" s="106" t="s">
        <v>23</v>
      </c>
      <c r="G18" s="223">
        <f>'Other data'!$G$7*'Mineral soils'!E27*'Other data'!$G$41*'Other data'!$G$45</f>
        <v>2.656733001364486E-2</v>
      </c>
      <c r="H18" s="223">
        <f>'Other data'!$G$7*'Mineral soils'!F27*'Other data'!$G$41*'Other data'!$G$45</f>
        <v>2.7000378049484308E-2</v>
      </c>
      <c r="I18" s="223">
        <f>'Other data'!$G$7*'Mineral soils'!G27*'Other data'!$G$41*'Other data'!$G$45</f>
        <v>2.7433426085323842E-2</v>
      </c>
      <c r="J18" s="223">
        <f>'Other data'!$G$7*'Mineral soils'!H27*'Other data'!$G$41*'Other data'!$G$45</f>
        <v>2.7866474121163214E-2</v>
      </c>
      <c r="K18" s="223">
        <f>'Other data'!$G$7*'Mineral soils'!I27*'Other data'!$G$41*'Other data'!$G$45</f>
        <v>2.8299522157002585E-2</v>
      </c>
      <c r="L18" s="223">
        <f>'Other data'!$G$7*'Mineral soils'!J27*'Other data'!$G$41*'Other data'!$G$45</f>
        <v>2.8732570192842123E-2</v>
      </c>
      <c r="M18" s="223">
        <f>'Other data'!$G$7*'Mineral soils'!K27*'Other data'!$G$41*'Other data'!$G$45</f>
        <v>2.9165618228681398E-2</v>
      </c>
      <c r="N18" s="223">
        <f>'Other data'!$G$7*'Mineral soils'!L27*'Other data'!$G$41*'Other data'!$G$45</f>
        <v>2.919500112259921E-2</v>
      </c>
      <c r="O18" s="223">
        <f>'Other data'!$G$7*'Mineral soils'!M27*'Other data'!$G$41*'Other data'!$G$45</f>
        <v>2.9224384016517016E-2</v>
      </c>
      <c r="P18" s="223">
        <f>'Other data'!$G$7*'Mineral soils'!N27*'Other data'!$G$41*'Other data'!$G$45</f>
        <v>2.9253766910434829E-2</v>
      </c>
      <c r="Q18" s="223">
        <f>'Other data'!$G$7*'Mineral soils'!O27*'Other data'!$G$41*'Other data'!$G$45</f>
        <v>2.9283149804352634E-2</v>
      </c>
      <c r="R18" s="223">
        <f>'Other data'!$G$7*'Mineral soils'!P27*'Other data'!$G$41*'Other data'!$G$45</f>
        <v>2.931253269827044E-2</v>
      </c>
      <c r="S18" s="223">
        <f>'Other data'!$G$7*'Mineral soils'!Q27*'Other data'!$G$41*'Other data'!$G$45</f>
        <v>2.9341915592188253E-2</v>
      </c>
      <c r="T18" s="223">
        <f>'Other data'!$G$7*'Mineral soils'!R27*'Other data'!$G$41*'Other data'!$G$45</f>
        <v>2.9371298486106052E-2</v>
      </c>
      <c r="U18" s="223">
        <f>'Other data'!$G$7*'Mineral soils'!S27*'Other data'!$G$41*'Other data'!$G$45</f>
        <v>2.9400681380023864E-2</v>
      </c>
      <c r="V18" s="223">
        <f>'Other data'!$G$7*'Mineral soils'!T27*'Other data'!$G$41*'Other data'!$G$45</f>
        <v>2.943006427394167E-2</v>
      </c>
      <c r="W18" s="223">
        <f>'Other data'!$G$7*'Mineral soils'!U27*'Other data'!$G$41*'Other data'!$G$45</f>
        <v>2.993387528126152E-2</v>
      </c>
      <c r="X18" s="223">
        <f>'Other data'!$G$7*'Mineral soils'!V27*'Other data'!$G$41*'Other data'!$G$45</f>
        <v>3.0437686288581345E-2</v>
      </c>
      <c r="Y18" s="223">
        <f>'Other data'!$G$7*'Mineral soils'!W27*'Other data'!$G$41*'Other data'!$G$45</f>
        <v>3.0941497295901003E-2</v>
      </c>
      <c r="Z18" s="223">
        <f>'Other data'!$G$7*'Mineral soils'!X27*'Other data'!$G$41*'Other data'!$G$45</f>
        <v>3.1445308303220829E-2</v>
      </c>
      <c r="AA18" s="223">
        <f>'Other data'!$G$7*'Mineral soils'!Y27*'Other data'!$G$41*'Other data'!$G$45</f>
        <v>3.1949119310540654E-2</v>
      </c>
      <c r="AB18" s="223">
        <f>'Other data'!$G$7*'Mineral soils'!Z27*'Other data'!$G$41*'Other data'!$G$45</f>
        <v>3.2452930317860486E-2</v>
      </c>
      <c r="AC18" s="223">
        <f>'Other data'!$G$7*'Mineral soils'!AA27*'Other data'!$G$41*'Other data'!$G$45</f>
        <v>3.2956741325180304E-2</v>
      </c>
      <c r="AD18" s="223">
        <f>'Other data'!$G$7*'Mineral soils'!AB27*'Other data'!$G$41*'Other data'!$G$45</f>
        <v>3.346055233249997E-2</v>
      </c>
      <c r="AE18" s="223">
        <f>'Other data'!$G$7*'Mineral soils'!AC27*'Other data'!$G$41*'Other data'!$G$45</f>
        <v>3.3964363339819788E-2</v>
      </c>
      <c r="AF18" s="223">
        <f>'Other data'!$G$7*'Mineral soils'!AD27*'Other data'!$G$41*'Other data'!$G$45</f>
        <v>3.4468174347139585E-2</v>
      </c>
      <c r="AG18" s="223">
        <f>'Other data'!$G$7*'Mineral soils'!AE27*'Other data'!$G$41*'Other data'!$G$45</f>
        <v>3.4891828897754953E-2</v>
      </c>
      <c r="AH18" s="223">
        <f>'Other data'!$G$7*'Mineral soils'!AF27*'Other data'!$G$41*'Other data'!$G$45</f>
        <v>3.53154834483701E-2</v>
      </c>
      <c r="AI18" s="223">
        <f>'Other data'!$G$7*'Mineral soils'!AG27*'Other data'!$G$41*'Other data'!$G$45</f>
        <v>3.573913799898526E-2</v>
      </c>
      <c r="AJ18" s="223">
        <f>'Other data'!$G$7*'Mineral soils'!AH27*'Other data'!$G$41*'Other data'!$G$45</f>
        <v>3.616279254960042E-2</v>
      </c>
      <c r="AK18" s="223">
        <f>'Other data'!$G$7*'Mineral soils'!AI27*'Other data'!$G$41*'Other data'!$G$45</f>
        <v>3.6586447100215747E-2</v>
      </c>
      <c r="AL18" s="223">
        <f>'Other data'!$G$7*'Mineral soils'!AJ27*'Other data'!$G$41*'Other data'!$G$45</f>
        <v>3.7010101650830907E-2</v>
      </c>
      <c r="AM18" s="223">
        <f>'Other data'!$G$7*'Mineral soils'!AK27*'Other data'!$G$41*'Other data'!$G$45</f>
        <v>3.7433756201446067E-2</v>
      </c>
      <c r="AN18" s="223">
        <f>'Other data'!$G$7*'Mineral soils'!AL27*'Other data'!$G$41*'Other data'!$G$45</f>
        <v>3.7857410752061116E-2</v>
      </c>
      <c r="AO18" s="223">
        <f>'Other data'!$G$7*'Mineral soils'!AM27*'Other data'!$G$41*'Other data'!$G$45</f>
        <v>3.8644874198956812E-2</v>
      </c>
      <c r="AP18" s="223">
        <f>'Other data'!$G$7*'Mineral soils'!AN27*'Other data'!$G$41*'Other data'!$G$45</f>
        <v>3.9432337645852404E-2</v>
      </c>
      <c r="AQ18" s="223">
        <f>'Other data'!$G$7*'Mineral soils'!AO27*'Other data'!$G$41*'Other data'!$G$45</f>
        <v>4.0219801092748336E-2</v>
      </c>
      <c r="AR18" s="223">
        <f>'Other data'!$G$7*'Mineral soils'!AP27*'Other data'!$G$41*'Other data'!$G$45</f>
        <v>4.1007264539643928E-2</v>
      </c>
      <c r="AS18" s="223">
        <f>'Other data'!$G$7*'Mineral soils'!AQ27*'Other data'!$G$41*'Other data'!$G$45</f>
        <v>4.1794727986539548E-2</v>
      </c>
      <c r="AT18" s="223">
        <f>'Other data'!$G$7*'Mineral soils'!AR27*'Other data'!$G$41*'Other data'!$G$45</f>
        <v>4.2548883005248027E-2</v>
      </c>
      <c r="AU18" s="223">
        <f>'Other data'!$G$7*'Mineral soils'!AS27*'Other data'!$G$41*'Other data'!$G$45</f>
        <v>4.3303038023956533E-2</v>
      </c>
      <c r="AV18" s="223">
        <f>'Other data'!$G$7*'Mineral soils'!AT27*'Other data'!$G$41*'Other data'!$G$45</f>
        <v>4.4057193042665206E-2</v>
      </c>
      <c r="AW18" s="223">
        <f>'Other data'!$G$7*'Mineral soils'!AU27*'Other data'!$G$41*'Other data'!$G$45</f>
        <v>4.4811348061373719E-2</v>
      </c>
      <c r="AX18" s="223">
        <f>'Other data'!$G$7*'Mineral soils'!AV27*'Other data'!$G$41*'Other data'!$G$45</f>
        <v>4.5565503080082129E-2</v>
      </c>
      <c r="AY18" s="223">
        <f>'Other data'!$G$7*'Mineral soils'!AW27*'Other data'!$G$41*'Other data'!$G$45</f>
        <v>4.5395482546201259E-2</v>
      </c>
      <c r="AZ18" s="223">
        <f>'Other data'!$G$7*'Mineral soils'!AX27*'Other data'!$G$41*'Other data'!$G$45</f>
        <v>4.522546201232034E-2</v>
      </c>
      <c r="BA18" s="223">
        <f>'Other data'!$G$7*'Mineral soils'!AY27*'Other data'!$G$41*'Other data'!$G$45</f>
        <v>4.5055441478439415E-2</v>
      </c>
      <c r="BB18" s="223">
        <f>'Other data'!$G$7*'Mineral soils'!AZ27*'Other data'!$G$41*'Other data'!$G$45</f>
        <v>4.4885420944558524E-2</v>
      </c>
      <c r="BC18" s="223">
        <f>'Other data'!$G$7*'Mineral soils'!BA27*'Other data'!$G$41*'Other data'!$G$45</f>
        <v>4.5126056050995067E-2</v>
      </c>
      <c r="BD18" s="223">
        <f>'Other data'!$G$7*'Mineral soils'!BB27*'Other data'!$G$41*'Other data'!$G$45</f>
        <v>4.5366691157431679E-2</v>
      </c>
      <c r="BE18" s="223">
        <f>'Other data'!$G$7*'Mineral soils'!BC27*'Other data'!$G$41*'Other data'!$G$45</f>
        <v>4.5607326263868306E-2</v>
      </c>
      <c r="BF18" s="223">
        <f>'Other data'!$G$7*'Mineral soils'!BD27*'Other data'!$G$41*'Other data'!$G$45</f>
        <v>4.5847961370304821E-2</v>
      </c>
      <c r="BG18" s="223">
        <f>'Other data'!$G$7*'Mineral soils'!BE27*'Other data'!$G$41*'Other data'!$G$45</f>
        <v>4.608859647674144E-2</v>
      </c>
      <c r="BH18" s="223">
        <f>'Other data'!$G$7*'Mineral soils'!BF27*'Other data'!$G$41*'Other data'!$G$45</f>
        <v>4.6329231583177977E-2</v>
      </c>
      <c r="BI18" s="223">
        <f>'Other data'!$G$7*'Mineral soils'!BG27*'Other data'!$G$41*'Other data'!$G$45</f>
        <v>4.6569866689614589E-2</v>
      </c>
      <c r="BJ18" s="223">
        <f>'Other data'!$G$7*'Mineral soils'!BH27*'Other data'!$G$41*'Other data'!$G$45</f>
        <v>4.6810501796051118E-2</v>
      </c>
      <c r="BK18" s="223">
        <f>'Other data'!$G$7*'Mineral soils'!BI27*'Other data'!$G$41*'Other data'!$G$45</f>
        <v>4.7051136902487738E-2</v>
      </c>
      <c r="BL18" s="223">
        <f>'Other data'!$G$7*'Mineral soils'!BJ27*'Other data'!$G$41*'Other data'!$G$45</f>
        <v>4.729177200892435E-2</v>
      </c>
      <c r="BM18" s="223">
        <f>'Other data'!$G$7*'Mineral soils'!BK27*'Other data'!$G$41*'Other data'!$G$45</f>
        <v>4.75324071153609E-2</v>
      </c>
      <c r="BN18" s="223">
        <f>'Other data'!$G$7*'Mineral soils'!BL27*'Other data'!$G$41*'Other data'!$G$45</f>
        <v>4.791054980568938E-2</v>
      </c>
      <c r="BO18" s="223">
        <f>'Other data'!$G$7*'Mineral soils'!BM27*'Other data'!$G$41*'Other data'!$G$45</f>
        <v>4.828869249601804E-2</v>
      </c>
      <c r="BP18" s="223">
        <f>'Other data'!$G$7*'Mineral soils'!BN27*'Other data'!$G$41*'Other data'!$G$45</f>
        <v>4.8666835186346541E-2</v>
      </c>
      <c r="BQ18" s="223">
        <f>'Other data'!$G$7*'Mineral soils'!BO27*'Other data'!$G$41*'Other data'!$G$45</f>
        <v>4.9044977876675028E-2</v>
      </c>
      <c r="BR18" s="223">
        <f>'Other data'!$G$7*'Mineral soils'!BP27*'Other data'!$G$41*'Other data'!$G$45</f>
        <v>4.9423120567003688E-2</v>
      </c>
      <c r="BS18" s="223">
        <f>'Other data'!$G$7*'Mineral soils'!BQ27*'Other data'!$G$41*'Other data'!$G$45</f>
        <v>4.9801263257332196E-2</v>
      </c>
    </row>
    <row r="19" spans="1:71" ht="14.5" customHeight="1" x14ac:dyDescent="0.35">
      <c r="A19" s="226" t="s">
        <v>8</v>
      </c>
      <c r="B19" s="227" t="s">
        <v>0</v>
      </c>
      <c r="C19" s="225" t="s">
        <v>194</v>
      </c>
      <c r="D19" s="32" t="s">
        <v>19</v>
      </c>
      <c r="E19" s="106" t="s">
        <v>15</v>
      </c>
      <c r="F19" s="106" t="s">
        <v>24</v>
      </c>
      <c r="G19" s="223">
        <f>'Other data'!$G$8*'Mineral soils'!E27*'Other data'!$G$41*'Other data'!$G$46</f>
        <v>0.1454572013629509</v>
      </c>
      <c r="H19" s="223">
        <f>'Other data'!$G$8*'Mineral soils'!F27*'Other data'!$G$41*'Other data'!$G$46</f>
        <v>0.1478281567926677</v>
      </c>
      <c r="I19" s="223">
        <f>'Other data'!$G$8*'Mineral soils'!G27*'Other data'!$G$41*'Other data'!$G$46</f>
        <v>0.15019911222238497</v>
      </c>
      <c r="J19" s="223">
        <f>'Other data'!$G$8*'Mineral soils'!H27*'Other data'!$G$41*'Other data'!$G$46</f>
        <v>0.15257006765210132</v>
      </c>
      <c r="K19" s="223">
        <f>'Other data'!$G$8*'Mineral soils'!I27*'Other data'!$G$41*'Other data'!$G$46</f>
        <v>0.15494102308181767</v>
      </c>
      <c r="L19" s="223">
        <f>'Other data'!$G$8*'Mineral soils'!J27*'Other data'!$G$41*'Other data'!$G$46</f>
        <v>0.15731197851153497</v>
      </c>
      <c r="M19" s="223">
        <f>'Other data'!$G$8*'Mineral soils'!K27*'Other data'!$G$41*'Other data'!$G$46</f>
        <v>0.1596829339412508</v>
      </c>
      <c r="N19" s="223">
        <f>'Other data'!$G$8*'Mineral soils'!L27*'Other data'!$G$41*'Other data'!$G$46</f>
        <v>0.15984380646833704</v>
      </c>
      <c r="O19" s="223">
        <f>'Other data'!$G$8*'Mineral soils'!M27*'Other data'!$G$41*'Other data'!$G$46</f>
        <v>0.16000467899542326</v>
      </c>
      <c r="P19" s="223">
        <f>'Other data'!$G$8*'Mineral soils'!N27*'Other data'!$G$41*'Other data'!$G$46</f>
        <v>0.16016555152250952</v>
      </c>
      <c r="Q19" s="223">
        <f>'Other data'!$G$8*'Mineral soils'!O27*'Other data'!$G$41*'Other data'!$G$46</f>
        <v>0.16032642404959571</v>
      </c>
      <c r="R19" s="223">
        <f>'Other data'!$G$8*'Mineral soils'!P27*'Other data'!$G$41*'Other data'!$G$46</f>
        <v>0.16048729657668193</v>
      </c>
      <c r="S19" s="223">
        <f>'Other data'!$G$8*'Mineral soils'!Q27*'Other data'!$G$41*'Other data'!$G$46</f>
        <v>0.1606481691037682</v>
      </c>
      <c r="T19" s="223">
        <f>'Other data'!$G$8*'Mineral soils'!R27*'Other data'!$G$41*'Other data'!$G$46</f>
        <v>0.16080904163085438</v>
      </c>
      <c r="U19" s="223">
        <f>'Other data'!$G$8*'Mineral soils'!S27*'Other data'!$G$41*'Other data'!$G$46</f>
        <v>0.16096991415794065</v>
      </c>
      <c r="V19" s="223">
        <f>'Other data'!$G$8*'Mineral soils'!T27*'Other data'!$G$41*'Other data'!$G$46</f>
        <v>0.16113078668502684</v>
      </c>
      <c r="W19" s="223">
        <f>'Other data'!$G$8*'Mineral soils'!U27*'Other data'!$G$41*'Other data'!$G$46</f>
        <v>0.16388917223234969</v>
      </c>
      <c r="X19" s="223">
        <f>'Other data'!$G$8*'Mineral soils'!V27*'Other data'!$G$41*'Other data'!$G$46</f>
        <v>0.16664755777967241</v>
      </c>
      <c r="Y19" s="223">
        <f>'Other data'!$G$8*'Mineral soils'!W27*'Other data'!$G$41*'Other data'!$G$46</f>
        <v>0.16940594332699419</v>
      </c>
      <c r="Z19" s="223">
        <f>'Other data'!$G$8*'Mineral soils'!X27*'Other data'!$G$41*'Other data'!$G$46</f>
        <v>0.17216432887431693</v>
      </c>
      <c r="AA19" s="223">
        <f>'Other data'!$G$8*'Mineral soils'!Y27*'Other data'!$G$41*'Other data'!$G$46</f>
        <v>0.17492271442163965</v>
      </c>
      <c r="AB19" s="223">
        <f>'Other data'!$G$8*'Mineral soils'!Z27*'Other data'!$G$41*'Other data'!$G$46</f>
        <v>0.17768109996896239</v>
      </c>
      <c r="AC19" s="223">
        <f>'Other data'!$G$8*'Mineral soils'!AA27*'Other data'!$G$41*'Other data'!$G$46</f>
        <v>0.18043948551628511</v>
      </c>
      <c r="AD19" s="223">
        <f>'Other data'!$G$8*'Mineral soils'!AB27*'Other data'!$G$41*'Other data'!$G$46</f>
        <v>0.18319787106360688</v>
      </c>
      <c r="AE19" s="223">
        <f>'Other data'!$G$8*'Mineral soils'!AC27*'Other data'!$G$41*'Other data'!$G$46</f>
        <v>0.18595625661092963</v>
      </c>
      <c r="AF19" s="223">
        <f>'Other data'!$G$8*'Mineral soils'!AD27*'Other data'!$G$41*'Other data'!$G$46</f>
        <v>0.18871464215825215</v>
      </c>
      <c r="AG19" s="223">
        <f>'Other data'!$G$8*'Mineral soils'!AE27*'Other data'!$G$41*'Other data'!$G$46</f>
        <v>0.19103416787820746</v>
      </c>
      <c r="AH19" s="223">
        <f>'Other data'!$G$8*'Mineral soils'!AF27*'Other data'!$G$41*'Other data'!$G$46</f>
        <v>0.1933536935981616</v>
      </c>
      <c r="AI19" s="223">
        <f>'Other data'!$G$8*'Mineral soils'!AG27*'Other data'!$G$41*'Other data'!$G$46</f>
        <v>0.19567321931811577</v>
      </c>
      <c r="AJ19" s="223">
        <f>'Other data'!$G$8*'Mineral soils'!AH27*'Other data'!$G$41*'Other data'!$G$46</f>
        <v>0.19799274503806991</v>
      </c>
      <c r="AK19" s="223">
        <f>'Other data'!$G$8*'Mineral soils'!AI27*'Other data'!$G$41*'Other data'!$G$46</f>
        <v>0.20031227075802502</v>
      </c>
      <c r="AL19" s="223">
        <f>'Other data'!$G$8*'Mineral soils'!AJ27*'Other data'!$G$41*'Other data'!$G$46</f>
        <v>0.20263179647797916</v>
      </c>
      <c r="AM19" s="223">
        <f>'Other data'!$G$8*'Mineral soils'!AK27*'Other data'!$G$41*'Other data'!$G$46</f>
        <v>0.20495132219793333</v>
      </c>
      <c r="AN19" s="223">
        <f>'Other data'!$G$8*'Mineral soils'!AL27*'Other data'!$G$41*'Other data'!$G$46</f>
        <v>0.20727084791788691</v>
      </c>
      <c r="AO19" s="223">
        <f>'Other data'!$G$8*'Mineral soils'!AM27*'Other data'!$G$41*'Other data'!$G$46</f>
        <v>0.2115822419910679</v>
      </c>
      <c r="AP19" s="223">
        <f>'Other data'!$G$8*'Mineral soils'!AN27*'Other data'!$G$41*'Other data'!$G$46</f>
        <v>0.21589363606424827</v>
      </c>
      <c r="AQ19" s="223">
        <f>'Other data'!$G$8*'Mineral soils'!AO27*'Other data'!$G$41*'Other data'!$G$46</f>
        <v>0.22020503013743051</v>
      </c>
      <c r="AR19" s="223">
        <f>'Other data'!$G$8*'Mineral soils'!AP27*'Other data'!$G$41*'Other data'!$G$46</f>
        <v>0.22451642421061088</v>
      </c>
      <c r="AS19" s="223">
        <f>'Other data'!$G$8*'Mineral soils'!AQ27*'Other data'!$G$41*'Other data'!$G$46</f>
        <v>0.22882781828379137</v>
      </c>
      <c r="AT19" s="223">
        <f>'Other data'!$G$8*'Mineral soils'!AR27*'Other data'!$G$41*'Other data'!$G$46</f>
        <v>0.23295684737172834</v>
      </c>
      <c r="AU19" s="223">
        <f>'Other data'!$G$8*'Mineral soils'!AS27*'Other data'!$G$41*'Other data'!$G$46</f>
        <v>0.23708587645966539</v>
      </c>
      <c r="AV19" s="223">
        <f>'Other data'!$G$8*'Mineral soils'!AT27*'Other data'!$G$41*'Other data'!$G$46</f>
        <v>0.24121490554760339</v>
      </c>
      <c r="AW19" s="223">
        <f>'Other data'!$G$8*'Mineral soils'!AU27*'Other data'!$G$41*'Other data'!$G$46</f>
        <v>0.24534393463554047</v>
      </c>
      <c r="AX19" s="223">
        <f>'Other data'!$G$8*'Mineral soils'!AV27*'Other data'!$G$41*'Other data'!$G$46</f>
        <v>0.24947296372347705</v>
      </c>
      <c r="AY19" s="223">
        <f>'Other data'!$G$8*'Mineral soils'!AW27*'Other data'!$G$41*'Other data'!$G$46</f>
        <v>0.24854209445585226</v>
      </c>
      <c r="AZ19" s="223">
        <f>'Other data'!$G$8*'Mineral soils'!AX27*'Other data'!$G$41*'Other data'!$G$46</f>
        <v>0.24761122518822729</v>
      </c>
      <c r="BA19" s="223">
        <f>'Other data'!$G$8*'Mineral soils'!AY27*'Other data'!$G$41*'Other data'!$G$46</f>
        <v>0.24668035592060225</v>
      </c>
      <c r="BB19" s="223">
        <f>'Other data'!$G$8*'Mineral soils'!AZ27*'Other data'!$G$41*'Other data'!$G$46</f>
        <v>0.24574948665297744</v>
      </c>
      <c r="BC19" s="223">
        <f>'Other data'!$G$8*'Mineral soils'!BA27*'Other data'!$G$41*'Other data'!$G$46</f>
        <v>0.24706697354812115</v>
      </c>
      <c r="BD19" s="223">
        <f>'Other data'!$G$8*'Mineral soils'!BB27*'Other data'!$G$41*'Other data'!$G$46</f>
        <v>0.24838446044326526</v>
      </c>
      <c r="BE19" s="223">
        <f>'Other data'!$G$8*'Mineral soils'!BC27*'Other data'!$G$41*'Other data'!$G$46</f>
        <v>0.24970194733840934</v>
      </c>
      <c r="BF19" s="223">
        <f>'Other data'!$G$8*'Mineral soils'!BD27*'Other data'!$G$41*'Other data'!$G$46</f>
        <v>0.251019434233553</v>
      </c>
      <c r="BG19" s="223">
        <f>'Other data'!$G$8*'Mineral soils'!BE27*'Other data'!$G$41*'Other data'!$G$46</f>
        <v>0.2523369211286971</v>
      </c>
      <c r="BH19" s="223">
        <f>'Other data'!$G$8*'Mineral soils'!BF27*'Other data'!$G$41*'Other data'!$G$46</f>
        <v>0.25365440802384076</v>
      </c>
      <c r="BI19" s="223">
        <f>'Other data'!$G$8*'Mineral soils'!BG27*'Other data'!$G$41*'Other data'!$G$46</f>
        <v>0.25497189491898486</v>
      </c>
      <c r="BJ19" s="223">
        <f>'Other data'!$G$8*'Mineral soils'!BH27*'Other data'!$G$41*'Other data'!$G$46</f>
        <v>0.25628938181412847</v>
      </c>
      <c r="BK19" s="223">
        <f>'Other data'!$G$8*'Mineral soils'!BI27*'Other data'!$G$41*'Other data'!$G$46</f>
        <v>0.25760686870927263</v>
      </c>
      <c r="BL19" s="223">
        <f>'Other data'!$G$8*'Mineral soils'!BJ27*'Other data'!$G$41*'Other data'!$G$46</f>
        <v>0.25892435560441673</v>
      </c>
      <c r="BM19" s="223">
        <f>'Other data'!$G$8*'Mineral soils'!BK27*'Other data'!$G$41*'Other data'!$G$46</f>
        <v>0.26024184249956045</v>
      </c>
      <c r="BN19" s="223">
        <f>'Other data'!$G$8*'Mineral soils'!BL27*'Other data'!$G$41*'Other data'!$G$46</f>
        <v>0.26231218895224456</v>
      </c>
      <c r="BO19" s="223">
        <f>'Other data'!$G$8*'Mineral soils'!BM27*'Other data'!$G$41*'Other data'!$G$46</f>
        <v>0.26438253540492967</v>
      </c>
      <c r="BP19" s="223">
        <f>'Other data'!$G$8*'Mineral soils'!BN27*'Other data'!$G$41*'Other data'!$G$46</f>
        <v>0.26645288185761384</v>
      </c>
      <c r="BQ19" s="223">
        <f>'Other data'!$G$8*'Mineral soils'!BO27*'Other data'!$G$41*'Other data'!$G$46</f>
        <v>0.26852322831029807</v>
      </c>
      <c r="BR19" s="223">
        <f>'Other data'!$G$8*'Mineral soils'!BP27*'Other data'!$G$41*'Other data'!$G$46</f>
        <v>0.27059357476298318</v>
      </c>
      <c r="BS19" s="223">
        <f>'Other data'!$G$8*'Mineral soils'!BQ27*'Other data'!$G$41*'Other data'!$G$46</f>
        <v>0.27266392121566735</v>
      </c>
    </row>
    <row r="20" spans="1:71" ht="14.5" customHeight="1" x14ac:dyDescent="0.35">
      <c r="A20" s="226" t="s">
        <v>8</v>
      </c>
      <c r="B20" s="227" t="s">
        <v>0</v>
      </c>
      <c r="C20" s="225" t="s">
        <v>194</v>
      </c>
      <c r="D20" s="32" t="s">
        <v>19</v>
      </c>
      <c r="E20" s="106" t="s">
        <v>13</v>
      </c>
      <c r="F20" s="106" t="s">
        <v>69</v>
      </c>
      <c r="G20" s="223">
        <f>'Other data'!$E$9*(EXP('Other data'!$E59)*'Mineral soils'!E27^'Other data'!$F59)</f>
        <v>2.2816693993883775E-3</v>
      </c>
      <c r="H20" s="223">
        <f>'Other data'!$E$9*(EXP('Other data'!$E59)*'Mineral soils'!F27^'Other data'!$F59)</f>
        <v>2.3195018728014707E-3</v>
      </c>
      <c r="I20" s="223">
        <f>'Other data'!$E$9*(EXP('Other data'!$E59)*'Mineral soils'!G27^'Other data'!$F59)</f>
        <v>2.3573447240097358E-3</v>
      </c>
      <c r="J20" s="223">
        <f>'Other data'!$E$9*(EXP('Other data'!$E59)*'Mineral soils'!H27^'Other data'!$F59)</f>
        <v>2.3951977919614044E-3</v>
      </c>
      <c r="K20" s="223">
        <f>'Other data'!$E$9*(EXP('Other data'!$E59)*'Mineral soils'!I27^'Other data'!$F59)</f>
        <v>2.4330609205687388E-3</v>
      </c>
      <c r="L20" s="223">
        <f>'Other data'!$E$9*(EXP('Other data'!$E59)*'Mineral soils'!J27^'Other data'!$F59)</f>
        <v>2.4709339584813514E-3</v>
      </c>
      <c r="M20" s="223">
        <f>'Other data'!$E$9*(EXP('Other data'!$E59)*'Mineral soils'!K27^'Other data'!$F59)</f>
        <v>2.5088167588731085E-3</v>
      </c>
      <c r="N20" s="223">
        <f>'Other data'!$E$9*(EXP('Other data'!$E59)*'Mineral soils'!L27^'Other data'!$F59)</f>
        <v>2.5113875081157694E-3</v>
      </c>
      <c r="O20" s="223">
        <f>'Other data'!$E$9*(EXP('Other data'!$E59)*'Mineral soils'!M27^'Other data'!$F59)</f>
        <v>2.5139583016015473E-3</v>
      </c>
      <c r="P20" s="223">
        <f>'Other data'!$E$9*(EXP('Other data'!$E59)*'Mineral soils'!N27^'Other data'!$F59)</f>
        <v>2.5165291392867176E-3</v>
      </c>
      <c r="Q20" s="223">
        <f>'Other data'!$E$9*(EXP('Other data'!$E59)*'Mineral soils'!O27^'Other data'!$F59)</f>
        <v>2.5191000211276455E-3</v>
      </c>
      <c r="R20" s="223">
        <f>'Other data'!$E$9*(EXP('Other data'!$E59)*'Mineral soils'!P27^'Other data'!$F59)</f>
        <v>2.521670947080782E-3</v>
      </c>
      <c r="S20" s="223">
        <f>'Other data'!$E$9*(EXP('Other data'!$E59)*'Mineral soils'!Q27^'Other data'!$F59)</f>
        <v>2.5242419171026659E-3</v>
      </c>
      <c r="T20" s="223">
        <f>'Other data'!$E$9*(EXP('Other data'!$E59)*'Mineral soils'!R27^'Other data'!$F59)</f>
        <v>2.5268129311499196E-3</v>
      </c>
      <c r="U20" s="223">
        <f>'Other data'!$E$9*(EXP('Other data'!$E59)*'Mineral soils'!S27^'Other data'!$F59)</f>
        <v>2.5293839891792529E-3</v>
      </c>
      <c r="V20" s="223">
        <f>'Other data'!$E$9*(EXP('Other data'!$E59)*'Mineral soils'!T27^'Other data'!$F59)</f>
        <v>2.5319550911474618E-3</v>
      </c>
      <c r="W20" s="223">
        <f>'Other data'!$E$9*(EXP('Other data'!$E59)*'Mineral soils'!U27^'Other data'!$F59)</f>
        <v>2.5760470407235232E-3</v>
      </c>
      <c r="X20" s="223">
        <f>'Other data'!$E$9*(EXP('Other data'!$E59)*'Mineral soils'!V27^'Other data'!$F59)</f>
        <v>2.6201516826762183E-3</v>
      </c>
      <c r="Y20" s="223">
        <f>'Other data'!$E$9*(EXP('Other data'!$E59)*'Mineral soils'!W27^'Other data'!$F59)</f>
        <v>2.66426881046287E-3</v>
      </c>
      <c r="Z20" s="223">
        <f>'Other data'!$E$9*(EXP('Other data'!$E59)*'Mineral soils'!X27^'Other data'!$F59)</f>
        <v>2.7083982242113126E-3</v>
      </c>
      <c r="AA20" s="223">
        <f>'Other data'!$E$9*(EXP('Other data'!$E59)*'Mineral soils'!Y27^'Other data'!$F59)</f>
        <v>2.7525397304009047E-3</v>
      </c>
      <c r="AB20" s="223">
        <f>'Other data'!$E$9*(EXP('Other data'!$E59)*'Mineral soils'!Z27^'Other data'!$F59)</f>
        <v>2.7966931415637419E-3</v>
      </c>
      <c r="AC20" s="223">
        <f>'Other data'!$E$9*(EXP('Other data'!$E59)*'Mineral soils'!AA27^'Other data'!$F59)</f>
        <v>2.8408582760042619E-3</v>
      </c>
      <c r="AD20" s="223">
        <f>'Other data'!$E$9*(EXP('Other data'!$E59)*'Mineral soils'!AB27^'Other data'!$F59)</f>
        <v>2.8850349575359488E-3</v>
      </c>
      <c r="AE20" s="223">
        <f>'Other data'!$E$9*(EXP('Other data'!$E59)*'Mineral soils'!AC27^'Other data'!$F59)</f>
        <v>2.9292230152338766E-3</v>
      </c>
      <c r="AF20" s="223">
        <f>'Other data'!$E$9*(EXP('Other data'!$E59)*'Mineral soils'!AD27^'Other data'!$F59)</f>
        <v>2.9734222832017601E-3</v>
      </c>
      <c r="AG20" s="223">
        <f>'Other data'!$E$9*(EXP('Other data'!$E59)*'Mineral soils'!AE27^'Other data'!$F59)</f>
        <v>3.0105979952426993E-3</v>
      </c>
      <c r="AH20" s="223">
        <f>'Other data'!$E$9*(EXP('Other data'!$E59)*'Mineral soils'!AF27^'Other data'!$F59)</f>
        <v>3.0477814269621499E-3</v>
      </c>
      <c r="AI20" s="223">
        <f>'Other data'!$E$9*(EXP('Other data'!$E59)*'Mineral soils'!AG27^'Other data'!$F59)</f>
        <v>3.0849724873225331E-3</v>
      </c>
      <c r="AJ20" s="223">
        <f>'Other data'!$E$9*(EXP('Other data'!$E59)*'Mineral soils'!AH27^'Other data'!$F59)</f>
        <v>3.1221710874265026E-3</v>
      </c>
      <c r="AK20" s="223">
        <f>'Other data'!$E$9*(EXP('Other data'!$E59)*'Mineral soils'!AI27^'Other data'!$F59)</f>
        <v>3.159377140442171E-3</v>
      </c>
      <c r="AL20" s="223">
        <f>'Other data'!$E$9*(EXP('Other data'!$E59)*'Mineral soils'!AJ27^'Other data'!$F59)</f>
        <v>3.1965905615316953E-3</v>
      </c>
      <c r="AM20" s="223">
        <f>'Other data'!$E$9*(EXP('Other data'!$E59)*'Mineral soils'!AK27^'Other data'!$F59)</f>
        <v>3.2338112677832583E-3</v>
      </c>
      <c r="AN20" s="223">
        <f>'Other data'!$E$9*(EXP('Other data'!$E59)*'Mineral soils'!AL27^'Other data'!$F59)</f>
        <v>3.2710391781459805E-3</v>
      </c>
      <c r="AO20" s="223">
        <f>'Other data'!$E$9*(EXP('Other data'!$E59)*'Mineral soils'!AM27^'Other data'!$F59)</f>
        <v>3.3402550360958415E-3</v>
      </c>
      <c r="AP20" s="223">
        <f>'Other data'!$E$9*(EXP('Other data'!$E59)*'Mineral soils'!AN27^'Other data'!$F59)</f>
        <v>3.4094950178443603E-3</v>
      </c>
      <c r="AQ20" s="223">
        <f>'Other data'!$E$9*(EXP('Other data'!$E59)*'Mineral soils'!AO27^'Other data'!$F59)</f>
        <v>3.4787586497329989E-3</v>
      </c>
      <c r="AR20" s="223">
        <f>'Other data'!$E$9*(EXP('Other data'!$E59)*'Mineral soils'!AP27^'Other data'!$F59)</f>
        <v>3.5480454764987485E-3</v>
      </c>
      <c r="AS20" s="223">
        <f>'Other data'!$E$9*(EXP('Other data'!$E59)*'Mineral soils'!AQ27^'Other data'!$F59)</f>
        <v>3.6173550602201609E-3</v>
      </c>
      <c r="AT20" s="223">
        <f>'Other data'!$E$9*(EXP('Other data'!$E59)*'Mineral soils'!AR27^'Other data'!$F59)</f>
        <v>3.6837539044986445E-3</v>
      </c>
      <c r="AU20" s="223">
        <f>'Other data'!$E$9*(EXP('Other data'!$E59)*'Mineral soils'!AS27^'Other data'!$F59)</f>
        <v>3.750172877557426E-3</v>
      </c>
      <c r="AV20" s="223">
        <f>'Other data'!$E$9*(EXP('Other data'!$E59)*'Mineral soils'!AT27^'Other data'!$F59)</f>
        <v>3.8166116347467141E-3</v>
      </c>
      <c r="AW20" s="223">
        <f>'Other data'!$E$9*(EXP('Other data'!$E59)*'Mineral soils'!AU27^'Other data'!$F59)</f>
        <v>3.8830698431184373E-3</v>
      </c>
      <c r="AX20" s="223">
        <f>'Other data'!$E$9*(EXP('Other data'!$E59)*'Mineral soils'!AV27^'Other data'!$F59)</f>
        <v>3.9495471808386794E-3</v>
      </c>
      <c r="AY20" s="223">
        <f>'Other data'!$E$9*(EXP('Other data'!$E59)*'Mineral soils'!AW27^'Other data'!$F59)</f>
        <v>3.9345585385861361E-3</v>
      </c>
      <c r="AZ20" s="223">
        <f>'Other data'!$E$9*(EXP('Other data'!$E59)*'Mineral soils'!AX27^'Other data'!$F59)</f>
        <v>3.9195708562518262E-3</v>
      </c>
      <c r="BA20" s="223">
        <f>'Other data'!$E$9*(EXP('Other data'!$E59)*'Mineral soils'!AY27^'Other data'!$F59)</f>
        <v>3.9045841373826612E-3</v>
      </c>
      <c r="BB20" s="223">
        <f>'Other data'!$E$9*(EXP('Other data'!$E59)*'Mineral soils'!AZ27^'Other data'!$F59)</f>
        <v>3.8895983855520922E-3</v>
      </c>
      <c r="BC20" s="223">
        <f>'Other data'!$E$9*(EXP('Other data'!$E59)*'Mineral soils'!BA27^'Other data'!$F59)</f>
        <v>3.9108084492055347E-3</v>
      </c>
      <c r="BD20" s="223">
        <f>'Other data'!$E$9*(EXP('Other data'!$E59)*'Mineral soils'!BB27^'Other data'!$F59)</f>
        <v>3.9320204470151294E-3</v>
      </c>
      <c r="BE20" s="223">
        <f>'Other data'!$E$9*(EXP('Other data'!$E59)*'Mineral soils'!BC27^'Other data'!$F59)</f>
        <v>3.9532343688965547E-3</v>
      </c>
      <c r="BF20" s="223">
        <f>'Other data'!$E$9*(EXP('Other data'!$E59)*'Mineral soils'!BD27^'Other data'!$F59)</f>
        <v>3.9744502048709969E-3</v>
      </c>
      <c r="BG20" s="223">
        <f>'Other data'!$E$9*(EXP('Other data'!$E59)*'Mineral soils'!BE27^'Other data'!$F59)</f>
        <v>3.9956679450635193E-3</v>
      </c>
      <c r="BH20" s="223">
        <f>'Other data'!$E$9*(EXP('Other data'!$E59)*'Mineral soils'!BF27^'Other data'!$F59)</f>
        <v>4.0168875797014052E-3</v>
      </c>
      <c r="BI20" s="223">
        <f>'Other data'!$E$9*(EXP('Other data'!$E59)*'Mineral soils'!BG27^'Other data'!$F59)</f>
        <v>4.0381090991126163E-3</v>
      </c>
      <c r="BJ20" s="223">
        <f>'Other data'!$E$9*(EXP('Other data'!$E59)*'Mineral soils'!BH27^'Other data'!$F59)</f>
        <v>4.0593324937241966E-3</v>
      </c>
      <c r="BK20" s="223">
        <f>'Other data'!$E$9*(EXP('Other data'!$E59)*'Mineral soils'!BI27^'Other data'!$F59)</f>
        <v>4.0805577540607976E-3</v>
      </c>
      <c r="BL20" s="223">
        <f>'Other data'!$E$9*(EXP('Other data'!$E59)*'Mineral soils'!BJ27^'Other data'!$F59)</f>
        <v>4.1017848707431579E-3</v>
      </c>
      <c r="BM20" s="223">
        <f>'Other data'!$E$9*(EXP('Other data'!$E59)*'Mineral soils'!BK27^'Other data'!$F59)</f>
        <v>4.1230138344866439E-3</v>
      </c>
      <c r="BN20" s="223">
        <f>'Other data'!$E$9*(EXP('Other data'!$E59)*'Mineral soils'!BL27^'Other data'!$F59)</f>
        <v>4.1563775039969294E-3</v>
      </c>
      <c r="BO20" s="223">
        <f>'Other data'!$E$9*(EXP('Other data'!$E59)*'Mineral soils'!BM27^'Other data'!$F59)</f>
        <v>4.1897456767800087E-3</v>
      </c>
      <c r="BP20" s="223">
        <f>'Other data'!$E$9*(EXP('Other data'!$E59)*'Mineral soils'!BN27^'Other data'!$F59)</f>
        <v>4.2231183181712789E-3</v>
      </c>
      <c r="BQ20" s="223">
        <f>'Other data'!$E$9*(EXP('Other data'!$E59)*'Mineral soils'!BO27^'Other data'!$F59)</f>
        <v>4.2564953940403168E-3</v>
      </c>
      <c r="BR20" s="223">
        <f>'Other data'!$E$9*(EXP('Other data'!$E59)*'Mineral soils'!BP27^'Other data'!$F59)</f>
        <v>4.2898768707785523E-3</v>
      </c>
      <c r="BS20" s="223">
        <f>'Other data'!$E$9*(EXP('Other data'!$E59)*'Mineral soils'!BQ27^'Other data'!$F59)</f>
        <v>4.3232627152873064E-3</v>
      </c>
    </row>
    <row r="21" spans="1:71" ht="14.5" customHeight="1" x14ac:dyDescent="0.35">
      <c r="A21" s="226" t="s">
        <v>8</v>
      </c>
      <c r="B21" s="227" t="s">
        <v>0</v>
      </c>
      <c r="C21" s="31" t="s">
        <v>55</v>
      </c>
      <c r="D21" s="106" t="s">
        <v>87</v>
      </c>
      <c r="E21" s="106" t="s">
        <v>15</v>
      </c>
      <c r="F21" s="106" t="s">
        <v>55</v>
      </c>
      <c r="G21" s="223">
        <f>'Other data'!$F$65*2*'Mineral soils'!E32*10000*10^-6</f>
        <v>8.0975179999999991</v>
      </c>
      <c r="H21" s="223">
        <f>'Other data'!$F$65*2*'Mineral soils'!F32*10000*10^-6</f>
        <v>8.0975179999999991</v>
      </c>
      <c r="I21" s="223">
        <f>'Other data'!$F$65*2*'Mineral soils'!G32*10000*10^-6</f>
        <v>8.0975179999999991</v>
      </c>
      <c r="J21" s="223">
        <f>'Other data'!$F$65*2*'Mineral soils'!H32*10000*10^-6</f>
        <v>8.0975179999999991</v>
      </c>
      <c r="K21" s="223">
        <f>'Other data'!$F$65*2*'Mineral soils'!I32*10000*10^-6</f>
        <v>8.0975179999999991</v>
      </c>
      <c r="L21" s="223">
        <f>'Other data'!$F$65*2*'Mineral soils'!J32*10000*10^-6</f>
        <v>8.0975179999999991</v>
      </c>
      <c r="M21" s="223">
        <f>'Other data'!$F$65*2*'Mineral soils'!K32*10000*10^-6</f>
        <v>8.0975179999999991</v>
      </c>
      <c r="N21" s="223">
        <f>'Other data'!$F$65*2*'Mineral soils'!L32*10000*10^-6</f>
        <v>8.0975179999999991</v>
      </c>
      <c r="O21" s="223">
        <f>'Other data'!$F$65*2*'Mineral soils'!M32*10000*10^-6</f>
        <v>8.0975179999999991</v>
      </c>
      <c r="P21" s="223">
        <f>'Other data'!$F$65*2*'Mineral soils'!N32*10000*10^-6</f>
        <v>8.0975179999999991</v>
      </c>
      <c r="Q21" s="223">
        <f>'Other data'!$F$65*2*'Mineral soils'!O32*10000*10^-6</f>
        <v>8.0975179999999991</v>
      </c>
      <c r="R21" s="223">
        <f>'Other data'!$F$65*2*'Mineral soils'!P32*10000*10^-6</f>
        <v>8.0975179999999991</v>
      </c>
      <c r="S21" s="223">
        <f>'Other data'!$F$65*2*'Mineral soils'!Q32*10000*10^-6</f>
        <v>8.0975179999999991</v>
      </c>
      <c r="T21" s="223">
        <f>'Other data'!$F$65*2*'Mineral soils'!R32*10000*10^-6</f>
        <v>8.0975179999999991</v>
      </c>
      <c r="U21" s="223">
        <f>'Other data'!$F$65*2*'Mineral soils'!S32*10000*10^-6</f>
        <v>8.0975179999999991</v>
      </c>
      <c r="V21" s="223">
        <f>'Other data'!$F$65*2*'Mineral soils'!T32*10000*10^-6</f>
        <v>8.0975179999999991</v>
      </c>
      <c r="W21" s="223">
        <f>'Other data'!$F$65*2*'Mineral soils'!U32*10000*10^-6</f>
        <v>8.0975179999999991</v>
      </c>
      <c r="X21" s="223">
        <f>'Other data'!$F$65*2*'Mineral soils'!V32*10000*10^-6</f>
        <v>8.0975179999999991</v>
      </c>
      <c r="Y21" s="223">
        <f>'Other data'!$F$65*2*'Mineral soils'!W32*10000*10^-6</f>
        <v>8.0975179999999991</v>
      </c>
      <c r="Z21" s="223">
        <f>'Other data'!$F$65*2*'Mineral soils'!X32*10000*10^-6</f>
        <v>8.1518472199999987</v>
      </c>
      <c r="AA21" s="223">
        <f>'Other data'!$F$65*2*'Mineral soils'!Y32*10000*10^-6</f>
        <v>8.1528490999999992</v>
      </c>
      <c r="AB21" s="223">
        <f>'Other data'!$F$65*2*'Mineral soils'!Z32*10000*10^-6</f>
        <v>8.15342594</v>
      </c>
      <c r="AC21" s="223">
        <f>'Other data'!$F$65*2*'Mineral soils'!AA32*10000*10^-6</f>
        <v>8.1530565600000013</v>
      </c>
      <c r="AD21" s="223">
        <f>'Other data'!$F$65*2*'Mineral soils'!AB32*10000*10^-6</f>
        <v>8.1527833200000011</v>
      </c>
      <c r="AE21" s="223">
        <f>'Other data'!$F$65*2*'Mineral soils'!AC32*10000*10^-6</f>
        <v>8.1523582800000014</v>
      </c>
      <c r="AF21" s="223">
        <f>'Other data'!$F$65*2*'Mineral soils'!AD32*10000*10^-6</f>
        <v>8.1514474799999999</v>
      </c>
      <c r="AG21" s="223">
        <f>'Other data'!$F$65*2*'Mineral soils'!AE32*10000*10^-6</f>
        <v>8.1495853999999994</v>
      </c>
      <c r="AH21" s="223">
        <f>'Other data'!$F$65*2*'Mineral soils'!AF32*10000*10^-6</f>
        <v>8.1476322399999983</v>
      </c>
      <c r="AI21" s="223">
        <f>'Other data'!$F$65*2*'Mineral soils'!AG32*10000*10^-6</f>
        <v>8.1447278000000001</v>
      </c>
      <c r="AJ21" s="223">
        <f>'Other data'!$F$65*2*'Mineral soils'!AH32*10000*10^-6</f>
        <v>8.1408214799999996</v>
      </c>
      <c r="AK21" s="223">
        <f>'Other data'!$F$65*2*'Mineral soils'!AI32*10000*10^-6</f>
        <v>8.1355439000000001</v>
      </c>
      <c r="AL21" s="223">
        <f>'Other data'!$F$65*2*'Mineral soils'!AJ32*10000*10^-6</f>
        <v>8.1299424800000004</v>
      </c>
      <c r="AM21" s="223">
        <f>'Other data'!$F$65*2*'Mineral soils'!AK32*10000*10^-6</f>
        <v>8.1235972400000005</v>
      </c>
      <c r="AN21" s="223">
        <f>'Other data'!$F$65*2*'Mineral soils'!AL32*10000*10^-6</f>
        <v>8.116680220000001</v>
      </c>
      <c r="AO21" s="223">
        <f>'Other data'!$F$65*2*'Mineral soils'!AM32*10000*10^-6</f>
        <v>8.1099605400000012</v>
      </c>
      <c r="AP21" s="223">
        <f>'Other data'!$F$65*2*'Mineral soils'!AN32*10000*10^-6</f>
        <v>8.1039138400000006</v>
      </c>
      <c r="AQ21" s="223">
        <f>'Other data'!$F$65*2*'Mineral soils'!AO32*10000*10^-6</f>
        <v>8.0976698000000003</v>
      </c>
      <c r="AR21" s="223">
        <f>'Other data'!$F$65*2*'Mineral soils'!AP32*10000*10^-6</f>
        <v>8.0915775599999993</v>
      </c>
      <c r="AS21" s="223">
        <f>'Other data'!$F$65*2*'Mineral soils'!AQ32*10000*10^-6</f>
        <v>8.0856573600000008</v>
      </c>
      <c r="AT21" s="223">
        <f>'Other data'!$F$65*2*'Mineral soils'!AR32*10000*10^-6</f>
        <v>8.0794386199999995</v>
      </c>
      <c r="AU21" s="223">
        <f>'Other data'!$F$65*2*'Mineral soils'!AS32*10000*10^-6</f>
        <v>8.0730275999999996</v>
      </c>
      <c r="AV21" s="223">
        <f>'Other data'!$F$65*2*'Mineral soils'!AT32*10000*10^-6</f>
        <v>8.067481840000001</v>
      </c>
      <c r="AW21" s="223">
        <f>'Other data'!$F$65*2*'Mineral soils'!AU32*10000*10^-6</f>
        <v>8.0626444799999994</v>
      </c>
      <c r="AX21" s="223">
        <f>'Other data'!$F$65*2*'Mineral soils'!AV32*10000*10^-6</f>
        <v>8.0581562600000005</v>
      </c>
      <c r="AY21" s="223">
        <f>'Other data'!$F$65*2*'Mineral soils'!AW32*10000*10^-6</f>
        <v>8.05431572</v>
      </c>
      <c r="AZ21" s="223">
        <f>'Other data'!$F$65*2*'Mineral soils'!AX32*10000*10^-6</f>
        <v>8.0512797200000001</v>
      </c>
      <c r="BA21" s="223">
        <f>'Other data'!$F$65*2*'Mineral soils'!AY32*10000*10^-6</f>
        <v>8.0483854000000008</v>
      </c>
      <c r="BB21" s="223">
        <f>'Other data'!$F$65*2*'Mineral soils'!AZ32*10000*10^-6</f>
        <v>8.0453342199999991</v>
      </c>
      <c r="BC21" s="223">
        <f>'Other data'!$F$65*2*'Mineral soils'!BA32*10000*10^-6</f>
        <v>8.0424398999999998</v>
      </c>
      <c r="BD21" s="223">
        <f>'Other data'!$F$65*2*'Mineral soils'!BB32*10000*10^-6</f>
        <v>8.0104860000000002</v>
      </c>
      <c r="BE21" s="223">
        <f>'Other data'!$F$65*2*'Mineral soils'!BC32*10000*10^-6</f>
        <v>8.0089679999999994</v>
      </c>
      <c r="BF21" s="223">
        <f>'Other data'!$F$65*2*'Mineral soils'!BD32*10000*10^-6</f>
        <v>8.0074500000000004</v>
      </c>
      <c r="BG21" s="223">
        <f>'Other data'!$F$65*2*'Mineral soils'!BE32*10000*10^-6</f>
        <v>8.0074500000000004</v>
      </c>
      <c r="BH21" s="223">
        <f>'Other data'!$F$65*2*'Mineral soils'!BF32*10000*10^-6</f>
        <v>8.0074500000000004</v>
      </c>
      <c r="BI21" s="223">
        <f>'Other data'!$F$65*2*'Mineral soils'!BG32*10000*10^-6</f>
        <v>8.0074500000000004</v>
      </c>
      <c r="BJ21" s="223">
        <f>'Other data'!$F$65*2*'Mineral soils'!BH32*10000*10^-6</f>
        <v>8.0074500000000004</v>
      </c>
      <c r="BK21" s="223">
        <f>'Other data'!$F$65*2*'Mineral soils'!BI32*10000*10^-6</f>
        <v>8.0074500000000004</v>
      </c>
      <c r="BL21" s="223">
        <f>'Other data'!$F$65*2*'Mineral soils'!BJ32*10000*10^-6</f>
        <v>8.0074500000000004</v>
      </c>
      <c r="BM21" s="223">
        <f>'Other data'!$F$65*2*'Mineral soils'!BK32*10000*10^-6</f>
        <v>8.0074500000000004</v>
      </c>
      <c r="BN21" s="223">
        <f>'Other data'!$F$65*2*'Mineral soils'!BL32*10000*10^-6</f>
        <v>8.0074500000000004</v>
      </c>
      <c r="BO21" s="223">
        <f>'Other data'!$F$65*2*'Mineral soils'!BM32*10000*10^-6</f>
        <v>8.0074500000000004</v>
      </c>
      <c r="BP21" s="223">
        <f>'Other data'!$F$65*2*'Mineral soils'!BN32*10000*10^-6</f>
        <v>8.0074500000000004</v>
      </c>
      <c r="BQ21" s="223">
        <f>'Other data'!$F$65*2*'Mineral soils'!BO32*10000*10^-6</f>
        <v>8.0074500000000004</v>
      </c>
      <c r="BR21" s="223">
        <f>'Other data'!$F$65*2*'Mineral soils'!BP32*10000*10^-6</f>
        <v>8.0074500000000004</v>
      </c>
      <c r="BS21" s="223">
        <f>'Other data'!$F$65*2*'Mineral soils'!BQ32*10000*10^-6</f>
        <v>8.0074500000000004</v>
      </c>
    </row>
    <row r="22" spans="1:71" ht="14.5" customHeight="1" x14ac:dyDescent="0.35">
      <c r="A22" s="228"/>
      <c r="B22" s="35"/>
      <c r="C22" s="31"/>
      <c r="F22" s="110" t="s">
        <v>132</v>
      </c>
      <c r="G22" s="233">
        <f>SUM(G3:G19)</f>
        <v>4.8401679310776924</v>
      </c>
      <c r="H22" s="233">
        <f>SUM(H3:H19)</f>
        <v>4.8740823904649533</v>
      </c>
      <c r="I22" s="233">
        <f>SUM(I3:I19)</f>
        <v>4.907948109492569</v>
      </c>
      <c r="J22" s="233">
        <f>SUM(J3:J19)</f>
        <v>4.9417656534389272</v>
      </c>
      <c r="K22" s="233">
        <f t="shared" ref="K22:AR22" si="0">SUM(K3:K19)</f>
        <v>4.9755355753971644</v>
      </c>
      <c r="L22" s="233">
        <f t="shared" si="0"/>
        <v>5.0092584166577376</v>
      </c>
      <c r="M22" s="233">
        <f t="shared" si="0"/>
        <v>5.0429347070753723</v>
      </c>
      <c r="N22" s="233">
        <f t="shared" si="0"/>
        <v>5.0993973813954838</v>
      </c>
      <c r="O22" s="233">
        <f t="shared" si="0"/>
        <v>5.1556659062454395</v>
      </c>
      <c r="P22" s="233">
        <f t="shared" si="0"/>
        <v>5.2117447243129034</v>
      </c>
      <c r="Q22" s="233">
        <f t="shared" si="0"/>
        <v>5.2676380913064911</v>
      </c>
      <c r="R22" s="233">
        <f t="shared" si="0"/>
        <v>5.323350087293945</v>
      </c>
      <c r="S22" s="233">
        <f t="shared" si="0"/>
        <v>5.3788846271514386</v>
      </c>
      <c r="T22" s="233">
        <f t="shared" si="0"/>
        <v>5.4342454702089995</v>
      </c>
      <c r="U22" s="233">
        <f t="shared" si="0"/>
        <v>5.4894362291671133</v>
      </c>
      <c r="V22" s="233">
        <f t="shared" si="0"/>
        <v>5.5444603783517987</v>
      </c>
      <c r="W22" s="233">
        <f t="shared" si="0"/>
        <v>5.5681527176204231</v>
      </c>
      <c r="X22" s="233">
        <f t="shared" si="0"/>
        <v>5.5918033677501562</v>
      </c>
      <c r="Y22" s="233">
        <f t="shared" si="0"/>
        <v>5.6154128306941251</v>
      </c>
      <c r="Z22" s="233">
        <f t="shared" si="0"/>
        <v>5.6389815954550988</v>
      </c>
      <c r="AA22" s="233">
        <f t="shared" si="0"/>
        <v>5.6625101385481891</v>
      </c>
      <c r="AB22" s="233">
        <f t="shared" si="0"/>
        <v>5.6859989244418854</v>
      </c>
      <c r="AC22" s="233">
        <f t="shared" si="0"/>
        <v>5.7094484059785415</v>
      </c>
      <c r="AD22" s="233">
        <f t="shared" si="0"/>
        <v>5.7328590247756726</v>
      </c>
      <c r="AE22" s="233">
        <f t="shared" si="0"/>
        <v>5.7562312116089416</v>
      </c>
      <c r="AF22" s="233">
        <f t="shared" si="0"/>
        <v>5.779565386778013</v>
      </c>
      <c r="AG22" s="233">
        <f t="shared" si="0"/>
        <v>5.7987359783313996</v>
      </c>
      <c r="AH22" s="233">
        <f t="shared" si="0"/>
        <v>5.8178541890086208</v>
      </c>
      <c r="AI22" s="233">
        <f t="shared" si="0"/>
        <v>5.8369204568100299</v>
      </c>
      <c r="AJ22" s="233">
        <f t="shared" si="0"/>
        <v>5.8559352060237808</v>
      </c>
      <c r="AK22" s="233">
        <f t="shared" si="0"/>
        <v>5.8748988476557864</v>
      </c>
      <c r="AL22" s="233">
        <f t="shared" si="0"/>
        <v>5.8938117798389653</v>
      </c>
      <c r="AM22" s="233">
        <f t="shared" si="0"/>
        <v>5.912674388222686</v>
      </c>
      <c r="AN22" s="233">
        <f t="shared" si="0"/>
        <v>5.9314870463435181</v>
      </c>
      <c r="AO22" s="233">
        <f t="shared" si="0"/>
        <v>5.9920007703552889</v>
      </c>
      <c r="AP22" s="233">
        <f t="shared" si="0"/>
        <v>6.0524223159733594</v>
      </c>
      <c r="AQ22" s="233">
        <f t="shared" si="0"/>
        <v>6.1127529291833627</v>
      </c>
      <c r="AR22" s="233">
        <f t="shared" si="0"/>
        <v>6.1729938244539158</v>
      </c>
      <c r="AS22" s="233">
        <f>SUM(AS3:AS19)</f>
        <v>6.2331461859131299</v>
      </c>
      <c r="AT22" s="233">
        <f t="shared" ref="AT22:BE22" si="1">SUM(AT3:AT19)</f>
        <v>6.2749662677356559</v>
      </c>
      <c r="AU22" s="233">
        <f t="shared" si="1"/>
        <v>6.3167508499386846</v>
      </c>
      <c r="AV22" s="233">
        <f t="shared" si="1"/>
        <v>6.3585002197639975</v>
      </c>
      <c r="AW22" s="233">
        <f t="shared" si="1"/>
        <v>6.4002146601955365</v>
      </c>
      <c r="AX22" s="233">
        <f t="shared" si="1"/>
        <v>6.4418944500485278</v>
      </c>
      <c r="AY22" s="233">
        <f t="shared" si="1"/>
        <v>6.4314135417737122</v>
      </c>
      <c r="AZ22" s="233">
        <f t="shared" si="1"/>
        <v>6.4209290022026826</v>
      </c>
      <c r="BA22" s="233">
        <f t="shared" si="1"/>
        <v>6.410440817523237</v>
      </c>
      <c r="BB22" s="233">
        <f t="shared" si="1"/>
        <v>6.3999489738254285</v>
      </c>
      <c r="BC22" s="233">
        <f t="shared" si="1"/>
        <v>6.4414152089476167</v>
      </c>
      <c r="BD22" s="233">
        <f t="shared" si="1"/>
        <v>6.4828212201219895</v>
      </c>
      <c r="BE22" s="233">
        <f t="shared" si="1"/>
        <v>6.5241676555317119</v>
      </c>
      <c r="BF22" s="233">
        <f>SUM(BF3:BF19)</f>
        <v>6.5654551504335856</v>
      </c>
      <c r="BG22" s="233">
        <f t="shared" ref="BG22:BR22" si="2">SUM(BG3:BG19)</f>
        <v>6.6066843275353113</v>
      </c>
      <c r="BH22" s="233">
        <f t="shared" si="2"/>
        <v>6.6478557973582193</v>
      </c>
      <c r="BI22" s="233">
        <f t="shared" si="2"/>
        <v>6.6889701585862023</v>
      </c>
      <c r="BJ22" s="233">
        <f t="shared" si="2"/>
        <v>6.7300279984015807</v>
      </c>
      <c r="BK22" s="233">
        <f t="shared" si="2"/>
        <v>6.7710298928083423</v>
      </c>
      <c r="BL22" s="233">
        <f t="shared" si="2"/>
        <v>6.8119764069435247</v>
      </c>
      <c r="BM22" s="233">
        <f t="shared" si="2"/>
        <v>6.8528680953771657</v>
      </c>
      <c r="BN22" s="233">
        <f t="shared" si="2"/>
        <v>6.8800226429827065</v>
      </c>
      <c r="BO22" s="233">
        <f t="shared" si="2"/>
        <v>6.9071609586685625</v>
      </c>
      <c r="BP22" s="233">
        <f t="shared" si="2"/>
        <v>6.9342831254639989</v>
      </c>
      <c r="BQ22" s="233">
        <f t="shared" si="2"/>
        <v>6.9613892256245427</v>
      </c>
      <c r="BR22" s="233">
        <f t="shared" si="2"/>
        <v>6.9884793406424217</v>
      </c>
      <c r="BS22" s="233">
        <f>SUM(BS3:BS19)</f>
        <v>7.0155535512567893</v>
      </c>
    </row>
    <row r="23" spans="1:71" ht="14.5" customHeight="1" x14ac:dyDescent="0.35">
      <c r="A23" s="228"/>
      <c r="B23" s="35"/>
      <c r="C23" s="31"/>
      <c r="F23" s="105"/>
      <c r="G23" s="105"/>
      <c r="H23" s="105"/>
      <c r="I23" s="105"/>
      <c r="J23" s="105"/>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row>
    <row r="24" spans="1:71" ht="14.5" customHeight="1" x14ac:dyDescent="0.35">
      <c r="A24" s="228"/>
      <c r="B24" s="35"/>
      <c r="C24" s="31"/>
      <c r="G24" s="105">
        <v>1971</v>
      </c>
      <c r="H24" s="105">
        <v>1972</v>
      </c>
      <c r="I24" s="105">
        <v>1973</v>
      </c>
      <c r="J24" s="105">
        <v>1974</v>
      </c>
      <c r="K24" s="105">
        <v>1975</v>
      </c>
      <c r="L24" s="105">
        <v>1976</v>
      </c>
      <c r="M24" s="105">
        <v>1977</v>
      </c>
      <c r="N24" s="105">
        <v>1978</v>
      </c>
      <c r="O24" s="105">
        <v>1979</v>
      </c>
      <c r="P24" s="105">
        <v>1980</v>
      </c>
      <c r="Q24" s="105">
        <v>1981</v>
      </c>
      <c r="R24" s="105">
        <v>1982</v>
      </c>
      <c r="S24" s="105">
        <v>1983</v>
      </c>
      <c r="T24" s="105">
        <v>1984</v>
      </c>
      <c r="U24" s="105">
        <v>1985</v>
      </c>
      <c r="V24" s="105">
        <v>1986</v>
      </c>
      <c r="W24" s="105">
        <v>1987</v>
      </c>
      <c r="X24" s="105">
        <v>1988</v>
      </c>
      <c r="Y24" s="105">
        <v>1989</v>
      </c>
      <c r="Z24" s="105">
        <v>1990</v>
      </c>
      <c r="AA24" s="105">
        <v>1991</v>
      </c>
      <c r="AB24" s="105">
        <v>1992</v>
      </c>
      <c r="AC24" s="105">
        <v>1993</v>
      </c>
      <c r="AD24" s="105">
        <v>1994</v>
      </c>
      <c r="AE24" s="105">
        <v>1995</v>
      </c>
      <c r="AF24" s="105">
        <v>1996</v>
      </c>
      <c r="AG24" s="105">
        <v>1997</v>
      </c>
      <c r="AH24" s="105">
        <v>1998</v>
      </c>
      <c r="AI24" s="105">
        <v>1999</v>
      </c>
      <c r="AJ24" s="105">
        <v>2000</v>
      </c>
      <c r="AK24" s="105">
        <v>2001</v>
      </c>
      <c r="AL24" s="105">
        <v>2002</v>
      </c>
      <c r="AM24" s="105">
        <v>2003</v>
      </c>
      <c r="AN24" s="105">
        <v>2004</v>
      </c>
      <c r="AO24" s="105">
        <v>2005</v>
      </c>
      <c r="AP24" s="105">
        <v>2006</v>
      </c>
      <c r="AQ24" s="105">
        <v>2007</v>
      </c>
      <c r="AR24" s="105">
        <v>2008</v>
      </c>
      <c r="AS24" s="105">
        <v>2009</v>
      </c>
      <c r="AT24" s="105">
        <v>2010</v>
      </c>
      <c r="AU24" s="105">
        <v>2011</v>
      </c>
      <c r="AV24" s="105">
        <v>2012</v>
      </c>
      <c r="AW24" s="105">
        <v>2013</v>
      </c>
      <c r="AX24" s="105">
        <v>2014</v>
      </c>
      <c r="AY24" s="105">
        <v>2015</v>
      </c>
      <c r="AZ24" s="105">
        <v>2016</v>
      </c>
      <c r="BA24" s="105">
        <v>2017</v>
      </c>
      <c r="BB24" s="105">
        <v>2018</v>
      </c>
      <c r="BC24" s="105">
        <v>2019</v>
      </c>
      <c r="BD24" s="105">
        <v>2020</v>
      </c>
      <c r="BE24" s="105">
        <v>2021</v>
      </c>
      <c r="BF24" s="105">
        <v>2022</v>
      </c>
      <c r="BG24" s="105">
        <v>2023</v>
      </c>
      <c r="BH24" s="105">
        <v>2024</v>
      </c>
      <c r="BI24" s="105">
        <v>2025</v>
      </c>
      <c r="BJ24" s="105">
        <v>2026</v>
      </c>
      <c r="BK24" s="105">
        <v>2027</v>
      </c>
      <c r="BL24" s="105">
        <v>2028</v>
      </c>
      <c r="BM24" s="105">
        <v>2029</v>
      </c>
      <c r="BN24" s="105">
        <v>2030</v>
      </c>
      <c r="BO24" s="105">
        <v>2031</v>
      </c>
      <c r="BP24" s="105">
        <v>2032</v>
      </c>
      <c r="BQ24" s="105">
        <v>2033</v>
      </c>
      <c r="BR24" s="105">
        <v>2034</v>
      </c>
      <c r="BS24" s="105">
        <v>2035</v>
      </c>
    </row>
    <row r="25" spans="1:71" ht="14.5" customHeight="1" x14ac:dyDescent="0.35">
      <c r="A25" s="226" t="s">
        <v>8</v>
      </c>
      <c r="B25" s="227" t="s">
        <v>0</v>
      </c>
      <c r="C25" s="31"/>
      <c r="E25" s="106" t="s">
        <v>57</v>
      </c>
      <c r="F25" s="105"/>
      <c r="G25" s="223">
        <f>(G3+G7+G9+G13+G15+G19)*'Mineral soils'!E32+G21</f>
        <v>44.349870243494884</v>
      </c>
      <c r="H25" s="223">
        <f>(H3+H7+H9+H13+H15+H19)*'Mineral soils'!F32+H21</f>
        <v>44.599093063767199</v>
      </c>
      <c r="I25" s="223">
        <f>(I3+I7+I9+I13+I15+I19)*'Mineral soils'!G32+I21</f>
        <v>44.847927612290476</v>
      </c>
      <c r="J25" s="223">
        <f>(J3+J7+J9+J13+J15+J19)*'Mineral soils'!H32+J21</f>
        <v>45.096378386575132</v>
      </c>
      <c r="K25" s="223">
        <f>(K3+K7+K9+K13+K15+K19)*'Mineral soils'!I32+K21</f>
        <v>45.344449787000045</v>
      </c>
      <c r="L25" s="223">
        <f>(L3+L7+L9+L13+L15+L19)*'Mineral soils'!J32+L21</f>
        <v>45.592146119873753</v>
      </c>
      <c r="M25" s="223">
        <f>(M3+M7+M9+M13+M15+M19)*'Mineral soils'!K32+M21</f>
        <v>45.839471600369933</v>
      </c>
      <c r="N25" s="223">
        <f>(N3+N7+N9+N13+N15+N19)*'Mineral soils'!L32+N21</f>
        <v>46.259988479661267</v>
      </c>
      <c r="O25" s="223">
        <f>(O3+O7+O9+O13+O15+O19)*'Mineral soils'!M32+O21</f>
        <v>46.678968217754111</v>
      </c>
      <c r="P25" s="223">
        <f>(P3+P7+P9+P13+P15+P19)*'Mineral soils'!N32+P21</f>
        <v>47.096445903564437</v>
      </c>
      <c r="Q25" s="223">
        <f>(Q3+Q7+Q9+Q13+Q15+Q19)*'Mineral soils'!O32+Q21</f>
        <v>47.512455150203927</v>
      </c>
      <c r="R25" s="223">
        <f>(R3+R7+R9+R13+R15+R19)*'Mineral soils'!P32+R21</f>
        <v>47.927028184451522</v>
      </c>
      <c r="S25" s="223">
        <f>(S3+S7+S9+S13+S15+S19)*'Mineral soils'!Q32+S21</f>
        <v>48.340195929211021</v>
      </c>
      <c r="T25" s="223">
        <f>(T3+T7+T9+T13+T15+T19)*'Mineral soils'!R32+T21</f>
        <v>48.751988079625555</v>
      </c>
      <c r="U25" s="223">
        <f>(U3+U7+U9+U13+U15+U19)*'Mineral soils'!S32+U21</f>
        <v>49.162433173441286</v>
      </c>
      <c r="V25" s="223">
        <f>(V3+V7+V9+V13+V15+V19)*'Mineral soils'!T32+V21</f>
        <v>49.571558656151069</v>
      </c>
      <c r="W25" s="223">
        <f>(W3+W7+W9+W13+W15+W19)*'Mineral soils'!U32+W21</f>
        <v>49.742982392161892</v>
      </c>
      <c r="X25" s="223">
        <f>(X3+X7+X9+X13+X15+X19)*'Mineral soils'!V32+X21</f>
        <v>49.914065932890665</v>
      </c>
      <c r="Y25" s="223">
        <f>(Y3+Y7+Y9+Y13+Y15+Y19)*'Mineral soils'!W32+Y21</f>
        <v>50.084813369235121</v>
      </c>
      <c r="Z25" s="223">
        <f>(Z3+Z7+Z9+Z13+Z15+Z19)*'Mineral soils'!X32+Z21</f>
        <v>50.59240945925864</v>
      </c>
      <c r="AA25" s="223">
        <f>(AA3+AA7+AA9+AA13+AA15+AA19)*'Mineral soils'!Y32+AA21</f>
        <v>50.769876681202291</v>
      </c>
      <c r="AB25" s="223">
        <f>(AB3+AB7+AB9+AB13+AB15+AB19)*'Mineral soils'!Z32+AB21</f>
        <v>50.944403541577834</v>
      </c>
      <c r="AC25" s="223">
        <f>(AC3+AC7+AC9+AC13+AC15+AC19)*'Mineral soils'!AA32+AC21</f>
        <v>51.11269960171505</v>
      </c>
      <c r="AD25" s="223">
        <f>(AD3+AD7+AD9+AD13+AD15+AD19)*'Mineral soils'!AB32+AD21</f>
        <v>51.281265607365157</v>
      </c>
      <c r="AE25" s="223">
        <f>(AE3+AE7+AE9+AE13+AE15+AE19)*'Mineral soils'!AC32+AE21</f>
        <v>51.448546430609007</v>
      </c>
      <c r="AF25" s="223">
        <f>(AF3+AF7+AF9+AF13+AF15+AF19)*'Mineral soils'!AD32+AF21</f>
        <v>51.612421545680363</v>
      </c>
      <c r="AG25" s="223">
        <f>(AG3+AG7+AG9+AG13+AG15+AG19)*'Mineral soils'!AE32+AG21</f>
        <v>51.739532918706992</v>
      </c>
      <c r="AH25" s="223">
        <f>(AH3+AH7+AH9+AH13+AH15+AH19)*'Mineral soils'!AF32+AH21</f>
        <v>51.865574168708335</v>
      </c>
      <c r="AI25" s="223">
        <f>(AI3+AI7+AI9+AI13+AI15+AI19)*'Mineral soils'!AG32+AI21</f>
        <v>51.985054181540306</v>
      </c>
      <c r="AJ25" s="223">
        <f>(AJ3+AJ7+AJ9+AJ13+AJ15+AJ19)*'Mineral soils'!AH32+AJ21</f>
        <v>52.097604724732641</v>
      </c>
      <c r="AK25" s="223">
        <f>(AK3+AK7+AK9+AK13+AK15+AK19)*'Mineral soils'!AI32+AK21</f>
        <v>52.200808922376922</v>
      </c>
      <c r="AL25" s="223">
        <f>(AL3+AL7+AL9+AL13+AL15+AL19)*'Mineral soils'!AJ32+AL21</f>
        <v>52.301339813963168</v>
      </c>
      <c r="AM25" s="223">
        <f>(AM3+AM7+AM9+AM13+AM15+AM19)*'Mineral soils'!AK32+AM21</f>
        <v>52.396476265233019</v>
      </c>
      <c r="AN25" s="223">
        <f>(AN3+AN7+AN9+AN13+AN15+AN19)*'Mineral soils'!AL32+AN21</f>
        <v>52.487297456143686</v>
      </c>
      <c r="AO25" s="223">
        <f>(AO3+AO7+AO9+AO13+AO15+AO19)*'Mineral soils'!AM32+AO21</f>
        <v>52.887017562230419</v>
      </c>
      <c r="AP25" s="223">
        <f>(AP3+AP7+AP9+AP13+AP15+AP19)*'Mineral soils'!AN32+AP21</f>
        <v>53.289681836615685</v>
      </c>
      <c r="AQ25" s="223">
        <f>(AQ3+AQ7+AQ9+AQ13+AQ15+AQ19)*'Mineral soils'!AO32+AQ21</f>
        <v>53.689641731500856</v>
      </c>
      <c r="AR25" s="223">
        <f>(AR3+AR7+AR9+AR13+AR15+AR19)*'Mineral soils'!AP32+AR21</f>
        <v>54.089210400638414</v>
      </c>
      <c r="AS25" s="223">
        <f>(AS3+AS7+AS9+AS13+AS15+AS19)*'Mineral soils'!AQ32+AS21</f>
        <v>54.488560209051023</v>
      </c>
      <c r="AT25" s="223">
        <f>(AT3+AT7+AT9+AT13+AT15+AT19)*'Mineral soils'!AR32+AT21</f>
        <v>54.749923750555418</v>
      </c>
      <c r="AU25" s="223">
        <f>(AU3+AU7+AU9+AU13+AU15+AU19)*'Mineral soils'!AS32+AU21</f>
        <v>55.009221522122687</v>
      </c>
      <c r="AV25" s="223">
        <f>(AV3+AV7+AV9+AV13+AV15+AV19)*'Mineral soils'!AT32+AV21</f>
        <v>55.273680589057108</v>
      </c>
      <c r="AW25" s="223">
        <f>(AW3+AW7+AW9+AW13+AW15+AW19)*'Mineral soils'!AU32+AW21</f>
        <v>55.542320532308452</v>
      </c>
      <c r="AX25" s="223">
        <f>(AX3+AX7+AX9+AX13+AX15+AX19)*'Mineral soils'!AV32+AX21</f>
        <v>55.812735374606078</v>
      </c>
      <c r="AY25" s="223">
        <f>(AY3+AY7+AY9+AY13+AY15+AY19)*'Mineral soils'!AW32+AY21</f>
        <v>55.710455534116335</v>
      </c>
      <c r="AZ25" s="223">
        <f>(AZ3+AZ7+AZ9+AZ13+AZ15+AZ19)*'Mineral soils'!AX32+AZ21</f>
        <v>55.613775605807092</v>
      </c>
      <c r="BA25" s="223">
        <f>(BA3+BA7+BA9+BA13+BA15+BA19)*'Mineral soils'!AY32+BA21</f>
        <v>55.518100387889668</v>
      </c>
      <c r="BB25" s="223">
        <f>(BB3+BB7+BB9+BB13+BB15+BB19)*'Mineral soils'!AZ32+BB21</f>
        <v>55.421369270149377</v>
      </c>
      <c r="BC25" s="223">
        <f>(BC3+BC7+BC9+BC13+BC15+BC19)*'Mineral soils'!BA32+BC21</f>
        <v>55.705125642318521</v>
      </c>
      <c r="BD25" s="223">
        <f>(BD3+BD7+BD9+BD13+BD15+BD19)*'Mineral soils'!BB32+BD21</f>
        <v>55.785813607138671</v>
      </c>
      <c r="BE25" s="223">
        <f>(BE3+BE7+BE9+BE13+BE15+BE19)*'Mineral soils'!BC32+BE21</f>
        <v>56.076729061315774</v>
      </c>
      <c r="BF25" s="223">
        <f>(BF3+BF7+BF9+BF13+BF15+BF19)*'Mineral soils'!BD32+BF21</f>
        <v>56.367066146595882</v>
      </c>
      <c r="BG25" s="223">
        <f>(BG3+BG7+BG9+BG13+BG15+BG19)*'Mineral soils'!BE32+BG21</f>
        <v>56.667572674522674</v>
      </c>
      <c r="BH25" s="223">
        <f>(BH3+BH7+BH9+BH13+BH15+BH19)*'Mineral soils'!BF32+BH21</f>
        <v>56.967624785860181</v>
      </c>
      <c r="BI25" s="223">
        <f>(BI3+BI7+BI9+BI13+BI15+BI19)*'Mineral soils'!BG32+BI21</f>
        <v>57.267227173390964</v>
      </c>
      <c r="BJ25" s="223">
        <f>(BJ3+BJ7+BJ9+BJ13+BJ15+BJ19)*'Mineral soils'!BH32+BJ21</f>
        <v>57.566384439912262</v>
      </c>
      <c r="BK25" s="223">
        <f>(BK3+BK7+BK9+BK13+BK15+BK19)*'Mineral soils'!BI32+BK21</f>
        <v>57.865101100762352</v>
      </c>
      <c r="BL25" s="223">
        <f>(BL3+BL7+BL9+BL13+BL15+BL19)*'Mineral soils'!BJ32+BL21</f>
        <v>58.163381586254282</v>
      </c>
      <c r="BM25" s="223">
        <f>(BM3+BM7+BM9+BM13+BM15+BM19)*'Mineral soils'!BK32+BM21</f>
        <v>58.461230244020314</v>
      </c>
      <c r="BN25" s="223">
        <f>(BN3+BN7+BN9+BN13+BN15+BN19)*'Mineral soils'!BL32+BN21</f>
        <v>58.657111321314595</v>
      </c>
      <c r="BO25" s="223">
        <f>(BO3+BO7+BO9+BO13+BO15+BO19)*'Mineral soils'!BM32+BO21</f>
        <v>58.85286286638042</v>
      </c>
      <c r="BP25" s="223">
        <f>(BP3+BP7+BP9+BP13+BP15+BP19)*'Mineral soils'!BN32+BP21</f>
        <v>59.04848554148505</v>
      </c>
      <c r="BQ25" s="223">
        <f>(BQ3+BQ7+BQ9+BQ13+BQ15+BQ19)*'Mineral soils'!BO32+BQ21</f>
        <v>59.243980002691352</v>
      </c>
      <c r="BR25" s="223">
        <f>(BR3+BR7+BR9+BR13+BR15+BR19)*'Mineral soils'!BP32+BR21</f>
        <v>59.439346899942421</v>
      </c>
      <c r="BS25" s="223">
        <f>(BS3+BS7+BS9+BS13+BS15+BS19)*'Mineral soils'!BQ32+BS21</f>
        <v>59.634586877144308</v>
      </c>
    </row>
    <row r="26" spans="1:71" ht="14.5" customHeight="1" x14ac:dyDescent="0.35">
      <c r="A26" s="226" t="s">
        <v>8</v>
      </c>
      <c r="B26" s="227" t="s">
        <v>0</v>
      </c>
      <c r="C26" s="31"/>
      <c r="E26" s="106" t="s">
        <v>58</v>
      </c>
      <c r="F26" s="105"/>
      <c r="G26" s="223">
        <f>((G4+G6+G10+G12+G16+G18)*'Mineral soils'!E32)</f>
        <v>2.2536775220973202</v>
      </c>
      <c r="H26" s="223">
        <f>((H4+H6+H10+H12+H16+H18)*'Mineral soils'!F32)</f>
        <v>2.2740101358696725</v>
      </c>
      <c r="I26" s="223">
        <f>((I4+I6+I10+I12+I16+I18)*'Mineral soils'!G32)</f>
        <v>2.2943416723079122</v>
      </c>
      <c r="J26" s="223">
        <f>((J4+J6+J10+J12+J16+J18)*'Mineral soils'!H32)</f>
        <v>2.314672149150105</v>
      </c>
      <c r="K26" s="223">
        <f>((K4+K6+K10+K12+K16+K18)*'Mineral soils'!I32)</f>
        <v>2.3350015839685834</v>
      </c>
      <c r="L26" s="223">
        <f>((L4+L6+L10+L12+L16+L18)*'Mineral soils'!J32)</f>
        <v>2.3553299941615791</v>
      </c>
      <c r="M26" s="223">
        <f>((M4+M6+M10+M12+M16+M18)*'Mineral soils'!K32)</f>
        <v>2.3756573969460915</v>
      </c>
      <c r="N26" s="223">
        <f>((N4+N6+N10+N12+N16+N18)*'Mineral soils'!L32)</f>
        <v>2.404180076908816</v>
      </c>
      <c r="O26" s="223">
        <f>((O4+O6+O10+O12+O16+O18)*'Mineral soils'!M32)</f>
        <v>2.4326878126864528</v>
      </c>
      <c r="P26" s="223">
        <f>((P4+P6+P10+P12+P16+P18)*'Mineral soils'!N32)</f>
        <v>2.461181038291794</v>
      </c>
      <c r="Q26" s="223">
        <f>((Q4+Q6+Q10+Q12+Q16+Q18)*'Mineral soils'!O32)</f>
        <v>2.4896601683617878</v>
      </c>
      <c r="R26" s="223">
        <f>((R4+R6+R10+R12+R16+R18)*'Mineral soils'!P32)</f>
        <v>2.5181255993559537</v>
      </c>
      <c r="S26" s="223">
        <f>((S4+S6+S10+S12+S16+S18)*'Mineral soils'!Q32)</f>
        <v>2.5465777106601921</v>
      </c>
      <c r="T26" s="223">
        <f>((T4+T6+T10+T12+T16+T18)*'Mineral soils'!R32)</f>
        <v>2.5750168656051109</v>
      </c>
      <c r="U26" s="223">
        <f>((U4+U6+U10+U12+U16+U18)*'Mineral soils'!S32)</f>
        <v>2.6034434124068135</v>
      </c>
      <c r="V26" s="223">
        <f>((V4+V6+V10+V12+V16+V18)*'Mineral soils'!T32)</f>
        <v>2.6318576850373665</v>
      </c>
      <c r="W26" s="223">
        <f>((W4+W6+W10+W12+W16+W18)*'Mineral soils'!U32)</f>
        <v>2.6484557794561314</v>
      </c>
      <c r="X26" s="223">
        <f>((X4+X6+X10+X12+X16+X18)*'Mineral soils'!V32)</f>
        <v>2.6650617654472262</v>
      </c>
      <c r="Y26" s="223">
        <f>((Y4+Y6+Y10+Y12+Y16+Y18)*'Mineral soils'!W32)</f>
        <v>2.68167555071535</v>
      </c>
      <c r="Z26" s="223">
        <f>((Z4+Z6+Z10+Z12+Z16+Z18)*'Mineral soils'!X32)</f>
        <v>2.7164009104101225</v>
      </c>
      <c r="AA26" s="223">
        <f>((AA4+AA6+AA10+AA12+AA16+AA18)*'Mineral soils'!Y32)</f>
        <v>2.733477506464487</v>
      </c>
      <c r="AB26" s="223">
        <f>((AB4+AB6+AB10+AB12+AB16+AB18)*'Mineral soils'!Z32)</f>
        <v>2.750422425594055</v>
      </c>
      <c r="AC26" s="223">
        <f>((AC4+AC6+AC10+AC12+AC16+AC18)*'Mineral soils'!AA32)</f>
        <v>2.767056082792319</v>
      </c>
      <c r="AD26" s="223">
        <f>((AD4+AD6+AD10+AD12+AD16+AD18)*'Mineral soils'!AB32)</f>
        <v>2.7837284688927566</v>
      </c>
      <c r="AE26" s="223">
        <f>((AE4+AE6+AE10+AE12+AE16+AE18)*'Mineral soils'!AC32)</f>
        <v>2.800354927956445</v>
      </c>
      <c r="AF26" s="223">
        <f>((AF4+AF6+AF10+AF12+AF16+AF18)*'Mineral soils'!AD32)</f>
        <v>2.8168190400777138</v>
      </c>
      <c r="AG26" s="223">
        <f>((AG4+AG6+AG10+AG12+AG16+AG18)*'Mineral soils'!AE32)</f>
        <v>2.8303065214275236</v>
      </c>
      <c r="AH26" s="223">
        <f>((AH4+AH6+AH10+AH12+AH16+AH18)*'Mineral soils'!AF32)</f>
        <v>2.8437621281819974</v>
      </c>
      <c r="AI26" s="223">
        <f>((AI4+AI6+AI10+AI12+AI16+AI18)*'Mineral soils'!AG32)</f>
        <v>2.8568835763489075</v>
      </c>
      <c r="AJ26" s="223">
        <f>((AJ4+AJ6+AJ10+AJ12+AJ16+AJ18)*'Mineral soils'!AH32)</f>
        <v>2.8696479935565908</v>
      </c>
      <c r="AK26" s="223">
        <f>((AK4+AK6+AK10+AK12+AK16+AK18)*'Mineral soils'!AI32)</f>
        <v>2.8819192288460913</v>
      </c>
      <c r="AL26" s="223">
        <f>((AL4+AL6+AL10+AL12+AL16+AL18)*'Mineral soils'!AJ32)</f>
        <v>2.8940629070222159</v>
      </c>
      <c r="AM26" s="223">
        <f>((AM4+AM6+AM10+AM12+AM16+AM18)*'Mineral soils'!AK32)</f>
        <v>2.9059270218818893</v>
      </c>
      <c r="AN26" s="223">
        <f>((AN4+AN6+AN10+AN12+AN16+AN18)*'Mineral soils'!AL32)</f>
        <v>2.9175694490179489</v>
      </c>
      <c r="AO26" s="223">
        <f>((AO4+AO6+AO10+AO12+AO16+AO18)*'Mineral soils'!AM32)</f>
        <v>2.9534401451200805</v>
      </c>
      <c r="AP26" s="223">
        <f>((AP4+AP6+AP10+AP12+AP16+AP18)*'Mineral soils'!AN32)</f>
        <v>2.989506585331803</v>
      </c>
      <c r="AQ26" s="223">
        <f>((AQ4+AQ6+AQ10+AQ12+AQ16+AQ18)*'Mineral soils'!AO32)</f>
        <v>3.0254529589416586</v>
      </c>
      <c r="AR26" s="223">
        <f>((AR4+AR6+AR10+AR12+AR16+AR18)*'Mineral soils'!AP32)</f>
        <v>3.0614083942396886</v>
      </c>
      <c r="AS26" s="223">
        <f>((AS4+AS6+AS10+AS12+AS16+AS18)*'Mineral soils'!AQ32)</f>
        <v>3.0973826315053974</v>
      </c>
      <c r="AT26" s="223">
        <f>((AT4+AT6+AT10+AT12+AT16+AT18)*'Mineral soils'!AR32)</f>
        <v>3.1231371488557427</v>
      </c>
      <c r="AU26" s="223">
        <f>((AU4+AU6+AU10+AU12+AU16+AU18)*'Mineral soils'!AS32)</f>
        <v>3.1487799957158042</v>
      </c>
      <c r="AV26" s="223">
        <f>((AV4+AV6+AV10+AV12+AV16+AV18)*'Mineral soils'!AT32)</f>
        <v>3.1747252247323807</v>
      </c>
      <c r="AW26" s="223">
        <f>((AW4+AW6+AW10+AW12+AW16+AW18)*'Mineral soils'!AU32)</f>
        <v>3.2009195082116202</v>
      </c>
      <c r="AX26" s="223">
        <f>((AX4+AX6+AX10+AX12+AX16+AX18)*'Mineral soils'!AV32)</f>
        <v>3.2272262787614356</v>
      </c>
      <c r="AY26" s="223">
        <f>((AY4+AY6+AY10+AY12+AY16+AY18)*'Mineral soils'!AW32)</f>
        <v>3.2186002702849925</v>
      </c>
      <c r="AZ26" s="223">
        <f>((AZ4+AZ6+AZ10+AZ12+AZ16+AZ18)*'Mineral soils'!AX32)</f>
        <v>3.2103026193281177</v>
      </c>
      <c r="BA26" s="223">
        <f>((BA4+BA6+BA10+BA12+BA16+BA18)*'Mineral soils'!AY32)</f>
        <v>3.2020674830970339</v>
      </c>
      <c r="BB26" s="223">
        <f>((BB4+BB6+BB10+BB12+BB16+BB18)*'Mineral soils'!AZ32)</f>
        <v>3.1937759767982277</v>
      </c>
      <c r="BC26" s="223">
        <f>((BC4+BC6+BC10+BC12+BC16+BC18)*'Mineral soils'!BA32)</f>
        <v>3.2162628470164467</v>
      </c>
      <c r="BD26" s="223">
        <f>((BD4+BD6+BD10+BD12+BD16+BD18)*'Mineral soils'!BB32)</f>
        <v>3.2270243136527625</v>
      </c>
      <c r="BE26" s="223">
        <f>((BE4+BE6+BE10+BE12+BE16+BE18)*'Mineral soils'!BC32)</f>
        <v>3.2499468301361478</v>
      </c>
      <c r="BF26" s="223">
        <f>((BF4+BF6+BF10+BF12+BF16+BF18)*'Mineral soils'!BD32)</f>
        <v>3.2728587783230445</v>
      </c>
      <c r="BG26" s="223">
        <f>((BG4+BG6+BG10+BG12+BG16+BG18)*'Mineral soils'!BE32)</f>
        <v>3.2963851074205532</v>
      </c>
      <c r="BH26" s="223">
        <f>((BH4+BH6+BH10+BH12+BH16+BH18)*'Mineral soils'!BF32)</f>
        <v>3.319909870686709</v>
      </c>
      <c r="BI26" s="223">
        <f>((BI4+BI6+BI10+BI12+BI16+BI18)*'Mineral soils'!BG32)</f>
        <v>3.3434331073000001</v>
      </c>
      <c r="BJ26" s="223">
        <f>((BJ4+BJ6+BJ10+BJ12+BJ16+BJ18)*'Mineral soils'!BH32)</f>
        <v>3.366954855500174</v>
      </c>
      <c r="BK26" s="223">
        <f>((BK4+BK6+BK10+BK12+BK16+BK18)*'Mineral soils'!BI32)</f>
        <v>3.3904751526175194</v>
      </c>
      <c r="BL26" s="223">
        <f>((BL4+BL6+BL10+BL12+BL16+BL18)*'Mineral soils'!BJ32)</f>
        <v>3.4139940351010285</v>
      </c>
      <c r="BM26" s="223">
        <f>((BM4+BM6+BM10+BM12+BM16+BM18)*'Mineral soils'!BK32)</f>
        <v>3.4375115385454684</v>
      </c>
      <c r="BN26" s="223">
        <f>((BN4+BN6+BN10+BN12+BN16+BN18)*'Mineral soils'!BL32)</f>
        <v>3.4549380410895036</v>
      </c>
      <c r="BO26" s="223">
        <f>((BO4+BO6+BO10+BO12+BO16+BO18)*'Mineral soils'!BM32)</f>
        <v>3.4723659854819409</v>
      </c>
      <c r="BP26" s="223">
        <f>((BP4+BP6+BP10+BP12+BP16+BP18)*'Mineral soils'!BN32)</f>
        <v>3.489795364349078</v>
      </c>
      <c r="BQ26" s="223">
        <f>((BQ4+BQ6+BQ10+BQ12+BQ16+BQ18)*'Mineral soils'!BO32)</f>
        <v>3.5072261704247962</v>
      </c>
      <c r="BR26" s="223">
        <f>((BR4+BR6+BR10+BR12+BR16+BR18)*'Mineral soils'!BP32)</f>
        <v>3.5246583965480638</v>
      </c>
      <c r="BS26" s="223">
        <f>((BS4+BS6+BS10+BS12+BS16+BS18)*'Mineral soils'!BQ32)</f>
        <v>3.5420920356604939</v>
      </c>
    </row>
    <row r="27" spans="1:71" ht="15" customHeight="1" x14ac:dyDescent="0.35">
      <c r="A27" s="226" t="s">
        <v>8</v>
      </c>
      <c r="B27" s="227" t="s">
        <v>0</v>
      </c>
      <c r="C27" s="31"/>
      <c r="E27" s="106" t="s">
        <v>59</v>
      </c>
      <c r="F27" s="105"/>
      <c r="G27" s="223">
        <f>((G5+G11+G17+G8+G14+G20)*'Mineral soils'!E32)</f>
        <v>0.24083071262516179</v>
      </c>
      <c r="H27" s="223">
        <f>((H5+H11+H17+H8+H14+H20)*'Mineral soils'!F32)</f>
        <v>0.24294454190367584</v>
      </c>
      <c r="I27" s="223">
        <f>((I5+I11+I17+I8+I14+I20)*'Mineral soils'!G32)</f>
        <v>0.24505780731556528</v>
      </c>
      <c r="J27" s="223">
        <f>((J5+J11+J17+J8+J14+J20)*'Mineral soils'!H32)</f>
        <v>0.24717051539871715</v>
      </c>
      <c r="K27" s="223">
        <f>((K5+K11+K17+K8+K14+K20)*'Mineral soils'!I32)</f>
        <v>0.24928267252771685</v>
      </c>
      <c r="L27" s="223">
        <f>((L5+L11+L17+L8+L14+L20)*'Mineral soils'!J32)</f>
        <v>0.25139428492034105</v>
      </c>
      <c r="M27" s="223">
        <f>((M5+M11+M17+M8+M14+M20)*'Mineral soils'!K32)</f>
        <v>0.2535053586436955</v>
      </c>
      <c r="N27" s="223">
        <f>((N5+N11+N17+N8+N14+N20)*'Mineral soils'!L32)</f>
        <v>0.2562724578120617</v>
      </c>
      <c r="O27" s="223">
        <f>((O5+O11+O17+O8+O14+O20)*'Mineral soils'!M32)</f>
        <v>0.25903815573257916</v>
      </c>
      <c r="P27" s="223">
        <f>((P5+P11+P17+P8+P14+P20)*'Mineral soils'!N32)</f>
        <v>0.26180247764147863</v>
      </c>
      <c r="Q27" s="223">
        <f>((Q5+Q11+Q17+Q8+Q14+Q20)*'Mineral soils'!O32)</f>
        <v>0.26456544784222913</v>
      </c>
      <c r="R27" s="223">
        <f>((R5+R11+R17+R8+R14+R20)*'Mineral soils'!P32)</f>
        <v>0.26732708975809139</v>
      </c>
      <c r="S27" s="223">
        <f>((S5+S11+S17+S8+S14+S20)*'Mineral soils'!Q32)</f>
        <v>0.27008742598072766</v>
      </c>
      <c r="T27" s="223">
        <f>((T5+T11+T17+T8+T14+T20)*'Mineral soils'!R32)</f>
        <v>0.27284647831524311</v>
      </c>
      <c r="U27" s="223">
        <f>((U5+U11+U17+U8+U14+U20)*'Mineral soils'!S32)</f>
        <v>0.27560426782197239</v>
      </c>
      <c r="V27" s="223">
        <f>((V5+V11+V17+V8+V14+V20)*'Mineral soils'!T32)</f>
        <v>0.27836081485531222</v>
      </c>
      <c r="W27" s="223">
        <f>((W5+W11+W17+W8+W14+W20)*'Mineral soils'!U32)</f>
        <v>0.28026603881814988</v>
      </c>
      <c r="X27" s="223">
        <f>((X5+X11+X17+X8+X14+X20)*'Mineral soils'!V32)</f>
        <v>0.28217009240392132</v>
      </c>
      <c r="Y27" s="223">
        <f>((Y5+Y11+Y17+Y8+Y14+Y20)*'Mineral soils'!W32)</f>
        <v>0.2840729917354991</v>
      </c>
      <c r="Z27" s="223">
        <f>((Z5+Z11+Z17+Z8+Z14+Z20)*'Mineral soils'!X32)</f>
        <v>0.28789346206691024</v>
      </c>
      <c r="AA27" s="223">
        <f>((AA5+AA11+AA17+AA8+AA14+AA20)*'Mineral soils'!Y32)</f>
        <v>0.28984246951423015</v>
      </c>
      <c r="AB27" s="223">
        <f>((AB5+AB11+AB17+AB8+AB14+AB20)*'Mineral soils'!Z32)</f>
        <v>0.29177562081546254</v>
      </c>
      <c r="AC27" s="223">
        <f>((AC5+AC11+AC17+AC8+AC14+AC20)*'Mineral soils'!AA32)</f>
        <v>0.2936738582476715</v>
      </c>
      <c r="AD27" s="223">
        <f>((AD5+AD11+AD17+AD8+AD14+AD20)*'Mineral soils'!AB32)</f>
        <v>0.29557432079938301</v>
      </c>
      <c r="AE27" s="223">
        <f>((AE5+AE11+AE17+AE8+AE14+AE20)*'Mineral soils'!AC32)</f>
        <v>0.29746804303218366</v>
      </c>
      <c r="AF27" s="223">
        <f>((AF5+AF11+AF17+AF8+AF14+AF20)*'Mineral soils'!AD32)</f>
        <v>0.29934266808012644</v>
      </c>
      <c r="AG27" s="223">
        <f>((AG5+AG11+AG17+AG8+AG14+AG20)*'Mineral soils'!AE32)</f>
        <v>0.30092105169511452</v>
      </c>
      <c r="AH27" s="223">
        <f>((AH5+AH11+AH17+AH8+AH14+AH20)*'Mineral soils'!AF32)</f>
        <v>0.30249412512594842</v>
      </c>
      <c r="AI27" s="223">
        <f>((AI5+AI11+AI17+AI8+AI14+AI20)*'Mineral soils'!AG32)</f>
        <v>0.30402973791026716</v>
      </c>
      <c r="AJ27" s="223">
        <f>((AJ5+AJ11+AJ17+AJ8+AJ14+AJ20)*'Mineral soils'!AH32)</f>
        <v>0.30552542983268594</v>
      </c>
      <c r="AK27" s="223">
        <f>((AK5+AK11+AK17+AK8+AK14+AK20)*'Mineral soils'!AI32)</f>
        <v>0.30696667228071761</v>
      </c>
      <c r="AL27" s="223">
        <f>((AL5+AL11+AL17+AL8+AL14+AL20)*'Mineral soils'!AJ32)</f>
        <v>0.30839238296182803</v>
      </c>
      <c r="AM27" s="223">
        <f>((AM5+AM11+AM17+AM8+AM14+AM20)*'Mineral soils'!AK32)</f>
        <v>0.30978636540894733</v>
      </c>
      <c r="AN27" s="223">
        <f>((AN5+AN11+AN17+AN8+AN14+AN20)*'Mineral soils'!AL32)</f>
        <v>0.3111547804893115</v>
      </c>
      <c r="AO27" s="223">
        <f>((AO5+AO11+AO17+AO8+AO14+AO20)*'Mineral soils'!AM32)</f>
        <v>0.31493676522585373</v>
      </c>
      <c r="AP27" s="223">
        <f>((AP5+AP11+AP17+AP8+AP14+AP20)*'Mineral soils'!AN32)</f>
        <v>0.3187365107440932</v>
      </c>
      <c r="AQ27" s="223">
        <f>((AQ5+AQ11+AQ17+AQ8+AQ14+AQ20)*'Mineral soils'!AO32)</f>
        <v>0.32252039450717368</v>
      </c>
      <c r="AR27" s="223">
        <f>((AR5+AR11+AR17+AR8+AR14+AR20)*'Mineral soils'!AP32)</f>
        <v>0.32630223659361984</v>
      </c>
      <c r="AS27" s="223">
        <f>((AS5+AS11+AS17+AS8+AS14+AS20)*'Mineral soils'!AQ32)</f>
        <v>0.33008312384163102</v>
      </c>
      <c r="AT27" s="223">
        <f>((AT5+AT11+AT17+AT8+AT14+AT20)*'Mineral soils'!AR32)</f>
        <v>0.33282778610593333</v>
      </c>
      <c r="AU27" s="223">
        <f>((AU5+AU11+AU17+AU8+AU14+AU20)*'Mineral soils'!AS32)</f>
        <v>0.33555889147352053</v>
      </c>
      <c r="AV27" s="223">
        <f>((AV5+AV11+AV17+AV8+AV14+AV20)*'Mineral soils'!AT32)</f>
        <v>0.33832058909165164</v>
      </c>
      <c r="AW27" s="223">
        <f>((AW5+AW11+AW17+AW8+AW14+AW20)*'Mineral soils'!AU32)</f>
        <v>0.34110721860708326</v>
      </c>
      <c r="AX27" s="223">
        <f>((AX5+AX11+AX17+AX8+AX14+AX20)*'Mineral soils'!AV32)</f>
        <v>0.34390424819101773</v>
      </c>
      <c r="AY27" s="223">
        <f>((AY5+AY11+AY17+AY8+AY14+AY20)*'Mineral soils'!AW32)</f>
        <v>0.34297272984518645</v>
      </c>
      <c r="AZ27" s="223">
        <f>((AZ5+AZ11+AZ17+AZ8+AZ14+AZ20)*'Mineral soils'!AX32)</f>
        <v>0.34207602089279204</v>
      </c>
      <c r="BA27" s="223">
        <f>((BA5+BA11+BA17+BA8+BA14+BA20)*'Mineral soils'!AY32)</f>
        <v>0.34118579115012398</v>
      </c>
      <c r="BB27" s="223">
        <f>((BB5+BB11+BB17+BB8+BB14+BB20)*'Mineral soils'!AZ32)</f>
        <v>0.34028937262249681</v>
      </c>
      <c r="BC27" s="223">
        <f>((BC5+BC11+BC17+BC8+BC14+BC20)*'Mineral soils'!BA32)</f>
        <v>0.34254067036888614</v>
      </c>
      <c r="BD27" s="223">
        <f>((BD5+BD11+BD17+BD8+BD14+BD20)*'Mineral soils'!BB32)</f>
        <v>0.34354335493252197</v>
      </c>
      <c r="BE27" s="223">
        <f>((BE5+BE11+BE17+BE8+BE14+BE20)*'Mineral soils'!BC32)</f>
        <v>0.34584083122149395</v>
      </c>
      <c r="BF27" s="223">
        <f>((BF5+BF11+BF17+BF8+BF14+BF20)*'Mineral soils'!BD32)</f>
        <v>0.34813679013286936</v>
      </c>
      <c r="BG27" s="223">
        <f>((BG5+BG11+BG17+BG8+BG14+BG20)*'Mineral soils'!BE32)</f>
        <v>0.35049768229524603</v>
      </c>
      <c r="BH27" s="223">
        <f>((BH5+BH11+BH17+BH8+BH14+BH20)*'Mineral soils'!BF32)</f>
        <v>0.35285796302440536</v>
      </c>
      <c r="BI27" s="223">
        <f>((BI5+BI11+BI17+BI8+BI14+BI20)*'Mineral soils'!BG32)</f>
        <v>0.35521763736908746</v>
      </c>
      <c r="BJ27" s="223">
        <f>((BJ5+BJ11+BJ17+BJ8+BJ14+BJ20)*'Mineral soils'!BH32)</f>
        <v>0.35757671029666921</v>
      </c>
      <c r="BK27" s="223">
        <f>((BK5+BK11+BK17+BK8+BK14+BK20)*'Mineral soils'!BI32)</f>
        <v>0.35993518669515062</v>
      </c>
      <c r="BL27" s="223">
        <f>((BL5+BL11+BL17+BL8+BL14+BL20)*'Mineral soils'!BJ32)</f>
        <v>0.36229307137507938</v>
      </c>
      <c r="BM27" s="223">
        <f>((BM5+BM11+BM17+BM8+BM14+BM20)*'Mineral soils'!BK32)</f>
        <v>0.36465036907140913</v>
      </c>
      <c r="BN27" s="223">
        <f>((BN5+BN11+BN17+BN8+BN14+BN20)*'Mineral soils'!BL32)</f>
        <v>0.36646713719693536</v>
      </c>
      <c r="BO27" s="223">
        <f>((BO5+BO11+BO17+BO8+BO14+BO20)*'Mineral soils'!BM32)</f>
        <v>0.36828359627016222</v>
      </c>
      <c r="BP27" s="223">
        <f>((BP5+BP11+BP17+BP8+BP14+BP20)*'Mineral soils'!BN32)</f>
        <v>0.37009974809228968</v>
      </c>
      <c r="BQ27" s="223">
        <f>((BQ5+BQ11+BQ17+BQ8+BQ14+BQ20)*'Mineral soils'!BO32)</f>
        <v>0.37191559444337352</v>
      </c>
      <c r="BR27" s="223">
        <f>((BR5+BR11+BR17+BR8+BR14+BR20)*'Mineral soils'!BP32)</f>
        <v>0.37373113708271738</v>
      </c>
      <c r="BS27" s="223">
        <f>((BS5+BS11+BS17+BS8+BS14+BS20)*'Mineral soils'!BQ32)</f>
        <v>0.37554637774925204</v>
      </c>
    </row>
    <row r="28" spans="1:71" ht="14.5" customHeight="1" x14ac:dyDescent="0.35">
      <c r="A28" s="228"/>
      <c r="B28" s="36"/>
      <c r="C28" s="31"/>
      <c r="F28" s="105"/>
    </row>
    <row r="29" spans="1:71" ht="14.5" customHeight="1" x14ac:dyDescent="0.35">
      <c r="A29" s="228"/>
      <c r="B29" s="35"/>
      <c r="C29" s="31"/>
      <c r="F29" s="105"/>
    </row>
    <row r="30" spans="1:71" ht="14.5" customHeight="1" x14ac:dyDescent="0.35">
      <c r="A30" s="228"/>
      <c r="B30" s="35"/>
    </row>
    <row r="31" spans="1:71" ht="14.5" customHeight="1" x14ac:dyDescent="0.35">
      <c r="A31" s="228"/>
      <c r="B31" s="35"/>
      <c r="C31" s="31"/>
      <c r="G31" s="105"/>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row>
    <row r="32" spans="1:71" ht="15" customHeight="1" x14ac:dyDescent="0.35">
      <c r="A32" s="228"/>
      <c r="C32" s="3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row>
    <row r="33" spans="1:71" ht="14.5" customHeight="1" x14ac:dyDescent="0.35">
      <c r="C33" s="31"/>
      <c r="G33" s="105">
        <v>1971</v>
      </c>
      <c r="H33" s="105">
        <v>1972</v>
      </c>
      <c r="I33" s="105">
        <v>1973</v>
      </c>
      <c r="J33" s="105">
        <v>1974</v>
      </c>
      <c r="K33" s="105">
        <v>1975</v>
      </c>
      <c r="L33" s="105">
        <v>1976</v>
      </c>
      <c r="M33" s="105">
        <v>1977</v>
      </c>
      <c r="N33" s="105">
        <v>1978</v>
      </c>
      <c r="O33" s="105">
        <v>1979</v>
      </c>
      <c r="P33" s="105">
        <v>1980</v>
      </c>
      <c r="Q33" s="105">
        <v>1981</v>
      </c>
      <c r="R33" s="105">
        <v>1982</v>
      </c>
      <c r="S33" s="105">
        <v>1983</v>
      </c>
      <c r="T33" s="105">
        <v>1984</v>
      </c>
      <c r="U33" s="105">
        <v>1985</v>
      </c>
      <c r="V33" s="105">
        <v>1986</v>
      </c>
      <c r="W33" s="105">
        <v>1987</v>
      </c>
      <c r="X33" s="105">
        <v>1988</v>
      </c>
      <c r="Y33" s="105">
        <v>1989</v>
      </c>
      <c r="Z33" s="105">
        <v>1990</v>
      </c>
      <c r="AA33" s="105">
        <v>1991</v>
      </c>
      <c r="AB33" s="105">
        <v>1992</v>
      </c>
      <c r="AC33" s="105">
        <v>1993</v>
      </c>
      <c r="AD33" s="105">
        <v>1994</v>
      </c>
      <c r="AE33" s="105">
        <v>1995</v>
      </c>
      <c r="AF33" s="105">
        <v>1996</v>
      </c>
      <c r="AG33" s="105">
        <v>1997</v>
      </c>
      <c r="AH33" s="105">
        <v>1998</v>
      </c>
      <c r="AI33" s="105">
        <v>1999</v>
      </c>
      <c r="AJ33" s="105">
        <v>2000</v>
      </c>
      <c r="AK33" s="105">
        <v>2001</v>
      </c>
      <c r="AL33" s="105">
        <v>2002</v>
      </c>
      <c r="AM33" s="105">
        <v>2003</v>
      </c>
      <c r="AN33" s="105">
        <v>2004</v>
      </c>
      <c r="AO33" s="105">
        <v>2005</v>
      </c>
      <c r="AP33" s="105">
        <v>2006</v>
      </c>
      <c r="AQ33" s="105">
        <v>2007</v>
      </c>
      <c r="AR33" s="105">
        <v>2008</v>
      </c>
      <c r="AS33" s="105">
        <v>2009</v>
      </c>
      <c r="AT33" s="105">
        <v>2010</v>
      </c>
      <c r="AU33" s="105">
        <v>2011</v>
      </c>
      <c r="AV33" s="105">
        <v>2012</v>
      </c>
      <c r="AW33" s="105">
        <v>2013</v>
      </c>
      <c r="AX33" s="105">
        <v>2014</v>
      </c>
      <c r="AY33" s="105">
        <v>2015</v>
      </c>
      <c r="AZ33" s="105">
        <v>2016</v>
      </c>
      <c r="BA33" s="105">
        <v>2017</v>
      </c>
      <c r="BB33" s="105">
        <v>2018</v>
      </c>
      <c r="BC33" s="105">
        <v>2019</v>
      </c>
      <c r="BD33" s="105">
        <v>2020</v>
      </c>
      <c r="BE33" s="105">
        <v>2021</v>
      </c>
      <c r="BF33" s="105">
        <v>2022</v>
      </c>
      <c r="BG33" s="105">
        <v>2023</v>
      </c>
      <c r="BH33" s="105">
        <v>2024</v>
      </c>
      <c r="BI33" s="105">
        <v>2025</v>
      </c>
      <c r="BJ33" s="105">
        <v>2026</v>
      </c>
      <c r="BK33" s="105">
        <v>2027</v>
      </c>
      <c r="BL33" s="105">
        <v>2028</v>
      </c>
      <c r="BM33" s="105">
        <v>2029</v>
      </c>
      <c r="BN33" s="105">
        <v>2030</v>
      </c>
      <c r="BO33" s="105">
        <v>2031</v>
      </c>
      <c r="BP33" s="105">
        <v>2032</v>
      </c>
      <c r="BQ33" s="105">
        <v>2033</v>
      </c>
      <c r="BR33" s="105">
        <v>2034</v>
      </c>
      <c r="BS33" s="105">
        <v>2035</v>
      </c>
    </row>
    <row r="34" spans="1:71" ht="14.5" customHeight="1" x14ac:dyDescent="0.35">
      <c r="A34" s="107" t="s">
        <v>8</v>
      </c>
      <c r="B34" s="229" t="s">
        <v>2</v>
      </c>
      <c r="C34" s="31" t="s">
        <v>194</v>
      </c>
      <c r="D34" s="32" t="s">
        <v>4</v>
      </c>
      <c r="E34" s="106" t="s">
        <v>15</v>
      </c>
      <c r="F34" s="110" t="s">
        <v>20</v>
      </c>
      <c r="G34" s="223">
        <f>'Other data'!$E$13*(EXP('Other data'!$E54)*'Mineral soils'!E$28^'Other data'!$F54)</f>
        <v>0.21143454860668959</v>
      </c>
      <c r="H34" s="223">
        <f>'Other data'!$E$13*(EXP('Other data'!$E54)*'Mineral soils'!F$28^'Other data'!$F54)</f>
        <v>0.21266576411908872</v>
      </c>
      <c r="I34" s="223">
        <f>'Other data'!$E$13*(EXP('Other data'!$E54)*'Mineral soils'!G$28^'Other data'!$F54)</f>
        <v>0.21389497475284108</v>
      </c>
      <c r="J34" s="223">
        <f>'Other data'!$E$13*(EXP('Other data'!$E54)*'Mineral soils'!H$28^'Other data'!$F54)</f>
        <v>0.21512219849255299</v>
      </c>
      <c r="K34" s="223">
        <f>'Other data'!$E$13*(EXP('Other data'!$E54)*'Mineral soils'!I$28^'Other data'!$F54)</f>
        <v>0.21634745303138428</v>
      </c>
      <c r="L34" s="223">
        <f>'Other data'!$E$13*(EXP('Other data'!$E54)*'Mineral soils'!J$28^'Other data'!$F54)</f>
        <v>0.21757075577784746</v>
      </c>
      <c r="M34" s="223">
        <f>'Other data'!$E$13*(EXP('Other data'!$E54)*'Mineral soils'!K$28^'Other data'!$F54)</f>
        <v>0.21879212386240363</v>
      </c>
      <c r="N34" s="223">
        <f>'Other data'!$E$13*(EXP('Other data'!$E54)*'Mineral soils'!L$28^'Other data'!$F54)</f>
        <v>0.21709213404933977</v>
      </c>
      <c r="O34" s="223">
        <f>'Other data'!$E$13*(EXP('Other data'!$E54)*'Mineral soils'!M$28^'Other data'!$F54)</f>
        <v>0.21538838555098713</v>
      </c>
      <c r="P34" s="223">
        <f>'Other data'!$E$13*(EXP('Other data'!$E54)*'Mineral soils'!N$28^'Other data'!$F54)</f>
        <v>0.21368083177828476</v>
      </c>
      <c r="Q34" s="223">
        <f>'Other data'!$E$13*(EXP('Other data'!$E54)*'Mineral soils'!O$28^'Other data'!$F54)</f>
        <v>0.21196942508047684</v>
      </c>
      <c r="R34" s="223">
        <f>'Other data'!$E$13*(EXP('Other data'!$E54)*'Mineral soils'!P$28^'Other data'!$F54)</f>
        <v>0.21025411670965252</v>
      </c>
      <c r="S34" s="223">
        <f>'Other data'!$E$13*(EXP('Other data'!$E54)*'Mineral soils'!Q$28^'Other data'!$F54)</f>
        <v>0.20853485678372405</v>
      </c>
      <c r="T34" s="223">
        <f>'Other data'!$E$13*(EXP('Other data'!$E54)*'Mineral soils'!R$28^'Other data'!$F54)</f>
        <v>0.20681159424773932</v>
      </c>
      <c r="U34" s="223">
        <f>'Other data'!$E$13*(EXP('Other data'!$E54)*'Mineral soils'!S$28^'Other data'!$F54)</f>
        <v>0.20508427683345817</v>
      </c>
      <c r="V34" s="223">
        <f>'Other data'!$E$13*(EXP('Other data'!$E54)*'Mineral soils'!T$28^'Other data'!$F54)</f>
        <v>0.20335285101707157</v>
      </c>
      <c r="W34" s="223">
        <f>'Other data'!$E$13*(EXP('Other data'!$E54)*'Mineral soils'!U$28^'Other data'!$F54)</f>
        <v>0.2103782830620263</v>
      </c>
      <c r="X34" s="223">
        <f>'Other data'!$E$13*(EXP('Other data'!$E54)*'Mineral soils'!V$28^'Other data'!$F54)</f>
        <v>0.21733821890763835</v>
      </c>
      <c r="Y34" s="223">
        <f>'Other data'!$E$13*(EXP('Other data'!$E54)*'Mineral soils'!W$28^'Other data'!$F54)</f>
        <v>0.22423591007304722</v>
      </c>
      <c r="Z34" s="223">
        <f>'Other data'!$E$13*(EXP('Other data'!$E54)*'Mineral soils'!X$28^'Other data'!$F54)</f>
        <v>0.23107432574857339</v>
      </c>
      <c r="AA34" s="223">
        <f>'Other data'!$E$13*(EXP('Other data'!$E54)*'Mineral soils'!Y$28^'Other data'!$F54)</f>
        <v>0.2378561870225048</v>
      </c>
      <c r="AB34" s="223">
        <f>'Other data'!$E$13*(EXP('Other data'!$E54)*'Mineral soils'!Z$28^'Other data'!$F54)</f>
        <v>0.2445839958661942</v>
      </c>
      <c r="AC34" s="223">
        <f>'Other data'!$E$13*(EXP('Other data'!$E54)*'Mineral soils'!AA$28^'Other data'!$F54)</f>
        <v>0.25126005983582023</v>
      </c>
      <c r="AD34" s="223">
        <f>'Other data'!$E$13*(EXP('Other data'!$E54)*'Mineral soils'!AB$28^'Other data'!$F54)</f>
        <v>0.25788651324740497</v>
      </c>
      <c r="AE34" s="223">
        <f>'Other data'!$E$13*(EXP('Other data'!$E54)*'Mineral soils'!AC$28^'Other data'!$F54)</f>
        <v>0.2644653354277049</v>
      </c>
      <c r="AF34" s="223">
        <f>'Other data'!$E$13*(EXP('Other data'!$E54)*'Mineral soils'!AD$28^'Other data'!$F54)</f>
        <v>0.27099836652464654</v>
      </c>
      <c r="AG34" s="223">
        <f>'Other data'!$E$13*(EXP('Other data'!$E54)*'Mineral soils'!AE$28^'Other data'!$F54)</f>
        <v>0.27345521894756364</v>
      </c>
      <c r="AH34" s="223">
        <f>'Other data'!$E$13*(EXP('Other data'!$E54)*'Mineral soils'!AF$28^'Other data'!$F54)</f>
        <v>0.27590586833450664</v>
      </c>
      <c r="AI34" s="223">
        <f>'Other data'!$E$13*(EXP('Other data'!$E54)*'Mineral soils'!AG$28^'Other data'!$F54)</f>
        <v>0.27835040061424188</v>
      </c>
      <c r="AJ34" s="223">
        <f>'Other data'!$E$13*(EXP('Other data'!$E54)*'Mineral soils'!AH$28^'Other data'!$F54)</f>
        <v>0.28078889957362235</v>
      </c>
      <c r="AK34" s="223">
        <f>'Other data'!$E$13*(EXP('Other data'!$E54)*'Mineral soils'!AI$28^'Other data'!$F54)</f>
        <v>0.28322144693417184</v>
      </c>
      <c r="AL34" s="223">
        <f>'Other data'!$E$13*(EXP('Other data'!$E54)*'Mineral soils'!AJ$28^'Other data'!$F54)</f>
        <v>0.28564812242511928</v>
      </c>
      <c r="AM34" s="223">
        <f>'Other data'!$E$13*(EXP('Other data'!$E54)*'Mineral soils'!AK$28^'Other data'!$F54)</f>
        <v>0.28806900385308609</v>
      </c>
      <c r="AN34" s="223">
        <f>'Other data'!$E$13*(EXP('Other data'!$E54)*'Mineral soils'!AL$28^'Other data'!$F54)</f>
        <v>0.29048416716861125</v>
      </c>
      <c r="AO34" s="223">
        <f>'Other data'!$E$13*(EXP('Other data'!$E54)*'Mineral soils'!AM$28^'Other data'!$F54)</f>
        <v>0.29278847560858778</v>
      </c>
      <c r="AP34" s="223">
        <f>'Other data'!$E$13*(EXP('Other data'!$E54)*'Mineral soils'!AN$28^'Other data'!$F54)</f>
        <v>0.29508768612109687</v>
      </c>
      <c r="AQ34" s="223">
        <f>'Other data'!$E$13*(EXP('Other data'!$E54)*'Mineral soils'!AO$28^'Other data'!$F54)</f>
        <v>0.29738186067372541</v>
      </c>
      <c r="AR34" s="223">
        <f>'Other data'!$E$13*(EXP('Other data'!$E54)*'Mineral soils'!AP$28^'Other data'!$F54)</f>
        <v>0.29967105987680998</v>
      </c>
      <c r="AS34" s="223">
        <f>'Other data'!$E$13*(EXP('Other data'!$E54)*'Mineral soils'!AQ$28^'Other data'!$F54)</f>
        <v>0.30195534302613247</v>
      </c>
      <c r="AT34" s="223">
        <f>'Other data'!$E$13*(EXP('Other data'!$E54)*'Mineral soils'!AR$28^'Other data'!$F54)</f>
        <v>0.30534027545167419</v>
      </c>
      <c r="AU34" s="223">
        <f>'Other data'!$E$13*(EXP('Other data'!$E54)*'Mineral soils'!AS$28^'Other data'!$F54)</f>
        <v>0.30871466895144339</v>
      </c>
      <c r="AV34" s="223">
        <f>'Other data'!$E$13*(EXP('Other data'!$E54)*'Mineral soils'!AT$28^'Other data'!$F54)</f>
        <v>0.31207870308459684</v>
      </c>
      <c r="AW34" s="223">
        <f>'Other data'!$E$13*(EXP('Other data'!$E54)*'Mineral soils'!AU$28^'Other data'!$F54)</f>
        <v>0.31543255191953151</v>
      </c>
      <c r="AX34" s="223">
        <f>'Other data'!$E$13*(EXP('Other data'!$E54)*'Mineral soils'!AV$28^'Other data'!$F54)</f>
        <v>0.31877638427412774</v>
      </c>
      <c r="AY34" s="223">
        <f>'Other data'!$E$13*(EXP('Other data'!$E54)*'Mineral soils'!AW$28^'Other data'!$F54)</f>
        <v>0.32246568019074734</v>
      </c>
      <c r="AZ34" s="223">
        <f>'Other data'!$E$13*(EXP('Other data'!$E54)*'Mineral soils'!AX$28^'Other data'!$F54)</f>
        <v>0.32614312274826851</v>
      </c>
      <c r="BA34" s="223">
        <f>'Other data'!$E$13*(EXP('Other data'!$E54)*'Mineral soils'!AY$28^'Other data'!$F54)</f>
        <v>0.32980892025730235</v>
      </c>
      <c r="BB34" s="223">
        <f>'Other data'!$E$13*(EXP('Other data'!$E54)*'Mineral soils'!AZ$28^'Other data'!$F54)</f>
        <v>0.33346327446085677</v>
      </c>
      <c r="BC34" s="223">
        <f>'Other data'!$E$13*(EXP('Other data'!$E54)*'Mineral soils'!BA$28^'Other data'!$F54)</f>
        <v>0.33465279806025944</v>
      </c>
      <c r="BD34" s="223">
        <f>'Other data'!$E$13*(EXP('Other data'!$E54)*'Mineral soils'!BB$28^'Other data'!$F54)</f>
        <v>0.33584113167856217</v>
      </c>
      <c r="BE34" s="223">
        <f>'Other data'!$E$13*(EXP('Other data'!$E54)*'Mineral soils'!BC$28^'Other data'!$F54)</f>
        <v>0.33702828189230105</v>
      </c>
      <c r="BF34" s="223">
        <f>'Other data'!$E$13*(EXP('Other data'!$E54)*'Mineral soils'!BD$28^'Other data'!$F54)</f>
        <v>0.33821425521216708</v>
      </c>
      <c r="BG34" s="223">
        <f>'Other data'!$E$13*(EXP('Other data'!$E54)*'Mineral soils'!BE$28^'Other data'!$F54)</f>
        <v>0.33939905808396004</v>
      </c>
      <c r="BH34" s="223">
        <f>'Other data'!$E$13*(EXP('Other data'!$E54)*'Mineral soils'!BF$28^'Other data'!$F54)</f>
        <v>0.34058269688952086</v>
      </c>
      <c r="BI34" s="223">
        <f>'Other data'!$E$13*(EXP('Other data'!$E54)*'Mineral soils'!BG$28^'Other data'!$F54)</f>
        <v>0.34176517794764816</v>
      </c>
      <c r="BJ34" s="223">
        <f>'Other data'!$E$13*(EXP('Other data'!$E54)*'Mineral soils'!BH$28^'Other data'!$F54)</f>
        <v>0.34294650751499917</v>
      </c>
      <c r="BK34" s="223">
        <f>'Other data'!$E$13*(EXP('Other data'!$E54)*'Mineral soils'!BI$28^'Other data'!$F54)</f>
        <v>0.34412669178696975</v>
      </c>
      <c r="BL34" s="223">
        <f>'Other data'!$E$13*(EXP('Other data'!$E54)*'Mineral soils'!BJ$28^'Other data'!$F54)</f>
        <v>0.34530573689856259</v>
      </c>
      <c r="BM34" s="223">
        <f>'Other data'!$E$13*(EXP('Other data'!$E54)*'Mineral soils'!BK$28^'Other data'!$F54)</f>
        <v>0.34648364892523675</v>
      </c>
      <c r="BN34" s="223">
        <f>'Other data'!$E$13*(EXP('Other data'!$E54)*'Mineral soils'!BL$28^'Other data'!$F54)</f>
        <v>0.34772116369354961</v>
      </c>
      <c r="BO34" s="223">
        <f>'Other data'!$E$13*(EXP('Other data'!$E54)*'Mineral soils'!BM$28^'Other data'!$F54)</f>
        <v>0.34895743893050563</v>
      </c>
      <c r="BP34" s="223">
        <f>'Other data'!$E$13*(EXP('Other data'!$E54)*'Mineral soils'!BN$28^'Other data'!$F54)</f>
        <v>0.35019248149497095</v>
      </c>
      <c r="BQ34" s="223">
        <f>'Other data'!$E$13*(EXP('Other data'!$E54)*'Mineral soils'!BO$28^'Other data'!$F54)</f>
        <v>0.35142629817705606</v>
      </c>
      <c r="BR34" s="223">
        <f>'Other data'!$E$13*(EXP('Other data'!$E54)*'Mineral soils'!BP$28^'Other data'!$F54)</f>
        <v>0.35265889569911152</v>
      </c>
      <c r="BS34" s="223">
        <f>'Other data'!$E$13*(EXP('Other data'!$E54)*'Mineral soils'!BQ$28^'Other data'!$F54)</f>
        <v>0.35389028071670314</v>
      </c>
    </row>
    <row r="35" spans="1:71" ht="14.5" customHeight="1" x14ac:dyDescent="0.35">
      <c r="A35" s="107" t="s">
        <v>8</v>
      </c>
      <c r="B35" s="229" t="s">
        <v>2</v>
      </c>
      <c r="C35" s="31" t="s">
        <v>194</v>
      </c>
      <c r="D35" s="32" t="s">
        <v>4</v>
      </c>
      <c r="E35" s="106" t="s">
        <v>14</v>
      </c>
      <c r="F35" s="110" t="s">
        <v>21</v>
      </c>
      <c r="G35" s="223">
        <f>'Other data'!$E14*(EXP('Other data'!$E55)*'Mineral soils'!E$28^'Other data'!$F55)</f>
        <v>4.5849950401493346E-2</v>
      </c>
      <c r="H35" s="223">
        <f>'Other data'!$E14*(EXP('Other data'!$E55)*'Mineral soils'!F$28^'Other data'!$F55)</f>
        <v>4.6175391815612893E-2</v>
      </c>
      <c r="I35" s="223">
        <f>'Other data'!$E14*(EXP('Other data'!$E55)*'Mineral soils'!G$28^'Other data'!$F55)</f>
        <v>4.6500713568227152E-2</v>
      </c>
      <c r="J35" s="223">
        <f>'Other data'!$E14*(EXP('Other data'!$E55)*'Mineral soils'!H$28^'Other data'!$F55)</f>
        <v>4.6825916583554145E-2</v>
      </c>
      <c r="K35" s="223">
        <f>'Other data'!$E14*(EXP('Other data'!$E55)*'Mineral soils'!I$28^'Other data'!$F55)</f>
        <v>4.7151001771974656E-2</v>
      </c>
      <c r="L35" s="223">
        <f>'Other data'!$E14*(EXP('Other data'!$E55)*'Mineral soils'!J$28^'Other data'!$F55)</f>
        <v>4.7475970030337565E-2</v>
      </c>
      <c r="M35" s="223">
        <f>'Other data'!$E14*(EXP('Other data'!$E55)*'Mineral soils'!K$28^'Other data'!$F55)</f>
        <v>4.7800822242257519E-2</v>
      </c>
      <c r="N35" s="223">
        <f>'Other data'!$E14*(EXP('Other data'!$E55)*'Mineral soils'!L$28^'Other data'!$F55)</f>
        <v>4.7348777402765906E-2</v>
      </c>
      <c r="O35" s="223">
        <f>'Other data'!$E14*(EXP('Other data'!$E55)*'Mineral soils'!M$28^'Other data'!$F55)</f>
        <v>4.6896507215598709E-2</v>
      </c>
      <c r="P35" s="223">
        <f>'Other data'!$E14*(EXP('Other data'!$E55)*'Mineral soils'!N$28^'Other data'!$F55)</f>
        <v>4.6444009279375108E-2</v>
      </c>
      <c r="Q35" s="223">
        <f>'Other data'!$E14*(EXP('Other data'!$E55)*'Mineral soils'!O$28^'Other data'!$F55)</f>
        <v>4.5991281142230465E-2</v>
      </c>
      <c r="R35" s="223">
        <f>'Other data'!$E14*(EXP('Other data'!$E55)*'Mineral soils'!P$28^'Other data'!$F55)</f>
        <v>4.5538320300219974E-2</v>
      </c>
      <c r="S35" s="223">
        <f>'Other data'!$E14*(EXP('Other data'!$E55)*'Mineral soils'!Q$28^'Other data'!$F55)</f>
        <v>4.5085124195656912E-2</v>
      </c>
      <c r="T35" s="223">
        <f>'Other data'!$E14*(EXP('Other data'!$E55)*'Mineral soils'!R$28^'Other data'!$F55)</f>
        <v>4.4631690215376663E-2</v>
      </c>
      <c r="U35" s="223">
        <f>'Other data'!$E14*(EXP('Other data'!$E55)*'Mineral soils'!S$28^'Other data'!$F55)</f>
        <v>4.4178015688928561E-2</v>
      </c>
      <c r="V35" s="223">
        <f>'Other data'!$E14*(EXP('Other data'!$E55)*'Mineral soils'!T$28^'Other data'!$F55)</f>
        <v>4.3724097886685548E-2</v>
      </c>
      <c r="W35" s="223">
        <f>'Other data'!$E14*(EXP('Other data'!$E55)*'Mineral soils'!U$28^'Other data'!$F55)</f>
        <v>4.5571081882896304E-2</v>
      </c>
      <c r="X35" s="223">
        <f>'Other data'!$E14*(EXP('Other data'!$E55)*'Mineral soils'!V$28^'Other data'!$F55)</f>
        <v>4.7414166257850034E-2</v>
      </c>
      <c r="Y35" s="223">
        <f>'Other data'!$E14*(EXP('Other data'!$E55)*'Mineral soils'!W$28^'Other data'!$F55)</f>
        <v>4.9253518173497199E-2</v>
      </c>
      <c r="Z35" s="223">
        <f>'Other data'!$E14*(EXP('Other data'!$E55)*'Mineral soils'!X$28^'Other data'!$F55)</f>
        <v>5.1089291344889549E-2</v>
      </c>
      <c r="AA35" s="223">
        <f>'Other data'!$E14*(EXP('Other data'!$E55)*'Mineral soils'!Y$28^'Other data'!$F55)</f>
        <v>5.2921627589213753E-2</v>
      </c>
      <c r="AB35" s="223">
        <f>'Other data'!$E14*(EXP('Other data'!$E55)*'Mineral soils'!Z$28^'Other data'!$F55)</f>
        <v>5.4750658146449992E-2</v>
      </c>
      <c r="AC35" s="223">
        <f>'Other data'!$E14*(EXP('Other data'!$E55)*'Mineral soils'!AA$28^'Other data'!$F55)</f>
        <v>5.6576504812168499E-2</v>
      </c>
      <c r="AD35" s="223">
        <f>'Other data'!$E14*(EXP('Other data'!$E55)*'Mineral soils'!AB$28^'Other data'!$F55)</f>
        <v>5.8399280914653344E-2</v>
      </c>
      <c r="AE35" s="223">
        <f>'Other data'!$E14*(EXP('Other data'!$E55)*'Mineral soils'!AC$28^'Other data'!$F55)</f>
        <v>6.0219092162174227E-2</v>
      </c>
      <c r="AF35" s="223">
        <f>'Other data'!$E14*(EXP('Other data'!$E55)*'Mineral soils'!AD$28^'Other data'!$F55)</f>
        <v>6.2036037381226025E-2</v>
      </c>
      <c r="AG35" s="223">
        <f>'Other data'!$E14*(EXP('Other data'!$E55)*'Mineral soils'!AE$28^'Other data'!$F55)</f>
        <v>6.2721817931309445E-2</v>
      </c>
      <c r="AH35" s="223">
        <f>'Other data'!$E14*(EXP('Other data'!$E55)*'Mineral soils'!AF$28^'Other data'!$F55)</f>
        <v>6.3407207380752534E-2</v>
      </c>
      <c r="AI35" s="223">
        <f>'Other data'!$E14*(EXP('Other data'!$E55)*'Mineral soils'!AG$28^'Other data'!$F55)</f>
        <v>6.4092210395914118E-2</v>
      </c>
      <c r="AJ35" s="223">
        <f>'Other data'!$E14*(EXP('Other data'!$E55)*'Mineral soils'!AH$28^'Other data'!$F55)</f>
        <v>6.4776831535651974E-2</v>
      </c>
      <c r="AK35" s="223">
        <f>'Other data'!$E14*(EXP('Other data'!$E55)*'Mineral soils'!AI$28^'Other data'!$F55)</f>
        <v>6.5461075254966763E-2</v>
      </c>
      <c r="AL35" s="223">
        <f>'Other data'!$E14*(EXP('Other data'!$E55)*'Mineral soils'!AJ$28^'Other data'!$F55)</f>
        <v>6.6144945908483729E-2</v>
      </c>
      <c r="AM35" s="223">
        <f>'Other data'!$E14*(EXP('Other data'!$E55)*'Mineral soils'!AK$28^'Other data'!$F55)</f>
        <v>6.6828447753781189E-2</v>
      </c>
      <c r="AN35" s="223">
        <f>'Other data'!$E14*(EXP('Other data'!$E55)*'Mineral soils'!AL$28^'Other data'!$F55)</f>
        <v>6.7511584954573808E-2</v>
      </c>
      <c r="AO35" s="223">
        <f>'Other data'!$E14*(EXP('Other data'!$E55)*'Mineral soils'!AM$28^'Other data'!$F55)</f>
        <v>6.8164522688215115E-2</v>
      </c>
      <c r="AP35" s="223">
        <f>'Other data'!$E14*(EXP('Other data'!$E55)*'Mineral soils'!AN$28^'Other data'!$F55)</f>
        <v>6.8817134171874239E-2</v>
      </c>
      <c r="AQ35" s="223">
        <f>'Other data'!$E14*(EXP('Other data'!$E55)*'Mineral soils'!AO$28^'Other data'!$F55)</f>
        <v>6.9469422820822385E-2</v>
      </c>
      <c r="AR35" s="223">
        <f>'Other data'!$E14*(EXP('Other data'!$E55)*'Mineral soils'!AP$28^'Other data'!$F55)</f>
        <v>7.0121391981205344E-2</v>
      </c>
      <c r="AS35" s="223">
        <f>'Other data'!$E14*(EXP('Other data'!$E55)*'Mineral soils'!AQ$28^'Other data'!$F55)</f>
        <v>7.0773044932103887E-2</v>
      </c>
      <c r="AT35" s="223">
        <f>'Other data'!$E14*(EXP('Other data'!$E55)*'Mineral soils'!AR$28^'Other data'!$F55)</f>
        <v>7.1740664864968384E-2</v>
      </c>
      <c r="AU35" s="223">
        <f>'Other data'!$E14*(EXP('Other data'!$E55)*'Mineral soils'!AS$28^'Other data'!$F55)</f>
        <v>7.2707604141222473E-2</v>
      </c>
      <c r="AV35" s="223">
        <f>'Other data'!$E14*(EXP('Other data'!$E55)*'Mineral soils'!AT$28^'Other data'!$F55)</f>
        <v>7.3673872751461075E-2</v>
      </c>
      <c r="AW35" s="223">
        <f>'Other data'!$E14*(EXP('Other data'!$E55)*'Mineral soils'!AU$28^'Other data'!$F55)</f>
        <v>7.463948040386674E-2</v>
      </c>
      <c r="AX35" s="223">
        <f>'Other data'!$E14*(EXP('Other data'!$E55)*'Mineral soils'!AV$28^'Other data'!$F55)</f>
        <v>7.5604436535927605E-2</v>
      </c>
      <c r="AY35" s="223">
        <f>'Other data'!$E14*(EXP('Other data'!$E55)*'Mineral soils'!AW$28^'Other data'!$F55)</f>
        <v>7.6671650152799642E-2</v>
      </c>
      <c r="AZ35" s="223">
        <f>'Other data'!$E14*(EXP('Other data'!$E55)*'Mineral soils'!AX$28^'Other data'!$F55)</f>
        <v>7.7738089052994216E-2</v>
      </c>
      <c r="BA35" s="223">
        <f>'Other data'!$E14*(EXP('Other data'!$E55)*'Mineral soils'!AY$28^'Other data'!$F55)</f>
        <v>7.8803764966056497E-2</v>
      </c>
      <c r="BB35" s="223">
        <f>'Other data'!$E14*(EXP('Other data'!$E55)*'Mineral soils'!AZ$28^'Other data'!$F55)</f>
        <v>7.986868927966452E-2</v>
      </c>
      <c r="BC35" s="223">
        <f>'Other data'!$E14*(EXP('Other data'!$E55)*'Mineral soils'!BA$28^'Other data'!$F55)</f>
        <v>8.0215882215782047E-2</v>
      </c>
      <c r="BD35" s="223">
        <f>'Other data'!$E14*(EXP('Other data'!$E55)*'Mineral soils'!BB$28^'Other data'!$F55)</f>
        <v>8.0562996743963819E-2</v>
      </c>
      <c r="BE35" s="223">
        <f>'Other data'!$E14*(EXP('Other data'!$E55)*'Mineral soils'!BC$28^'Other data'!$F55)</f>
        <v>8.0910033237219472E-2</v>
      </c>
      <c r="BF35" s="223">
        <f>'Other data'!$E14*(EXP('Other data'!$E55)*'Mineral soils'!BD$28^'Other data'!$F55)</f>
        <v>8.1256992065108793E-2</v>
      </c>
      <c r="BG35" s="223">
        <f>'Other data'!$E14*(EXP('Other data'!$E55)*'Mineral soils'!BE$28^'Other data'!$F55)</f>
        <v>8.1603873593789414E-2</v>
      </c>
      <c r="BH35" s="223">
        <f>'Other data'!$E14*(EXP('Other data'!$E55)*'Mineral soils'!BF$28^'Other data'!$F55)</f>
        <v>8.1950678186063206E-2</v>
      </c>
      <c r="BI35" s="223">
        <f>'Other data'!$E14*(EXP('Other data'!$E55)*'Mineral soils'!BG$28^'Other data'!$F55)</f>
        <v>8.2297406201421272E-2</v>
      </c>
      <c r="BJ35" s="223">
        <f>'Other data'!$E14*(EXP('Other data'!$E55)*'Mineral soils'!BH$28^'Other data'!$F55)</f>
        <v>8.2644057996089634E-2</v>
      </c>
      <c r="BK35" s="223">
        <f>'Other data'!$E14*(EXP('Other data'!$E55)*'Mineral soils'!BI$28^'Other data'!$F55)</f>
        <v>8.2990633923072321E-2</v>
      </c>
      <c r="BL35" s="223">
        <f>'Other data'!$E14*(EXP('Other data'!$E55)*'Mineral soils'!BJ$28^'Other data'!$F55)</f>
        <v>8.3337134332194973E-2</v>
      </c>
      <c r="BM35" s="223">
        <f>'Other data'!$E14*(EXP('Other data'!$E55)*'Mineral soils'!BK$28^'Other data'!$F55)</f>
        <v>8.3683559570147226E-2</v>
      </c>
      <c r="BN35" s="223">
        <f>'Other data'!$E14*(EXP('Other data'!$E55)*'Mineral soils'!BL$28^'Other data'!$F55)</f>
        <v>8.4047790877767398E-2</v>
      </c>
      <c r="BO35" s="223">
        <f>'Other data'!$E14*(EXP('Other data'!$E55)*'Mineral soils'!BM$28^'Other data'!$F55)</f>
        <v>8.4411939827206184E-2</v>
      </c>
      <c r="BP35" s="223">
        <f>'Other data'!$E14*(EXP('Other data'!$E55)*'Mineral soils'!BN$28^'Other data'!$F55)</f>
        <v>8.4776006810751148E-2</v>
      </c>
      <c r="BQ35" s="223">
        <f>'Other data'!$E14*(EXP('Other data'!$E55)*'Mineral soils'!BO$28^'Other data'!$F55)</f>
        <v>8.5139992217057564E-2</v>
      </c>
      <c r="BR35" s="223">
        <f>'Other data'!$E14*(EXP('Other data'!$E55)*'Mineral soils'!BP$28^'Other data'!$F55)</f>
        <v>8.5503896431198018E-2</v>
      </c>
      <c r="BS35" s="223">
        <f>'Other data'!$E14*(EXP('Other data'!$E55)*'Mineral soils'!BQ$28^'Other data'!$F55)</f>
        <v>8.5867719834711753E-2</v>
      </c>
    </row>
    <row r="36" spans="1:71" ht="14.5" customHeight="1" x14ac:dyDescent="0.35">
      <c r="A36" s="107" t="s">
        <v>8</v>
      </c>
      <c r="B36" s="229" t="s">
        <v>2</v>
      </c>
      <c r="C36" s="31" t="s">
        <v>194</v>
      </c>
      <c r="D36" s="32" t="s">
        <v>4</v>
      </c>
      <c r="E36" s="106" t="s">
        <v>13</v>
      </c>
      <c r="F36" s="110" t="s">
        <v>22</v>
      </c>
      <c r="G36" s="223">
        <f>'Other data'!$E15*(EXP('Other data'!$E56)*'Mineral soils'!E$28^'Other data'!$F56)</f>
        <v>5.6548978702892477E-3</v>
      </c>
      <c r="H36" s="223">
        <f>'Other data'!$E15*(EXP('Other data'!$E56)*'Mineral soils'!F$28^'Other data'!$F56)</f>
        <v>5.6922311113931047E-3</v>
      </c>
      <c r="I36" s="223">
        <f>'Other data'!$E15*(EXP('Other data'!$E56)*'Mineral soils'!G$28^'Other data'!$F56)</f>
        <v>5.7295323121079869E-3</v>
      </c>
      <c r="J36" s="223">
        <f>'Other data'!$E15*(EXP('Other data'!$E56)*'Mineral soils'!H$28^'Other data'!$F56)</f>
        <v>5.7668017354452605E-3</v>
      </c>
      <c r="K36" s="223">
        <f>'Other data'!$E15*(EXP('Other data'!$E56)*'Mineral soils'!I$28^'Other data'!$F56)</f>
        <v>5.8040396403522768E-3</v>
      </c>
      <c r="L36" s="223">
        <f>'Other data'!$E15*(EXP('Other data'!$E56)*'Mineral soils'!J$28^'Other data'!$F56)</f>
        <v>5.8412462818040918E-3</v>
      </c>
      <c r="M36" s="223">
        <f>'Other data'!$E15*(EXP('Other data'!$E56)*'Mineral soils'!K$28^'Other data'!$F56)</f>
        <v>5.8784219108926252E-3</v>
      </c>
      <c r="N36" s="223">
        <f>'Other data'!$E15*(EXP('Other data'!$E56)*'Mineral soils'!L$28^'Other data'!$F56)</f>
        <v>5.8266857159861695E-3</v>
      </c>
      <c r="O36" s="223">
        <f>'Other data'!$E15*(EXP('Other data'!$E56)*'Mineral soils'!M$28^'Other data'!$F56)</f>
        <v>5.7748892876437119E-3</v>
      </c>
      <c r="P36" s="223">
        <f>'Other data'!$E15*(EXP('Other data'!$E56)*'Mineral soils'!N$28^'Other data'!$F56)</f>
        <v>5.7230319432844574E-3</v>
      </c>
      <c r="Q36" s="223">
        <f>'Other data'!$E15*(EXP('Other data'!$E56)*'Mineral soils'!O$28^'Other data'!$F56)</f>
        <v>5.6711129855092895E-3</v>
      </c>
      <c r="R36" s="223">
        <f>'Other data'!$E15*(EXP('Other data'!$E56)*'Mineral soils'!P$28^'Other data'!$F56)</f>
        <v>5.6191317016220333E-3</v>
      </c>
      <c r="S36" s="223">
        <f>'Other data'!$E15*(EXP('Other data'!$E56)*'Mineral soils'!Q$28^'Other data'!$F56)</f>
        <v>5.567087363130315E-3</v>
      </c>
      <c r="T36" s="223">
        <f>'Other data'!$E15*(EXP('Other data'!$E56)*'Mineral soils'!R$28^'Other data'!$F56)</f>
        <v>5.5149792252243389E-3</v>
      </c>
      <c r="U36" s="223">
        <f>'Other data'!$E15*(EXP('Other data'!$E56)*'Mineral soils'!S$28^'Other data'!$F56)</f>
        <v>5.4628065262330612E-3</v>
      </c>
      <c r="V36" s="223">
        <f>'Other data'!$E15*(EXP('Other data'!$E56)*'Mineral soils'!T$28^'Other data'!$F56)</f>
        <v>5.4105684870557934E-3</v>
      </c>
      <c r="W36" s="223">
        <f>'Other data'!$E15*(EXP('Other data'!$E56)*'Mineral soils'!U$28^'Other data'!$F56)</f>
        <v>5.6228925885950633E-3</v>
      </c>
      <c r="X36" s="223">
        <f>'Other data'!$E15*(EXP('Other data'!$E56)*'Mineral soils'!V$28^'Other data'!$F56)</f>
        <v>5.8341715425628141E-3</v>
      </c>
      <c r="Y36" s="223">
        <f>'Other data'!$E15*(EXP('Other data'!$E56)*'Mineral soils'!W$28^'Other data'!$F56)</f>
        <v>6.0444529118004386E-3</v>
      </c>
      <c r="Z36" s="223">
        <f>'Other data'!$E15*(EXP('Other data'!$E56)*'Mineral soils'!X$28^'Other data'!$F56)</f>
        <v>6.2537803146693509E-3</v>
      </c>
      <c r="AA36" s="223">
        <f>'Other data'!$E15*(EXP('Other data'!$E56)*'Mineral soils'!Y$28^'Other data'!$F56)</f>
        <v>6.4621938887172228E-3</v>
      </c>
      <c r="AB36" s="223">
        <f>'Other data'!$E15*(EXP('Other data'!$E56)*'Mineral soils'!Z$28^'Other data'!$F56)</f>
        <v>6.6697306849523418E-3</v>
      </c>
      <c r="AC36" s="223">
        <f>'Other data'!$E15*(EXP('Other data'!$E56)*'Mineral soils'!AA$28^'Other data'!$F56)</f>
        <v>6.8764250051833592E-3</v>
      </c>
      <c r="AD36" s="223">
        <f>'Other data'!$E15*(EXP('Other data'!$E56)*'Mineral soils'!AB$28^'Other data'!$F56)</f>
        <v>7.0823086922981475E-3</v>
      </c>
      <c r="AE36" s="223">
        <f>'Other data'!$E15*(EXP('Other data'!$E56)*'Mineral soils'!AC$28^'Other data'!$F56)</f>
        <v>7.2874113813777E-3</v>
      </c>
      <c r="AF36" s="223">
        <f>'Other data'!$E15*(EXP('Other data'!$E56)*'Mineral soils'!AD$28^'Other data'!$F56)</f>
        <v>7.4917607180037381E-3</v>
      </c>
      <c r="AG36" s="223">
        <f>'Other data'!$E15*(EXP('Other data'!$E56)*'Mineral soils'!AE$28^'Other data'!$F56)</f>
        <v>7.5687805407164696E-3</v>
      </c>
      <c r="AH36" s="223">
        <f>'Other data'!$E15*(EXP('Other data'!$E56)*'Mineral soils'!AF$28^'Other data'!$F56)</f>
        <v>7.6456978530661766E-3</v>
      </c>
      <c r="AI36" s="223">
        <f>'Other data'!$E15*(EXP('Other data'!$E56)*'Mineral soils'!AG$28^'Other data'!$F56)</f>
        <v>7.7225139547928588E-3</v>
      </c>
      <c r="AJ36" s="223">
        <f>'Other data'!$E15*(EXP('Other data'!$E56)*'Mineral soils'!AH$28^'Other data'!$F56)</f>
        <v>7.7992301147382015E-3</v>
      </c>
      <c r="AK36" s="223">
        <f>'Other data'!$E15*(EXP('Other data'!$E56)*'Mineral soils'!AI$28^'Other data'!$F56)</f>
        <v>7.8758475719152565E-3</v>
      </c>
      <c r="AL36" s="223">
        <f>'Other data'!$E15*(EXP('Other data'!$E56)*'Mineral soils'!AJ$28^'Other data'!$F56)</f>
        <v>7.9523675365297999E-3</v>
      </c>
      <c r="AM36" s="223">
        <f>'Other data'!$E15*(EXP('Other data'!$E56)*'Mineral soils'!AK$28^'Other data'!$F56)</f>
        <v>8.0287911909559355E-3</v>
      </c>
      <c r="AN36" s="223">
        <f>'Other data'!$E15*(EXP('Other data'!$E56)*'Mineral soils'!AL$28^'Other data'!$F56)</f>
        <v>8.1051196906685424E-3</v>
      </c>
      <c r="AO36" s="223">
        <f>'Other data'!$E15*(EXP('Other data'!$E56)*'Mineral soils'!AM$28^'Other data'!$F56)</f>
        <v>8.1780236595088013E-3</v>
      </c>
      <c r="AP36" s="223">
        <f>'Other data'!$E15*(EXP('Other data'!$E56)*'Mineral soils'!AN$28^'Other data'!$F56)</f>
        <v>8.2508426100920042E-3</v>
      </c>
      <c r="AQ36" s="223">
        <f>'Other data'!$E15*(EXP('Other data'!$E56)*'Mineral soils'!AO$28^'Other data'!$F56)</f>
        <v>8.3235774882328938E-3</v>
      </c>
      <c r="AR36" s="223">
        <f>'Other data'!$E15*(EXP('Other data'!$E56)*'Mineral soils'!AP$28^'Other data'!$F56)</f>
        <v>8.3962292199908552E-3</v>
      </c>
      <c r="AS36" s="223">
        <f>'Other data'!$E15*(EXP('Other data'!$E56)*'Mineral soils'!AQ$28^'Other data'!$F56)</f>
        <v>8.4687987122715573E-3</v>
      </c>
      <c r="AT36" s="223">
        <f>'Other data'!$E15*(EXP('Other data'!$E56)*'Mineral soils'!AR$28^'Other data'!$F56)</f>
        <v>8.5764692729610979E-3</v>
      </c>
      <c r="AU36" s="223">
        <f>'Other data'!$E15*(EXP('Other data'!$E56)*'Mineral soils'!AS$28^'Other data'!$F56)</f>
        <v>8.6839630900502583E-3</v>
      </c>
      <c r="AV36" s="223">
        <f>'Other data'!$E15*(EXP('Other data'!$E56)*'Mineral soils'!AT$28^'Other data'!$F56)</f>
        <v>8.7912829201053349E-3</v>
      </c>
      <c r="AW36" s="223">
        <f>'Other data'!$E15*(EXP('Other data'!$E56)*'Mineral soils'!AU$28^'Other data'!$F56)</f>
        <v>8.8984314392906681E-3</v>
      </c>
      <c r="AX36" s="223">
        <f>'Other data'!$E15*(EXP('Other data'!$E56)*'Mineral soils'!AV$28^'Other data'!$F56)</f>
        <v>9.0054112467754053E-3</v>
      </c>
      <c r="AY36" s="223">
        <f>'Other data'!$E15*(EXP('Other data'!$E56)*'Mineral soils'!AW$28^'Other data'!$F56)</f>
        <v>9.1236171644820986E-3</v>
      </c>
      <c r="AZ36" s="223">
        <f>'Other data'!$E15*(EXP('Other data'!$E56)*'Mineral soils'!AX$28^'Other data'!$F56)</f>
        <v>9.2416228436165218E-3</v>
      </c>
      <c r="BA36" s="223">
        <f>'Other data'!$E15*(EXP('Other data'!$E56)*'Mineral soils'!AY$28^'Other data'!$F56)</f>
        <v>9.3594315055527868E-3</v>
      </c>
      <c r="BB36" s="223">
        <f>'Other data'!$E15*(EXP('Other data'!$E56)*'Mineral soils'!AZ$28^'Other data'!$F56)</f>
        <v>9.4770462747883859E-3</v>
      </c>
      <c r="BC36" s="223">
        <f>'Other data'!$E15*(EXP('Other data'!$E56)*'Mineral soils'!BA$28^'Other data'!$F56)</f>
        <v>9.5153680618589864E-3</v>
      </c>
      <c r="BD36" s="223">
        <f>'Other data'!$E15*(EXP('Other data'!$E56)*'Mineral soils'!BB$28^'Other data'!$F56)</f>
        <v>9.5536696468363734E-3</v>
      </c>
      <c r="BE36" s="223">
        <f>'Other data'!$E15*(EXP('Other data'!$E56)*'Mineral soils'!BC$28^'Other data'!$F56)</f>
        <v>9.5919511318741432E-3</v>
      </c>
      <c r="BF36" s="223">
        <f>'Other data'!$E15*(EXP('Other data'!$E56)*'Mineral soils'!BD$28^'Other data'!$F56)</f>
        <v>9.6302126181507727E-3</v>
      </c>
      <c r="BG36" s="223">
        <f>'Other data'!$E15*(EXP('Other data'!$E56)*'Mineral soils'!BE$28^'Other data'!$F56)</f>
        <v>9.6684542058833572E-3</v>
      </c>
      <c r="BH36" s="223">
        <f>'Other data'!$E15*(EXP('Other data'!$E56)*'Mineral soils'!BF$28^'Other data'!$F56)</f>
        <v>9.7066759943409495E-3</v>
      </c>
      <c r="BI36" s="223">
        <f>'Other data'!$E15*(EXP('Other data'!$E56)*'Mineral soils'!BG$28^'Other data'!$F56)</f>
        <v>9.744878081857684E-3</v>
      </c>
      <c r="BJ36" s="223">
        <f>'Other data'!$E15*(EXP('Other data'!$E56)*'Mineral soils'!BH$28^'Other data'!$F56)</f>
        <v>9.7830605658457623E-3</v>
      </c>
      <c r="BK36" s="223">
        <f>'Other data'!$E15*(EXP('Other data'!$E56)*'Mineral soils'!BI$28^'Other data'!$F56)</f>
        <v>9.8212235428080472E-3</v>
      </c>
      <c r="BL36" s="223">
        <f>'Other data'!$E15*(EXP('Other data'!$E56)*'Mineral soils'!BJ$28^'Other data'!$F56)</f>
        <v>9.8593671083505637E-3</v>
      </c>
      <c r="BM36" s="223">
        <f>'Other data'!$E15*(EXP('Other data'!$E56)*'Mineral soils'!BK$28^'Other data'!$F56)</f>
        <v>9.8974913571947057E-3</v>
      </c>
      <c r="BN36" s="223">
        <f>'Other data'!$E15*(EXP('Other data'!$E56)*'Mineral soils'!BL$28^'Other data'!$F56)</f>
        <v>9.9375633191227646E-3</v>
      </c>
      <c r="BO36" s="223">
        <f>'Other data'!$E15*(EXP('Other data'!$E56)*'Mineral soils'!BM$28^'Other data'!$F56)</f>
        <v>9.9776141300229656E-3</v>
      </c>
      <c r="BP36" s="223">
        <f>'Other data'!$E15*(EXP('Other data'!$E56)*'Mineral soils'!BN$28^'Other data'!$F56)</f>
        <v>1.0017643896979792E-2</v>
      </c>
      <c r="BQ36" s="223">
        <f>'Other data'!$E15*(EXP('Other data'!$E56)*'Mineral soils'!BO$28^'Other data'!$F56)</f>
        <v>1.0057652726054305E-2</v>
      </c>
      <c r="BR36" s="223">
        <f>'Other data'!$E15*(EXP('Other data'!$E56)*'Mineral soils'!BP$28^'Other data'!$F56)</f>
        <v>1.0097640722298525E-2</v>
      </c>
      <c r="BS36" s="223">
        <f>'Other data'!$E15*(EXP('Other data'!$E56)*'Mineral soils'!BQ$28^'Other data'!$F56)</f>
        <v>1.0137607989769478E-2</v>
      </c>
    </row>
    <row r="37" spans="1:71" ht="14.5" customHeight="1" x14ac:dyDescent="0.35">
      <c r="A37" s="107" t="s">
        <v>8</v>
      </c>
      <c r="B37" s="229" t="s">
        <v>2</v>
      </c>
      <c r="C37" s="31" t="s">
        <v>194</v>
      </c>
      <c r="D37" s="32" t="s">
        <v>4</v>
      </c>
      <c r="E37" s="106" t="s">
        <v>14</v>
      </c>
      <c r="F37" s="110" t="s">
        <v>23</v>
      </c>
      <c r="G37" s="223">
        <f>'Other data'!$E16*(EXP('Other data'!$E57)*'Mineral soils'!E$28^'Other data'!$F57)</f>
        <v>2.8448050754111824E-2</v>
      </c>
      <c r="H37" s="223">
        <f>'Other data'!$E16*(EXP('Other data'!$E57)*'Mineral soils'!F$28^'Other data'!$F57)</f>
        <v>2.8690427906845634E-2</v>
      </c>
      <c r="I37" s="223">
        <f>'Other data'!$E16*(EXP('Other data'!$E57)*'Mineral soils'!G$28^'Other data'!$F57)</f>
        <v>2.893305678355575E-2</v>
      </c>
      <c r="J37" s="223">
        <f>'Other data'!$E16*(EXP('Other data'!$E57)*'Mineral soils'!H$28^'Other data'!$F57)</f>
        <v>2.9175935790117527E-2</v>
      </c>
      <c r="K37" s="223">
        <f>'Other data'!$E16*(EXP('Other data'!$E57)*'Mineral soils'!I$28^'Other data'!$F57)</f>
        <v>2.9419063354081145E-2</v>
      </c>
      <c r="L37" s="223">
        <f>'Other data'!$E16*(EXP('Other data'!$E57)*'Mineral soils'!J$28^'Other data'!$F57)</f>
        <v>2.9662437924221387E-2</v>
      </c>
      <c r="M37" s="223">
        <f>'Other data'!$E16*(EXP('Other data'!$E57)*'Mineral soils'!K$28^'Other data'!$F57)</f>
        <v>2.9906057970100593E-2</v>
      </c>
      <c r="N37" s="223">
        <f>'Other data'!$E16*(EXP('Other data'!$E57)*'Mineral soils'!L$28^'Other data'!$F57)</f>
        <v>2.9567141369052856E-2</v>
      </c>
      <c r="O37" s="223">
        <f>'Other data'!$E16*(EXP('Other data'!$E57)*'Mineral soils'!M$28^'Other data'!$F57)</f>
        <v>2.9228701195062264E-2</v>
      </c>
      <c r="P37" s="223">
        <f>'Other data'!$E16*(EXP('Other data'!$E57)*'Mineral soils'!N$28^'Other data'!$F57)</f>
        <v>2.8890741603991257E-2</v>
      </c>
      <c r="Q37" s="223">
        <f>'Other data'!$E16*(EXP('Other data'!$E57)*'Mineral soils'!O$28^'Other data'!$F57)</f>
        <v>2.8553266830911611E-2</v>
      </c>
      <c r="R37" s="223">
        <f>'Other data'!$E16*(EXP('Other data'!$E57)*'Mineral soils'!P$28^'Other data'!$F57)</f>
        <v>2.8216281192449382E-2</v>
      </c>
      <c r="S37" s="223">
        <f>'Other data'!$E16*(EXP('Other data'!$E57)*'Mineral soils'!Q$28^'Other data'!$F57)</f>
        <v>2.787978908922608E-2</v>
      </c>
      <c r="T37" s="223">
        <f>'Other data'!$E16*(EXP('Other data'!$E57)*'Mineral soils'!R$28^'Other data'!$F57)</f>
        <v>2.7543795008397334E-2</v>
      </c>
      <c r="U37" s="223">
        <f>'Other data'!$E16*(EXP('Other data'!$E57)*'Mineral soils'!S$28^'Other data'!$F57)</f>
        <v>2.7208303526298418E-2</v>
      </c>
      <c r="V37" s="223">
        <f>'Other data'!$E16*(EXP('Other data'!$E57)*'Mineral soils'!T$28^'Other data'!$F57)</f>
        <v>2.6873319311197959E-2</v>
      </c>
      <c r="W37" s="223">
        <f>'Other data'!$E16*(EXP('Other data'!$E57)*'Mineral soils'!U$28^'Other data'!$F57)</f>
        <v>2.8240632216141804E-2</v>
      </c>
      <c r="X37" s="223">
        <f>'Other data'!$E16*(EXP('Other data'!$E57)*'Mineral soils'!V$28^'Other data'!$F57)</f>
        <v>2.9616126302668331E-2</v>
      </c>
      <c r="Y37" s="223">
        <f>'Other data'!$E16*(EXP('Other data'!$E57)*'Mineral soils'!W$28^'Other data'!$F57)</f>
        <v>3.0999513108313517E-2</v>
      </c>
      <c r="Z37" s="223">
        <f>'Other data'!$E16*(EXP('Other data'!$E57)*'Mineral soils'!X$28^'Other data'!$F57)</f>
        <v>3.2390525307787556E-2</v>
      </c>
      <c r="AA37" s="223">
        <f>'Other data'!$E16*(EXP('Other data'!$E57)*'Mineral soils'!Y$28^'Other data'!$F57)</f>
        <v>3.3788914421111045E-2</v>
      </c>
      <c r="AB37" s="223">
        <f>'Other data'!$E16*(EXP('Other data'!$E57)*'Mineral soils'!Z$28^'Other data'!$F57)</f>
        <v>3.5194448844973115E-2</v>
      </c>
      <c r="AC37" s="223">
        <f>'Other data'!$E16*(EXP('Other data'!$E57)*'Mineral soils'!AA$28^'Other data'!$F57)</f>
        <v>3.6606912151925186E-2</v>
      </c>
      <c r="AD37" s="223">
        <f>'Other data'!$E16*(EXP('Other data'!$E57)*'Mineral soils'!AB$28^'Other data'!$F57)</f>
        <v>3.8026101613078123E-2</v>
      </c>
      <c r="AE37" s="223">
        <f>'Other data'!$E16*(EXP('Other data'!$E57)*'Mineral soils'!AC$28^'Other data'!$F57)</f>
        <v>3.9451826908545803E-2</v>
      </c>
      <c r="AF37" s="223">
        <f>'Other data'!$E16*(EXP('Other data'!$E57)*'Mineral soils'!AD$28^'Other data'!$F57)</f>
        <v>4.0883908996532062E-2</v>
      </c>
      <c r="AG37" s="223">
        <f>'Other data'!$E16*(EXP('Other data'!$E57)*'Mineral soils'!AE$28^'Other data'!$F57)</f>
        <v>4.1426620671149758E-2</v>
      </c>
      <c r="AH37" s="223">
        <f>'Other data'!$E16*(EXP('Other data'!$E57)*'Mineral soils'!AF$28^'Other data'!$F57)</f>
        <v>4.1970206909652273E-2</v>
      </c>
      <c r="AI37" s="223">
        <f>'Other data'!$E16*(EXP('Other data'!$E57)*'Mineral soils'!AG$28^'Other data'!$F57)</f>
        <v>4.2514659153021037E-2</v>
      </c>
      <c r="AJ37" s="223">
        <f>'Other data'!$E16*(EXP('Other data'!$E57)*'Mineral soils'!AH$28^'Other data'!$F57)</f>
        <v>4.3059969021366898E-2</v>
      </c>
      <c r="AK37" s="223">
        <f>'Other data'!$E16*(EXP('Other data'!$E57)*'Mineral soils'!AI$28^'Other data'!$F57)</f>
        <v>4.3606128308229332E-2</v>
      </c>
      <c r="AL37" s="223">
        <f>'Other data'!$E16*(EXP('Other data'!$E57)*'Mineral soils'!AJ$28^'Other data'!$F57)</f>
        <v>4.4153128975118229E-2</v>
      </c>
      <c r="AM37" s="223">
        <f>'Other data'!$E16*(EXP('Other data'!$E57)*'Mineral soils'!AK$28^'Other data'!$F57)</f>
        <v>4.4700963146284793E-2</v>
      </c>
      <c r="AN37" s="223">
        <f>'Other data'!$E16*(EXP('Other data'!$E57)*'Mineral soils'!AL$28^'Other data'!$F57)</f>
        <v>4.5249623103709904E-2</v>
      </c>
      <c r="AO37" s="223">
        <f>'Other data'!$E16*(EXP('Other data'!$E57)*'Mineral soils'!AM$28^'Other data'!$F57)</f>
        <v>4.5775064811700253E-2</v>
      </c>
      <c r="AP37" s="223">
        <f>'Other data'!$E16*(EXP('Other data'!$E57)*'Mineral soils'!AN$28^'Other data'!$F57)</f>
        <v>4.6301248280395384E-2</v>
      </c>
      <c r="AQ37" s="223">
        <f>'Other data'!$E16*(EXP('Other data'!$E57)*'Mineral soils'!AO$28^'Other data'!$F57)</f>
        <v>4.6828167141488512E-2</v>
      </c>
      <c r="AR37" s="223">
        <f>'Other data'!$E16*(EXP('Other data'!$E57)*'Mineral soils'!AP$28^'Other data'!$F57)</f>
        <v>4.7355815143755801E-2</v>
      </c>
      <c r="AS37" s="223">
        <f>'Other data'!$E16*(EXP('Other data'!$E57)*'Mineral soils'!AQ$28^'Other data'!$F57)</f>
        <v>4.7884186149778192E-2</v>
      </c>
      <c r="AT37" s="223">
        <f>'Other data'!$E16*(EXP('Other data'!$E57)*'Mineral soils'!AR$28^'Other data'!$F57)</f>
        <v>4.8670538494041127E-2</v>
      </c>
      <c r="AU37" s="223">
        <f>'Other data'!$E16*(EXP('Other data'!$E57)*'Mineral soils'!AS$28^'Other data'!$F57)</f>
        <v>4.9458454236422186E-2</v>
      </c>
      <c r="AV37" s="223">
        <f>'Other data'!$E16*(EXP('Other data'!$E57)*'Mineral soils'!AT$28^'Other data'!$F57)</f>
        <v>5.0247914549819889E-2</v>
      </c>
      <c r="AW37" s="223">
        <f>'Other data'!$E16*(EXP('Other data'!$E57)*'Mineral soils'!AU$28^'Other data'!$F57)</f>
        <v>5.1038901090733294E-2</v>
      </c>
      <c r="AX37" s="223">
        <f>'Other data'!$E16*(EXP('Other data'!$E57)*'Mineral soils'!AV$28^'Other data'!$F57)</f>
        <v>5.1831395980421857E-2</v>
      </c>
      <c r="AY37" s="223">
        <f>'Other data'!$E16*(EXP('Other data'!$E57)*'Mineral soils'!AW$28^'Other data'!$F57)</f>
        <v>5.2710224581069803E-2</v>
      </c>
      <c r="AZ37" s="223">
        <f>'Other data'!$E16*(EXP('Other data'!$E57)*'Mineral soils'!AX$28^'Other data'!$F57)</f>
        <v>5.3590856379916646E-2</v>
      </c>
      <c r="BA37" s="223">
        <f>'Other data'!$E16*(EXP('Other data'!$E57)*'Mineral soils'!AY$28^'Other data'!$F57)</f>
        <v>5.4473268976830948E-2</v>
      </c>
      <c r="BB37" s="223">
        <f>'Other data'!$E16*(EXP('Other data'!$E57)*'Mineral soils'!AZ$28^'Other data'!$F57)</f>
        <v>5.5357440564961981E-2</v>
      </c>
      <c r="BC37" s="223">
        <f>'Other data'!$E16*(EXP('Other data'!$E57)*'Mineral soils'!BA$28^'Other data'!$F57)</f>
        <v>5.5646213710644481E-2</v>
      </c>
      <c r="BD37" s="223">
        <f>'Other data'!$E16*(EXP('Other data'!$E57)*'Mineral soils'!BB$28^'Other data'!$F57)</f>
        <v>5.5935171009685515E-2</v>
      </c>
      <c r="BE37" s="223">
        <f>'Other data'!$E16*(EXP('Other data'!$E57)*'Mineral soils'!BC$28^'Other data'!$F57)</f>
        <v>5.6224311743959067E-2</v>
      </c>
      <c r="BF37" s="223">
        <f>'Other data'!$E16*(EXP('Other data'!$E57)*'Mineral soils'!BD$28^'Other data'!$F57)</f>
        <v>5.6513635201368179E-2</v>
      </c>
      <c r="BG37" s="223">
        <f>'Other data'!$E16*(EXP('Other data'!$E57)*'Mineral soils'!BE$28^'Other data'!$F57)</f>
        <v>5.6803140675768117E-2</v>
      </c>
      <c r="BH37" s="223">
        <f>'Other data'!$E16*(EXP('Other data'!$E57)*'Mineral soils'!BF$28^'Other data'!$F57)</f>
        <v>5.7092827466889783E-2</v>
      </c>
      <c r="BI37" s="223">
        <f>'Other data'!$E16*(EXP('Other data'!$E57)*'Mineral soils'!BG$28^'Other data'!$F57)</f>
        <v>5.7382694880264776E-2</v>
      </c>
      <c r="BJ37" s="223">
        <f>'Other data'!$E16*(EXP('Other data'!$E57)*'Mineral soils'!BH$28^'Other data'!$F57)</f>
        <v>5.7672742227152421E-2</v>
      </c>
      <c r="BK37" s="223">
        <f>'Other data'!$E16*(EXP('Other data'!$E57)*'Mineral soils'!BI$28^'Other data'!$F57)</f>
        <v>5.7962968824466728E-2</v>
      </c>
      <c r="BL37" s="223">
        <f>'Other data'!$E16*(EXP('Other data'!$E57)*'Mineral soils'!BJ$28^'Other data'!$F57)</f>
        <v>5.825337399470585E-2</v>
      </c>
      <c r="BM37" s="223">
        <f>'Other data'!$E16*(EXP('Other data'!$E57)*'Mineral soils'!BK$28^'Other data'!$F57)</f>
        <v>5.8543957065882002E-2</v>
      </c>
      <c r="BN37" s="223">
        <f>'Other data'!$E16*(EXP('Other data'!$E57)*'Mineral soils'!BL$28^'Other data'!$F57)</f>
        <v>5.8849734839682491E-2</v>
      </c>
      <c r="BO37" s="223">
        <f>'Other data'!$E16*(EXP('Other data'!$E57)*'Mineral soils'!BM$28^'Other data'!$F57)</f>
        <v>5.9155707853718487E-2</v>
      </c>
      <c r="BP37" s="223">
        <f>'Other data'!$E16*(EXP('Other data'!$E57)*'Mineral soils'!BN$28^'Other data'!$F57)</f>
        <v>5.9461875345685394E-2</v>
      </c>
      <c r="BQ37" s="223">
        <f>'Other data'!$E16*(EXP('Other data'!$E57)*'Mineral soils'!BO$28^'Other data'!$F57)</f>
        <v>5.9768236559686959E-2</v>
      </c>
      <c r="BR37" s="223">
        <f>'Other data'!$E16*(EXP('Other data'!$E57)*'Mineral soils'!BP$28^'Other data'!$F57)</f>
        <v>6.0074790746152414E-2</v>
      </c>
      <c r="BS37" s="223">
        <f>'Other data'!$E16*(EXP('Other data'!$E57)*'Mineral soils'!BQ$28^'Other data'!$F57)</f>
        <v>6.0381537161755872E-2</v>
      </c>
    </row>
    <row r="38" spans="1:71" ht="14.5" customHeight="1" x14ac:dyDescent="0.35">
      <c r="A38" s="107" t="s">
        <v>8</v>
      </c>
      <c r="B38" s="229" t="s">
        <v>2</v>
      </c>
      <c r="C38" s="31" t="s">
        <v>194</v>
      </c>
      <c r="D38" s="32" t="s">
        <v>4</v>
      </c>
      <c r="E38" s="106" t="s">
        <v>15</v>
      </c>
      <c r="F38" s="110" t="s">
        <v>24</v>
      </c>
      <c r="G38" s="223">
        <f>'Other data'!$E17*(EXP('Other data'!$E58)*'Mineral soils'!E$28^'Other data'!$F58)</f>
        <v>1.0407633283373092</v>
      </c>
      <c r="H38" s="223">
        <f>'Other data'!$E17*(EXP('Other data'!$E58)*'Mineral soils'!F$28^'Other data'!$F58)</f>
        <v>1.0475127566319478</v>
      </c>
      <c r="I38" s="223">
        <f>'Other data'!$E17*(EXP('Other data'!$E58)*'Mineral soils'!G$28^'Other data'!$F58)</f>
        <v>1.0542556124235292</v>
      </c>
      <c r="J38" s="223">
        <f>'Other data'!$E17*(EXP('Other data'!$E58)*'Mineral soils'!H$28^'Other data'!$F58)</f>
        <v>1.0609919504152157</v>
      </c>
      <c r="K38" s="223">
        <f>'Other data'!$E17*(EXP('Other data'!$E58)*'Mineral soils'!I$28^'Other data'!$F58)</f>
        <v>1.0677218244587163</v>
      </c>
      <c r="L38" s="223">
        <f>'Other data'!$E17*(EXP('Other data'!$E58)*'Mineral soils'!J$28^'Other data'!$F58)</f>
        <v>1.0744452875736075</v>
      </c>
      <c r="M38" s="223">
        <f>'Other data'!$E17*(EXP('Other data'!$E58)*'Mineral soils'!K$28^'Other data'!$F58)</f>
        <v>1.0811623919660938</v>
      </c>
      <c r="N38" s="223">
        <f>'Other data'!$E17*(EXP('Other data'!$E58)*'Mineral soils'!L$28^'Other data'!$F58)</f>
        <v>1.0718141963129386</v>
      </c>
      <c r="O38" s="223">
        <f>'Other data'!$E17*(EXP('Other data'!$E58)*'Mineral soils'!M$28^'Other data'!$F58)</f>
        <v>1.0624536499517558</v>
      </c>
      <c r="P38" s="223">
        <f>'Other data'!$E17*(EXP('Other data'!$E58)*'Mineral soils'!N$28^'Other data'!$F58)</f>
        <v>1.0530806109531039</v>
      </c>
      <c r="Q38" s="223">
        <f>'Other data'!$E17*(EXP('Other data'!$E58)*'Mineral soils'!O$28^'Other data'!$F58)</f>
        <v>1.0436949342833937</v>
      </c>
      <c r="R38" s="223">
        <f>'Other data'!$E17*(EXP('Other data'!$E58)*'Mineral soils'!P$28^'Other data'!$F58)</f>
        <v>1.0342964717040932</v>
      </c>
      <c r="S38" s="223">
        <f>'Other data'!$E17*(EXP('Other data'!$E58)*'Mineral soils'!Q$28^'Other data'!$F58)</f>
        <v>1.0248850716666142</v>
      </c>
      <c r="T38" s="223">
        <f>'Other data'!$E17*(EXP('Other data'!$E58)*'Mineral soils'!R$28^'Other data'!$F58)</f>
        <v>1.0154605792025417</v>
      </c>
      <c r="U38" s="223">
        <f>'Other data'!$E17*(EXP('Other data'!$E58)*'Mineral soils'!S$28^'Other data'!$F58)</f>
        <v>1.0060228358090695</v>
      </c>
      <c r="V38" s="223">
        <f>'Other data'!$E17*(EXP('Other data'!$E58)*'Mineral soils'!T$28^'Other data'!$F58)</f>
        <v>0.99657167932925794</v>
      </c>
      <c r="W38" s="223">
        <f>'Other data'!$E17*(EXP('Other data'!$E58)*'Mineral soils'!U$28^'Other data'!$F58)</f>
        <v>1.0349765092077268</v>
      </c>
      <c r="X38" s="223">
        <f>'Other data'!$E17*(EXP('Other data'!$E58)*'Mineral soils'!V$28^'Other data'!$F58)</f>
        <v>1.0731668981124005</v>
      </c>
      <c r="Y38" s="223">
        <f>'Other data'!$E17*(EXP('Other data'!$E58)*'Mineral soils'!W$28^'Other data'!$F58)</f>
        <v>1.1111527381635748</v>
      </c>
      <c r="Z38" s="223">
        <f>'Other data'!$E17*(EXP('Other data'!$E58)*'Mineral soils'!X$28^'Other data'!$F58)</f>
        <v>1.1489430953145836</v>
      </c>
      <c r="AA38" s="223">
        <f>'Other data'!$E17*(EXP('Other data'!$E58)*'Mineral soils'!Y$28^'Other data'!$F58)</f>
        <v>1.1865463069232836</v>
      </c>
      <c r="AB38" s="223">
        <f>'Other data'!$E17*(EXP('Other data'!$E58)*'Mineral soils'!Z$28^'Other data'!$F58)</f>
        <v>1.2239700646699425</v>
      </c>
      <c r="AC38" s="223">
        <f>'Other data'!$E17*(EXP('Other data'!$E58)*'Mineral soils'!AA$28^'Other data'!$F58)</f>
        <v>1.261221485459469</v>
      </c>
      <c r="AD38" s="223">
        <f>'Other data'!$E17*(EXP('Other data'!$E58)*'Mineral soils'!AB$28^'Other data'!$F58)</f>
        <v>1.2983071723975652</v>
      </c>
      <c r="AE38" s="223">
        <f>'Other data'!$E17*(EXP('Other data'!$E58)*'Mineral soils'!AC$28^'Other data'!$F58)</f>
        <v>1.3352332675108054</v>
      </c>
      <c r="AF38" s="223">
        <f>'Other data'!$E17*(EXP('Other data'!$E58)*'Mineral soils'!AD$28^'Other data'!$F58)</f>
        <v>1.3720054975548663</v>
      </c>
      <c r="AG38" s="223">
        <f>'Other data'!$E17*(EXP('Other data'!$E58)*'Mineral soils'!AE$28^'Other data'!$F58)</f>
        <v>1.3858604337850042</v>
      </c>
      <c r="AH38" s="223">
        <f>'Other data'!$E17*(EXP('Other data'!$E58)*'Mineral soils'!AF$28^'Other data'!$F58)</f>
        <v>1.3996944473156587</v>
      </c>
      <c r="AI38" s="223">
        <f>'Other data'!$E17*(EXP('Other data'!$E58)*'Mineral soils'!AG$28^'Other data'!$F58)</f>
        <v>1.4135078071130482</v>
      </c>
      <c r="AJ38" s="223">
        <f>'Other data'!$E17*(EXP('Other data'!$E58)*'Mineral soils'!AH$28^'Other data'!$F58)</f>
        <v>1.4273007757027618</v>
      </c>
      <c r="AK38" s="223">
        <f>'Other data'!$E17*(EXP('Other data'!$E58)*'Mineral soils'!AI$28^'Other data'!$F58)</f>
        <v>1.4410736093938328</v>
      </c>
      <c r="AL38" s="223">
        <f>'Other data'!$E17*(EXP('Other data'!$E58)*'Mineral soils'!AJ$28^'Other data'!$F58)</f>
        <v>1.4548265584926354</v>
      </c>
      <c r="AM38" s="223">
        <f>'Other data'!$E17*(EXP('Other data'!$E58)*'Mineral soils'!AK$28^'Other data'!$F58)</f>
        <v>1.4685598675071843</v>
      </c>
      <c r="AN38" s="223">
        <f>'Other data'!$E17*(EXP('Other data'!$E58)*'Mineral soils'!AL$28^'Other data'!$F58)</f>
        <v>1.4822737753423494</v>
      </c>
      <c r="AO38" s="223">
        <f>'Other data'!$E17*(EXP('Other data'!$E58)*'Mineral soils'!AM$28^'Other data'!$F58)</f>
        <v>1.4953702715494903</v>
      </c>
      <c r="AP38" s="223">
        <f>'Other data'!$E17*(EXP('Other data'!$E58)*'Mineral soils'!AN$28^'Other data'!$F58)</f>
        <v>1.5084494389409004</v>
      </c>
      <c r="AQ38" s="223">
        <f>'Other data'!$E17*(EXP('Other data'!$E58)*'Mineral soils'!AO$28^'Other data'!$F58)</f>
        <v>1.5215114729769863</v>
      </c>
      <c r="AR38" s="223">
        <f>'Other data'!$E17*(EXP('Other data'!$E58)*'Mineral soils'!AP$28^'Other data'!$F58)</f>
        <v>1.5345565650057618</v>
      </c>
      <c r="AS38" s="223">
        <f>'Other data'!$E17*(EXP('Other data'!$E58)*'Mineral soils'!AQ$28^'Other data'!$F58)</f>
        <v>1.5475849023887083</v>
      </c>
      <c r="AT38" s="223">
        <f>'Other data'!$E17*(EXP('Other data'!$E58)*'Mineral soils'!AR$28^'Other data'!$F58)</f>
        <v>1.5669112799813929</v>
      </c>
      <c r="AU38" s="223">
        <f>'Other data'!$E17*(EXP('Other data'!$E58)*'Mineral soils'!AS$28^'Other data'!$F58)</f>
        <v>1.5862016630813112</v>
      </c>
      <c r="AV38" s="223">
        <f>'Other data'!$E17*(EXP('Other data'!$E58)*'Mineral soils'!AT$28^'Other data'!$F58)</f>
        <v>1.6054566208600898</v>
      </c>
      <c r="AW38" s="223">
        <f>'Other data'!$E17*(EXP('Other data'!$E58)*'Mineral soils'!AU$28^'Other data'!$F58)</f>
        <v>1.6246767057674871</v>
      </c>
      <c r="AX38" s="223">
        <f>'Other data'!$E17*(EXP('Other data'!$E58)*'Mineral soils'!AV$28^'Other data'!$F58)</f>
        <v>1.6438624542433946</v>
      </c>
      <c r="AY38" s="223">
        <f>'Other data'!$E17*(EXP('Other data'!$E58)*'Mineral soils'!AW$28^'Other data'!$F58)</f>
        <v>1.6650568183515173</v>
      </c>
      <c r="AZ38" s="223">
        <f>'Other data'!$E17*(EXP('Other data'!$E58)*'Mineral soils'!AX$28^'Other data'!$F58)</f>
        <v>1.6862104475968605</v>
      </c>
      <c r="BA38" s="223">
        <f>'Other data'!$E17*(EXP('Other data'!$E58)*'Mineral soils'!AY$28^'Other data'!$F58)</f>
        <v>1.7073240063962665</v>
      </c>
      <c r="BB38" s="223">
        <f>'Other data'!$E17*(EXP('Other data'!$E58)*'Mineral soils'!AZ$28^'Other data'!$F58)</f>
        <v>1.7283981390404313</v>
      </c>
      <c r="BC38" s="223">
        <f>'Other data'!$E17*(EXP('Other data'!$E58)*'Mineral soils'!BA$28^'Other data'!$F58)</f>
        <v>1.7352636108131017</v>
      </c>
      <c r="BD38" s="223">
        <f>'Other data'!$E17*(EXP('Other data'!$E58)*'Mineral soils'!BB$28^'Other data'!$F58)</f>
        <v>1.7421249758912705</v>
      </c>
      <c r="BE38" s="223">
        <f>'Other data'!$E17*(EXP('Other data'!$E58)*'Mineral soils'!BC$28^'Other data'!$F58)</f>
        <v>1.7489822553303702</v>
      </c>
      <c r="BF38" s="223">
        <f>'Other data'!$E17*(EXP('Other data'!$E58)*'Mineral soils'!BD$28^'Other data'!$F58)</f>
        <v>1.7558354699833698</v>
      </c>
      <c r="BG38" s="223">
        <f>'Other data'!$E17*(EXP('Other data'!$E58)*'Mineral soils'!BE$28^'Other data'!$F58)</f>
        <v>1.762684640503644</v>
      </c>
      <c r="BH38" s="223">
        <f>'Other data'!$E17*(EXP('Other data'!$E58)*'Mineral soils'!BF$28^'Other data'!$F58)</f>
        <v>1.7695297873477549</v>
      </c>
      <c r="BI38" s="223">
        <f>'Other data'!$E17*(EXP('Other data'!$E58)*'Mineral soils'!BG$28^'Other data'!$F58)</f>
        <v>1.7763709307781905</v>
      </c>
      <c r="BJ38" s="223">
        <f>'Other data'!$E17*(EXP('Other data'!$E58)*'Mineral soils'!BH$28^'Other data'!$F58)</f>
        <v>1.7832080908660741</v>
      </c>
      <c r="BK38" s="223">
        <f>'Other data'!$E17*(EXP('Other data'!$E58)*'Mineral soils'!BI$28^'Other data'!$F58)</f>
        <v>1.7900412874937899</v>
      </c>
      <c r="BL38" s="223">
        <f>'Other data'!$E17*(EXP('Other data'!$E58)*'Mineral soils'!BJ$28^'Other data'!$F58)</f>
        <v>1.7968705403575911</v>
      </c>
      <c r="BM38" s="223">
        <f>'Other data'!$E17*(EXP('Other data'!$E58)*'Mineral soils'!BK$28^'Other data'!$F58)</f>
        <v>1.8036958689701474</v>
      </c>
      <c r="BN38" s="223">
        <f>'Other data'!$E17*(EXP('Other data'!$E58)*'Mineral soils'!BL$28^'Other data'!$F58)</f>
        <v>1.8108693938645095</v>
      </c>
      <c r="BO38" s="223">
        <f>'Other data'!$E17*(EXP('Other data'!$E58)*'Mineral soils'!BM$28^'Other data'!$F58)</f>
        <v>1.8180386224563405</v>
      </c>
      <c r="BP38" s="223">
        <f>'Other data'!$E17*(EXP('Other data'!$E58)*'Mineral soils'!BN$28^'Other data'!$F58)</f>
        <v>1.8252035768005008</v>
      </c>
      <c r="BQ38" s="223">
        <f>'Other data'!$E17*(EXP('Other data'!$E58)*'Mineral soils'!BO$28^'Other data'!$F58)</f>
        <v>1.8323642787395293</v>
      </c>
      <c r="BR38" s="223">
        <f>'Other data'!$E17*(EXP('Other data'!$E58)*'Mineral soils'!BP$28^'Other data'!$F58)</f>
        <v>1.8395207499066282</v>
      </c>
      <c r="BS38" s="223">
        <f>'Other data'!$E17*(EXP('Other data'!$E58)*'Mineral soils'!BQ$28^'Other data'!$F58)</f>
        <v>1.8466730117286028</v>
      </c>
    </row>
    <row r="39" spans="1:71" ht="14.5" customHeight="1" x14ac:dyDescent="0.35">
      <c r="A39" s="107" t="s">
        <v>8</v>
      </c>
      <c r="B39" s="229" t="s">
        <v>2</v>
      </c>
      <c r="C39" s="31" t="s">
        <v>194</v>
      </c>
      <c r="D39" s="32" t="s">
        <v>4</v>
      </c>
      <c r="E39" s="106" t="s">
        <v>13</v>
      </c>
      <c r="F39" s="110" t="s">
        <v>69</v>
      </c>
      <c r="G39" s="223">
        <f>'Other data'!$E$18*(EXP('Other data'!$E59)*'Mineral soils'!E$28^'Other data'!$F59)</f>
        <v>6.2309325375620858E-3</v>
      </c>
      <c r="H39" s="223">
        <f>'Other data'!$E$18*(EXP('Other data'!$E59)*'Mineral soils'!F$28^'Other data'!$F59)</f>
        <v>6.2782751417529981E-3</v>
      </c>
      <c r="I39" s="223">
        <f>'Other data'!$E$18*(EXP('Other data'!$E59)*'Mineral soils'!G$28^'Other data'!$F59)</f>
        <v>6.3256237487660412E-3</v>
      </c>
      <c r="J39" s="223">
        <f>'Other data'!$E$18*(EXP('Other data'!$E59)*'Mineral soils'!H$28^'Other data'!$F59)</f>
        <v>6.3729783151734269E-3</v>
      </c>
      <c r="K39" s="223">
        <f>'Other data'!$E$18*(EXP('Other data'!$E59)*'Mineral soils'!I$28^'Other data'!$F59)</f>
        <v>6.4203387981766075E-3</v>
      </c>
      <c r="L39" s="223">
        <f>'Other data'!$E$18*(EXP('Other data'!$E59)*'Mineral soils'!J$28^'Other data'!$F59)</f>
        <v>6.4677051555925768E-3</v>
      </c>
      <c r="M39" s="223">
        <f>'Other data'!$E$18*(EXP('Other data'!$E59)*'Mineral soils'!K$28^'Other data'!$F59)</f>
        <v>6.5150773458407174E-3</v>
      </c>
      <c r="N39" s="223">
        <f>'Other data'!$E$18*(EXP('Other data'!$E59)*'Mineral soils'!L$28^'Other data'!$F59)</f>
        <v>6.4491632370839436E-3</v>
      </c>
      <c r="O39" s="223">
        <f>'Other data'!$E$18*(EXP('Other data'!$E59)*'Mineral soils'!M$28^'Other data'!$F59)</f>
        <v>6.3832604528158933E-3</v>
      </c>
      <c r="P39" s="223">
        <f>'Other data'!$E$18*(EXP('Other data'!$E59)*'Mineral soils'!N$28^'Other data'!$F59)</f>
        <v>6.3173691060070839E-3</v>
      </c>
      <c r="Q39" s="223">
        <f>'Other data'!$E$18*(EXP('Other data'!$E59)*'Mineral soils'!O$28^'Other data'!$F59)</f>
        <v>6.2514893119249432E-3</v>
      </c>
      <c r="R39" s="223">
        <f>'Other data'!$E$18*(EXP('Other data'!$E59)*'Mineral soils'!P$28^'Other data'!$F59)</f>
        <v>6.1856211882046937E-3</v>
      </c>
      <c r="S39" s="223">
        <f>'Other data'!$E$18*(EXP('Other data'!$E59)*'Mineral soils'!Q$28^'Other data'!$F59)</f>
        <v>6.1197648549234729E-3</v>
      </c>
      <c r="T39" s="223">
        <f>'Other data'!$E$18*(EXP('Other data'!$E59)*'Mineral soils'!R$28^'Other data'!$F59)</f>
        <v>6.0539204346771909E-3</v>
      </c>
      <c r="U39" s="223">
        <f>'Other data'!$E$18*(EXP('Other data'!$E59)*'Mineral soils'!S$28^'Other data'!$F59)</f>
        <v>5.9880880526610681E-3</v>
      </c>
      <c r="V39" s="223">
        <f>'Other data'!$E$18*(EXP('Other data'!$E59)*'Mineral soils'!T$28^'Other data'!$F59)</f>
        <v>5.9222678367532216E-3</v>
      </c>
      <c r="W39" s="223">
        <f>'Other data'!$E$18*(EXP('Other data'!$E59)*'Mineral soils'!U$28^'Other data'!$F59)</f>
        <v>6.1903837362982279E-3</v>
      </c>
      <c r="X39" s="223">
        <f>'Other data'!$E$18*(EXP('Other data'!$E59)*'Mineral soils'!V$28^'Other data'!$F59)</f>
        <v>6.4586950738518651E-3</v>
      </c>
      <c r="Y39" s="223">
        <f>'Other data'!$E$18*(EXP('Other data'!$E59)*'Mineral soils'!W$28^'Other data'!$F59)</f>
        <v>6.7271939934115477E-3</v>
      </c>
      <c r="Z39" s="223">
        <f>'Other data'!$E$18*(EXP('Other data'!$E59)*'Mineral soils'!X$28^'Other data'!$F59)</f>
        <v>6.9958732511717966E-3</v>
      </c>
      <c r="AA39" s="223">
        <f>'Other data'!$E$18*(EXP('Other data'!$E59)*'Mineral soils'!Y$28^'Other data'!$F59)</f>
        <v>7.2647261464546843E-3</v>
      </c>
      <c r="AB39" s="223">
        <f>'Other data'!$E$18*(EXP('Other data'!$E59)*'Mineral soils'!Z$28^'Other data'!$F59)</f>
        <v>7.5337464626691955E-3</v>
      </c>
      <c r="AC39" s="223">
        <f>'Other data'!$E$18*(EXP('Other data'!$E59)*'Mineral soils'!AA$28^'Other data'!$F59)</f>
        <v>7.8029284165406871E-3</v>
      </c>
      <c r="AD39" s="223">
        <f>'Other data'!$E$18*(EXP('Other data'!$E59)*'Mineral soils'!AB$28^'Other data'!$F59)</f>
        <v>8.0722666142090931E-3</v>
      </c>
      <c r="AE39" s="223">
        <f>'Other data'!$E$18*(EXP('Other data'!$E59)*'Mineral soils'!AC$28^'Other data'!$F59)</f>
        <v>8.3417560130735219E-3</v>
      </c>
      <c r="AF39" s="223">
        <f>'Other data'!$E$18*(EXP('Other data'!$E59)*'Mineral soils'!AD$28^'Other data'!$F59)</f>
        <v>8.611391888469452E-3</v>
      </c>
      <c r="AG39" s="223">
        <f>'Other data'!$E$18*(EXP('Other data'!$E59)*'Mineral soils'!AE$28^'Other data'!$F59)</f>
        <v>8.7133072279166595E-3</v>
      </c>
      <c r="AH39" s="223">
        <f>'Other data'!$E$18*(EXP('Other data'!$E59)*'Mineral soils'!AF$28^'Other data'!$F59)</f>
        <v>8.8152426131738373E-3</v>
      </c>
      <c r="AI39" s="223">
        <f>'Other data'!$E$18*(EXP('Other data'!$E59)*'Mineral soils'!AG$28^'Other data'!$F59)</f>
        <v>8.9171978201814661E-3</v>
      </c>
      <c r="AJ39" s="223">
        <f>'Other data'!$E$18*(EXP('Other data'!$E59)*'Mineral soils'!AH$28^'Other data'!$F59)</f>
        <v>9.0191726298756783E-3</v>
      </c>
      <c r="AK39" s="223">
        <f>'Other data'!$E$18*(EXP('Other data'!$E59)*'Mineral soils'!AI$28^'Other data'!$F59)</f>
        <v>9.1211668280225758E-3</v>
      </c>
      <c r="AL39" s="223">
        <f>'Other data'!$E$18*(EXP('Other data'!$E59)*'Mineral soils'!AJ$28^'Other data'!$F59)</f>
        <v>9.2231802050597861E-3</v>
      </c>
      <c r="AM39" s="223">
        <f>'Other data'!$E$18*(EXP('Other data'!$E59)*'Mineral soils'!AK$28^'Other data'!$F59)</f>
        <v>9.3252125559448833E-3</v>
      </c>
      <c r="AN39" s="223">
        <f>'Other data'!$E$18*(EXP('Other data'!$E59)*'Mineral soils'!AL$28^'Other data'!$F59)</f>
        <v>9.4272636800103032E-3</v>
      </c>
      <c r="AO39" s="223">
        <f>'Other data'!$E$18*(EXP('Other data'!$E59)*'Mineral soils'!AM$28^'Other data'!$F59)</f>
        <v>9.524871198058265E-3</v>
      </c>
      <c r="AP39" s="223">
        <f>'Other data'!$E$18*(EXP('Other data'!$E59)*'Mineral soils'!AN$28^'Other data'!$F59)</f>
        <v>9.6224955359566211E-3</v>
      </c>
      <c r="AQ39" s="223">
        <f>'Other data'!$E$18*(EXP('Other data'!$E59)*'Mineral soils'!AO$28^'Other data'!$F59)</f>
        <v>9.7201365287649683E-3</v>
      </c>
      <c r="AR39" s="223">
        <f>'Other data'!$E$18*(EXP('Other data'!$E59)*'Mineral soils'!AP$28^'Other data'!$F59)</f>
        <v>9.8177940147738743E-3</v>
      </c>
      <c r="AS39" s="223">
        <f>'Other data'!$E$18*(EXP('Other data'!$E59)*'Mineral soils'!AQ$28^'Other data'!$F59)</f>
        <v>9.9154678354104499E-3</v>
      </c>
      <c r="AT39" s="223">
        <f>'Other data'!$E$18*(EXP('Other data'!$E59)*'Mineral soils'!AR$28^'Other data'!$F59)</f>
        <v>1.0060617084507624E-2</v>
      </c>
      <c r="AU39" s="223">
        <f>'Other data'!$E$18*(EXP('Other data'!$E59)*'Mineral soils'!AS$28^'Other data'!$F59)</f>
        <v>1.0205801551019834E-2</v>
      </c>
      <c r="AV39" s="223">
        <f>'Other data'!$E$18*(EXP('Other data'!$E59)*'Mineral soils'!AT$28^'Other data'!$F59)</f>
        <v>1.0351020750653457E-2</v>
      </c>
      <c r="AW39" s="223">
        <f>'Other data'!$E$18*(EXP('Other data'!$E59)*'Mineral soils'!AU$28^'Other data'!$F59)</f>
        <v>1.0496274212365169E-2</v>
      </c>
      <c r="AX39" s="223">
        <f>'Other data'!$E$18*(EXP('Other data'!$E59)*'Mineral soils'!AV$28^'Other data'!$F59)</f>
        <v>1.0641561477824191E-2</v>
      </c>
      <c r="AY39" s="223">
        <f>'Other data'!$E$18*(EXP('Other data'!$E59)*'Mineral soils'!AW$28^'Other data'!$F59)</f>
        <v>1.080239656278531E-2</v>
      </c>
      <c r="AZ39" s="223">
        <f>'Other data'!$E$18*(EXP('Other data'!$E59)*'Mineral soils'!AX$28^'Other data'!$F59)</f>
        <v>1.0963271919292559E-2</v>
      </c>
      <c r="BA39" s="223">
        <f>'Other data'!$E$18*(EXP('Other data'!$E59)*'Mineral soils'!AY$28^'Other data'!$F59)</f>
        <v>1.1124186976089388E-2</v>
      </c>
      <c r="BB39" s="223">
        <f>'Other data'!$E$18*(EXP('Other data'!$E59)*'Mineral soils'!AZ$28^'Other data'!$F59)</f>
        <v>1.1285141178035099E-2</v>
      </c>
      <c r="BC39" s="223">
        <f>'Other data'!$E$18*(EXP('Other data'!$E59)*'Mineral soils'!BA$28^'Other data'!$F59)</f>
        <v>1.1337649084097758E-2</v>
      </c>
      <c r="BD39" s="223">
        <f>'Other data'!$E$18*(EXP('Other data'!$E59)*'Mineral soils'!BB$28^'Other data'!$F59)</f>
        <v>1.1390161078944475E-2</v>
      </c>
      <c r="BE39" s="223">
        <f>'Other data'!$E$18*(EXP('Other data'!$E59)*'Mineral soils'!BC$28^'Other data'!$F59)</f>
        <v>1.1442677144357087E-2</v>
      </c>
      <c r="BF39" s="223">
        <f>'Other data'!$E$18*(EXP('Other data'!$E59)*'Mineral soils'!BD$28^'Other data'!$F59)</f>
        <v>1.1495197262280399E-2</v>
      </c>
      <c r="BG39" s="223">
        <f>'Other data'!$E$18*(EXP('Other data'!$E59)*'Mineral soils'!BE$28^'Other data'!$F59)</f>
        <v>1.1547721414820081E-2</v>
      </c>
      <c r="BH39" s="223">
        <f>'Other data'!$E$18*(EXP('Other data'!$E59)*'Mineral soils'!BF$28^'Other data'!$F59)</f>
        <v>1.1600249584240526E-2</v>
      </c>
      <c r="BI39" s="223">
        <f>'Other data'!$E$18*(EXP('Other data'!$E59)*'Mineral soils'!BG$28^'Other data'!$F59)</f>
        <v>1.1652781752962639E-2</v>
      </c>
      <c r="BJ39" s="223">
        <f>'Other data'!$E$18*(EXP('Other data'!$E59)*'Mineral soils'!BH$28^'Other data'!$F59)</f>
        <v>1.1705317903561918E-2</v>
      </c>
      <c r="BK39" s="223">
        <f>'Other data'!$E$18*(EXP('Other data'!$E59)*'Mineral soils'!BI$28^'Other data'!$F59)</f>
        <v>1.1757858018766264E-2</v>
      </c>
      <c r="BL39" s="223">
        <f>'Other data'!$E$18*(EXP('Other data'!$E59)*'Mineral soils'!BJ$28^'Other data'!$F59)</f>
        <v>1.1810402081454117E-2</v>
      </c>
      <c r="BM39" s="223">
        <f>'Other data'!$E$18*(EXP('Other data'!$E59)*'Mineral soils'!BK$28^'Other data'!$F59)</f>
        <v>1.186295007465242E-2</v>
      </c>
      <c r="BN39" s="223">
        <f>'Other data'!$E$18*(EXP('Other data'!$E59)*'Mineral soils'!BL$28^'Other data'!$F59)</f>
        <v>1.1918215471511185E-2</v>
      </c>
      <c r="BO39" s="223">
        <f>'Other data'!$E$18*(EXP('Other data'!$E59)*'Mineral soils'!BM$28^'Other data'!$F59)</f>
        <v>1.19734851772379E-2</v>
      </c>
      <c r="BP39" s="223">
        <f>'Other data'!$E$18*(EXP('Other data'!$E59)*'Mineral soils'!BN$28^'Other data'!$F59)</f>
        <v>1.2028759172609987E-2</v>
      </c>
      <c r="BQ39" s="223">
        <f>'Other data'!$E$18*(EXP('Other data'!$E59)*'Mineral soils'!BO$28^'Other data'!$F59)</f>
        <v>1.2084037438577047E-2</v>
      </c>
      <c r="BR39" s="223">
        <f>'Other data'!$E$18*(EXP('Other data'!$E59)*'Mineral soils'!BP$28^'Other data'!$F59)</f>
        <v>1.2139319956258611E-2</v>
      </c>
      <c r="BS39" s="223">
        <f>'Other data'!$E$18*(EXP('Other data'!$E59)*'Mineral soils'!BQ$28^'Other data'!$F59)</f>
        <v>1.2194606706941875E-2</v>
      </c>
    </row>
    <row r="40" spans="1:71" ht="14.5" customHeight="1" x14ac:dyDescent="0.35">
      <c r="A40" s="107" t="s">
        <v>8</v>
      </c>
      <c r="B40" s="229" t="s">
        <v>2</v>
      </c>
      <c r="C40" s="31" t="s">
        <v>194</v>
      </c>
      <c r="D40" s="32" t="s">
        <v>5</v>
      </c>
      <c r="E40" s="106" t="s">
        <v>15</v>
      </c>
      <c r="F40" s="110" t="s">
        <v>20</v>
      </c>
      <c r="G40" s="223">
        <f>'Other data'!$F13*(EXP('Other data'!$G54)*'Mineral soils'!E$29^'Other data'!$H54)</f>
        <v>7.9646937449242811E-2</v>
      </c>
      <c r="H40" s="223">
        <f>'Other data'!$F13*(EXP('Other data'!$G54)*'Mineral soils'!F$29^'Other data'!$H54)</f>
        <v>7.8680238207619463E-2</v>
      </c>
      <c r="I40" s="223">
        <f>'Other data'!$F13*(EXP('Other data'!$G54)*'Mineral soils'!G$29^'Other data'!$H54)</f>
        <v>7.7710014243865339E-2</v>
      </c>
      <c r="J40" s="223">
        <f>'Other data'!$F13*(EXP('Other data'!$G54)*'Mineral soils'!H$29^'Other data'!$H54)</f>
        <v>7.6736195263071252E-2</v>
      </c>
      <c r="K40" s="223">
        <f>'Other data'!$F13*(EXP('Other data'!$G54)*'Mineral soils'!I$29^'Other data'!$H54)</f>
        <v>7.5758708384883855E-2</v>
      </c>
      <c r="L40" s="223">
        <f>'Other data'!$F13*(EXP('Other data'!$G54)*'Mineral soils'!J$29^'Other data'!$H54)</f>
        <v>7.4777478003416956E-2</v>
      </c>
      <c r="M40" s="223">
        <f>'Other data'!$F13*(EXP('Other data'!$G54)*'Mineral soils'!K$29^'Other data'!$H54)</f>
        <v>7.3792425637051559E-2</v>
      </c>
      <c r="N40" s="223">
        <f>'Other data'!$F13*(EXP('Other data'!$G54)*'Mineral soils'!L$29^'Other data'!$H54)</f>
        <v>7.3262951110052141E-2</v>
      </c>
      <c r="O40" s="223">
        <f>'Other data'!$F13*(EXP('Other data'!$G54)*'Mineral soils'!M$29^'Other data'!$H54)</f>
        <v>7.273234274440557E-2</v>
      </c>
      <c r="P40" s="223">
        <f>'Other data'!$F13*(EXP('Other data'!$G54)*'Mineral soils'!N$29^'Other data'!$H54)</f>
        <v>7.2200587348091122E-2</v>
      </c>
      <c r="Q40" s="223">
        <f>'Other data'!$F13*(EXP('Other data'!$G54)*'Mineral soils'!O$29^'Other data'!$H54)</f>
        <v>7.166767144796464E-2</v>
      </c>
      <c r="R40" s="223">
        <f>'Other data'!$F13*(EXP('Other data'!$G54)*'Mineral soils'!P$29^'Other data'!$H54)</f>
        <v>7.1133581280996463E-2</v>
      </c>
      <c r="S40" s="223">
        <f>'Other data'!$F13*(EXP('Other data'!$G54)*'Mineral soils'!Q$29^'Other data'!$H54)</f>
        <v>7.0598302785146214E-2</v>
      </c>
      <c r="T40" s="223">
        <f>'Other data'!$F13*(EXP('Other data'!$G54)*'Mineral soils'!R$29^'Other data'!$H54)</f>
        <v>7.0061821589857964E-2</v>
      </c>
      <c r="U40" s="223">
        <f>'Other data'!$F13*(EXP('Other data'!$G54)*'Mineral soils'!S$29^'Other data'!$H54)</f>
        <v>6.9524123006157276E-2</v>
      </c>
      <c r="V40" s="223">
        <f>'Other data'!$F13*(EXP('Other data'!$G54)*'Mineral soils'!T$29^'Other data'!$H54)</f>
        <v>6.8985192016325109E-2</v>
      </c>
      <c r="W40" s="223">
        <f>'Other data'!$F13*(EXP('Other data'!$G54)*'Mineral soils'!U$29^'Other data'!$H54)</f>
        <v>7.0438227367189465E-2</v>
      </c>
      <c r="X40" s="223">
        <f>'Other data'!$F13*(EXP('Other data'!$G54)*'Mineral soils'!V$29^'Other data'!$H54)</f>
        <v>7.1882453056320364E-2</v>
      </c>
      <c r="Y40" s="223">
        <f>'Other data'!$F13*(EXP('Other data'!$G54)*'Mineral soils'!W$29^'Other data'!$H54)</f>
        <v>7.3318149143504582E-2</v>
      </c>
      <c r="Z40" s="223">
        <f>'Other data'!$F13*(EXP('Other data'!$G54)*'Mineral soils'!X$29^'Other data'!$H54)</f>
        <v>7.4745579942530366E-2</v>
      </c>
      <c r="AA40" s="223">
        <f>'Other data'!$F13*(EXP('Other data'!$G54)*'Mineral soils'!Y$29^'Other data'!$H54)</f>
        <v>7.6164995272350211E-2</v>
      </c>
      <c r="AB40" s="223">
        <f>'Other data'!$F13*(EXP('Other data'!$G54)*'Mineral soils'!Z$29^'Other data'!$H54)</f>
        <v>7.7576631581140032E-2</v>
      </c>
      <c r="AC40" s="223">
        <f>'Other data'!$F13*(EXP('Other data'!$G54)*'Mineral soils'!AA$29^'Other data'!$H54)</f>
        <v>7.8980712958863455E-2</v>
      </c>
      <c r="AD40" s="223">
        <f>'Other data'!$F13*(EXP('Other data'!$G54)*'Mineral soils'!AB$29^'Other data'!$H54)</f>
        <v>8.0377452051688017E-2</v>
      </c>
      <c r="AE40" s="223">
        <f>'Other data'!$F13*(EXP('Other data'!$G54)*'Mineral soils'!AC$29^'Other data'!$H54)</f>
        <v>8.1767050889769599E-2</v>
      </c>
      <c r="AF40" s="223">
        <f>'Other data'!$F13*(EXP('Other data'!$G54)*'Mineral soils'!AD$29^'Other data'!$H54)</f>
        <v>8.3149701638316406E-2</v>
      </c>
      <c r="AG40" s="223">
        <f>'Other data'!$F13*(EXP('Other data'!$G54)*'Mineral soils'!AE$29^'Other data'!$H54)</f>
        <v>8.2814792747323937E-2</v>
      </c>
      <c r="AH40" s="223">
        <f>'Other data'!$F13*(EXP('Other data'!$G54)*'Mineral soils'!AF$29^'Other data'!$H54)</f>
        <v>8.2479482917914737E-2</v>
      </c>
      <c r="AI40" s="223">
        <f>'Other data'!$F13*(EXP('Other data'!$G54)*'Mineral soils'!AG$29^'Other data'!$H54)</f>
        <v>8.2143769553111035E-2</v>
      </c>
      <c r="AJ40" s="223">
        <f>'Other data'!$F13*(EXP('Other data'!$G54)*'Mineral soils'!AH$29^'Other data'!$H54)</f>
        <v>8.1807650025255751E-2</v>
      </c>
      <c r="AK40" s="223">
        <f>'Other data'!$F13*(EXP('Other data'!$G54)*'Mineral soils'!AI$29^'Other data'!$H54)</f>
        <v>8.1471121675485328E-2</v>
      </c>
      <c r="AL40" s="223">
        <f>'Other data'!$F13*(EXP('Other data'!$G54)*'Mineral soils'!AJ$29^'Other data'!$H54)</f>
        <v>8.1134181813188988E-2</v>
      </c>
      <c r="AM40" s="223">
        <f>'Other data'!$F13*(EXP('Other data'!$G54)*'Mineral soils'!AK$29^'Other data'!$H54)</f>
        <v>8.0796827715457042E-2</v>
      </c>
      <c r="AN40" s="223">
        <f>'Other data'!$F13*(EXP('Other data'!$G54)*'Mineral soils'!AL$29^'Other data'!$H54)</f>
        <v>8.0459056626516451E-2</v>
      </c>
      <c r="AO40" s="223">
        <f>'Other data'!$F13*(EXP('Other data'!$G54)*'Mineral soils'!AM$29^'Other data'!$H54)</f>
        <v>8.1474549327675214E-2</v>
      </c>
      <c r="AP40" s="223">
        <f>'Other data'!$F13*(EXP('Other data'!$G54)*'Mineral soils'!AN$29^'Other data'!$H54)</f>
        <v>8.248631329334756E-2</v>
      </c>
      <c r="AQ40" s="223">
        <f>'Other data'!$F13*(EXP('Other data'!$G54)*'Mineral soils'!AO$29^'Other data'!$H54)</f>
        <v>8.3494421047825396E-2</v>
      </c>
      <c r="AR40" s="223">
        <f>'Other data'!$F13*(EXP('Other data'!$G54)*'Mineral soils'!AP$29^'Other data'!$H54)</f>
        <v>8.4498942596085327E-2</v>
      </c>
      <c r="AS40" s="223">
        <f>'Other data'!$F13*(EXP('Other data'!$G54)*'Mineral soils'!AQ$29^'Other data'!$H54)</f>
        <v>8.5499945548639211E-2</v>
      </c>
      <c r="AT40" s="223">
        <f>'Other data'!$F13*(EXP('Other data'!$G54)*'Mineral soils'!AR$29^'Other data'!$H54)</f>
        <v>8.6158640508665563E-2</v>
      </c>
      <c r="AU40" s="223">
        <f>'Other data'!$F13*(EXP('Other data'!$G54)*'Mineral soils'!AS$29^'Other data'!$H54)</f>
        <v>8.6815849853347435E-2</v>
      </c>
      <c r="AV40" s="223">
        <f>'Other data'!$F13*(EXP('Other data'!$G54)*'Mineral soils'!AT$29^'Other data'!$H54)</f>
        <v>8.7471591440025101E-2</v>
      </c>
      <c r="AW40" s="223">
        <f>'Other data'!$F13*(EXP('Other data'!$G54)*'Mineral soils'!AU$29^'Other data'!$H54)</f>
        <v>8.8125882740393083E-2</v>
      </c>
      <c r="AX40" s="223">
        <f>'Other data'!$F13*(EXP('Other data'!$G54)*'Mineral soils'!AV$29^'Other data'!$H54)</f>
        <v>8.8778740852450411E-2</v>
      </c>
      <c r="AY40" s="223">
        <f>'Other data'!$F13*(EXP('Other data'!$G54)*'Mineral soils'!AW$29^'Other data'!$H54)</f>
        <v>8.9203148470070465E-2</v>
      </c>
      <c r="AZ40" s="223">
        <f>'Other data'!$F13*(EXP('Other data'!$G54)*'Mineral soils'!AX$29^'Other data'!$H54)</f>
        <v>8.962695989184799E-2</v>
      </c>
      <c r="BA40" s="223">
        <f>'Other data'!$F13*(EXP('Other data'!$G54)*'Mineral soils'!AY$29^'Other data'!$H54)</f>
        <v>9.0050179597858396E-2</v>
      </c>
      <c r="BB40" s="223">
        <f>'Other data'!$F13*(EXP('Other data'!$G54)*'Mineral soils'!AZ$29^'Other data'!$H54)</f>
        <v>9.0472812007472078E-2</v>
      </c>
      <c r="BC40" s="223">
        <f>'Other data'!$F13*(EXP('Other data'!$G54)*'Mineral soils'!BA$29^'Other data'!$H54)</f>
        <v>9.1017342909078147E-2</v>
      </c>
      <c r="BD40" s="223">
        <f>'Other data'!$F13*(EXP('Other data'!$G54)*'Mineral soils'!BB$29^'Other data'!$H54)</f>
        <v>9.1560912269128339E-2</v>
      </c>
      <c r="BE40" s="223">
        <f>'Other data'!$F13*(EXP('Other data'!$G54)*'Mineral soils'!BC$29^'Other data'!$H54)</f>
        <v>9.2103529155866434E-2</v>
      </c>
      <c r="BF40" s="223">
        <f>'Other data'!$F13*(EXP('Other data'!$G54)*'Mineral soils'!BD$29^'Other data'!$H54)</f>
        <v>9.2645202483562616E-2</v>
      </c>
      <c r="BG40" s="223">
        <f>'Other data'!$F13*(EXP('Other data'!$G54)*'Mineral soils'!BE$29^'Other data'!$H54)</f>
        <v>9.3185941016273144E-2</v>
      </c>
      <c r="BH40" s="223">
        <f>'Other data'!$F13*(EXP('Other data'!$G54)*'Mineral soils'!BF$29^'Other data'!$H54)</f>
        <v>9.3725753371480272E-2</v>
      </c>
      <c r="BI40" s="223">
        <f>'Other data'!$F13*(EXP('Other data'!$G54)*'Mineral soils'!BG$29^'Other data'!$H54)</f>
        <v>9.4264648023616365E-2</v>
      </c>
      <c r="BJ40" s="223">
        <f>'Other data'!$F13*(EXP('Other data'!$G54)*'Mineral soils'!BH$29^'Other data'!$H54)</f>
        <v>9.4802633307480164E-2</v>
      </c>
      <c r="BK40" s="223">
        <f>'Other data'!$F13*(EXP('Other data'!$G54)*'Mineral soils'!BI$29^'Other data'!$H54)</f>
        <v>9.5339717421544401E-2</v>
      </c>
      <c r="BL40" s="223">
        <f>'Other data'!$F13*(EXP('Other data'!$G54)*'Mineral soils'!BJ$29^'Other data'!$H54)</f>
        <v>9.587590843116367E-2</v>
      </c>
      <c r="BM40" s="223">
        <f>'Other data'!$F13*(EXP('Other data'!$G54)*'Mineral soils'!BK$29^'Other data'!$H54)</f>
        <v>9.6411214271683005E-2</v>
      </c>
      <c r="BN40" s="223">
        <f>'Other data'!$F13*(EXP('Other data'!$G54)*'Mineral soils'!BL$29^'Other data'!$H54)</f>
        <v>9.6715352064838528E-2</v>
      </c>
      <c r="BO40" s="223">
        <f>'Other data'!$F13*(EXP('Other data'!$G54)*'Mineral soils'!BM$29^'Other data'!$H54)</f>
        <v>9.7019207335080543E-2</v>
      </c>
      <c r="BP40" s="223">
        <f>'Other data'!$F13*(EXP('Other data'!$G54)*'Mineral soils'!BN$29^'Other data'!$H54)</f>
        <v>9.7322781489192489E-2</v>
      </c>
      <c r="BQ40" s="223">
        <f>'Other data'!$F13*(EXP('Other data'!$G54)*'Mineral soils'!BO$29^'Other data'!$H54)</f>
        <v>9.7626075921300404E-2</v>
      </c>
      <c r="BR40" s="223">
        <f>'Other data'!$F13*(EXP('Other data'!$G54)*'Mineral soils'!BP$29^'Other data'!$H54)</f>
        <v>9.792909201303801E-2</v>
      </c>
      <c r="BS40" s="223">
        <f>'Other data'!$F13*(EXP('Other data'!$G54)*'Mineral soils'!BQ$29^'Other data'!$H54)</f>
        <v>9.8231831133707967E-2</v>
      </c>
    </row>
    <row r="41" spans="1:71" ht="14.5" customHeight="1" x14ac:dyDescent="0.35">
      <c r="A41" s="107" t="s">
        <v>8</v>
      </c>
      <c r="B41" s="229" t="s">
        <v>2</v>
      </c>
      <c r="C41" s="31" t="s">
        <v>194</v>
      </c>
      <c r="D41" s="32" t="s">
        <v>5</v>
      </c>
      <c r="E41" s="106" t="s">
        <v>14</v>
      </c>
      <c r="F41" s="110" t="s">
        <v>21</v>
      </c>
      <c r="G41" s="223">
        <f>'Other data'!$F14*(EXP('Other data'!$G55)*'Mineral soils'!E$29^'Other data'!$H55)</f>
        <v>2.5955906051693147E-2</v>
      </c>
      <c r="H41" s="223">
        <f>'Other data'!$F14*(EXP('Other data'!$G55)*'Mineral soils'!F$29^'Other data'!$H55)</f>
        <v>2.5603412481038548E-2</v>
      </c>
      <c r="I41" s="223">
        <f>'Other data'!$F14*(EXP('Other data'!$G55)*'Mineral soils'!G$29^'Other data'!$H55)</f>
        <v>2.5250154638596357E-2</v>
      </c>
      <c r="J41" s="223">
        <f>'Other data'!$F14*(EXP('Other data'!$G55)*'Mineral soils'!H$29^'Other data'!$H55)</f>
        <v>2.4896118439451723E-2</v>
      </c>
      <c r="K41" s="223">
        <f>'Other data'!$F14*(EXP('Other data'!$G55)*'Mineral soils'!I$29^'Other data'!$H55)</f>
        <v>2.4541289302506639E-2</v>
      </c>
      <c r="L41" s="223">
        <f>'Other data'!$F14*(EXP('Other data'!$G55)*'Mineral soils'!J$29^'Other data'!$H55)</f>
        <v>2.4185652124384571E-2</v>
      </c>
      <c r="M41" s="223">
        <f>'Other data'!$F14*(EXP('Other data'!$G55)*'Mineral soils'!K$29^'Other data'!$H55)</f>
        <v>2.3829191251493898E-2</v>
      </c>
      <c r="N41" s="223">
        <f>'Other data'!$F14*(EXP('Other data'!$G55)*'Mineral soils'!L$29^'Other data'!$H55)</f>
        <v>2.3637825106400737E-2</v>
      </c>
      <c r="O41" s="223">
        <f>'Other data'!$F14*(EXP('Other data'!$G55)*'Mineral soils'!M$29^'Other data'!$H55)</f>
        <v>2.3446215198753562E-2</v>
      </c>
      <c r="P41" s="223">
        <f>'Other data'!$F14*(EXP('Other data'!$G55)*'Mineral soils'!N$29^'Other data'!$H55)</f>
        <v>2.3254358906931397E-2</v>
      </c>
      <c r="Q41" s="223">
        <f>'Other data'!$F14*(EXP('Other data'!$G55)*'Mineral soils'!O$29^'Other data'!$H55)</f>
        <v>2.3062253555786449E-2</v>
      </c>
      <c r="R41" s="223">
        <f>'Other data'!$F14*(EXP('Other data'!$G55)*'Mineral soils'!P$29^'Other data'!$H55)</f>
        <v>2.2869896415024443E-2</v>
      </c>
      <c r="S41" s="223">
        <f>'Other data'!$F14*(EXP('Other data'!$G55)*'Mineral soils'!Q$29^'Other data'!$H55)</f>
        <v>2.2677284697519035E-2</v>
      </c>
      <c r="T41" s="223">
        <f>'Other data'!$F14*(EXP('Other data'!$G55)*'Mineral soils'!R$29^'Other data'!$H55)</f>
        <v>2.2484415557557716E-2</v>
      </c>
      <c r="U41" s="223">
        <f>'Other data'!$F14*(EXP('Other data'!$G55)*'Mineral soils'!S$29^'Other data'!$H55)</f>
        <v>2.2291286089016038E-2</v>
      </c>
      <c r="V41" s="223">
        <f>'Other data'!$F14*(EXP('Other data'!$G55)*'Mineral soils'!T$29^'Other data'!$H55)</f>
        <v>2.2097893323455343E-2</v>
      </c>
      <c r="W41" s="223">
        <f>'Other data'!$F14*(EXP('Other data'!$G55)*'Mineral soils'!U$29^'Other data'!$H55)</f>
        <v>2.26197179178893E-2</v>
      </c>
      <c r="X41" s="223">
        <f>'Other data'!$F14*(EXP('Other data'!$G55)*'Mineral soils'!V$29^'Other data'!$H55)</f>
        <v>2.3139657459052075E-2</v>
      </c>
      <c r="Y41" s="223">
        <f>'Other data'!$F14*(EXP('Other data'!$G55)*'Mineral soils'!W$29^'Other data'!$H55)</f>
        <v>2.3657767431024726E-2</v>
      </c>
      <c r="Z41" s="223">
        <f>'Other data'!$F14*(EXP('Other data'!$G55)*'Mineral soils'!X$29^'Other data'!$H55)</f>
        <v>2.41741003242186E-2</v>
      </c>
      <c r="AA41" s="223">
        <f>'Other data'!$F14*(EXP('Other data'!$G55)*'Mineral soils'!Y$29^'Other data'!$H55)</f>
        <v>2.4688705866707437E-2</v>
      </c>
      <c r="AB41" s="223">
        <f>'Other data'!$F14*(EXP('Other data'!$G55)*'Mineral soils'!Z$29^'Other data'!$H55)</f>
        <v>2.5201631232544999E-2</v>
      </c>
      <c r="AC41" s="223">
        <f>'Other data'!$F14*(EXP('Other data'!$G55)*'Mineral soils'!AA$29^'Other data'!$H55)</f>
        <v>2.5712921229850708E-2</v>
      </c>
      <c r="AD41" s="223">
        <f>'Other data'!$F14*(EXP('Other data'!$G55)*'Mineral soils'!AB$29^'Other data'!$H55)</f>
        <v>2.6222618471041542E-2</v>
      </c>
      <c r="AE41" s="223">
        <f>'Other data'!$F14*(EXP('Other data'!$G55)*'Mineral soils'!AC$29^'Other data'!$H55)</f>
        <v>2.6730763527273906E-2</v>
      </c>
      <c r="AF41" s="223">
        <f>'Other data'!$F14*(EXP('Other data'!$G55)*'Mineral soils'!AD$29^'Other data'!$H55)</f>
        <v>2.7237395068868298E-2</v>
      </c>
      <c r="AG41" s="223">
        <f>'Other data'!$F14*(EXP('Other data'!$G55)*'Mineral soils'!AE$29^'Other data'!$H55)</f>
        <v>2.7114584372670038E-2</v>
      </c>
      <c r="AH41" s="223">
        <f>'Other data'!$F14*(EXP('Other data'!$G55)*'Mineral soils'!AF$29^'Other data'!$H55)</f>
        <v>2.6991686205085009E-2</v>
      </c>
      <c r="AI41" s="223">
        <f>'Other data'!$F14*(EXP('Other data'!$G55)*'Mineral soils'!AG$29^'Other data'!$H55)</f>
        <v>2.6868700042291423E-2</v>
      </c>
      <c r="AJ41" s="223">
        <f>'Other data'!$F14*(EXP('Other data'!$G55)*'Mineral soils'!AH$29^'Other data'!$H55)</f>
        <v>2.6745625354537353E-2</v>
      </c>
      <c r="AK41" s="223">
        <f>'Other data'!$F14*(EXP('Other data'!$G55)*'Mineral soils'!AI$29^'Other data'!$H55)</f>
        <v>2.6622461606041904E-2</v>
      </c>
      <c r="AL41" s="223">
        <f>'Other data'!$F14*(EXP('Other data'!$G55)*'Mineral soils'!AJ$29^'Other data'!$H55)</f>
        <v>2.6499208254893616E-2</v>
      </c>
      <c r="AM41" s="223">
        <f>'Other data'!$F14*(EXP('Other data'!$G55)*'Mineral soils'!AK$29^'Other data'!$H55)</f>
        <v>2.6375864752947079E-2</v>
      </c>
      <c r="AN41" s="223">
        <f>'Other data'!$F14*(EXP('Other data'!$G55)*'Mineral soils'!AL$29^'Other data'!$H55)</f>
        <v>2.6252430545717166E-2</v>
      </c>
      <c r="AO41" s="223">
        <f>'Other data'!$F14*(EXP('Other data'!$G55)*'Mineral soils'!AM$29^'Other data'!$H55)</f>
        <v>2.6623715762855878E-2</v>
      </c>
      <c r="AP41" s="223">
        <f>'Other data'!$F14*(EXP('Other data'!$G55)*'Mineral soils'!AN$29^'Other data'!$H55)</f>
        <v>2.6994189086668459E-2</v>
      </c>
      <c r="AQ41" s="223">
        <f>'Other data'!$F14*(EXP('Other data'!$G55)*'Mineral soils'!AO$29^'Other data'!$H55)</f>
        <v>2.7363865131246841E-2</v>
      </c>
      <c r="AR41" s="223">
        <f>'Other data'!$F14*(EXP('Other data'!$G55)*'Mineral soils'!AP$29^'Other data'!$H55)</f>
        <v>2.7732758023725063E-2</v>
      </c>
      <c r="AS41" s="223">
        <f>'Other data'!$F14*(EXP('Other data'!$G55)*'Mineral soils'!AQ$29^'Other data'!$H55)</f>
        <v>2.8100881427737825E-2</v>
      </c>
      <c r="AT41" s="223">
        <f>'Other data'!$F14*(EXP('Other data'!$G55)*'Mineral soils'!AR$29^'Other data'!$H55)</f>
        <v>2.8343401515403002E-2</v>
      </c>
      <c r="AU41" s="223">
        <f>'Other data'!$F14*(EXP('Other data'!$G55)*'Mineral soils'!AS$29^'Other data'!$H55)</f>
        <v>2.8585595952362094E-2</v>
      </c>
      <c r="AV41" s="223">
        <f>'Other data'!$F14*(EXP('Other data'!$G55)*'Mineral soils'!AT$29^'Other data'!$H55)</f>
        <v>2.8827468360142057E-2</v>
      </c>
      <c r="AW41" s="223">
        <f>'Other data'!$F14*(EXP('Other data'!$G55)*'Mineral soils'!AU$29^'Other data'!$H55)</f>
        <v>2.9069022285269249E-2</v>
      </c>
      <c r="AX41" s="223">
        <f>'Other data'!$F14*(EXP('Other data'!$G55)*'Mineral soils'!AV$29^'Other data'!$H55)</f>
        <v>2.9310261201527899E-2</v>
      </c>
      <c r="AY41" s="223">
        <f>'Other data'!$F14*(EXP('Other data'!$G55)*'Mineral soils'!AW$29^'Other data'!$H55)</f>
        <v>2.946719896256992E-2</v>
      </c>
      <c r="AZ41" s="223">
        <f>'Other data'!$F14*(EXP('Other data'!$G55)*'Mineral soils'!AX$29^'Other data'!$H55)</f>
        <v>2.9624005491292071E-2</v>
      </c>
      <c r="BA41" s="223">
        <f>'Other data'!$F14*(EXP('Other data'!$G55)*'Mineral soils'!AY$29^'Other data'!$H55)</f>
        <v>2.9780681699900093E-2</v>
      </c>
      <c r="BB41" s="223">
        <f>'Other data'!$F14*(EXP('Other data'!$G55)*'Mineral soils'!AZ$29^'Other data'!$H55)</f>
        <v>2.9937228488748448E-2</v>
      </c>
      <c r="BC41" s="223">
        <f>'Other data'!$F14*(EXP('Other data'!$G55)*'Mineral soils'!BA$29^'Other data'!$H55)</f>
        <v>3.0139056613897375E-2</v>
      </c>
      <c r="BD41" s="223">
        <f>'Other data'!$F14*(EXP('Other data'!$G55)*'Mineral soils'!BB$29^'Other data'!$H55)</f>
        <v>3.0340672577582807E-2</v>
      </c>
      <c r="BE41" s="223">
        <f>'Other data'!$F14*(EXP('Other data'!$G55)*'Mineral soils'!BC$29^'Other data'!$H55)</f>
        <v>3.0542078230813924E-2</v>
      </c>
      <c r="BF41" s="223">
        <f>'Other data'!$F14*(EXP('Other data'!$G55)*'Mineral soils'!BD$29^'Other data'!$H55)</f>
        <v>3.0743275394463435E-2</v>
      </c>
      <c r="BG41" s="223">
        <f>'Other data'!$F14*(EXP('Other data'!$G55)*'Mineral soils'!BE$29^'Other data'!$H55)</f>
        <v>3.0944265859982834E-2</v>
      </c>
      <c r="BH41" s="223">
        <f>'Other data'!$F14*(EXP('Other data'!$G55)*'Mineral soils'!BF$29^'Other data'!$H55)</f>
        <v>3.1145051390094998E-2</v>
      </c>
      <c r="BI41" s="223">
        <f>'Other data'!$F14*(EXP('Other data'!$G55)*'Mineral soils'!BG$29^'Other data'!$H55)</f>
        <v>3.1345633719465298E-2</v>
      </c>
      <c r="BJ41" s="223">
        <f>'Other data'!$F14*(EXP('Other data'!$G55)*'Mineral soils'!BH$29^'Other data'!$H55)</f>
        <v>3.1546014555353011E-2</v>
      </c>
      <c r="BK41" s="223">
        <f>'Other data'!$F14*(EXP('Other data'!$G55)*'Mineral soils'!BI$29^'Other data'!$H55)</f>
        <v>3.1746195578241779E-2</v>
      </c>
      <c r="BL41" s="223">
        <f>'Other data'!$F14*(EXP('Other data'!$G55)*'Mineral soils'!BJ$29^'Other data'!$H55)</f>
        <v>3.1946178442452081E-2</v>
      </c>
      <c r="BM41" s="223">
        <f>'Other data'!$F14*(EXP('Other data'!$G55)*'Mineral soils'!BK$29^'Other data'!$H55)</f>
        <v>3.2145964776734863E-2</v>
      </c>
      <c r="BN41" s="223">
        <f>'Other data'!$F14*(EXP('Other data'!$G55)*'Mineral soils'!BL$29^'Other data'!$H55)</f>
        <v>3.225953401578617E-2</v>
      </c>
      <c r="BO41" s="223">
        <f>'Other data'!$F14*(EXP('Other data'!$G55)*'Mineral soils'!BM$29^'Other data'!$H55)</f>
        <v>3.2373040462047427E-2</v>
      </c>
      <c r="BP41" s="223">
        <f>'Other data'!$F14*(EXP('Other data'!$G55)*'Mineral soils'!BN$29^'Other data'!$H55)</f>
        <v>3.2486484404718206E-2</v>
      </c>
      <c r="BQ41" s="223">
        <f>'Other data'!$F14*(EXP('Other data'!$G55)*'Mineral soils'!BO$29^'Other data'!$H55)</f>
        <v>3.259986613050328E-2</v>
      </c>
      <c r="BR41" s="223">
        <f>'Other data'!$F14*(EXP('Other data'!$G55)*'Mineral soils'!BP$29^'Other data'!$H55)</f>
        <v>3.2713185923644576E-2</v>
      </c>
      <c r="BS41" s="223">
        <f>'Other data'!$F14*(EXP('Other data'!$G55)*'Mineral soils'!BQ$29^'Other data'!$H55)</f>
        <v>3.2826444065951858E-2</v>
      </c>
    </row>
    <row r="42" spans="1:71" ht="14.5" customHeight="1" x14ac:dyDescent="0.35">
      <c r="A42" s="107" t="s">
        <v>8</v>
      </c>
      <c r="B42" s="229" t="s">
        <v>2</v>
      </c>
      <c r="C42" s="31" t="s">
        <v>194</v>
      </c>
      <c r="D42" s="32" t="s">
        <v>5</v>
      </c>
      <c r="E42" s="106" t="s">
        <v>13</v>
      </c>
      <c r="F42" s="110" t="s">
        <v>22</v>
      </c>
      <c r="G42" s="223">
        <f>'Other data'!$F15*(EXP('Other data'!$G56)*'Mineral soils'!E$29^'Other data'!$H56)</f>
        <v>1.6394627677805541E-3</v>
      </c>
      <c r="H42" s="223">
        <f>'Other data'!$F15*(EXP('Other data'!$G56)*'Mineral soils'!F$29^'Other data'!$H56)</f>
        <v>1.6157172379840472E-3</v>
      </c>
      <c r="I42" s="223">
        <f>'Other data'!$F15*(EXP('Other data'!$G56)*'Mineral soils'!G$29^'Other data'!$H56)</f>
        <v>1.5919421882748528E-3</v>
      </c>
      <c r="J42" s="223">
        <f>'Other data'!$F15*(EXP('Other data'!$G56)*'Mineral soils'!H$29^'Other data'!$H56)</f>
        <v>1.5681371026000509E-3</v>
      </c>
      <c r="K42" s="223">
        <f>'Other data'!$F15*(EXP('Other data'!$G56)*'Mineral soils'!I$29^'Other data'!$H56)</f>
        <v>1.5443014472284753E-3</v>
      </c>
      <c r="L42" s="223">
        <f>'Other data'!$F15*(EXP('Other data'!$G56)*'Mineral soils'!J$29^'Other data'!$H56)</f>
        <v>1.5204346698385668E-3</v>
      </c>
      <c r="M42" s="223">
        <f>'Other data'!$F15*(EXP('Other data'!$G56)*'Mineral soils'!K$29^'Other data'!$H56)</f>
        <v>1.4965361985428164E-3</v>
      </c>
      <c r="N42" s="223">
        <f>'Other data'!$F15*(EXP('Other data'!$G56)*'Mineral soils'!L$29^'Other data'!$H56)</f>
        <v>1.4837161506505269E-3</v>
      </c>
      <c r="O42" s="223">
        <f>'Other data'!$F15*(EXP('Other data'!$G56)*'Mineral soils'!M$29^'Other data'!$H56)</f>
        <v>1.4708867376854592E-3</v>
      </c>
      <c r="P42" s="223">
        <f>'Other data'!$F15*(EXP('Other data'!$G56)*'Mineral soils'!N$29^'Other data'!$H56)</f>
        <v>1.4580478640885978E-3</v>
      </c>
      <c r="Q42" s="223">
        <f>'Other data'!$F15*(EXP('Other data'!$G56)*'Mineral soils'!O$29^'Other data'!$H56)</f>
        <v>1.4451994324032658E-3</v>
      </c>
      <c r="R42" s="223">
        <f>'Other data'!$F15*(EXP('Other data'!$G56)*'Mineral soils'!P$29^'Other data'!$H56)</f>
        <v>1.4323413432187904E-3</v>
      </c>
      <c r="S42" s="223">
        <f>'Other data'!$F15*(EXP('Other data'!$G56)*'Mineral soils'!Q$29^'Other data'!$H56)</f>
        <v>1.4194734951118928E-3</v>
      </c>
      <c r="T42" s="223">
        <f>'Other data'!$F15*(EXP('Other data'!$G56)*'Mineral soils'!R$29^'Other data'!$H56)</f>
        <v>1.4065957845857291E-3</v>
      </c>
      <c r="U42" s="223">
        <f>'Other data'!$F15*(EXP('Other data'!$G56)*'Mineral soils'!S$29^'Other data'!$H56)</f>
        <v>1.3937081060064946E-3</v>
      </c>
      <c r="V42" s="223">
        <f>'Other data'!$F15*(EXP('Other data'!$G56)*'Mineral soils'!T$29^'Other data'!$H56)</f>
        <v>1.3808103515373779E-3</v>
      </c>
      <c r="W42" s="223">
        <f>'Other data'!$F15*(EXP('Other data'!$G56)*'Mineral soils'!U$29^'Other data'!$H56)</f>
        <v>1.4156290384642095E-3</v>
      </c>
      <c r="X42" s="223">
        <f>'Other data'!$F15*(EXP('Other data'!$G56)*'Mineral soils'!V$29^'Other data'!$H56)</f>
        <v>1.4503755178474913E-3</v>
      </c>
      <c r="Y42" s="223">
        <f>'Other data'!$F15*(EXP('Other data'!$G56)*'Mineral soils'!W$29^'Other data'!$H56)</f>
        <v>1.4850518081939315E-3</v>
      </c>
      <c r="Z42" s="223">
        <f>'Other data'!$F15*(EXP('Other data'!$G56)*'Mineral soils'!X$29^'Other data'!$H56)</f>
        <v>1.5196598219752329E-3</v>
      </c>
      <c r="AA42" s="223">
        <f>'Other data'!$F15*(EXP('Other data'!$G56)*'Mineral soils'!Y$29^'Other data'!$H56)</f>
        <v>1.5542013736763764E-3</v>
      </c>
      <c r="AB42" s="223">
        <f>'Other data'!$F15*(EXP('Other data'!$G56)*'Mineral soils'!Z$29^'Other data'!$H56)</f>
        <v>1.5886781870537504E-3</v>
      </c>
      <c r="AC42" s="223">
        <f>'Other data'!$F15*(EXP('Other data'!$G56)*'Mineral soils'!AA$29^'Other data'!$H56)</f>
        <v>1.6230919016978602E-3</v>
      </c>
      <c r="AD42" s="223">
        <f>'Other data'!$F15*(EXP('Other data'!$G56)*'Mineral soils'!AB$29^'Other data'!$H56)</f>
        <v>1.6574440789812852E-3</v>
      </c>
      <c r="AE42" s="223">
        <f>'Other data'!$F15*(EXP('Other data'!$G56)*'Mineral soils'!AC$29^'Other data'!$H56)</f>
        <v>1.691736207462397E-3</v>
      </c>
      <c r="AF42" s="223">
        <f>'Other data'!$F15*(EXP('Other data'!$G56)*'Mineral soils'!AD$29^'Other data'!$H56)</f>
        <v>1.7259697078050871E-3</v>
      </c>
      <c r="AG42" s="223">
        <f>'Other data'!$F15*(EXP('Other data'!$G56)*'Mineral soils'!AE$29^'Other data'!$H56)</f>
        <v>1.7176673421363481E-3</v>
      </c>
      <c r="AH42" s="223">
        <f>'Other data'!$F15*(EXP('Other data'!$G56)*'Mineral soils'!AF$29^'Other data'!$H56)</f>
        <v>1.7093615848773325E-3</v>
      </c>
      <c r="AI42" s="223">
        <f>'Other data'!$F15*(EXP('Other data'!$G56)*'Mineral soils'!AG$29^'Other data'!$H56)</f>
        <v>1.701052416755844E-3</v>
      </c>
      <c r="AJ42" s="223">
        <f>'Other data'!$F15*(EXP('Other data'!$G56)*'Mineral soils'!AH$29^'Other data'!$H56)</f>
        <v>1.6927398182874486E-3</v>
      </c>
      <c r="AK42" s="223">
        <f>'Other data'!$F15*(EXP('Other data'!$G56)*'Mineral soils'!AI$29^'Other data'!$H56)</f>
        <v>1.6844237697720187E-3</v>
      </c>
      <c r="AL42" s="223">
        <f>'Other data'!$F15*(EXP('Other data'!$G56)*'Mineral soils'!AJ$29^'Other data'!$H56)</f>
        <v>1.6761042512901485E-3</v>
      </c>
      <c r="AM42" s="223">
        <f>'Other data'!$F15*(EXP('Other data'!$G56)*'Mineral soils'!AK$29^'Other data'!$H56)</f>
        <v>1.6677812426995349E-3</v>
      </c>
      <c r="AN42" s="223">
        <f>'Other data'!$F15*(EXP('Other data'!$G56)*'Mineral soils'!AL$29^'Other data'!$H56)</f>
        <v>1.6594547236312698E-3</v>
      </c>
      <c r="AO42" s="223">
        <f>'Other data'!$F15*(EXP('Other data'!$G56)*'Mineral soils'!AM$29^'Other data'!$H56)</f>
        <v>1.6845084377989802E-3</v>
      </c>
      <c r="AP42" s="223">
        <f>'Other data'!$F15*(EXP('Other data'!$G56)*'Mineral soils'!AN$29^'Other data'!$H56)</f>
        <v>1.7095307104714028E-3</v>
      </c>
      <c r="AQ42" s="223">
        <f>'Other data'!$F15*(EXP('Other data'!$G56)*'Mineral soils'!AO$29^'Other data'!$H56)</f>
        <v>1.7345220789921323E-3</v>
      </c>
      <c r="AR42" s="223">
        <f>'Other data'!$F15*(EXP('Other data'!$G56)*'Mineral soils'!AP$29^'Other data'!$H56)</f>
        <v>1.7594830632773591E-3</v>
      </c>
      <c r="AS42" s="223">
        <f>'Other data'!$F15*(EXP('Other data'!$G56)*'Mineral soils'!AQ$29^'Other data'!$H56)</f>
        <v>1.7844141666402929E-3</v>
      </c>
      <c r="AT42" s="223">
        <f>'Other data'!$F15*(EXP('Other data'!$G56)*'Mineral soils'!AR$29^'Other data'!$H56)</f>
        <v>1.8008507823561398E-3</v>
      </c>
      <c r="AU42" s="223">
        <f>'Other data'!$F15*(EXP('Other data'!$G56)*'Mineral soils'!AS$29^'Other data'!$H56)</f>
        <v>1.81727473384831E-3</v>
      </c>
      <c r="AV42" s="223">
        <f>'Other data'!$F15*(EXP('Other data'!$G56)*'Mineral soils'!AT$29^'Other data'!$H56)</f>
        <v>1.8336861548126919E-3</v>
      </c>
      <c r="AW42" s="223">
        <f>'Other data'!$F15*(EXP('Other data'!$G56)*'Mineral soils'!AU$29^'Other data'!$H56)</f>
        <v>1.8500851762506742E-3</v>
      </c>
      <c r="AX42" s="223">
        <f>'Other data'!$F15*(EXP('Other data'!$G56)*'Mineral soils'!AV$29^'Other data'!$H56)</f>
        <v>1.8664719265488162E-3</v>
      </c>
      <c r="AY42" s="223">
        <f>'Other data'!$F15*(EXP('Other data'!$G56)*'Mineral soils'!AW$29^'Other data'!$H56)</f>
        <v>1.8771371693664216E-3</v>
      </c>
      <c r="AZ42" s="223">
        <f>'Other data'!$F15*(EXP('Other data'!$G56)*'Mineral soils'!AX$29^'Other data'!$H56)</f>
        <v>1.8877972953756604E-3</v>
      </c>
      <c r="BA42" s="223">
        <f>'Other data'!$F15*(EXP('Other data'!$G56)*'Mineral soils'!AY$29^'Other data'!$H56)</f>
        <v>1.898452338336711E-3</v>
      </c>
      <c r="BB42" s="223">
        <f>'Other data'!$F15*(EXP('Other data'!$G56)*'Mineral soils'!AZ$29^'Other data'!$H56)</f>
        <v>1.9091023315829527E-3</v>
      </c>
      <c r="BC42" s="223">
        <f>'Other data'!$F15*(EXP('Other data'!$G56)*'Mineral soils'!BA$29^'Other data'!$H56)</f>
        <v>1.9228383520054427E-3</v>
      </c>
      <c r="BD42" s="223">
        <f>'Other data'!$F15*(EXP('Other data'!$G56)*'Mineral soils'!BB$29^'Other data'!$H56)</f>
        <v>1.9365660876538942E-3</v>
      </c>
      <c r="BE42" s="223">
        <f>'Other data'!$F15*(EXP('Other data'!$G56)*'Mineral soils'!BC$29^'Other data'!$H56)</f>
        <v>1.9502856071396569E-3</v>
      </c>
      <c r="BF42" s="223">
        <f>'Other data'!$F15*(EXP('Other data'!$G56)*'Mineral soils'!BD$29^'Other data'!$H56)</f>
        <v>1.9639969779870537E-3</v>
      </c>
      <c r="BG42" s="223">
        <f>'Other data'!$F15*(EXP('Other data'!$G56)*'Mineral soils'!BE$29^'Other data'!$H56)</f>
        <v>1.9777002666587109E-3</v>
      </c>
      <c r="BH42" s="223">
        <f>'Other data'!$F15*(EXP('Other data'!$G56)*'Mineral soils'!BF$29^'Other data'!$H56)</f>
        <v>1.9913955385800954E-3</v>
      </c>
      <c r="BI42" s="223">
        <f>'Other data'!$F15*(EXP('Other data'!$G56)*'Mineral soils'!BG$29^'Other data'!$H56)</f>
        <v>2.0050828581632987E-3</v>
      </c>
      <c r="BJ42" s="223">
        <f>'Other data'!$F15*(EXP('Other data'!$G56)*'Mineral soils'!BH$29^'Other data'!$H56)</f>
        <v>2.0187622888301385E-3</v>
      </c>
      <c r="BK42" s="223">
        <f>'Other data'!$F15*(EXP('Other data'!$G56)*'Mineral soils'!BI$29^'Other data'!$H56)</f>
        <v>2.0324338930345198E-3</v>
      </c>
      <c r="BL42" s="223">
        <f>'Other data'!$F15*(EXP('Other data'!$G56)*'Mineral soils'!BJ$29^'Other data'!$H56)</f>
        <v>2.0460977322841714E-3</v>
      </c>
      <c r="BM42" s="223">
        <f>'Other data'!$F15*(EXP('Other data'!$G56)*'Mineral soils'!BK$29^'Other data'!$H56)</f>
        <v>2.059753867161731E-3</v>
      </c>
      <c r="BN42" s="223">
        <f>'Other data'!$F15*(EXP('Other data'!$G56)*'Mineral soils'!BL$29^'Other data'!$H56)</f>
        <v>2.0675192822946086E-3</v>
      </c>
      <c r="BO42" s="223">
        <f>'Other data'!$F15*(EXP('Other data'!$G56)*'Mineral soils'!BM$29^'Other data'!$H56)</f>
        <v>2.075282234210927E-3</v>
      </c>
      <c r="BP42" s="223">
        <f>'Other data'!$F15*(EXP('Other data'!$G56)*'Mineral soils'!BN$29^'Other data'!$H56)</f>
        <v>2.0830427336782685E-3</v>
      </c>
      <c r="BQ42" s="223">
        <f>'Other data'!$F15*(EXP('Other data'!$G56)*'Mineral soils'!BO$29^'Other data'!$H56)</f>
        <v>2.0908007913738283E-3</v>
      </c>
      <c r="BR42" s="223">
        <f>'Other data'!$F15*(EXP('Other data'!$G56)*'Mineral soils'!BP$29^'Other data'!$H56)</f>
        <v>2.0985564178855652E-3</v>
      </c>
      <c r="BS42" s="223">
        <f>'Other data'!$F15*(EXP('Other data'!$G56)*'Mineral soils'!BQ$29^'Other data'!$H56)</f>
        <v>2.1063096237132835E-3</v>
      </c>
    </row>
    <row r="43" spans="1:71" ht="14.5" customHeight="1" x14ac:dyDescent="0.35">
      <c r="A43" s="107" t="s">
        <v>8</v>
      </c>
      <c r="B43" s="229" t="s">
        <v>2</v>
      </c>
      <c r="C43" s="31" t="s">
        <v>194</v>
      </c>
      <c r="D43" s="32" t="s">
        <v>5</v>
      </c>
      <c r="E43" s="106" t="s">
        <v>14</v>
      </c>
      <c r="F43" s="110" t="s">
        <v>23</v>
      </c>
      <c r="G43" s="223">
        <f>'Other data'!$F16*((EXP('Other data'!$G57)*'Mineral soils'!E$29)^'Other data'!$H57)</f>
        <v>9.1797770323513075E-3</v>
      </c>
      <c r="H43" s="223">
        <f>'Other data'!$F16*((EXP('Other data'!$G57)*'Mineral soils'!F$29)^'Other data'!$H57)</f>
        <v>9.0241032016787487E-3</v>
      </c>
      <c r="I43" s="223">
        <f>'Other data'!$F16*((EXP('Other data'!$G57)*'Mineral soils'!G$29)^'Other data'!$H57)</f>
        <v>8.8686303471980938E-3</v>
      </c>
      <c r="J43" s="223">
        <f>'Other data'!$F16*((EXP('Other data'!$G57)*'Mineral soils'!H$29)^'Other data'!$H57)</f>
        <v>8.713361460495778E-3</v>
      </c>
      <c r="K43" s="223">
        <f>'Other data'!$F16*((EXP('Other data'!$G57)*'Mineral soils'!I$29)^'Other data'!$H57)</f>
        <v>8.5582996276798145E-3</v>
      </c>
      <c r="L43" s="223">
        <f>'Other data'!$F16*((EXP('Other data'!$G57)*'Mineral soils'!J$29)^'Other data'!$H57)</f>
        <v>8.403448033998678E-3</v>
      </c>
      <c r="M43" s="223">
        <f>'Other data'!$F16*((EXP('Other data'!$G57)*'Mineral soils'!K$29)^'Other data'!$H57)</f>
        <v>8.2488099687684033E-3</v>
      </c>
      <c r="N43" s="223">
        <f>'Other data'!$F16*((EXP('Other data'!$G57)*'Mineral soils'!L$29)^'Other data'!$H57)</f>
        <v>8.1660310103401947E-3</v>
      </c>
      <c r="O43" s="223">
        <f>'Other data'!$F16*((EXP('Other data'!$G57)*'Mineral soils'!M$29)^'Other data'!$H57)</f>
        <v>8.0833148816249877E-3</v>
      </c>
      <c r="P43" s="223">
        <f>'Other data'!$F16*((EXP('Other data'!$G57)*'Mineral soils'!N$29)^'Other data'!$H57)</f>
        <v>8.0006621288032549E-3</v>
      </c>
      <c r="Q43" s="223">
        <f>'Other data'!$F16*((EXP('Other data'!$G57)*'Mineral soils'!O$29)^'Other data'!$H57)</f>
        <v>7.9180733080646357E-3</v>
      </c>
      <c r="R43" s="223">
        <f>'Other data'!$F16*((EXP('Other data'!$G57)*'Mineral soils'!P$29)^'Other data'!$H57)</f>
        <v>7.8355489858897859E-3</v>
      </c>
      <c r="S43" s="223">
        <f>'Other data'!$F16*((EXP('Other data'!$G57)*'Mineral soils'!Q$29)^'Other data'!$H57)</f>
        <v>7.753089739342767E-3</v>
      </c>
      <c r="T43" s="223">
        <f>'Other data'!$F16*((EXP('Other data'!$G57)*'Mineral soils'!R$29)^'Other data'!$H57)</f>
        <v>7.6706961563747095E-3</v>
      </c>
      <c r="U43" s="223">
        <f>'Other data'!$F16*((EXP('Other data'!$G57)*'Mineral soils'!S$29)^'Other data'!$H57)</f>
        <v>7.5883688361395064E-3</v>
      </c>
      <c r="V43" s="223">
        <f>'Other data'!$F16*((EXP('Other data'!$G57)*'Mineral soils'!T$29)^'Other data'!$H57)</f>
        <v>7.5061083893215898E-3</v>
      </c>
      <c r="W43" s="223">
        <f>'Other data'!$F16*((EXP('Other data'!$G57)*'Mineral soils'!U$29)^'Other data'!$H57)</f>
        <v>7.7284787694550192E-3</v>
      </c>
      <c r="X43" s="223">
        <f>'Other data'!$F16*((EXP('Other data'!$G57)*'Mineral soils'!V$29)^'Other data'!$H57)</f>
        <v>7.9513296680959085E-3</v>
      </c>
      <c r="Y43" s="223">
        <f>'Other data'!$F16*((EXP('Other data'!$G57)*'Mineral soils'!W$29)^'Other data'!$H57)</f>
        <v>8.1746496092446538E-3</v>
      </c>
      <c r="Z43" s="223">
        <f>'Other data'!$F16*((EXP('Other data'!$G57)*'Mineral soils'!X$29)^'Other data'!$H57)</f>
        <v>8.398427674775959E-3</v>
      </c>
      <c r="AA43" s="223">
        <f>'Other data'!$F16*((EXP('Other data'!$G57)*'Mineral soils'!Y$29)^'Other data'!$H57)</f>
        <v>8.6226534642027779E-3</v>
      </c>
      <c r="AB43" s="223">
        <f>'Other data'!$F16*((EXP('Other data'!$G57)*'Mineral soils'!Z$29)^'Other data'!$H57)</f>
        <v>8.8473170582415318E-3</v>
      </c>
      <c r="AC43" s="223">
        <f>'Other data'!$F16*((EXP('Other data'!$G57)*'Mineral soils'!AA$29)^'Other data'!$H57)</f>
        <v>9.072408985740972E-3</v>
      </c>
      <c r="AD43" s="223">
        <f>'Other data'!$F16*((EXP('Other data'!$G57)*'Mineral soils'!AB$29)^'Other data'!$H57)</f>
        <v>9.2979201935912796E-3</v>
      </c>
      <c r="AE43" s="223">
        <f>'Other data'!$F16*((EXP('Other data'!$G57)*'Mineral soils'!AC$29)^'Other data'!$H57)</f>
        <v>9.5238420192864451E-3</v>
      </c>
      <c r="AF43" s="223">
        <f>'Other data'!$F16*((EXP('Other data'!$G57)*'Mineral soils'!AD$29)^'Other data'!$H57)</f>
        <v>9.7501661658501715E-3</v>
      </c>
      <c r="AG43" s="223">
        <f>'Other data'!$F16*((EXP('Other data'!$G57)*'Mineral soils'!AE$29)^'Other data'!$H57)</f>
        <v>9.6952059914628425E-3</v>
      </c>
      <c r="AH43" s="223">
        <f>'Other data'!$F16*((EXP('Other data'!$G57)*'Mineral soils'!AF$29)^'Other data'!$H57)</f>
        <v>9.6402691525224321E-3</v>
      </c>
      <c r="AI43" s="223">
        <f>'Other data'!$F16*((EXP('Other data'!$G57)*'Mineral soils'!AG$29)^'Other data'!$H57)</f>
        <v>9.5853557620343473E-3</v>
      </c>
      <c r="AJ43" s="223">
        <f>'Other data'!$F16*((EXP('Other data'!$G57)*'Mineral soils'!AH$29)^'Other data'!$H57)</f>
        <v>9.5304659341527535E-3</v>
      </c>
      <c r="AK43" s="223">
        <f>'Other data'!$F16*((EXP('Other data'!$G57)*'Mineral soils'!AI$29)^'Other data'!$H57)</f>
        <v>9.4755997841985285E-3</v>
      </c>
      <c r="AL43" s="223">
        <f>'Other data'!$F16*((EXP('Other data'!$G57)*'Mineral soils'!AJ$29)^'Other data'!$H57)</f>
        <v>9.4207574286773593E-3</v>
      </c>
      <c r="AM43" s="223">
        <f>'Other data'!$F16*((EXP('Other data'!$G57)*'Mineral soils'!AK$29)^'Other data'!$H57)</f>
        <v>9.3659389852984182E-3</v>
      </c>
      <c r="AN43" s="223">
        <f>'Other data'!$F16*((EXP('Other data'!$G57)*'Mineral soils'!AL$29)^'Other data'!$H57)</f>
        <v>9.3111445729934482E-3</v>
      </c>
      <c r="AO43" s="223">
        <f>'Other data'!$F16*((EXP('Other data'!$G57)*'Mineral soils'!AM$29)^'Other data'!$H57)</f>
        <v>9.4761581571089926E-3</v>
      </c>
      <c r="AP43" s="223">
        <f>'Other data'!$F16*((EXP('Other data'!$G57)*'Mineral soils'!AN$29)^'Other data'!$H57)</f>
        <v>9.6413873433591028E-3</v>
      </c>
      <c r="AQ43" s="223">
        <f>'Other data'!$F16*((EXP('Other data'!$G57)*'Mineral soils'!AO$29)^'Other data'!$H57)</f>
        <v>9.8068289862677134E-3</v>
      </c>
      <c r="AR43" s="223">
        <f>'Other data'!$F16*((EXP('Other data'!$G57)*'Mineral soils'!AP$29)^'Other data'!$H57)</f>
        <v>9.9724800346902218E-3</v>
      </c>
      <c r="AS43" s="223">
        <f>'Other data'!$F16*((EXP('Other data'!$G57)*'Mineral soils'!AQ$29)^'Other data'!$H57)</f>
        <v>1.0138337527576646E-2</v>
      </c>
      <c r="AT43" s="223">
        <f>'Other data'!$F16*((EXP('Other data'!$G57)*'Mineral soils'!AR$29)^'Other data'!$H57)</f>
        <v>1.024790328091528E-2</v>
      </c>
      <c r="AU43" s="223">
        <f>'Other data'!$F16*((EXP('Other data'!$G57)*'Mineral soils'!AS$29)^'Other data'!$H57)</f>
        <v>1.0357556881754021E-2</v>
      </c>
      <c r="AV43" s="223">
        <f>'Other data'!$F16*((EXP('Other data'!$G57)*'Mineral soils'!AT$29)^'Other data'!$H57)</f>
        <v>1.0467297538787746E-2</v>
      </c>
      <c r="AW43" s="223">
        <f>'Other data'!$F16*((EXP('Other data'!$G57)*'Mineral soils'!AU$29)^'Other data'!$H57)</f>
        <v>1.0577124475451033E-2</v>
      </c>
      <c r="AX43" s="223">
        <f>'Other data'!$F16*((EXP('Other data'!$G57)*'Mineral soils'!AV$29)^'Other data'!$H57)</f>
        <v>1.0687036929504531E-2</v>
      </c>
      <c r="AY43" s="223">
        <f>'Other data'!$F16*((EXP('Other data'!$G57)*'Mineral soils'!AW$29)^'Other data'!$H57)</f>
        <v>1.0758662434898102E-2</v>
      </c>
      <c r="AZ43" s="223">
        <f>'Other data'!$F16*((EXP('Other data'!$G57)*'Mineral soils'!AX$29)^'Other data'!$H57)</f>
        <v>1.083032368864181E-2</v>
      </c>
      <c r="BA43" s="223">
        <f>'Other data'!$F16*((EXP('Other data'!$G57)*'Mineral soils'!AY$29)^'Other data'!$H57)</f>
        <v>1.0902020489544098E-2</v>
      </c>
      <c r="BB43" s="223">
        <f>'Other data'!$F16*((EXP('Other data'!$G57)*'Mineral soils'!AZ$29)^'Other data'!$H57)</f>
        <v>1.0973752638763339E-2</v>
      </c>
      <c r="BC43" s="223">
        <f>'Other data'!$F16*((EXP('Other data'!$G57)*'Mineral soils'!BA$29)^'Other data'!$H57)</f>
        <v>1.1066372297754387E-2</v>
      </c>
      <c r="BD43" s="223">
        <f>'Other data'!$F16*((EXP('Other data'!$G57)*'Mineral soils'!BB$29)^'Other data'!$H57)</f>
        <v>1.1159050078319585E-2</v>
      </c>
      <c r="BE43" s="223">
        <f>'Other data'!$F16*((EXP('Other data'!$G57)*'Mineral soils'!BC$29)^'Other data'!$H57)</f>
        <v>1.1251785569825E-2</v>
      </c>
      <c r="BF43" s="223">
        <f>'Other data'!$F16*((EXP('Other data'!$G57)*'Mineral soils'!BD$29)^'Other data'!$H57)</f>
        <v>1.1344578367648501E-2</v>
      </c>
      <c r="BG43" s="223">
        <f>'Other data'!$F16*((EXP('Other data'!$G57)*'Mineral soils'!BE$29)^'Other data'!$H57)</f>
        <v>1.143742807304703E-2</v>
      </c>
      <c r="BH43" s="223">
        <f>'Other data'!$F16*((EXP('Other data'!$G57)*'Mineral soils'!BF$29)^'Other data'!$H57)</f>
        <v>1.1530334293027583E-2</v>
      </c>
      <c r="BI43" s="223">
        <f>'Other data'!$F16*((EXP('Other data'!$G57)*'Mineral soils'!BG$29)^'Other data'!$H57)</f>
        <v>1.1623296640221952E-2</v>
      </c>
      <c r="BJ43" s="223">
        <f>'Other data'!$F16*((EXP('Other data'!$G57)*'Mineral soils'!BH$29)^'Other data'!$H57)</f>
        <v>1.171631473276533E-2</v>
      </c>
      <c r="BK43" s="223">
        <f>'Other data'!$F16*((EXP('Other data'!$G57)*'Mineral soils'!BI$29)^'Other data'!$H57)</f>
        <v>1.1809388194178063E-2</v>
      </c>
      <c r="BL43" s="223">
        <f>'Other data'!$F16*((EXP('Other data'!$G57)*'Mineral soils'!BJ$29)^'Other data'!$H57)</f>
        <v>1.1902516653251146E-2</v>
      </c>
      <c r="BM43" s="223">
        <f>'Other data'!$F16*((EXP('Other data'!$G57)*'Mineral soils'!BK$29)^'Other data'!$H57)</f>
        <v>1.1995699743934721E-2</v>
      </c>
      <c r="BN43" s="223">
        <f>'Other data'!$F16*((EXP('Other data'!$G57)*'Mineral soils'!BL$29)^'Other data'!$H57)</f>
        <v>1.2048734858937473E-2</v>
      </c>
      <c r="BO43" s="223">
        <f>'Other data'!$F16*((EXP('Other data'!$G57)*'Mineral soils'!BM$29)^'Other data'!$H57)</f>
        <v>1.2101787471980841E-2</v>
      </c>
      <c r="BP43" s="223">
        <f>'Other data'!$F16*((EXP('Other data'!$G57)*'Mineral soils'!BN$29)^'Other data'!$H57)</f>
        <v>1.2154857517829727E-2</v>
      </c>
      <c r="BQ43" s="223">
        <f>'Other data'!$F16*((EXP('Other data'!$G57)*'Mineral soils'!BO$29)^'Other data'!$H57)</f>
        <v>1.2207944931754726E-2</v>
      </c>
      <c r="BR43" s="223">
        <f>'Other data'!$F16*((EXP('Other data'!$G57)*'Mineral soils'!BP$29)^'Other data'!$H57)</f>
        <v>1.2261049649526368E-2</v>
      </c>
      <c r="BS43" s="223">
        <f>'Other data'!$F16*((EXP('Other data'!$G57)*'Mineral soils'!BQ$29)^'Other data'!$H57)</f>
        <v>1.2314171607409188E-2</v>
      </c>
    </row>
    <row r="44" spans="1:71" ht="14.5" customHeight="1" x14ac:dyDescent="0.35">
      <c r="A44" s="107" t="s">
        <v>8</v>
      </c>
      <c r="B44" s="229" t="s">
        <v>2</v>
      </c>
      <c r="C44" s="31" t="s">
        <v>194</v>
      </c>
      <c r="D44" s="32" t="s">
        <v>5</v>
      </c>
      <c r="E44" s="106" t="s">
        <v>15</v>
      </c>
      <c r="F44" s="110" t="s">
        <v>24</v>
      </c>
      <c r="G44" s="223">
        <f>'Other data'!$F17*(EXP('Other data'!$G58)*'Mineral soils'!E$29^'Other data'!$H58)</f>
        <v>0.70963304724175336</v>
      </c>
      <c r="H44" s="223">
        <f>'Other data'!$F17*(EXP('Other data'!$G58)*'Mineral soils'!F$29^'Other data'!$H58)</f>
        <v>0.70103221483361977</v>
      </c>
      <c r="I44" s="223">
        <f>'Other data'!$F17*(EXP('Other data'!$G58)*'Mineral soils'!G$29^'Other data'!$H58)</f>
        <v>0.69239987113208645</v>
      </c>
      <c r="J44" s="223">
        <f>'Other data'!$F17*(EXP('Other data'!$G58)*'Mineral soils'!H$29^'Other data'!$H58)</f>
        <v>0.68373538712667492</v>
      </c>
      <c r="K44" s="223">
        <f>'Other data'!$F17*(EXP('Other data'!$G58)*'Mineral soils'!I$29^'Other data'!$H58)</f>
        <v>0.67503811066029262</v>
      </c>
      <c r="L44" s="223">
        <f>'Other data'!$F17*(EXP('Other data'!$G58)*'Mineral soils'!J$29^'Other data'!$H58)</f>
        <v>0.66630736517463041</v>
      </c>
      <c r="M44" s="223">
        <f>'Other data'!$F17*(EXP('Other data'!$G58)*'Mineral soils'!K$29^'Other data'!$H58)</f>
        <v>0.65754244836497489</v>
      </c>
      <c r="N44" s="223">
        <f>'Other data'!$F17*(EXP('Other data'!$G58)*'Mineral soils'!L$29^'Other data'!$H58)</f>
        <v>0.65283115779944578</v>
      </c>
      <c r="O44" s="223">
        <f>'Other data'!$F17*(EXP('Other data'!$G58)*'Mineral soils'!M$29^'Other data'!$H58)</f>
        <v>0.64810972959699886</v>
      </c>
      <c r="P44" s="223">
        <f>'Other data'!$F17*(EXP('Other data'!$G58)*'Mineral soils'!N$29^'Other data'!$H58)</f>
        <v>0.64337804570169177</v>
      </c>
      <c r="Q44" s="223">
        <f>'Other data'!$F17*(EXP('Other data'!$G58)*'Mineral soils'!O$29^'Other data'!$H58)</f>
        <v>0.63863598554054191</v>
      </c>
      <c r="R44" s="223">
        <f>'Other data'!$F17*(EXP('Other data'!$G58)*'Mineral soils'!P$29^'Other data'!$H58)</f>
        <v>0.63388342594504776</v>
      </c>
      <c r="S44" s="223">
        <f>'Other data'!$F17*(EXP('Other data'!$G58)*'Mineral soils'!Q$29^'Other data'!$H58)</f>
        <v>0.62912024106945708</v>
      </c>
      <c r="T44" s="223">
        <f>'Other data'!$F17*(EXP('Other data'!$G58)*'Mineral soils'!R$29^'Other data'!$H58)</f>
        <v>0.62434630230563437</v>
      </c>
      <c r="U44" s="223">
        <f>'Other data'!$F17*(EXP('Other data'!$G58)*'Mineral soils'!S$29^'Other data'!$H58)</f>
        <v>0.61956147819436047</v>
      </c>
      <c r="V44" s="223">
        <f>'Other data'!$F17*(EXP('Other data'!$G58)*'Mineral soils'!T$29^'Other data'!$H58)</f>
        <v>0.61476563433284304</v>
      </c>
      <c r="W44" s="223">
        <f>'Other data'!$F17*(EXP('Other data'!$G58)*'Mineral soils'!U$29^'Other data'!$H58)</f>
        <v>0.62769579723704083</v>
      </c>
      <c r="X44" s="223">
        <f>'Other data'!$F17*(EXP('Other data'!$G58)*'Mineral soils'!V$29^'Other data'!$H58)</f>
        <v>0.64054718863808835</v>
      </c>
      <c r="Y44" s="223">
        <f>'Other data'!$F17*(EXP('Other data'!$G58)*'Mineral soils'!W$29^'Other data'!$H58)</f>
        <v>0.65332231489481085</v>
      </c>
      <c r="Z44" s="223">
        <f>'Other data'!$F17*(EXP('Other data'!$G58)*'Mineral soils'!X$29^'Other data'!$H58)</f>
        <v>0.66602354138166042</v>
      </c>
      <c r="AA44" s="223">
        <f>'Other data'!$F17*(EXP('Other data'!$G58)*'Mineral soils'!Y$29^'Other data'!$H58)</f>
        <v>0.67865310369486886</v>
      </c>
      <c r="AB44" s="223">
        <f>'Other data'!$F17*(EXP('Other data'!$G58)*'Mineral soils'!Z$29^'Other data'!$H58)</f>
        <v>0.69121311771990601</v>
      </c>
      <c r="AC44" s="223">
        <f>'Other data'!$F17*(EXP('Other data'!$G58)*'Mineral soils'!AA$29^'Other data'!$H58)</f>
        <v>0.70370558870010802</v>
      </c>
      <c r="AD44" s="223">
        <f>'Other data'!$F17*(EXP('Other data'!$G58)*'Mineral soils'!AB$29^'Other data'!$H58)</f>
        <v>0.71613241942605743</v>
      </c>
      <c r="AE44" s="223">
        <f>'Other data'!$F17*(EXP('Other data'!$G58)*'Mineral soils'!AC$29^'Other data'!$H58)</f>
        <v>0.72849541764891645</v>
      </c>
      <c r="AF44" s="223">
        <f>'Other data'!$F17*(EXP('Other data'!$G58)*'Mineral soils'!AD$29^'Other data'!$H58)</f>
        <v>0.74079630280650466</v>
      </c>
      <c r="AG44" s="223">
        <f>'Other data'!$F17*(EXP('Other data'!$G58)*'Mineral soils'!AE$29^'Other data'!$H58)</f>
        <v>0.73781678063777512</v>
      </c>
      <c r="AH44" s="223">
        <f>'Other data'!$F17*(EXP('Other data'!$G58)*'Mineral soils'!AF$29^'Other data'!$H58)</f>
        <v>0.73483367430991486</v>
      </c>
      <c r="AI44" s="223">
        <f>'Other data'!$F17*(EXP('Other data'!$G58)*'Mineral soils'!AG$29^'Other data'!$H58)</f>
        <v>0.73184696058657528</v>
      </c>
      <c r="AJ44" s="223">
        <f>'Other data'!$F17*(EXP('Other data'!$G58)*'Mineral soils'!AH$29^'Other data'!$H58)</f>
        <v>0.72885661595676865</v>
      </c>
      <c r="AK44" s="223">
        <f>'Other data'!$F17*(EXP('Other data'!$G58)*'Mineral soils'!AI$29^'Other data'!$H58)</f>
        <v>0.72586261663014906</v>
      </c>
      <c r="AL44" s="223">
        <f>'Other data'!$F17*(EXP('Other data'!$G58)*'Mineral soils'!AJ$29^'Other data'!$H58)</f>
        <v>0.72286493853216915</v>
      </c>
      <c r="AM44" s="223">
        <f>'Other data'!$F17*(EXP('Other data'!$G58)*'Mineral soils'!AK$29^'Other data'!$H58)</f>
        <v>0.71986355729913964</v>
      </c>
      <c r="AN44" s="223">
        <f>'Other data'!$F17*(EXP('Other data'!$G58)*'Mineral soils'!AL$29^'Other data'!$H58)</f>
        <v>0.71685844827317524</v>
      </c>
      <c r="AO44" s="223">
        <f>'Other data'!$F17*(EXP('Other data'!$G58)*'Mineral soils'!AM$29^'Other data'!$H58)</f>
        <v>0.72589311158908598</v>
      </c>
      <c r="AP44" s="223">
        <f>'Other data'!$F17*(EXP('Other data'!$G58)*'Mineral soils'!AN$29^'Other data'!$H58)</f>
        <v>0.73489444137409221</v>
      </c>
      <c r="AQ44" s="223">
        <f>'Other data'!$F17*(EXP('Other data'!$G58)*'Mineral soils'!AO$29^'Other data'!$H58)</f>
        <v>0.74386308654383371</v>
      </c>
      <c r="AR44" s="223">
        <f>'Other data'!$F17*(EXP('Other data'!$G58)*'Mineral soils'!AP$29^'Other data'!$H58)</f>
        <v>0.75279967346128673</v>
      </c>
      <c r="AS44" s="223">
        <f>'Other data'!$F17*(EXP('Other data'!$G58)*'Mineral soils'!AQ$29^'Other data'!$H58)</f>
        <v>0.76170480705478183</v>
      </c>
      <c r="AT44" s="223">
        <f>'Other data'!$F17*(EXP('Other data'!$G58)*'Mineral soils'!AR$29^'Other data'!$H58)</f>
        <v>0.76756461531027942</v>
      </c>
      <c r="AU44" s="223">
        <f>'Other data'!$F17*(EXP('Other data'!$G58)*'Mineral soils'!AS$29^'Other data'!$H58)</f>
        <v>0.77341114376691322</v>
      </c>
      <c r="AV44" s="223">
        <f>'Other data'!$F17*(EXP('Other data'!$G58)*'Mineral soils'!AT$29^'Other data'!$H58)</f>
        <v>0.77924455219214805</v>
      </c>
      <c r="AW44" s="223">
        <f>'Other data'!$F17*(EXP('Other data'!$G58)*'Mineral soils'!AU$29^'Other data'!$H58)</f>
        <v>0.7850649969014375</v>
      </c>
      <c r="AX44" s="223">
        <f>'Other data'!$F17*(EXP('Other data'!$G58)*'Mineral soils'!AV$29^'Other data'!$H58)</f>
        <v>0.79087263086523041</v>
      </c>
      <c r="AY44" s="223">
        <f>'Other data'!$F17*(EXP('Other data'!$G58)*'Mineral soils'!AW$29^'Other data'!$H58)</f>
        <v>0.79464800367173438</v>
      </c>
      <c r="AZ44" s="223">
        <f>'Other data'!$F17*(EXP('Other data'!$G58)*'Mineral soils'!AX$29^'Other data'!$H58)</f>
        <v>0.79841804739429556</v>
      </c>
      <c r="BA44" s="223">
        <f>'Other data'!$F17*(EXP('Other data'!$G58)*'Mineral soils'!AY$29^'Other data'!$H58)</f>
        <v>0.8021828021137033</v>
      </c>
      <c r="BB44" s="223">
        <f>'Other data'!$F17*(EXP('Other data'!$G58)*'Mineral soils'!AZ$29^'Other data'!$H58)</f>
        <v>0.80594230736738603</v>
      </c>
      <c r="BC44" s="223">
        <f>'Other data'!$F17*(EXP('Other data'!$G58)*'Mineral soils'!BA$29^'Other data'!$H58)</f>
        <v>0.81078611761603936</v>
      </c>
      <c r="BD44" s="223">
        <f>'Other data'!$F17*(EXP('Other data'!$G58)*'Mineral soils'!BB$29^'Other data'!$H58)</f>
        <v>0.81562133339237519</v>
      </c>
      <c r="BE44" s="223">
        <f>'Other data'!$F17*(EXP('Other data'!$G58)*'Mineral soils'!BC$29^'Other data'!$H58)</f>
        <v>0.82044803582262349</v>
      </c>
      <c r="BF44" s="223">
        <f>'Other data'!$F17*(EXP('Other data'!$G58)*'Mineral soils'!BD$29^'Other data'!$H58)</f>
        <v>0.82526630465486395</v>
      </c>
      <c r="BG44" s="223">
        <f>'Other data'!$F17*(EXP('Other data'!$G58)*'Mineral soils'!BE$29^'Other data'!$H58)</f>
        <v>0.83007621829268752</v>
      </c>
      <c r="BH44" s="223">
        <f>'Other data'!$F17*(EXP('Other data'!$G58)*'Mineral soils'!BF$29^'Other data'!$H58)</f>
        <v>0.83487785382778623</v>
      </c>
      <c r="BI44" s="223">
        <f>'Other data'!$F17*(EXP('Other data'!$G58)*'Mineral soils'!BG$29^'Other data'!$H58)</f>
        <v>0.83967128707150651</v>
      </c>
      <c r="BJ44" s="223">
        <f>'Other data'!$F17*(EXP('Other data'!$G58)*'Mineral soils'!BH$29^'Other data'!$H58)</f>
        <v>0.84445659258543604</v>
      </c>
      <c r="BK44" s="223">
        <f>'Other data'!$F17*(EXP('Other data'!$G58)*'Mineral soils'!BI$29^'Other data'!$H58)</f>
        <v>0.84923384371101751</v>
      </c>
      <c r="BL44" s="223">
        <f>'Other data'!$F17*(EXP('Other data'!$G58)*'Mineral soils'!BJ$29^'Other data'!$H58)</f>
        <v>0.85400311259826989</v>
      </c>
      <c r="BM44" s="223">
        <f>'Other data'!$F17*(EXP('Other data'!$G58)*'Mineral soils'!BK$29^'Other data'!$H58)</f>
        <v>0.8587644702336199</v>
      </c>
      <c r="BN44" s="223">
        <f>'Other data'!$F17*(EXP('Other data'!$G58)*'Mineral soils'!BL$29^'Other data'!$H58)</f>
        <v>0.86146965239628792</v>
      </c>
      <c r="BO44" s="223">
        <f>'Other data'!$F17*(EXP('Other data'!$G58)*'Mineral soils'!BM$29^'Other data'!$H58)</f>
        <v>0.86417230952487789</v>
      </c>
      <c r="BP44" s="223">
        <f>'Other data'!$F17*(EXP('Other data'!$G58)*'Mineral soils'!BN$29^'Other data'!$H58)</f>
        <v>0.86687245420367831</v>
      </c>
      <c r="BQ44" s="223">
        <f>'Other data'!$F17*(EXP('Other data'!$G58)*'Mineral soils'!BO$29^'Other data'!$H58)</f>
        <v>0.86957009890369474</v>
      </c>
      <c r="BR44" s="223">
        <f>'Other data'!$F17*(EXP('Other data'!$G58)*'Mineral soils'!BP$29^'Other data'!$H58)</f>
        <v>0.87226525598412941</v>
      </c>
      <c r="BS44" s="223">
        <f>'Other data'!$F17*(EXP('Other data'!$G58)*'Mineral soils'!BQ$29^'Other data'!$H58)</f>
        <v>0.87495793769382457</v>
      </c>
    </row>
    <row r="45" spans="1:71" ht="14.5" customHeight="1" x14ac:dyDescent="0.35">
      <c r="A45" s="107" t="s">
        <v>8</v>
      </c>
      <c r="B45" s="229" t="s">
        <v>2</v>
      </c>
      <c r="C45" s="31" t="s">
        <v>194</v>
      </c>
      <c r="D45" s="32" t="s">
        <v>5</v>
      </c>
      <c r="E45" s="106" t="s">
        <v>13</v>
      </c>
      <c r="F45" s="110" t="s">
        <v>69</v>
      </c>
      <c r="G45" s="223">
        <f>'Other data'!$E$18*(EXP('Other data'!$E59)*'Mineral soils'!E29^'Other data'!$F59)</f>
        <v>2.8269832449404624E-3</v>
      </c>
      <c r="H45" s="223">
        <f>'Other data'!$E$18*(EXP('Other data'!$E59)*'Mineral soils'!F29^'Other data'!$F59)</f>
        <v>2.78185342392724E-3</v>
      </c>
      <c r="I45" s="223">
        <f>'Other data'!$E$18*(EXP('Other data'!$E59)*'Mineral soils'!G29^'Other data'!$F59)</f>
        <v>2.7367359091591595E-3</v>
      </c>
      <c r="J45" s="223">
        <f>'Other data'!$E$18*(EXP('Other data'!$E59)*'Mineral soils'!H29^'Other data'!$F59)</f>
        <v>2.6916308966565667E-3</v>
      </c>
      <c r="K45" s="223">
        <f>'Other data'!$E$18*(EXP('Other data'!$E59)*'Mineral soils'!I29^'Other data'!$F59)</f>
        <v>2.6465385888428524E-3</v>
      </c>
      <c r="L45" s="223">
        <f>'Other data'!$E$18*(EXP('Other data'!$E59)*'Mineral soils'!J29^'Other data'!$F59)</f>
        <v>2.6014591948643256E-3</v>
      </c>
      <c r="M45" s="223">
        <f>'Other data'!$E$18*(EXP('Other data'!$E59)*'Mineral soils'!K29^'Other data'!$F59)</f>
        <v>2.5563929309318019E-3</v>
      </c>
      <c r="N45" s="223">
        <f>'Other data'!$E$18*(EXP('Other data'!$E59)*'Mineral soils'!L29^'Other data'!$F59)</f>
        <v>2.5322481383334952E-3</v>
      </c>
      <c r="O45" s="223">
        <f>'Other data'!$E$18*(EXP('Other data'!$E59)*'Mineral soils'!M29^'Other data'!$F59)</f>
        <v>2.5081072157261707E-3</v>
      </c>
      <c r="P45" s="223">
        <f>'Other data'!$E$18*(EXP('Other data'!$E59)*'Mineral soils'!N29^'Other data'!$F59)</f>
        <v>2.4839701991018499E-3</v>
      </c>
      <c r="Q45" s="223">
        <f>'Other data'!$E$18*(EXP('Other data'!$E59)*'Mineral soils'!O29^'Other data'!$F59)</f>
        <v>2.4598371251342891E-3</v>
      </c>
      <c r="R45" s="223">
        <f>'Other data'!$E$18*(EXP('Other data'!$E59)*'Mineral soils'!P29^'Other data'!$F59)</f>
        <v>2.4357080311986361E-3</v>
      </c>
      <c r="S45" s="223">
        <f>'Other data'!$E$18*(EXP('Other data'!$E59)*'Mineral soils'!Q29^'Other data'!$F59)</f>
        <v>2.4115829553917828E-3</v>
      </c>
      <c r="T45" s="223">
        <f>'Other data'!$E$18*(EXP('Other data'!$E59)*'Mineral soils'!R29^'Other data'!$F59)</f>
        <v>2.3874619365535196E-3</v>
      </c>
      <c r="U45" s="223">
        <f>'Other data'!$E$18*(EXP('Other data'!$E59)*'Mineral soils'!S29^'Other data'!$F59)</f>
        <v>2.3633450142885944E-3</v>
      </c>
      <c r="V45" s="223">
        <f>'Other data'!$E$18*(EXP('Other data'!$E59)*'Mineral soils'!T29^'Other data'!$F59)</f>
        <v>2.3392322289895432E-3</v>
      </c>
      <c r="W45" s="223">
        <f>'Other data'!$E$18*(EXP('Other data'!$E59)*'Mineral soils'!U29^'Other data'!$F59)</f>
        <v>2.4043795994711996E-3</v>
      </c>
      <c r="X45" s="223">
        <f>'Other data'!$E$18*(EXP('Other data'!$E59)*'Mineral soils'!V29^'Other data'!$F59)</f>
        <v>2.4695566642433777E-3</v>
      </c>
      <c r="Y45" s="223">
        <f>'Other data'!$E$18*(EXP('Other data'!$E59)*'Mineral soils'!W29^'Other data'!$F59)</f>
        <v>2.5347626654497754E-3</v>
      </c>
      <c r="Z45" s="223">
        <f>'Other data'!$E$18*(EXP('Other data'!$E59)*'Mineral soils'!X29^'Other data'!$F59)</f>
        <v>2.5999968832709709E-3</v>
      </c>
      <c r="AA45" s="223">
        <f>'Other data'!$E$18*(EXP('Other data'!$E59)*'Mineral soils'!Y29^'Other data'!$F59)</f>
        <v>2.6652586331233829E-3</v>
      </c>
      <c r="AB45" s="223">
        <f>'Other data'!$E$18*(EXP('Other data'!$E59)*'Mineral soils'!Z29^'Other data'!$F59)</f>
        <v>2.7305472631266627E-3</v>
      </c>
      <c r="AC45" s="223">
        <f>'Other data'!$E$18*(EXP('Other data'!$E59)*'Mineral soils'!AA29^'Other data'!$F59)</f>
        <v>2.795862151808833E-3</v>
      </c>
      <c r="AD45" s="223">
        <f>'Other data'!$E$18*(EXP('Other data'!$E59)*'Mineral soils'!AB29^'Other data'!$F59)</f>
        <v>2.861202706021125E-3</v>
      </c>
      <c r="AE45" s="223">
        <f>'Other data'!$E$18*(EXP('Other data'!$E59)*'Mineral soils'!AC29^'Other data'!$F59)</f>
        <v>2.9265683590398704E-3</v>
      </c>
      <c r="AF45" s="223">
        <f>'Other data'!$E$18*(EXP('Other data'!$E59)*'Mineral soils'!AD29^'Other data'!$F59)</f>
        <v>2.9919585688341251E-3</v>
      </c>
      <c r="AG45" s="223">
        <f>'Other data'!$E$18*(EXP('Other data'!$E59)*'Mineral soils'!AE29^'Other data'!$F59)</f>
        <v>2.9760876484345635E-3</v>
      </c>
      <c r="AH45" s="223">
        <f>'Other data'!$E$18*(EXP('Other data'!$E59)*'Mineral soils'!AF29^'Other data'!$F59)</f>
        <v>2.9602181508683475E-3</v>
      </c>
      <c r="AI45" s="223">
        <f>'Other data'!$E$18*(EXP('Other data'!$E59)*'Mineral soils'!AG29^'Other data'!$F59)</f>
        <v>2.9443500835061027E-3</v>
      </c>
      <c r="AJ45" s="223">
        <f>'Other data'!$E$18*(EXP('Other data'!$E59)*'Mineral soils'!AH29^'Other data'!$F59)</f>
        <v>2.9284834537958784E-3</v>
      </c>
      <c r="AK45" s="223">
        <f>'Other data'!$E$18*(EXP('Other data'!$E59)*'Mineral soils'!AI29^'Other data'!$F59)</f>
        <v>2.9126182692644107E-3</v>
      </c>
      <c r="AL45" s="223">
        <f>'Other data'!$E$18*(EXP('Other data'!$E59)*'Mineral soils'!AJ29^'Other data'!$F59)</f>
        <v>2.8967545375183403E-3</v>
      </c>
      <c r="AM45" s="223">
        <f>'Other data'!$E$18*(EXP('Other data'!$E59)*'Mineral soils'!AK29^'Other data'!$F59)</f>
        <v>2.8808922662455121E-3</v>
      </c>
      <c r="AN45" s="223">
        <f>'Other data'!$E$18*(EXP('Other data'!$E59)*'Mineral soils'!AL29^'Other data'!$F59)</f>
        <v>2.8650314632163052E-3</v>
      </c>
      <c r="AO45" s="223">
        <f>'Other data'!$E$18*(EXP('Other data'!$E59)*'Mineral soils'!AM29^'Other data'!$F59)</f>
        <v>2.9127797565758557E-3</v>
      </c>
      <c r="AP45" s="223">
        <f>'Other data'!$E$18*(EXP('Other data'!$E59)*'Mineral soils'!AN29^'Other data'!$F59)</f>
        <v>2.9605412136724761E-3</v>
      </c>
      <c r="AQ45" s="223">
        <f>'Other data'!$E$18*(EXP('Other data'!$E59)*'Mineral soils'!AO29^'Other data'!$F59)</f>
        <v>3.0083156292074809E-3</v>
      </c>
      <c r="AR45" s="223">
        <f>'Other data'!$E$18*(EXP('Other data'!$E59)*'Mineral soils'!AP29^'Other data'!$F59)</f>
        <v>3.0561028042408083E-3</v>
      </c>
      <c r="AS45" s="223">
        <f>'Other data'!$E$18*(EXP('Other data'!$E59)*'Mineral soils'!AQ29^'Other data'!$F59)</f>
        <v>3.1039025458993712E-3</v>
      </c>
      <c r="AT45" s="223">
        <f>'Other data'!$E$18*(EXP('Other data'!$E59)*'Mineral soils'!AR29^'Other data'!$F59)</f>
        <v>3.1354537476515625E-3</v>
      </c>
      <c r="AU45" s="223">
        <f>'Other data'!$E$18*(EXP('Other data'!$E59)*'Mineral soils'!AS29^'Other data'!$F59)</f>
        <v>3.1670102882141401E-3</v>
      </c>
      <c r="AV45" s="223">
        <f>'Other data'!$E$18*(EXP('Other data'!$E59)*'Mineral soils'!AT29^'Other data'!$F59)</f>
        <v>3.1985721161689007E-3</v>
      </c>
      <c r="AW45" s="223">
        <f>'Other data'!$E$18*(EXP('Other data'!$E59)*'Mineral soils'!AU29^'Other data'!$F59)</f>
        <v>3.2301391810869926E-3</v>
      </c>
      <c r="AX45" s="223">
        <f>'Other data'!$E$18*(EXP('Other data'!$E59)*'Mineral soils'!AV29^'Other data'!$F59)</f>
        <v>3.2617114335005536E-3</v>
      </c>
      <c r="AY45" s="223">
        <f>'Other data'!$E$18*(EXP('Other data'!$E59)*'Mineral soils'!AW29^'Other data'!$F59)</f>
        <v>3.2822754551296122E-3</v>
      </c>
      <c r="AZ45" s="223">
        <f>'Other data'!$E$18*(EXP('Other data'!$E59)*'Mineral soils'!AX29^'Other data'!$F59)</f>
        <v>3.3028416430758946E-3</v>
      </c>
      <c r="BA45" s="223">
        <f>'Other data'!$E$18*(EXP('Other data'!$E59)*'Mineral soils'!AY29^'Other data'!$F59)</f>
        <v>3.3234099843021995E-3</v>
      </c>
      <c r="BB45" s="223">
        <f>'Other data'!$E$18*(EXP('Other data'!$E59)*'Mineral soils'!AZ29^'Other data'!$F59)</f>
        <v>3.3439804659286154E-3</v>
      </c>
      <c r="BC45" s="223">
        <f>'Other data'!$E$18*(EXP('Other data'!$E59)*'Mineral soils'!BA29^'Other data'!$F59)</f>
        <v>3.3705290689865046E-3</v>
      </c>
      <c r="BD45" s="223">
        <f>'Other data'!$E$18*(EXP('Other data'!$E59)*'Mineral soils'!BB29^'Other data'!$F59)</f>
        <v>3.3970811882934036E-3</v>
      </c>
      <c r="BE45" s="223">
        <f>'Other data'!$E$18*(EXP('Other data'!$E59)*'Mineral soils'!BC29^'Other data'!$F59)</f>
        <v>3.4236367972858769E-3</v>
      </c>
      <c r="BF45" s="223">
        <f>'Other data'!$E$18*(EXP('Other data'!$E59)*'Mineral soils'!BD29^'Other data'!$F59)</f>
        <v>3.4501958698022321E-3</v>
      </c>
      <c r="BG45" s="223">
        <f>'Other data'!$E$18*(EXP('Other data'!$E59)*'Mineral soils'!BE29^'Other data'!$F59)</f>
        <v>3.4767583800734648E-3</v>
      </c>
      <c r="BH45" s="223">
        <f>'Other data'!$E$18*(EXP('Other data'!$E59)*'Mineral soils'!BF29^'Other data'!$F59)</f>
        <v>3.5033243027144663E-3</v>
      </c>
      <c r="BI45" s="223">
        <f>'Other data'!$E$18*(EXP('Other data'!$E59)*'Mineral soils'!BG29^'Other data'!$F59)</f>
        <v>3.5298936127154414E-3</v>
      </c>
      <c r="BJ45" s="223">
        <f>'Other data'!$E$18*(EXP('Other data'!$E59)*'Mineral soils'!BH29^'Other data'!$F59)</f>
        <v>3.55646628543368E-3</v>
      </c>
      <c r="BK45" s="223">
        <f>'Other data'!$E$18*(EXP('Other data'!$E59)*'Mineral soils'!BI29^'Other data'!$F59)</f>
        <v>3.5830422965854648E-3</v>
      </c>
      <c r="BL45" s="223">
        <f>'Other data'!$E$18*(EXP('Other data'!$E59)*'Mineral soils'!BJ29^'Other data'!$F59)</f>
        <v>3.6096216222382843E-3</v>
      </c>
      <c r="BM45" s="223">
        <f>'Other data'!$E$18*(EXP('Other data'!$E59)*'Mineral soils'!BK29^'Other data'!$F59)</f>
        <v>3.6362042388032559E-3</v>
      </c>
      <c r="BN45" s="223">
        <f>'Other data'!$E$18*(EXP('Other data'!$E59)*'Mineral soils'!BL29^'Other data'!$F59)</f>
        <v>3.6513282674677989E-3</v>
      </c>
      <c r="BO45" s="223">
        <f>'Other data'!$E$18*(EXP('Other data'!$E59)*'Mineral soils'!BM29^'Other data'!$F59)</f>
        <v>3.6664533494224672E-3</v>
      </c>
      <c r="BP45" s="223">
        <f>'Other data'!$E$18*(EXP('Other data'!$E59)*'Mineral soils'!BN29^'Other data'!$F59)</f>
        <v>3.6815794804679674E-3</v>
      </c>
      <c r="BQ45" s="223">
        <f>'Other data'!$E$18*(EXP('Other data'!$E59)*'Mineral soils'!BO29^'Other data'!$F59)</f>
        <v>3.6967066564386141E-3</v>
      </c>
      <c r="BR45" s="223">
        <f>'Other data'!$E$18*(EXP('Other data'!$E59)*'Mineral soils'!BP29^'Other data'!$F59)</f>
        <v>3.7118348732019806E-3</v>
      </c>
      <c r="BS45" s="223">
        <f>'Other data'!$E$18*(EXP('Other data'!$E59)*'Mineral soils'!BQ29^'Other data'!$F59)</f>
        <v>3.7269641266584799E-3</v>
      </c>
    </row>
    <row r="46" spans="1:71" ht="14.5" customHeight="1" x14ac:dyDescent="0.35">
      <c r="A46" s="107" t="s">
        <v>8</v>
      </c>
      <c r="B46" s="229" t="s">
        <v>2</v>
      </c>
      <c r="C46" s="31" t="s">
        <v>194</v>
      </c>
      <c r="D46" s="32" t="s">
        <v>19</v>
      </c>
      <c r="E46" s="106" t="s">
        <v>15</v>
      </c>
      <c r="F46" s="110" t="s">
        <v>20</v>
      </c>
      <c r="G46" s="223">
        <f>'Other data'!$G$13*'Mineral soils'!E30*'Other data'!$G$41*'Other data'!$G$42</f>
        <v>6.9791738170050008E-2</v>
      </c>
      <c r="H46" s="223">
        <f>'Other data'!$G$13*'Mineral soils'!F30*'Other data'!$G$41*'Other data'!$G$42</f>
        <v>7.0346117944967465E-2</v>
      </c>
      <c r="I46" s="223">
        <f>'Other data'!$G$13*'Mineral soils'!G30*'Other data'!$G$41*'Other data'!$G$42</f>
        <v>7.090049771988513E-2</v>
      </c>
      <c r="J46" s="223">
        <f>'Other data'!$G$13*'Mineral soils'!H30*'Other data'!$G$41*'Other data'!$G$42</f>
        <v>7.145487749480281E-2</v>
      </c>
      <c r="K46" s="223">
        <f>'Other data'!$G$13*'Mineral soils'!I30*'Other data'!$G$41*'Other data'!$G$42</f>
        <v>7.2009257269720475E-2</v>
      </c>
      <c r="L46" s="223">
        <f>'Other data'!$G$13*'Mineral soils'!J30*'Other data'!$G$41*'Other data'!$G$42</f>
        <v>7.2563637044637919E-2</v>
      </c>
      <c r="M46" s="223">
        <f>'Other data'!$G$13*'Mineral soils'!K30*'Other data'!$G$41*'Other data'!$G$42</f>
        <v>7.3118016819555681E-2</v>
      </c>
      <c r="N46" s="223">
        <f>'Other data'!$G$13*'Mineral soils'!L30*'Other data'!$G$41*'Other data'!$G$42</f>
        <v>7.1375809601625109E-2</v>
      </c>
      <c r="O46" s="223">
        <f>'Other data'!$G$13*'Mineral soils'!M30*'Other data'!$G$41*'Other data'!$G$42</f>
        <v>6.9633602383695217E-2</v>
      </c>
      <c r="P46" s="223">
        <f>'Other data'!$G$13*'Mineral soils'!N30*'Other data'!$G$41*'Other data'!$G$42</f>
        <v>6.7891395165764867E-2</v>
      </c>
      <c r="Q46" s="223">
        <f>'Other data'!$G$13*'Mineral soils'!O30*'Other data'!$G$41*'Other data'!$G$42</f>
        <v>6.614918794783449E-2</v>
      </c>
      <c r="R46" s="223">
        <f>'Other data'!$G$13*'Mineral soils'!P30*'Other data'!$G$41*'Other data'!$G$42</f>
        <v>6.440698072990414E-2</v>
      </c>
      <c r="S46" s="223">
        <f>'Other data'!$G$13*'Mineral soils'!Q30*'Other data'!$G$41*'Other data'!$G$42</f>
        <v>6.2664773511973776E-2</v>
      </c>
      <c r="T46" s="223">
        <f>'Other data'!$G$13*'Mineral soils'!R30*'Other data'!$G$41*'Other data'!$G$42</f>
        <v>6.0922566294043412E-2</v>
      </c>
      <c r="U46" s="223">
        <f>'Other data'!$G$13*'Mineral soils'!S30*'Other data'!$G$41*'Other data'!$G$42</f>
        <v>5.9180359076113055E-2</v>
      </c>
      <c r="V46" s="223">
        <f>'Other data'!$G$13*'Mineral soils'!T30*'Other data'!$G$41*'Other data'!$G$42</f>
        <v>5.7438151858182955E-2</v>
      </c>
      <c r="W46" s="223">
        <f>'Other data'!$G$13*'Mineral soils'!U30*'Other data'!$G$41*'Other data'!$G$42</f>
        <v>5.9132197991549583E-2</v>
      </c>
      <c r="X46" s="223">
        <f>'Other data'!$G$13*'Mineral soils'!V30*'Other data'!$G$41*'Other data'!$G$42</f>
        <v>6.0826244124916468E-2</v>
      </c>
      <c r="Y46" s="223">
        <f>'Other data'!$G$13*'Mineral soils'!W30*'Other data'!$G$41*'Other data'!$G$42</f>
        <v>6.2520290258283359E-2</v>
      </c>
      <c r="Z46" s="223">
        <f>'Other data'!$G$13*'Mineral soils'!X30*'Other data'!$G$41*'Other data'!$G$42</f>
        <v>6.4214336391650237E-2</v>
      </c>
      <c r="AA46" s="223">
        <f>'Other data'!$G$13*'Mineral soils'!Y30*'Other data'!$G$41*'Other data'!$G$42</f>
        <v>6.5908382525017128E-2</v>
      </c>
      <c r="AB46" s="223">
        <f>'Other data'!$G$13*'Mineral soils'!Z30*'Other data'!$G$41*'Other data'!$G$42</f>
        <v>6.760242865838402E-2</v>
      </c>
      <c r="AC46" s="223">
        <f>'Other data'!$G$13*'Mineral soils'!AA30*'Other data'!$G$41*'Other data'!$G$42</f>
        <v>6.9296474791750426E-2</v>
      </c>
      <c r="AD46" s="223">
        <f>'Other data'!$G$13*'Mineral soils'!AB30*'Other data'!$G$41*'Other data'!$G$42</f>
        <v>7.0990520925117331E-2</v>
      </c>
      <c r="AE46" s="223">
        <f>'Other data'!$G$13*'Mineral soils'!AC30*'Other data'!$G$41*'Other data'!$G$42</f>
        <v>7.2684567058484209E-2</v>
      </c>
      <c r="AF46" s="223">
        <f>'Other data'!$G$13*'Mineral soils'!AD30*'Other data'!$G$41*'Other data'!$G$42</f>
        <v>7.4378613191851198E-2</v>
      </c>
      <c r="AG46" s="223">
        <f>'Other data'!$G$13*'Mineral soils'!AE30*'Other data'!$G$41*'Other data'!$G$42</f>
        <v>7.5292814148067433E-2</v>
      </c>
      <c r="AH46" s="223">
        <f>'Other data'!$G$13*'Mineral soils'!AF30*'Other data'!$G$41*'Other data'!$G$42</f>
        <v>7.6207015104283321E-2</v>
      </c>
      <c r="AI46" s="223">
        <f>'Other data'!$G$13*'Mineral soils'!AG30*'Other data'!$G$41*'Other data'!$G$42</f>
        <v>7.7121216060499431E-2</v>
      </c>
      <c r="AJ46" s="223">
        <f>'Other data'!$G$13*'Mineral soils'!AH30*'Other data'!$G$41*'Other data'!$G$42</f>
        <v>7.8035417016715292E-2</v>
      </c>
      <c r="AK46" s="223">
        <f>'Other data'!$G$13*'Mineral soils'!AI30*'Other data'!$G$41*'Other data'!$G$42</f>
        <v>7.8949617972931402E-2</v>
      </c>
      <c r="AL46" s="223">
        <f>'Other data'!$G$13*'Mineral soils'!AJ30*'Other data'!$G$41*'Other data'!$G$42</f>
        <v>7.9863818929147276E-2</v>
      </c>
      <c r="AM46" s="223">
        <f>'Other data'!$G$13*'Mineral soils'!AK30*'Other data'!$G$41*'Other data'!$G$42</f>
        <v>8.0778019885363386E-2</v>
      </c>
      <c r="AN46" s="223">
        <f>'Other data'!$G$13*'Mineral soils'!AL30*'Other data'!$G$41*'Other data'!$G$42</f>
        <v>8.1692220841579219E-2</v>
      </c>
      <c r="AO46" s="223">
        <f>'Other data'!$G$13*'Mineral soils'!AM30*'Other data'!$G$41*'Other data'!$G$42</f>
        <v>8.3007526823557637E-2</v>
      </c>
      <c r="AP46" s="223">
        <f>'Other data'!$G$13*'Mineral soils'!AN30*'Other data'!$G$41*'Other data'!$G$42</f>
        <v>8.4322832805536735E-2</v>
      </c>
      <c r="AQ46" s="223">
        <f>'Other data'!$G$13*'Mineral soils'!AO30*'Other data'!$G$41*'Other data'!$G$42</f>
        <v>8.5638138787515375E-2</v>
      </c>
      <c r="AR46" s="223">
        <f>'Other data'!$G$13*'Mineral soils'!AP30*'Other data'!$G$41*'Other data'!$G$42</f>
        <v>8.6953444769493987E-2</v>
      </c>
      <c r="AS46" s="223">
        <f>'Other data'!$G$13*'Mineral soils'!AQ30*'Other data'!$G$41*'Other data'!$G$42</f>
        <v>8.8268750751472877E-2</v>
      </c>
      <c r="AT46" s="223">
        <f>'Other data'!$G$13*'Mineral soils'!AR30*'Other data'!$G$41*'Other data'!$G$42</f>
        <v>8.8908874687478587E-2</v>
      </c>
      <c r="AU46" s="223">
        <f>'Other data'!$G$13*'Mineral soils'!AS30*'Other data'!$G$41*'Other data'!$G$42</f>
        <v>8.9548998623484574E-2</v>
      </c>
      <c r="AV46" s="223">
        <f>'Other data'!$G$13*'Mineral soils'!AT30*'Other data'!$G$41*'Other data'!$G$42</f>
        <v>9.0189122559490326E-2</v>
      </c>
      <c r="AW46" s="223">
        <f>'Other data'!$G$13*'Mineral soils'!AU30*'Other data'!$G$41*'Other data'!$G$42</f>
        <v>9.0829246495496077E-2</v>
      </c>
      <c r="AX46" s="223">
        <f>'Other data'!$G$13*'Mineral soils'!AV30*'Other data'!$G$41*'Other data'!$G$42</f>
        <v>9.1469370431501995E-2</v>
      </c>
      <c r="AY46" s="223">
        <f>'Other data'!$G$13*'Mineral soils'!AW30*'Other data'!$G$41*'Other data'!$G$42</f>
        <v>9.1715255835887716E-2</v>
      </c>
      <c r="AZ46" s="223">
        <f>'Other data'!$G$13*'Mineral soils'!AX30*'Other data'!$G$41*'Other data'!$G$42</f>
        <v>9.196114124027352E-2</v>
      </c>
      <c r="BA46" s="223">
        <f>'Other data'!$G$13*'Mineral soils'!AY30*'Other data'!$G$41*'Other data'!$G$42</f>
        <v>9.2207026644659282E-2</v>
      </c>
      <c r="BB46" s="223">
        <f>'Other data'!$G$13*'Mineral soils'!AZ30*'Other data'!$G$41*'Other data'!$G$42</f>
        <v>9.245291204904503E-2</v>
      </c>
      <c r="BC46" s="223">
        <f>'Other data'!$G$13*'Mineral soils'!BA30*'Other data'!$G$41*'Other data'!$G$42</f>
        <v>9.2773939994500079E-2</v>
      </c>
      <c r="BD46" s="223">
        <f>'Other data'!$G$13*'Mineral soils'!BB30*'Other data'!$G$41*'Other data'!$G$42</f>
        <v>9.3094967939955073E-2</v>
      </c>
      <c r="BE46" s="223">
        <f>'Other data'!$G$13*'Mineral soils'!BC30*'Other data'!$G$41*'Other data'!$G$42</f>
        <v>9.3415995885410177E-2</v>
      </c>
      <c r="BF46" s="223">
        <f>'Other data'!$G$13*'Mineral soils'!BD30*'Other data'!$G$41*'Other data'!$G$42</f>
        <v>9.373702383086531E-2</v>
      </c>
      <c r="BG46" s="223">
        <f>'Other data'!$G$13*'Mineral soils'!BE30*'Other data'!$G$41*'Other data'!$G$42</f>
        <v>9.4058051776320387E-2</v>
      </c>
      <c r="BH46" s="223">
        <f>'Other data'!$G$13*'Mineral soils'!BF30*'Other data'!$G$41*'Other data'!$G$42</f>
        <v>9.4379079721775519E-2</v>
      </c>
      <c r="BI46" s="223">
        <f>'Other data'!$G$13*'Mineral soils'!BG30*'Other data'!$G$41*'Other data'!$G$42</f>
        <v>9.4700107667230513E-2</v>
      </c>
      <c r="BJ46" s="223">
        <f>'Other data'!$G$13*'Mineral soils'!BH30*'Other data'!$G$41*'Other data'!$G$42</f>
        <v>9.5021135612685617E-2</v>
      </c>
      <c r="BK46" s="223">
        <f>'Other data'!$G$13*'Mineral soils'!BI30*'Other data'!$G$41*'Other data'!$G$42</f>
        <v>9.5342163558140736E-2</v>
      </c>
      <c r="BL46" s="223">
        <f>'Other data'!$G$13*'Mineral soils'!BJ30*'Other data'!$G$41*'Other data'!$G$42</f>
        <v>9.566319150359584E-2</v>
      </c>
      <c r="BM46" s="223">
        <f>'Other data'!$G$13*'Mineral soils'!BK30*'Other data'!$G$41*'Other data'!$G$42</f>
        <v>9.5984219449051028E-2</v>
      </c>
      <c r="BN46" s="223">
        <f>'Other data'!$G$13*'Mineral soils'!BL30*'Other data'!$G$41*'Other data'!$G$42</f>
        <v>9.6747819131336343E-2</v>
      </c>
      <c r="BO46" s="223">
        <f>'Other data'!$G$13*'Mineral soils'!BM30*'Other data'!$G$41*'Other data'!$G$42</f>
        <v>9.7511418813621714E-2</v>
      </c>
      <c r="BP46" s="223">
        <f>'Other data'!$G$13*'Mineral soils'!BN30*'Other data'!$G$41*'Other data'!$G$42</f>
        <v>9.8275018495907349E-2</v>
      </c>
      <c r="BQ46" s="223">
        <f>'Other data'!$G$13*'Mineral soils'!BO30*'Other data'!$G$41*'Other data'!$G$42</f>
        <v>9.9038618178192719E-2</v>
      </c>
      <c r="BR46" s="223">
        <f>'Other data'!$G$13*'Mineral soils'!BP30*'Other data'!$G$41*'Other data'!$G$42</f>
        <v>9.9802217860478118E-2</v>
      </c>
      <c r="BS46" s="223">
        <f>'Other data'!$G$13*'Mineral soils'!BQ30*'Other data'!$G$41*'Other data'!$G$42</f>
        <v>0.10056581754276347</v>
      </c>
    </row>
    <row r="47" spans="1:71" ht="14.5" customHeight="1" x14ac:dyDescent="0.35">
      <c r="A47" s="107" t="s">
        <v>8</v>
      </c>
      <c r="B47" s="229" t="s">
        <v>2</v>
      </c>
      <c r="C47" s="31" t="s">
        <v>194</v>
      </c>
      <c r="D47" s="32" t="s">
        <v>19</v>
      </c>
      <c r="E47" s="106" t="s">
        <v>14</v>
      </c>
      <c r="F47" s="110" t="s">
        <v>21</v>
      </c>
      <c r="G47" s="223">
        <f>'Other data'!$G14*(EXP('Other data'!$I55)*'Mineral soils'!E$30^'Other data'!$J55)</f>
        <v>9.1713525600993426E-3</v>
      </c>
      <c r="H47" s="223">
        <f>'Other data'!$G14*(EXP('Other data'!$I55)*'Mineral soils'!F$30^'Other data'!$J55)</f>
        <v>9.2481102568592443E-3</v>
      </c>
      <c r="I47" s="223">
        <f>'Other data'!$G14*(EXP('Other data'!$I55)*'Mineral soils'!G$30^'Other data'!$J55)</f>
        <v>9.3249002628184984E-3</v>
      </c>
      <c r="J47" s="223">
        <f>'Other data'!$G14*(EXP('Other data'!$I55)*'Mineral soils'!H$30^'Other data'!$J55)</f>
        <v>9.4017223387830324E-3</v>
      </c>
      <c r="K47" s="223">
        <f>'Other data'!$G14*(EXP('Other data'!$I55)*'Mineral soils'!I$30^'Other data'!$J55)</f>
        <v>9.4785762491721281E-3</v>
      </c>
      <c r="L47" s="223">
        <f>'Other data'!$G14*(EXP('Other data'!$I55)*'Mineral soils'!J$30^'Other data'!$J55)</f>
        <v>9.5554617619363572E-3</v>
      </c>
      <c r="M47" s="223">
        <f>'Other data'!$G14*(EXP('Other data'!$I55)*'Mineral soils'!K$30^'Other data'!$J55)</f>
        <v>9.6323786484782126E-3</v>
      </c>
      <c r="N47" s="223">
        <f>'Other data'!$G14*(EXP('Other data'!$I55)*'Mineral soils'!L$30^'Other data'!$J55)</f>
        <v>9.3907637107212422E-3</v>
      </c>
      <c r="O47" s="223">
        <f>'Other data'!$G14*(EXP('Other data'!$I55)*'Mineral soils'!M$30^'Other data'!$J55)</f>
        <v>9.1494635280430399E-3</v>
      </c>
      <c r="P47" s="223">
        <f>'Other data'!$G14*(EXP('Other data'!$I55)*'Mineral soils'!N$30^'Other data'!$J55)</f>
        <v>8.9084855515295883E-3</v>
      </c>
      <c r="Q47" s="223">
        <f>'Other data'!$G14*(EXP('Other data'!$I55)*'Mineral soils'!O$30^'Other data'!$J55)</f>
        <v>8.6678376043370121E-3</v>
      </c>
      <c r="R47" s="223">
        <f>'Other data'!$G14*(EXP('Other data'!$I55)*'Mineral soils'!P$30^'Other data'!$J55)</f>
        <v>8.4275279105589049E-3</v>
      </c>
      <c r="S47" s="223">
        <f>'Other data'!$G14*(EXP('Other data'!$I55)*'Mineral soils'!Q$30^'Other data'!$J55)</f>
        <v>8.1875651271754203E-3</v>
      </c>
      <c r="T47" s="223">
        <f>'Other data'!$G14*(EXP('Other data'!$I55)*'Mineral soils'!R$30^'Other data'!$J55)</f>
        <v>7.9479583795074443E-3</v>
      </c>
      <c r="U47" s="223">
        <f>'Other data'!$G14*(EXP('Other data'!$I55)*'Mineral soils'!S$30^'Other data'!$J55)</f>
        <v>7.7087173006717049E-3</v>
      </c>
      <c r="V47" s="223">
        <f>'Other data'!$G14*(EXP('Other data'!$I55)*'Mineral soils'!T$30^'Other data'!$J55)</f>
        <v>7.469852075619547E-3</v>
      </c>
      <c r="W47" s="223">
        <f>'Other data'!$G14*(EXP('Other data'!$I55)*'Mineral soils'!U$30^'Other data'!$J55)</f>
        <v>7.702109078181453E-3</v>
      </c>
      <c r="X47" s="223">
        <f>'Other data'!$G14*(EXP('Other data'!$I55)*'Mineral soils'!V$30^'Other data'!$J55)</f>
        <v>7.9347217132119535E-3</v>
      </c>
      <c r="Y47" s="223">
        <f>'Other data'!$G14*(EXP('Other data'!$I55)*'Mineral soils'!W$30^'Other data'!$J55)</f>
        <v>8.1676805956058304E-3</v>
      </c>
      <c r="Z47" s="223">
        <f>'Other data'!$G14*(EXP('Other data'!$I55)*'Mineral soils'!X$30^'Other data'!$J55)</f>
        <v>8.4009768358221226E-3</v>
      </c>
      <c r="AA47" s="223">
        <f>'Other data'!$G14*(EXP('Other data'!$I55)*'Mineral soils'!Y$30^'Other data'!$J55)</f>
        <v>8.6346020013155517E-3</v>
      </c>
      <c r="AB47" s="223">
        <f>'Other data'!$G14*(EXP('Other data'!$I55)*'Mineral soils'!Z$30^'Other data'!$J55)</f>
        <v>8.8685480818853375E-3</v>
      </c>
      <c r="AC47" s="223">
        <f>'Other data'!$G14*(EXP('Other data'!$I55)*'Mineral soils'!AA$30^'Other data'!$J55)</f>
        <v>9.1028074584550787E-3</v>
      </c>
      <c r="AD47" s="223">
        <f>'Other data'!$G14*(EXP('Other data'!$I55)*'Mineral soils'!AB$30^'Other data'!$J55)</f>
        <v>9.3373728748686966E-3</v>
      </c>
      <c r="AE47" s="223">
        <f>'Other data'!$G14*(EXP('Other data'!$I55)*'Mineral soils'!AC$30^'Other data'!$J55)</f>
        <v>9.5722374123449264E-3</v>
      </c>
      <c r="AF47" s="223">
        <f>'Other data'!$G14*(EXP('Other data'!$I55)*'Mineral soils'!AD$30^'Other data'!$J55)</f>
        <v>9.8073944662848498E-3</v>
      </c>
      <c r="AG47" s="223">
        <f>'Other data'!$G14*(EXP('Other data'!$I55)*'Mineral soils'!AE$30^'Other data'!$J55)</f>
        <v>9.9344175067438527E-3</v>
      </c>
      <c r="AH47" s="223">
        <f>'Other data'!$G14*(EXP('Other data'!$I55)*'Mineral soils'!AF$30^'Other data'!$J55)</f>
        <v>1.0061522935038463E-2</v>
      </c>
      <c r="AI47" s="223">
        <f>'Other data'!$G14*(EXP('Other data'!$I55)*'Mineral soils'!AG$30^'Other data'!$J55)</f>
        <v>1.0188709815253787E-2</v>
      </c>
      <c r="AJ47" s="223">
        <f>'Other data'!$G14*(EXP('Other data'!$I55)*'Mineral soils'!AH$30^'Other data'!$J55)</f>
        <v>1.0315977233079558E-2</v>
      </c>
      <c r="AK47" s="223">
        <f>'Other data'!$G14*(EXP('Other data'!$I55)*'Mineral soils'!AI$30^'Other data'!$J55)</f>
        <v>1.0443324295064298E-2</v>
      </c>
      <c r="AL47" s="223">
        <f>'Other data'!$G14*(EXP('Other data'!$I55)*'Mineral soils'!AJ$30^'Other data'!$J55)</f>
        <v>1.0570750127903079E-2</v>
      </c>
      <c r="AM47" s="223">
        <f>'Other data'!$G14*(EXP('Other data'!$I55)*'Mineral soils'!AK$30^'Other data'!$J55)</f>
        <v>1.0698253877757956E-2</v>
      </c>
      <c r="AN47" s="223">
        <f>'Other data'!$G14*(EXP('Other data'!$I55)*'Mineral soils'!AL$30^'Other data'!$J55)</f>
        <v>1.0825834709608295E-2</v>
      </c>
      <c r="AO47" s="223">
        <f>'Other data'!$G14*(EXP('Other data'!$I55)*'Mineral soils'!AM$30^'Other data'!$J55)</f>
        <v>1.1009525133575846E-2</v>
      </c>
      <c r="AP47" s="223">
        <f>'Other data'!$G14*(EXP('Other data'!$I55)*'Mineral soils'!AN$30^'Other data'!$J55)</f>
        <v>1.1193371060462412E-2</v>
      </c>
      <c r="AQ47" s="223">
        <f>'Other data'!$G14*(EXP('Other data'!$I55)*'Mineral soils'!AO$30^'Other data'!$J55)</f>
        <v>1.1377370193045357E-2</v>
      </c>
      <c r="AR47" s="223">
        <f>'Other data'!$G14*(EXP('Other data'!$I55)*'Mineral soils'!AP$30^'Other data'!$J55)</f>
        <v>1.1561520302820153E-2</v>
      </c>
      <c r="AS47" s="223">
        <f>'Other data'!$G14*(EXP('Other data'!$I55)*'Mineral soils'!AQ$30^'Other data'!$J55)</f>
        <v>1.1745819226935574E-2</v>
      </c>
      <c r="AT47" s="223">
        <f>'Other data'!$G14*(EXP('Other data'!$I55)*'Mineral soils'!AR$30^'Other data'!$J55)</f>
        <v>1.1835565744405233E-2</v>
      </c>
      <c r="AU47" s="223">
        <f>'Other data'!$G14*(EXP('Other data'!$I55)*'Mineral soils'!AS$30^'Other data'!$J55)</f>
        <v>1.1925346773464037E-2</v>
      </c>
      <c r="AV47" s="223">
        <f>'Other data'!$G14*(EXP('Other data'!$I55)*'Mineral soils'!AT$30^'Other data'!$J55)</f>
        <v>1.2015162080537612E-2</v>
      </c>
      <c r="AW47" s="223">
        <f>'Other data'!$G14*(EXP('Other data'!$I55)*'Mineral soils'!AU$30^'Other data'!$J55)</f>
        <v>1.2105011435279426E-2</v>
      </c>
      <c r="AX47" s="223">
        <f>'Other data'!$G14*(EXP('Other data'!$I55)*'Mineral soils'!AV$30^'Other data'!$J55)</f>
        <v>1.2194894610503723E-2</v>
      </c>
      <c r="AY47" s="223">
        <f>'Other data'!$G14*(EXP('Other data'!$I55)*'Mineral soils'!AW$30^'Other data'!$J55)</f>
        <v>1.2229429619160365E-2</v>
      </c>
      <c r="AZ47" s="223">
        <f>'Other data'!$G14*(EXP('Other data'!$I55)*'Mineral soils'!AX$30^'Other data'!$J55)</f>
        <v>1.2263969572330764E-2</v>
      </c>
      <c r="BA47" s="223">
        <f>'Other data'!$G14*(EXP('Other data'!$I55)*'Mineral soils'!AY$30^'Other data'!$J55)</f>
        <v>1.2298514457499344E-2</v>
      </c>
      <c r="BB47" s="223">
        <f>'Other data'!$G14*(EXP('Other data'!$I55)*'Mineral soils'!AZ$30^'Other data'!$J55)</f>
        <v>1.2333064262215507E-2</v>
      </c>
      <c r="BC47" s="223">
        <f>'Other data'!$G14*(EXP('Other data'!$I55)*'Mineral soils'!BA$30^'Other data'!$J55)</f>
        <v>1.2378179865696875E-2</v>
      </c>
      <c r="BD47" s="223">
        <f>'Other data'!$G14*(EXP('Other data'!$I55)*'Mineral soils'!BB$30^'Other data'!$J55)</f>
        <v>1.242330380648605E-2</v>
      </c>
      <c r="BE47" s="223">
        <f>'Other data'!$G14*(EXP('Other data'!$I55)*'Mineral soils'!BC$30^'Other data'!$J55)</f>
        <v>1.2468436057365383E-2</v>
      </c>
      <c r="BF47" s="223">
        <f>'Other data'!$G14*(EXP('Other data'!$I55)*'Mineral soils'!BD$30^'Other data'!$J55)</f>
        <v>1.251357659129931E-2</v>
      </c>
      <c r="BG47" s="223">
        <f>'Other data'!$G14*(EXP('Other data'!$I55)*'Mineral soils'!BE$30^'Other data'!$J55)</f>
        <v>1.2558725381432522E-2</v>
      </c>
      <c r="BH47" s="223">
        <f>'Other data'!$G14*(EXP('Other data'!$I55)*'Mineral soils'!BF$30^'Other data'!$J55)</f>
        <v>1.2603882401088147E-2</v>
      </c>
      <c r="BI47" s="223">
        <f>'Other data'!$G14*(EXP('Other data'!$I55)*'Mineral soils'!BG$30^'Other data'!$J55)</f>
        <v>1.264904762376597E-2</v>
      </c>
      <c r="BJ47" s="223">
        <f>'Other data'!$G14*(EXP('Other data'!$I55)*'Mineral soils'!BH$30^'Other data'!$J55)</f>
        <v>1.2694221023140684E-2</v>
      </c>
      <c r="BK47" s="223">
        <f>'Other data'!$G14*(EXP('Other data'!$I55)*'Mineral soils'!BI$30^'Other data'!$J55)</f>
        <v>1.2739402573060095E-2</v>
      </c>
      <c r="BL47" s="223">
        <f>'Other data'!$G14*(EXP('Other data'!$I55)*'Mineral soils'!BJ$30^'Other data'!$J55)</f>
        <v>1.2784592247543467E-2</v>
      </c>
      <c r="BM47" s="223">
        <f>'Other data'!$G14*(EXP('Other data'!$I55)*'Mineral soils'!BK$30^'Other data'!$J55)</f>
        <v>1.282979002077979E-2</v>
      </c>
      <c r="BN47" s="223">
        <f>'Other data'!$G14*(EXP('Other data'!$I55)*'Mineral soils'!BL$30^'Other data'!$J55)</f>
        <v>1.2937330204131613E-2</v>
      </c>
      <c r="BO47" s="223">
        <f>'Other data'!$G14*(EXP('Other data'!$I55)*'Mineral soils'!BM$30^'Other data'!$J55)</f>
        <v>1.3044915722366351E-2</v>
      </c>
      <c r="BP47" s="223">
        <f>'Other data'!$G14*(EXP('Other data'!$I55)*'Mineral soils'!BN$30^'Other data'!$J55)</f>
        <v>1.3152546239352714E-2</v>
      </c>
      <c r="BQ47" s="223">
        <f>'Other data'!$G14*(EXP('Other data'!$I55)*'Mineral soils'!BO$30^'Other data'!$J55)</f>
        <v>1.3260221424044538E-2</v>
      </c>
      <c r="BR47" s="223">
        <f>'Other data'!$G14*(EXP('Other data'!$I55)*'Mineral soils'!BP$30^'Other data'!$J55)</f>
        <v>1.3367940950365477E-2</v>
      </c>
      <c r="BS47" s="223">
        <f>'Other data'!$G14*(EXP('Other data'!$I55)*'Mineral soils'!BQ$30^'Other data'!$J55)</f>
        <v>1.3475704497096752E-2</v>
      </c>
    </row>
    <row r="48" spans="1:71" ht="14.5" customHeight="1" x14ac:dyDescent="0.35">
      <c r="A48" s="107" t="s">
        <v>8</v>
      </c>
      <c r="B48" s="229" t="s">
        <v>2</v>
      </c>
      <c r="C48" s="31" t="s">
        <v>194</v>
      </c>
      <c r="D48" s="32" t="s">
        <v>19</v>
      </c>
      <c r="E48" s="106" t="s">
        <v>13</v>
      </c>
      <c r="F48" s="110" t="s">
        <v>22</v>
      </c>
      <c r="G48" s="223">
        <f>'Other data'!$G15*(EXP('Other data'!$I56)*'Mineral soils'!E$30*'Other data'!$J56)</f>
        <v>1.7750676716204743E-3</v>
      </c>
      <c r="H48" s="223">
        <f>'Other data'!$G15*(EXP('Other data'!$I56)*'Mineral soils'!F$30*'Other data'!$J56)</f>
        <v>1.7891676445120871E-3</v>
      </c>
      <c r="I48" s="223">
        <f>'Other data'!$G15*(EXP('Other data'!$I56)*'Mineral soils'!G$30*'Other data'!$J56)</f>
        <v>1.8032676174037047E-3</v>
      </c>
      <c r="J48" s="223">
        <f>'Other data'!$G15*(EXP('Other data'!$I56)*'Mineral soils'!H$30*'Other data'!$J56)</f>
        <v>1.8173675902953222E-3</v>
      </c>
      <c r="K48" s="223">
        <f>'Other data'!$G15*(EXP('Other data'!$I56)*'Mineral soils'!I$30*'Other data'!$J56)</f>
        <v>1.8314675631869403E-3</v>
      </c>
      <c r="L48" s="223">
        <f>'Other data'!$G15*(EXP('Other data'!$I56)*'Mineral soils'!J$30*'Other data'!$J56)</f>
        <v>1.845567536078552E-3</v>
      </c>
      <c r="M48" s="223">
        <f>'Other data'!$G15*(EXP('Other data'!$I56)*'Mineral soils'!K$30*'Other data'!$J56)</f>
        <v>1.8596675089701726E-3</v>
      </c>
      <c r="N48" s="223">
        <f>'Other data'!$G15*(EXP('Other data'!$I56)*'Mineral soils'!L$30*'Other data'!$J56)</f>
        <v>1.815356594943682E-3</v>
      </c>
      <c r="O48" s="223">
        <f>'Other data'!$G15*(EXP('Other data'!$I56)*'Mineral soils'!M$30*'Other data'!$J56)</f>
        <v>1.7710456809172091E-3</v>
      </c>
      <c r="P48" s="223">
        <f>'Other data'!$G15*(EXP('Other data'!$I56)*'Mineral soils'!N$30*'Other data'!$J56)</f>
        <v>1.7267347668907243E-3</v>
      </c>
      <c r="Q48" s="223">
        <f>'Other data'!$G15*(EXP('Other data'!$I56)*'Mineral soils'!O$30*'Other data'!$J56)</f>
        <v>1.682423852864239E-3</v>
      </c>
      <c r="R48" s="223">
        <f>'Other data'!$G15*(EXP('Other data'!$I56)*'Mineral soils'!P$30*'Other data'!$J56)</f>
        <v>1.6381129388377542E-3</v>
      </c>
      <c r="S48" s="223">
        <f>'Other data'!$G15*(EXP('Other data'!$I56)*'Mineral soils'!Q$30*'Other data'!$J56)</f>
        <v>1.5938020248112694E-3</v>
      </c>
      <c r="T48" s="223">
        <f>'Other data'!$G15*(EXP('Other data'!$I56)*'Mineral soils'!R$30*'Other data'!$J56)</f>
        <v>1.5494911107847846E-3</v>
      </c>
      <c r="U48" s="223">
        <f>'Other data'!$G15*(EXP('Other data'!$I56)*'Mineral soils'!S$30*'Other data'!$J56)</f>
        <v>1.5051801967582994E-3</v>
      </c>
      <c r="V48" s="223">
        <f>'Other data'!$G15*(EXP('Other data'!$I56)*'Mineral soils'!T$30*'Other data'!$J56)</f>
        <v>1.4608692827318215E-3</v>
      </c>
      <c r="W48" s="223">
        <f>'Other data'!$G15*(EXP('Other data'!$I56)*'Mineral soils'!U$30*'Other data'!$J56)</f>
        <v>1.5039552783584957E-3</v>
      </c>
      <c r="X48" s="223">
        <f>'Other data'!$G15*(EXP('Other data'!$I56)*'Mineral soils'!V$30*'Other data'!$J56)</f>
        <v>1.5470412739851766E-3</v>
      </c>
      <c r="Y48" s="223">
        <f>'Other data'!$G15*(EXP('Other data'!$I56)*'Mineral soils'!W$30*'Other data'!$J56)</f>
        <v>1.5901272696118574E-3</v>
      </c>
      <c r="Z48" s="223">
        <f>'Other data'!$G15*(EXP('Other data'!$I56)*'Mineral soils'!X$30*'Other data'!$J56)</f>
        <v>1.6332132652385383E-3</v>
      </c>
      <c r="AA48" s="223">
        <f>'Other data'!$G15*(EXP('Other data'!$I56)*'Mineral soils'!Y$30*'Other data'!$J56)</f>
        <v>1.6762992608652192E-3</v>
      </c>
      <c r="AB48" s="223">
        <f>'Other data'!$G15*(EXP('Other data'!$I56)*'Mineral soils'!Z$30*'Other data'!$J56)</f>
        <v>1.7193852564918999E-3</v>
      </c>
      <c r="AC48" s="223">
        <f>'Other data'!$G15*(EXP('Other data'!$I56)*'Mineral soils'!AA$30*'Other data'!$J56)</f>
        <v>1.7624712521185689E-3</v>
      </c>
      <c r="AD48" s="223">
        <f>'Other data'!$G15*(EXP('Other data'!$I56)*'Mineral soils'!AB$30*'Other data'!$J56)</f>
        <v>1.8055572477452496E-3</v>
      </c>
      <c r="AE48" s="223">
        <f>'Other data'!$G15*(EXP('Other data'!$I56)*'Mineral soils'!AC$30*'Other data'!$J56)</f>
        <v>1.8486432433719305E-3</v>
      </c>
      <c r="AF48" s="223">
        <f>'Other data'!$G15*(EXP('Other data'!$I56)*'Mineral soils'!AD$30*'Other data'!$J56)</f>
        <v>1.8917292389986138E-3</v>
      </c>
      <c r="AG48" s="223">
        <f>'Other data'!$G15*(EXP('Other data'!$I56)*'Mineral soils'!AE$30*'Other data'!$J56)</f>
        <v>1.914980824433985E-3</v>
      </c>
      <c r="AH48" s="223">
        <f>'Other data'!$G15*(EXP('Other data'!$I56)*'Mineral soils'!AF$30*'Other data'!$J56)</f>
        <v>1.9382324098693468E-3</v>
      </c>
      <c r="AI48" s="223">
        <f>'Other data'!$G15*(EXP('Other data'!$I56)*'Mineral soils'!AG$30*'Other data'!$J56)</f>
        <v>1.9614839953047149E-3</v>
      </c>
      <c r="AJ48" s="223">
        <f>'Other data'!$G15*(EXP('Other data'!$I56)*'Mineral soils'!AH$30*'Other data'!$J56)</f>
        <v>1.9847355807400763E-3</v>
      </c>
      <c r="AK48" s="223">
        <f>'Other data'!$G15*(EXP('Other data'!$I56)*'Mineral soils'!AI$30*'Other data'!$J56)</f>
        <v>2.0079871661754442E-3</v>
      </c>
      <c r="AL48" s="223">
        <f>'Other data'!$G15*(EXP('Other data'!$I56)*'Mineral soils'!AJ$30*'Other data'!$J56)</f>
        <v>2.031238751610806E-3</v>
      </c>
      <c r="AM48" s="223">
        <f>'Other data'!$G15*(EXP('Other data'!$I56)*'Mineral soils'!AK$30*'Other data'!$J56)</f>
        <v>2.0544903370461739E-3</v>
      </c>
      <c r="AN48" s="223">
        <f>'Other data'!$G15*(EXP('Other data'!$I56)*'Mineral soils'!AL$30*'Other data'!$J56)</f>
        <v>2.0777419224815349E-3</v>
      </c>
      <c r="AO48" s="223">
        <f>'Other data'!$G15*(EXP('Other data'!$I56)*'Mineral soils'!AM$30*'Other data'!$J56)</f>
        <v>2.1111951246529752E-3</v>
      </c>
      <c r="AP48" s="223">
        <f>'Other data'!$G15*(EXP('Other data'!$I56)*'Mineral soils'!AN$30*'Other data'!$J56)</f>
        <v>2.1446483268244328E-3</v>
      </c>
      <c r="AQ48" s="223">
        <f>'Other data'!$G15*(EXP('Other data'!$I56)*'Mineral soils'!AO$30*'Other data'!$J56)</f>
        <v>2.1781015289958783E-3</v>
      </c>
      <c r="AR48" s="223">
        <f>'Other data'!$G15*(EXP('Other data'!$I56)*'Mineral soils'!AP$30*'Other data'!$J56)</f>
        <v>2.2115547311673239E-3</v>
      </c>
      <c r="AS48" s="223">
        <f>'Other data'!$G15*(EXP('Other data'!$I56)*'Mineral soils'!AQ$30*'Other data'!$J56)</f>
        <v>2.2450079333387763E-3</v>
      </c>
      <c r="AT48" s="223">
        <f>'Other data'!$G15*(EXP('Other data'!$I56)*'Mineral soils'!AR$30*'Other data'!$J56)</f>
        <v>2.2612887043071917E-3</v>
      </c>
      <c r="AU48" s="223">
        <f>'Other data'!$G15*(EXP('Other data'!$I56)*'Mineral soils'!AS$30*'Other data'!$J56)</f>
        <v>2.2775694752756141E-3</v>
      </c>
      <c r="AV48" s="223">
        <f>'Other data'!$G15*(EXP('Other data'!$I56)*'Mineral soils'!AT$30*'Other data'!$J56)</f>
        <v>2.29385024624403E-3</v>
      </c>
      <c r="AW48" s="223">
        <f>'Other data'!$G15*(EXP('Other data'!$I56)*'Mineral soils'!AU$30*'Other data'!$J56)</f>
        <v>2.3101310172124463E-3</v>
      </c>
      <c r="AX48" s="223">
        <f>'Other data'!$G15*(EXP('Other data'!$I56)*'Mineral soils'!AV$30*'Other data'!$J56)</f>
        <v>2.3264117881808674E-3</v>
      </c>
      <c r="AY48" s="223">
        <f>'Other data'!$G15*(EXP('Other data'!$I56)*'Mineral soils'!AW$30*'Other data'!$J56)</f>
        <v>2.3326655833103842E-3</v>
      </c>
      <c r="AZ48" s="223">
        <f>'Other data'!$G15*(EXP('Other data'!$I56)*'Mineral soils'!AX$30*'Other data'!$J56)</f>
        <v>2.3389193784399036E-3</v>
      </c>
      <c r="BA48" s="223">
        <f>'Other data'!$G15*(EXP('Other data'!$I56)*'Mineral soils'!AY$30*'Other data'!$J56)</f>
        <v>2.345173173569423E-3</v>
      </c>
      <c r="BB48" s="223">
        <f>'Other data'!$G15*(EXP('Other data'!$I56)*'Mineral soils'!AZ$30*'Other data'!$J56)</f>
        <v>2.3514269686989412E-3</v>
      </c>
      <c r="BC48" s="223">
        <f>'Other data'!$G15*(EXP('Other data'!$I56)*'Mineral soils'!BA$30*'Other data'!$J56)</f>
        <v>2.3595919226405597E-3</v>
      </c>
      <c r="BD48" s="223">
        <f>'Other data'!$G15*(EXP('Other data'!$I56)*'Mineral soils'!BB$30*'Other data'!$J56)</f>
        <v>2.3677568765821779E-3</v>
      </c>
      <c r="BE48" s="223">
        <f>'Other data'!$G15*(EXP('Other data'!$I56)*'Mineral soils'!BC$30*'Other data'!$J56)</f>
        <v>2.3759218305237986E-3</v>
      </c>
      <c r="BF48" s="223">
        <f>'Other data'!$G15*(EXP('Other data'!$I56)*'Mineral soils'!BD$30*'Other data'!$J56)</f>
        <v>2.3840867844654194E-3</v>
      </c>
      <c r="BG48" s="223">
        <f>'Other data'!$G15*(EXP('Other data'!$I56)*'Mineral soils'!BE$30*'Other data'!$J56)</f>
        <v>2.3922517384070401E-3</v>
      </c>
      <c r="BH48" s="223">
        <f>'Other data'!$G15*(EXP('Other data'!$I56)*'Mineral soils'!BF$30*'Other data'!$J56)</f>
        <v>2.4004166923486604E-3</v>
      </c>
      <c r="BI48" s="223">
        <f>'Other data'!$G15*(EXP('Other data'!$I56)*'Mineral soils'!BG$30*'Other data'!$J56)</f>
        <v>2.4085816462902782E-3</v>
      </c>
      <c r="BJ48" s="223">
        <f>'Other data'!$G15*(EXP('Other data'!$I56)*'Mineral soils'!BH$30*'Other data'!$J56)</f>
        <v>2.4167466002318989E-3</v>
      </c>
      <c r="BK48" s="223">
        <f>'Other data'!$G15*(EXP('Other data'!$I56)*'Mineral soils'!BI$30*'Other data'!$J56)</f>
        <v>2.4249115541735197E-3</v>
      </c>
      <c r="BL48" s="223">
        <f>'Other data'!$G15*(EXP('Other data'!$I56)*'Mineral soils'!BJ$30*'Other data'!$J56)</f>
        <v>2.43307650811514E-3</v>
      </c>
      <c r="BM48" s="223">
        <f>'Other data'!$G15*(EXP('Other data'!$I56)*'Mineral soils'!BK$30*'Other data'!$J56)</f>
        <v>2.4412414620567625E-3</v>
      </c>
      <c r="BN48" s="223">
        <f>'Other data'!$G15*(EXP('Other data'!$I56)*'Mineral soils'!BL$30*'Other data'!$J56)</f>
        <v>2.4606626879156422E-3</v>
      </c>
      <c r="BO48" s="223">
        <f>'Other data'!$G15*(EXP('Other data'!$I56)*'Mineral soils'!BM$30*'Other data'!$J56)</f>
        <v>2.4800839137745236E-3</v>
      </c>
      <c r="BP48" s="223">
        <f>'Other data'!$G15*(EXP('Other data'!$I56)*'Mineral soils'!BN$30*'Other data'!$J56)</f>
        <v>2.4995051396334107E-3</v>
      </c>
      <c r="BQ48" s="223">
        <f>'Other data'!$G15*(EXP('Other data'!$I56)*'Mineral soils'!BO$30*'Other data'!$J56)</f>
        <v>2.5189263654922926E-3</v>
      </c>
      <c r="BR48" s="223">
        <f>'Other data'!$G15*(EXP('Other data'!$I56)*'Mineral soils'!BP$30*'Other data'!$J56)</f>
        <v>2.5383475913511731E-3</v>
      </c>
      <c r="BS48" s="223">
        <f>'Other data'!$G15*(EXP('Other data'!$I56)*'Mineral soils'!BQ$30*'Other data'!$J56)</f>
        <v>2.557768817210055E-3</v>
      </c>
    </row>
    <row r="49" spans="1:72" ht="14.5" customHeight="1" x14ac:dyDescent="0.35">
      <c r="A49" s="107" t="s">
        <v>8</v>
      </c>
      <c r="B49" s="229" t="s">
        <v>2</v>
      </c>
      <c r="C49" s="31" t="s">
        <v>194</v>
      </c>
      <c r="D49" s="32" t="s">
        <v>19</v>
      </c>
      <c r="E49" s="106" t="s">
        <v>14</v>
      </c>
      <c r="F49" s="110" t="s">
        <v>23</v>
      </c>
      <c r="G49" s="223">
        <f>'Other data'!$G$16*'Mineral soils'!E30*'Other data'!$G$41*'Other data'!$G$45</f>
        <v>1.2468547009091214E-2</v>
      </c>
      <c r="H49" s="223">
        <f>'Other data'!$G$16*'Mineral soils'!F30*'Other data'!$G$41*'Other data'!$G$45</f>
        <v>1.2567588965427158E-2</v>
      </c>
      <c r="I49" s="223">
        <f>'Other data'!$G$16*'Mineral soils'!G30*'Other data'!$G$41*'Other data'!$G$45</f>
        <v>1.266663092176314E-2</v>
      </c>
      <c r="J49" s="223">
        <f>'Other data'!$G$16*'Mineral soils'!H30*'Other data'!$G$41*'Other data'!$G$45</f>
        <v>1.2765672878099122E-2</v>
      </c>
      <c r="K49" s="223">
        <f>'Other data'!$G$16*'Mineral soils'!I30*'Other data'!$G$41*'Other data'!$G$45</f>
        <v>1.2864714834435104E-2</v>
      </c>
      <c r="L49" s="223">
        <f>'Other data'!$G$16*'Mineral soils'!J30*'Other data'!$G$41*'Other data'!$G$45</f>
        <v>1.2963756790771044E-2</v>
      </c>
      <c r="M49" s="223">
        <f>'Other data'!$G$16*'Mineral soils'!K30*'Other data'!$G$41*'Other data'!$G$45</f>
        <v>1.3062798747107043E-2</v>
      </c>
      <c r="N49" s="223">
        <f>'Other data'!$G$16*'Mineral soils'!L30*'Other data'!$G$41*'Other data'!$G$45</f>
        <v>1.2751547112373186E-2</v>
      </c>
      <c r="O49" s="223">
        <f>'Other data'!$G$16*'Mineral soils'!M30*'Other data'!$G$41*'Other data'!$G$45</f>
        <v>1.2440295477639451E-2</v>
      </c>
      <c r="P49" s="223">
        <f>'Other data'!$G$16*'Mineral soils'!N30*'Other data'!$G$41*'Other data'!$G$45</f>
        <v>1.2129043842905633E-2</v>
      </c>
      <c r="Q49" s="223">
        <f>'Other data'!$G$16*'Mineral soils'!O30*'Other data'!$G$41*'Other data'!$G$45</f>
        <v>1.1817792208171814E-2</v>
      </c>
      <c r="R49" s="223">
        <f>'Other data'!$G$16*'Mineral soils'!P30*'Other data'!$G$41*'Other data'!$G$45</f>
        <v>1.1506540573437994E-2</v>
      </c>
      <c r="S49" s="223">
        <f>'Other data'!$G$16*'Mineral soils'!Q30*'Other data'!$G$41*'Other data'!$G$45</f>
        <v>1.1195288938704176E-2</v>
      </c>
      <c r="T49" s="223">
        <f>'Other data'!$G$16*'Mineral soils'!R30*'Other data'!$G$41*'Other data'!$G$45</f>
        <v>1.0884037303970357E-2</v>
      </c>
      <c r="U49" s="223">
        <f>'Other data'!$G$16*'Mineral soils'!S30*'Other data'!$G$41*'Other data'!$G$45</f>
        <v>1.0572785669236537E-2</v>
      </c>
      <c r="V49" s="223">
        <f>'Other data'!$G$16*'Mineral soils'!T30*'Other data'!$G$41*'Other data'!$G$45</f>
        <v>1.0261534034502768E-2</v>
      </c>
      <c r="W49" s="223">
        <f>'Other data'!$G$16*'Mineral soils'!U30*'Other data'!$G$41*'Other data'!$G$45</f>
        <v>1.056418151690227E-2</v>
      </c>
      <c r="X49" s="223">
        <f>'Other data'!$G$16*'Mineral soils'!V30*'Other data'!$G$41*'Other data'!$G$45</f>
        <v>1.086682899930182E-2</v>
      </c>
      <c r="Y49" s="223">
        <f>'Other data'!$G$16*'Mineral soils'!W30*'Other data'!$G$41*'Other data'!$G$45</f>
        <v>1.1169476481701371E-2</v>
      </c>
      <c r="Z49" s="223">
        <f>'Other data'!$G$16*'Mineral soils'!X30*'Other data'!$G$41*'Other data'!$G$45</f>
        <v>1.1472123964100921E-2</v>
      </c>
      <c r="AA49" s="223">
        <f>'Other data'!$G$16*'Mineral soils'!Y30*'Other data'!$G$41*'Other data'!$G$45</f>
        <v>1.1774771446500472E-2</v>
      </c>
      <c r="AB49" s="223">
        <f>'Other data'!$G$16*'Mineral soils'!Z30*'Other data'!$G$41*'Other data'!$G$45</f>
        <v>1.2077418928900022E-2</v>
      </c>
      <c r="AC49" s="223">
        <f>'Other data'!$G$16*'Mineral soils'!AA30*'Other data'!$G$41*'Other data'!$G$45</f>
        <v>1.238006641129949E-2</v>
      </c>
      <c r="AD49" s="223">
        <f>'Other data'!$G$16*'Mineral soils'!AB30*'Other data'!$G$41*'Other data'!$G$45</f>
        <v>1.2682713893699038E-2</v>
      </c>
      <c r="AE49" s="223">
        <f>'Other data'!$G$16*'Mineral soils'!AC30*'Other data'!$G$41*'Other data'!$G$45</f>
        <v>1.2985361376098589E-2</v>
      </c>
      <c r="AF49" s="223">
        <f>'Other data'!$G$16*'Mineral soils'!AD30*'Other data'!$G$41*'Other data'!$G$45</f>
        <v>1.3288008858498158E-2</v>
      </c>
      <c r="AG49" s="223">
        <f>'Other data'!$G$16*'Mineral soils'!AE30*'Other data'!$G$41*'Other data'!$G$45</f>
        <v>1.3451334173173153E-2</v>
      </c>
      <c r="AH49" s="223">
        <f>'Other data'!$G$16*'Mineral soils'!AF30*'Other data'!$G$41*'Other data'!$G$45</f>
        <v>1.3614659487848083E-2</v>
      </c>
      <c r="AI49" s="223">
        <f>'Other data'!$G$16*'Mineral soils'!AG30*'Other data'!$G$41*'Other data'!$G$45</f>
        <v>1.3777984802523055E-2</v>
      </c>
      <c r="AJ49" s="223">
        <f>'Other data'!$G$16*'Mineral soils'!AH30*'Other data'!$G$41*'Other data'!$G$45</f>
        <v>1.3941310117197986E-2</v>
      </c>
      <c r="AK49" s="223">
        <f>'Other data'!$G$16*'Mineral soils'!AI30*'Other data'!$G$41*'Other data'!$G$45</f>
        <v>1.4104635431872958E-2</v>
      </c>
      <c r="AL49" s="223">
        <f>'Other data'!$G$16*'Mineral soils'!AJ30*'Other data'!$G$41*'Other data'!$G$45</f>
        <v>1.4267960746547889E-2</v>
      </c>
      <c r="AM49" s="223">
        <f>'Other data'!$G$16*'Mineral soils'!AK30*'Other data'!$G$41*'Other data'!$G$45</f>
        <v>1.443128606122286E-2</v>
      </c>
      <c r="AN49" s="223">
        <f>'Other data'!$G$16*'Mineral soils'!AL30*'Other data'!$G$41*'Other data'!$G$45</f>
        <v>1.4594611375897787E-2</v>
      </c>
      <c r="AO49" s="223">
        <f>'Other data'!$G$16*'Mineral soils'!AM30*'Other data'!$G$41*'Other data'!$G$45</f>
        <v>1.4829595557373216E-2</v>
      </c>
      <c r="AP49" s="223">
        <f>'Other data'!$G$16*'Mineral soils'!AN30*'Other data'!$G$41*'Other data'!$G$45</f>
        <v>1.5064579738848768E-2</v>
      </c>
      <c r="AQ49" s="223">
        <f>'Other data'!$G$16*'Mineral soils'!AO30*'Other data'!$G$41*'Other data'!$G$45</f>
        <v>1.5299563920324236E-2</v>
      </c>
      <c r="AR49" s="223">
        <f>'Other data'!$G$16*'Mineral soils'!AP30*'Other data'!$G$41*'Other data'!$G$45</f>
        <v>1.5534548101799705E-2</v>
      </c>
      <c r="AS49" s="223">
        <f>'Other data'!$G$16*'Mineral soils'!AQ30*'Other data'!$G$41*'Other data'!$G$45</f>
        <v>1.5769532283275219E-2</v>
      </c>
      <c r="AT49" s="223">
        <f>'Other data'!$G$16*'Mineral soils'!AR30*'Other data'!$G$41*'Other data'!$G$45</f>
        <v>1.588389274479983E-2</v>
      </c>
      <c r="AU49" s="223">
        <f>'Other data'!$G$16*'Mineral soils'!AS30*'Other data'!$G$41*'Other data'!$G$45</f>
        <v>1.5998253206324489E-2</v>
      </c>
      <c r="AV49" s="223">
        <f>'Other data'!$G$16*'Mineral soils'!AT30*'Other data'!$G$41*'Other data'!$G$45</f>
        <v>1.6112613667849104E-2</v>
      </c>
      <c r="AW49" s="223">
        <f>'Other data'!$G$16*'Mineral soils'!AU30*'Other data'!$G$41*'Other data'!$G$45</f>
        <v>1.6226974129373725E-2</v>
      </c>
      <c r="AX49" s="223">
        <f>'Other data'!$G$16*'Mineral soils'!AV30*'Other data'!$G$41*'Other data'!$G$45</f>
        <v>1.6341334590898374E-2</v>
      </c>
      <c r="AY49" s="223">
        <f>'Other data'!$G$16*'Mineral soils'!AW30*'Other data'!$G$41*'Other data'!$G$45</f>
        <v>1.6385262909691105E-2</v>
      </c>
      <c r="AZ49" s="223">
        <f>'Other data'!$G$16*'Mineral soils'!AX30*'Other data'!$G$41*'Other data'!$G$45</f>
        <v>1.6429191228483846E-2</v>
      </c>
      <c r="BA49" s="223">
        <f>'Other data'!$G$16*'Mineral soils'!AY30*'Other data'!$G$41*'Other data'!$G$45</f>
        <v>1.6473119547276587E-2</v>
      </c>
      <c r="BB49" s="223">
        <f>'Other data'!$G$16*'Mineral soils'!AZ30*'Other data'!$G$41*'Other data'!$G$45</f>
        <v>1.6517047866069324E-2</v>
      </c>
      <c r="BC49" s="223">
        <f>'Other data'!$G$16*'Mineral soils'!BA30*'Other data'!$G$41*'Other data'!$G$45</f>
        <v>1.6574400672204989E-2</v>
      </c>
      <c r="BD49" s="223">
        <f>'Other data'!$G$16*'Mineral soils'!BB30*'Other data'!$G$41*'Other data'!$G$45</f>
        <v>1.6631753478340651E-2</v>
      </c>
      <c r="BE49" s="223">
        <f>'Other data'!$G$16*'Mineral soils'!BC30*'Other data'!$G$41*'Other data'!$G$45</f>
        <v>1.668910628447633E-2</v>
      </c>
      <c r="BF49" s="223">
        <f>'Other data'!$G$16*'Mineral soils'!BD30*'Other data'!$G$41*'Other data'!$G$45</f>
        <v>1.6746459090612013E-2</v>
      </c>
      <c r="BG49" s="223">
        <f>'Other data'!$G$16*'Mineral soils'!BE30*'Other data'!$G$41*'Other data'!$G$45</f>
        <v>1.6803811896747692E-2</v>
      </c>
      <c r="BH49" s="223">
        <f>'Other data'!$G$16*'Mineral soils'!BF30*'Other data'!$G$41*'Other data'!$G$45</f>
        <v>1.6861164702883371E-2</v>
      </c>
      <c r="BI49" s="223">
        <f>'Other data'!$G$16*'Mineral soils'!BG30*'Other data'!$G$41*'Other data'!$G$45</f>
        <v>1.6918517509019029E-2</v>
      </c>
      <c r="BJ49" s="223">
        <f>'Other data'!$G$16*'Mineral soils'!BH30*'Other data'!$G$41*'Other data'!$G$45</f>
        <v>1.6975870315154712E-2</v>
      </c>
      <c r="BK49" s="223">
        <f>'Other data'!$G$16*'Mineral soils'!BI30*'Other data'!$G$41*'Other data'!$G$45</f>
        <v>1.7033223121290388E-2</v>
      </c>
      <c r="BL49" s="223">
        <f>'Other data'!$G$16*'Mineral soils'!BJ30*'Other data'!$G$41*'Other data'!$G$45</f>
        <v>1.7090575927426074E-2</v>
      </c>
      <c r="BM49" s="223">
        <f>'Other data'!$G$16*'Mineral soils'!BK30*'Other data'!$G$41*'Other data'!$G$45</f>
        <v>1.7147928733561763E-2</v>
      </c>
      <c r="BN49" s="223">
        <f>'Other data'!$G$16*'Mineral soils'!BL30*'Other data'!$G$41*'Other data'!$G$45</f>
        <v>1.7284348584741042E-2</v>
      </c>
      <c r="BO49" s="223">
        <f>'Other data'!$G$16*'Mineral soils'!BM30*'Other data'!$G$41*'Other data'!$G$45</f>
        <v>1.7420768435920338E-2</v>
      </c>
      <c r="BP49" s="223">
        <f>'Other data'!$G$16*'Mineral soils'!BN30*'Other data'!$G$41*'Other data'!$G$45</f>
        <v>1.7557188287099668E-2</v>
      </c>
      <c r="BQ49" s="223">
        <f>'Other data'!$G$16*'Mineral soils'!BO30*'Other data'!$G$41*'Other data'!$G$45</f>
        <v>1.7693608138278964E-2</v>
      </c>
      <c r="BR49" s="223">
        <f>'Other data'!$G$16*'Mineral soils'!BP30*'Other data'!$G$41*'Other data'!$G$45</f>
        <v>1.7830027989458257E-2</v>
      </c>
      <c r="BS49" s="223">
        <f>'Other data'!$G$16*'Mineral soils'!BQ30*'Other data'!$G$41*'Other data'!$G$45</f>
        <v>1.7966447840637553E-2</v>
      </c>
    </row>
    <row r="50" spans="1:72" ht="14.5" customHeight="1" x14ac:dyDescent="0.35">
      <c r="A50" s="107" t="s">
        <v>8</v>
      </c>
      <c r="B50" s="229" t="s">
        <v>2</v>
      </c>
      <c r="C50" s="31" t="s">
        <v>194</v>
      </c>
      <c r="D50" s="32" t="s">
        <v>19</v>
      </c>
      <c r="E50" s="106" t="s">
        <v>15</v>
      </c>
      <c r="F50" s="110" t="s">
        <v>24</v>
      </c>
      <c r="G50" s="223">
        <f>'Other data'!$G$17*'Mineral soils'!E30*'Other data'!$G$41*'Other data'!$G$46</f>
        <v>6.8265796829162839E-2</v>
      </c>
      <c r="H50" s="223">
        <f>'Other data'!$G$17*'Mineral soils'!F30*'Other data'!$G$41*'Other data'!$G$46</f>
        <v>6.8808055527298448E-2</v>
      </c>
      <c r="I50" s="223">
        <f>'Other data'!$G$17*'Mineral soils'!G30*'Other data'!$G$41*'Other data'!$G$46</f>
        <v>6.9350314225434251E-2</v>
      </c>
      <c r="J50" s="223">
        <f>'Other data'!$G$17*'Mineral soils'!H30*'Other data'!$G$41*'Other data'!$G$46</f>
        <v>6.9892572923570082E-2</v>
      </c>
      <c r="K50" s="223">
        <f>'Other data'!$G$17*'Mineral soils'!I30*'Other data'!$G$41*'Other data'!$G$46</f>
        <v>7.0434831621705885E-2</v>
      </c>
      <c r="L50" s="223">
        <f>'Other data'!$G$17*'Mineral soils'!J30*'Other data'!$G$41*'Other data'!$G$46</f>
        <v>7.0977090319841465E-2</v>
      </c>
      <c r="M50" s="223">
        <f>'Other data'!$G$17*'Mineral soils'!K30*'Other data'!$G$41*'Other data'!$G$46</f>
        <v>7.1519349017977366E-2</v>
      </c>
      <c r="N50" s="223">
        <f>'Other data'!$G$17*'Mineral soils'!L30*'Other data'!$G$41*'Other data'!$G$46</f>
        <v>6.9815233787550446E-2</v>
      </c>
      <c r="O50" s="223">
        <f>'Other data'!$G$17*'Mineral soils'!M30*'Other data'!$G$41*'Other data'!$G$46</f>
        <v>6.8111118557124206E-2</v>
      </c>
      <c r="P50" s="223">
        <f>'Other data'!$G$17*'Mineral soils'!N30*'Other data'!$G$41*'Other data'!$G$46</f>
        <v>6.6407003326697508E-2</v>
      </c>
      <c r="Q50" s="223">
        <f>'Other data'!$G$17*'Mineral soils'!O30*'Other data'!$G$41*'Other data'!$G$46</f>
        <v>6.4702888096270797E-2</v>
      </c>
      <c r="R50" s="223">
        <f>'Other data'!$G$17*'Mineral soils'!P30*'Other data'!$G$41*'Other data'!$G$46</f>
        <v>6.2998772865844085E-2</v>
      </c>
      <c r="S50" s="223">
        <f>'Other data'!$G$17*'Mineral soils'!Q30*'Other data'!$G$41*'Other data'!$G$46</f>
        <v>6.1294657635417388E-2</v>
      </c>
      <c r="T50" s="223">
        <f>'Other data'!$G$17*'Mineral soils'!R30*'Other data'!$G$41*'Other data'!$G$46</f>
        <v>5.9590542404990676E-2</v>
      </c>
      <c r="U50" s="223">
        <f>'Other data'!$G$17*'Mineral soils'!S30*'Other data'!$G$41*'Other data'!$G$46</f>
        <v>5.7886427174563979E-2</v>
      </c>
      <c r="V50" s="223">
        <f>'Other data'!$G$17*'Mineral soils'!T30*'Other data'!$G$41*'Other data'!$G$46</f>
        <v>5.6182311944137531E-2</v>
      </c>
      <c r="W50" s="223">
        <f>'Other data'!$G$17*'Mineral soils'!U30*'Other data'!$G$41*'Other data'!$G$46</f>
        <v>5.7839319094150916E-2</v>
      </c>
      <c r="X50" s="223">
        <f>'Other data'!$G$17*'Mineral soils'!V30*'Other data'!$G$41*'Other data'!$G$46</f>
        <v>5.9496326244164559E-2</v>
      </c>
      <c r="Y50" s="223">
        <f>'Other data'!$G$17*'Mineral soils'!W30*'Other data'!$G$41*'Other data'!$G$46</f>
        <v>6.1153333394178187E-2</v>
      </c>
      <c r="Z50" s="223">
        <f>'Other data'!$G$17*'Mineral soils'!X30*'Other data'!$G$41*'Other data'!$G$46</f>
        <v>6.2810340544191837E-2</v>
      </c>
      <c r="AA50" s="223">
        <f>'Other data'!$G$17*'Mineral soils'!Y30*'Other data'!$G$41*'Other data'!$G$46</f>
        <v>6.4467347694205479E-2</v>
      </c>
      <c r="AB50" s="223">
        <f>'Other data'!$G$17*'Mineral soils'!Z30*'Other data'!$G$41*'Other data'!$G$46</f>
        <v>6.6124354844219121E-2</v>
      </c>
      <c r="AC50" s="223">
        <f>'Other data'!$G$17*'Mineral soils'!AA30*'Other data'!$G$41*'Other data'!$G$46</f>
        <v>6.7781361994232306E-2</v>
      </c>
      <c r="AD50" s="223">
        <f>'Other data'!$G$17*'Mineral soils'!AB30*'Other data'!$G$41*'Other data'!$G$46</f>
        <v>6.9438369144245934E-2</v>
      </c>
      <c r="AE50" s="223">
        <f>'Other data'!$G$17*'Mineral soils'!AC30*'Other data'!$G$41*'Other data'!$G$46</f>
        <v>7.1095376294259577E-2</v>
      </c>
      <c r="AF50" s="223">
        <f>'Other data'!$G$17*'Mineral soils'!AD30*'Other data'!$G$41*'Other data'!$G$46</f>
        <v>7.2752383444273316E-2</v>
      </c>
      <c r="AG50" s="223">
        <f>'Other data'!$G$17*'Mineral soils'!AE30*'Other data'!$G$41*'Other data'!$G$46</f>
        <v>7.364659611721211E-2</v>
      </c>
      <c r="AH50" s="223">
        <f>'Other data'!$G$17*'Mineral soils'!AF30*'Other data'!$G$41*'Other data'!$G$46</f>
        <v>7.4540808790150528E-2</v>
      </c>
      <c r="AI50" s="223">
        <f>'Other data'!$G$17*'Mineral soils'!AG30*'Other data'!$G$41*'Other data'!$G$46</f>
        <v>7.5435021463089197E-2</v>
      </c>
      <c r="AJ50" s="223">
        <f>'Other data'!$G$17*'Mineral soils'!AH30*'Other data'!$G$41*'Other data'!$G$46</f>
        <v>7.6329234136027616E-2</v>
      </c>
      <c r="AK50" s="223">
        <f>'Other data'!$G$17*'Mineral soils'!AI30*'Other data'!$G$41*'Other data'!$G$46</f>
        <v>7.7223446808966284E-2</v>
      </c>
      <c r="AL50" s="223">
        <f>'Other data'!$G$17*'Mineral soils'!AJ30*'Other data'!$G$41*'Other data'!$G$46</f>
        <v>7.8117659481904703E-2</v>
      </c>
      <c r="AM50" s="223">
        <f>'Other data'!$G$17*'Mineral soils'!AK30*'Other data'!$G$41*'Other data'!$G$46</f>
        <v>7.9011872154843343E-2</v>
      </c>
      <c r="AN50" s="223">
        <f>'Other data'!$G$17*'Mineral soils'!AL30*'Other data'!$G$41*'Other data'!$G$46</f>
        <v>7.9906084827781748E-2</v>
      </c>
      <c r="AO50" s="223">
        <f>'Other data'!$G$17*'Mineral soils'!AM30*'Other data'!$G$41*'Other data'!$G$46</f>
        <v>8.119263268127043E-2</v>
      </c>
      <c r="AP50" s="223">
        <f>'Other data'!$G$17*'Mineral soils'!AN30*'Other data'!$G$41*'Other data'!$G$46</f>
        <v>8.247918053475975E-2</v>
      </c>
      <c r="AQ50" s="223">
        <f>'Other data'!$G$17*'Mineral soils'!AO30*'Other data'!$G$41*'Other data'!$G$46</f>
        <v>8.3765728388248639E-2</v>
      </c>
      <c r="AR50" s="223">
        <f>'Other data'!$G$17*'Mineral soils'!AP30*'Other data'!$G$41*'Other data'!$G$46</f>
        <v>8.5052276241737501E-2</v>
      </c>
      <c r="AS50" s="223">
        <f>'Other data'!$G$17*'Mineral soils'!AQ30*'Other data'!$G$41*'Other data'!$G$46</f>
        <v>8.6338824095226641E-2</v>
      </c>
      <c r="AT50" s="223">
        <f>'Other data'!$G$17*'Mineral soils'!AR30*'Other data'!$G$41*'Other data'!$G$46</f>
        <v>8.6964952225957182E-2</v>
      </c>
      <c r="AU50" s="223">
        <f>'Other data'!$G$17*'Mineral soils'!AS30*'Other data'!$G$41*'Other data'!$G$46</f>
        <v>8.7591080356688014E-2</v>
      </c>
      <c r="AV50" s="223">
        <f>'Other data'!$G$17*'Mineral soils'!AT30*'Other data'!$G$41*'Other data'!$G$46</f>
        <v>8.8217208487418597E-2</v>
      </c>
      <c r="AW50" s="223">
        <f>'Other data'!$G$17*'Mineral soils'!AU30*'Other data'!$G$41*'Other data'!$G$46</f>
        <v>8.8843336618149207E-2</v>
      </c>
      <c r="AX50" s="223">
        <f>'Other data'!$G$17*'Mineral soils'!AV30*'Other data'!$G$41*'Other data'!$G$46</f>
        <v>8.9469464748879984E-2</v>
      </c>
      <c r="AY50" s="223">
        <f>'Other data'!$G$17*'Mineral soils'!AW30*'Other data'!$G$41*'Other data'!$G$46</f>
        <v>8.9709974062721007E-2</v>
      </c>
      <c r="AZ50" s="223">
        <f>'Other data'!$G$17*'Mineral soils'!AX30*'Other data'!$G$41*'Other data'!$G$46</f>
        <v>8.9950483376562113E-2</v>
      </c>
      <c r="BA50" s="223">
        <f>'Other data'!$G$17*'Mineral soils'!AY30*'Other data'!$G$41*'Other data'!$G$46</f>
        <v>9.0190992690403218E-2</v>
      </c>
      <c r="BB50" s="223">
        <f>'Other data'!$G$17*'Mineral soils'!AZ30*'Other data'!$G$41*'Other data'!$G$46</f>
        <v>9.0431502004244282E-2</v>
      </c>
      <c r="BC50" s="223">
        <f>'Other data'!$G$17*'Mineral soils'!BA30*'Other data'!$G$41*'Other data'!$G$46</f>
        <v>9.0745510926726197E-2</v>
      </c>
      <c r="BD50" s="223">
        <f>'Other data'!$G$17*'Mineral soils'!BB30*'Other data'!$G$41*'Other data'!$G$46</f>
        <v>9.1059519849208057E-2</v>
      </c>
      <c r="BE50" s="223">
        <f>'Other data'!$G$17*'Mineral soils'!BC30*'Other data'!$G$41*'Other data'!$G$46</f>
        <v>9.1373528771690055E-2</v>
      </c>
      <c r="BF50" s="223">
        <f>'Other data'!$G$17*'Mineral soils'!BD30*'Other data'!$G$41*'Other data'!$G$46</f>
        <v>9.1687537694172025E-2</v>
      </c>
      <c r="BG50" s="223">
        <f>'Other data'!$G$17*'Mineral soils'!BE30*'Other data'!$G$41*'Other data'!$G$46</f>
        <v>9.2001546616654037E-2</v>
      </c>
      <c r="BH50" s="223">
        <f>'Other data'!$G$17*'Mineral soils'!BF30*'Other data'!$G$41*'Other data'!$G$46</f>
        <v>9.2315555539135993E-2</v>
      </c>
      <c r="BI50" s="223">
        <f>'Other data'!$G$17*'Mineral soils'!BG30*'Other data'!$G$41*'Other data'!$G$46</f>
        <v>9.262956446161788E-2</v>
      </c>
      <c r="BJ50" s="223">
        <f>'Other data'!$G$17*'Mineral soils'!BH30*'Other data'!$G$41*'Other data'!$G$46</f>
        <v>9.2943573384099865E-2</v>
      </c>
      <c r="BK50" s="223">
        <f>'Other data'!$G$17*'Mineral soils'!BI30*'Other data'!$G$41*'Other data'!$G$46</f>
        <v>9.3257582306581835E-2</v>
      </c>
      <c r="BL50" s="223">
        <f>'Other data'!$G$17*'Mineral soils'!BJ30*'Other data'!$G$41*'Other data'!$G$46</f>
        <v>9.3571591229063833E-2</v>
      </c>
      <c r="BM50" s="223">
        <f>'Other data'!$G$17*'Mineral soils'!BK30*'Other data'!$G$41*'Other data'!$G$46</f>
        <v>9.3885600151545873E-2</v>
      </c>
      <c r="BN50" s="223">
        <f>'Other data'!$G$17*'Mineral soils'!BL30*'Other data'!$G$41*'Other data'!$G$46</f>
        <v>9.4632504328694925E-2</v>
      </c>
      <c r="BO50" s="223">
        <f>'Other data'!$G$17*'Mineral soils'!BM30*'Other data'!$G$41*'Other data'!$G$46</f>
        <v>9.5379408505844032E-2</v>
      </c>
      <c r="BP50" s="223">
        <f>'Other data'!$G$17*'Mineral soils'!BN30*'Other data'!$G$41*'Other data'!$G$46</f>
        <v>9.6126312682993376E-2</v>
      </c>
      <c r="BQ50" s="223">
        <f>'Other data'!$G$17*'Mineral soils'!BO30*'Other data'!$G$41*'Other data'!$G$46</f>
        <v>9.6873216860142469E-2</v>
      </c>
      <c r="BR50" s="223">
        <f>'Other data'!$G$17*'Mineral soils'!BP30*'Other data'!$G$41*'Other data'!$G$46</f>
        <v>9.7620121037291591E-2</v>
      </c>
      <c r="BS50" s="223">
        <f>'Other data'!$G$17*'Mineral soils'!BQ30*'Other data'!$G$41*'Other data'!$G$46</f>
        <v>9.8367025214440698E-2</v>
      </c>
    </row>
    <row r="51" spans="1:72" ht="14.5" customHeight="1" x14ac:dyDescent="0.35">
      <c r="A51" s="107" t="s">
        <v>8</v>
      </c>
      <c r="B51" s="229" t="s">
        <v>2</v>
      </c>
      <c r="C51" s="31" t="s">
        <v>194</v>
      </c>
      <c r="D51" s="32" t="s">
        <v>19</v>
      </c>
      <c r="E51" s="106" t="s">
        <v>13</v>
      </c>
      <c r="F51" s="110" t="s">
        <v>69</v>
      </c>
      <c r="G51" s="223">
        <f>'Other data'!$E$18*(EXP('Other data'!$E$59)*'Mineral soils'!E30^'Other data'!$F$59)</f>
        <v>1.895431534932612E-3</v>
      </c>
      <c r="H51" s="223">
        <f>'Other data'!$E$18*(EXP('Other data'!$E$59)*'Mineral soils'!F30^'Other data'!$F$59)</f>
        <v>1.9107460954118341E-3</v>
      </c>
      <c r="I51" s="223">
        <f>'Other data'!$E$18*(EXP('Other data'!$E$59)*'Mineral soils'!G30^'Other data'!$F$59)</f>
        <v>1.9260627198526485E-3</v>
      </c>
      <c r="J51" s="223">
        <f>'Other data'!$E$18*(EXP('Other data'!$E$59)*'Mineral soils'!H30^'Other data'!$F$59)</f>
        <v>1.9413813923912604E-3</v>
      </c>
      <c r="K51" s="223">
        <f>'Other data'!$E$18*(EXP('Other data'!$E$59)*'Mineral soils'!I30^'Other data'!$F$59)</f>
        <v>1.9567020974079535E-3</v>
      </c>
      <c r="L51" s="223">
        <f>'Other data'!$E$18*(EXP('Other data'!$E$59)*'Mineral soils'!J30^'Other data'!$F$59)</f>
        <v>1.9720248195214795E-3</v>
      </c>
      <c r="M51" s="223">
        <f>'Other data'!$E$18*(EXP('Other data'!$E$59)*'Mineral soils'!K30^'Other data'!$F$59)</f>
        <v>1.987349543583644E-3</v>
      </c>
      <c r="N51" s="223">
        <f>'Other data'!$E$18*(EXP('Other data'!$E$59)*'Mineral soils'!L30^'Other data'!$F$59)</f>
        <v>1.9391964565211495E-3</v>
      </c>
      <c r="O51" s="223">
        <f>'Other data'!$E$18*(EXP('Other data'!$E$59)*'Mineral soils'!M30^'Other data'!$F$59)</f>
        <v>1.8910634659911551E-3</v>
      </c>
      <c r="P51" s="223">
        <f>'Other data'!$E$18*(EXP('Other data'!$E$59)*'Mineral soils'!N30^'Other data'!$F$59)</f>
        <v>1.8429510661996467E-3</v>
      </c>
      <c r="Q51" s="223">
        <f>'Other data'!$E$18*(EXP('Other data'!$E$59)*'Mineral soils'!O30^'Other data'!$F$59)</f>
        <v>1.7948597765026898E-3</v>
      </c>
      <c r="R51" s="223">
        <f>'Other data'!$E$18*(EXP('Other data'!$E$59)*'Mineral soils'!P30^'Other data'!$F$59)</f>
        <v>1.7467901433826467E-3</v>
      </c>
      <c r="S51" s="223">
        <f>'Other data'!$E$18*(EXP('Other data'!$E$59)*'Mineral soils'!Q30^'Other data'!$F$59)</f>
        <v>1.6987427426374715E-3</v>
      </c>
      <c r="T51" s="223">
        <f>'Other data'!$E$18*(EXP('Other data'!$E$59)*'Mineral soils'!R30^'Other data'!$F$59)</f>
        <v>1.650718181812498E-3</v>
      </c>
      <c r="U51" s="223">
        <f>'Other data'!$E$18*(EXP('Other data'!$E$59)*'Mineral soils'!S30^'Other data'!$F$59)</f>
        <v>1.6027171029093295E-3</v>
      </c>
      <c r="V51" s="223">
        <f>'Other data'!$E$18*(EXP('Other data'!$E$59)*'Mineral soils'!T30^'Other data'!$F$59)</f>
        <v>1.5547401854124816E-3</v>
      </c>
      <c r="W51" s="223">
        <f>'Other data'!$E$18*(EXP('Other data'!$E$59)*'Mineral soils'!U30^'Other data'!$F$59)</f>
        <v>1.6013905146003387E-3</v>
      </c>
      <c r="X51" s="223">
        <f>'Other data'!$E$18*(EXP('Other data'!$E$59)*'Mineral soils'!V30^'Other data'!$F$59)</f>
        <v>1.648063705952665E-3</v>
      </c>
      <c r="Y51" s="223">
        <f>'Other data'!$E$18*(EXP('Other data'!$E$59)*'Mineral soils'!W30^'Other data'!$F$59)</f>
        <v>1.6947591333195803E-3</v>
      </c>
      <c r="Z51" s="223">
        <f>'Other data'!$E$18*(EXP('Other data'!$E$59)*'Mineral soils'!X30^'Other data'!$F$59)</f>
        <v>1.7414762042138781E-3</v>
      </c>
      <c r="AA51" s="223">
        <f>'Other data'!$E$18*(EXP('Other data'!$E$59)*'Mineral soils'!Y30^'Other data'!$F$59)</f>
        <v>1.7882143571601406E-3</v>
      </c>
      <c r="AB51" s="223">
        <f>'Other data'!$E$18*(EXP('Other data'!$E$59)*'Mineral soils'!Z30^'Other data'!$F$59)</f>
        <v>1.8349730593154594E-3</v>
      </c>
      <c r="AC51" s="223">
        <f>'Other data'!$E$18*(EXP('Other data'!$E$59)*'Mineral soils'!AA30^'Other data'!$F$59)</f>
        <v>1.8817518043277954E-3</v>
      </c>
      <c r="AD51" s="223">
        <f>'Other data'!$E$18*(EXP('Other data'!$E$59)*'Mineral soils'!AB30^'Other data'!$F$59)</f>
        <v>1.9285501104030751E-3</v>
      </c>
      <c r="AE51" s="223">
        <f>'Other data'!$E$18*(EXP('Other data'!$E$59)*'Mineral soils'!AC30^'Other data'!$F$59)</f>
        <v>1.9753675185560158E-3</v>
      </c>
      <c r="AF51" s="223">
        <f>'Other data'!$E$18*(EXP('Other data'!$E$59)*'Mineral soils'!AD30^'Other data'!$F$59)</f>
        <v>2.0222035910235471E-3</v>
      </c>
      <c r="AG51" s="223">
        <f>'Other data'!$E$18*(EXP('Other data'!$E$59)*'Mineral soils'!AE30^'Other data'!$F$59)</f>
        <v>2.0474865314295387E-3</v>
      </c>
      <c r="AH51" s="223">
        <f>'Other data'!$E$18*(EXP('Other data'!$E$59)*'Mineral soils'!AF30^'Other data'!$F$59)</f>
        <v>2.0727747219346153E-3</v>
      </c>
      <c r="AI51" s="223">
        <f>'Other data'!$E$18*(EXP('Other data'!$E$59)*'Mineral soils'!AG30^'Other data'!$F$59)</f>
        <v>2.0980681006247657E-3</v>
      </c>
      <c r="AJ51" s="223">
        <f>'Other data'!$E$18*(EXP('Other data'!$E$59)*'Mineral soils'!AH30^'Other data'!$F$59)</f>
        <v>2.1233666070415171E-3</v>
      </c>
      <c r="AK51" s="223">
        <f>'Other data'!$E$18*(EXP('Other data'!$E$59)*'Mineral soils'!AI30^'Other data'!$F$59)</f>
        <v>2.1486701821311158E-3</v>
      </c>
      <c r="AL51" s="223">
        <f>'Other data'!$E$18*(EXP('Other data'!$E$59)*'Mineral soils'!AJ30^'Other data'!$F$59)</f>
        <v>2.1739787681959478E-3</v>
      </c>
      <c r="AM51" s="223">
        <f>'Other data'!$E$18*(EXP('Other data'!$E$59)*'Mineral soils'!AK30^'Other data'!$F$59)</f>
        <v>2.1992923088482732E-3</v>
      </c>
      <c r="AN51" s="223">
        <f>'Other data'!$E$18*(EXP('Other data'!$E$59)*'Mineral soils'!AL30^'Other data'!$F$59)</f>
        <v>2.2246107489659515E-3</v>
      </c>
      <c r="AO51" s="223">
        <f>'Other data'!$E$18*(EXP('Other data'!$E$59)*'Mineral soils'!AM30^'Other data'!$F$59)</f>
        <v>2.261046124226901E-3</v>
      </c>
      <c r="AP51" s="223">
        <f>'Other data'!$E$18*(EXP('Other data'!$E$59)*'Mineral soils'!AN30^'Other data'!$F$59)</f>
        <v>2.2974913737701893E-3</v>
      </c>
      <c r="AQ51" s="223">
        <f>'Other data'!$E$18*(EXP('Other data'!$E$59)*'Mineral soils'!AO30^'Other data'!$F$59)</f>
        <v>2.3339463461734601E-3</v>
      </c>
      <c r="AR51" s="223">
        <f>'Other data'!$E$18*(EXP('Other data'!$E$59)*'Mineral soils'!AP30^'Other data'!$F$59)</f>
        <v>2.3704108946271426E-3</v>
      </c>
      <c r="AS51" s="223">
        <f>'Other data'!$E$18*(EXP('Other data'!$E$59)*'Mineral soils'!AQ30^'Other data'!$F$59)</f>
        <v>2.40688487672622E-3</v>
      </c>
      <c r="AT51" s="223">
        <f>'Other data'!$E$18*(EXP('Other data'!$E$59)*'Mineral soils'!AR30^'Other data'!$F$59)</f>
        <v>2.4246391509244259E-3</v>
      </c>
      <c r="AU51" s="223">
        <f>'Other data'!$E$18*(EXP('Other data'!$E$59)*'Mineral soils'!AS30^'Other data'!$F$59)</f>
        <v>2.442395611114001E-3</v>
      </c>
      <c r="AV51" s="223">
        <f>'Other data'!$E$18*(EXP('Other data'!$E$59)*'Mineral soils'!AT30^'Other data'!$F$59)</f>
        <v>2.4601542419347973E-3</v>
      </c>
      <c r="AW51" s="223">
        <f>'Other data'!$E$18*(EXP('Other data'!$E$59)*'Mineral soils'!AU30^'Other data'!$F$59)</f>
        <v>2.4779150282428766E-3</v>
      </c>
      <c r="AX51" s="223">
        <f>'Other data'!$E$18*(EXP('Other data'!$E$59)*'Mineral soils'!AV30^'Other data'!$F$59)</f>
        <v>2.4956779551059496E-3</v>
      </c>
      <c r="AY51" s="223">
        <f>'Other data'!$E$18*(EXP('Other data'!$E$59)*'Mineral soils'!AW30^'Other data'!$F$59)</f>
        <v>2.5025016441866622E-3</v>
      </c>
      <c r="AZ51" s="223">
        <f>'Other data'!$E$18*(EXP('Other data'!$E$59)*'Mineral soils'!AX30^'Other data'!$F$59)</f>
        <v>2.5093256461035602E-3</v>
      </c>
      <c r="BA51" s="223">
        <f>'Other data'!$E$18*(EXP('Other data'!$E$59)*'Mineral soils'!AY30^'Other data'!$F$59)</f>
        <v>2.5161499600344648E-3</v>
      </c>
      <c r="BB51" s="223">
        <f>'Other data'!$E$18*(EXP('Other data'!$E$59)*'Mineral soils'!AZ30^'Other data'!$F$59)</f>
        <v>2.5229745851615441E-3</v>
      </c>
      <c r="BC51" s="223">
        <f>'Other data'!$E$18*(EXP('Other data'!$E$59)*'Mineral soils'!BA30^'Other data'!$F$59)</f>
        <v>2.5318852816899012E-3</v>
      </c>
      <c r="BD51" s="223">
        <f>'Other data'!$E$18*(EXP('Other data'!$E$59)*'Mineral soils'!BB30^'Other data'!$F$59)</f>
        <v>2.5407965054946293E-3</v>
      </c>
      <c r="BE51" s="223">
        <f>'Other data'!$E$18*(EXP('Other data'!$E$59)*'Mineral soils'!BC30^'Other data'!$F$59)</f>
        <v>2.5497082547885084E-3</v>
      </c>
      <c r="BF51" s="223">
        <f>'Other data'!$E$18*(EXP('Other data'!$E$59)*'Mineral soils'!BD30^'Other data'!$F$59)</f>
        <v>2.5586205277964924E-3</v>
      </c>
      <c r="BG51" s="223">
        <f>'Other data'!$E$18*(EXP('Other data'!$E$59)*'Mineral soils'!BE30^'Other data'!$F$59)</f>
        <v>2.5675333227555917E-3</v>
      </c>
      <c r="BH51" s="223">
        <f>'Other data'!$E$18*(EXP('Other data'!$E$59)*'Mineral soils'!BF30^'Other data'!$F$59)</f>
        <v>2.5764466379147484E-3</v>
      </c>
      <c r="BI51" s="223">
        <f>'Other data'!$E$18*(EXP('Other data'!$E$59)*'Mineral soils'!BG30^'Other data'!$F$59)</f>
        <v>2.5853604715347137E-3</v>
      </c>
      <c r="BJ51" s="223">
        <f>'Other data'!$E$18*(EXP('Other data'!$E$59)*'Mineral soils'!BH30^'Other data'!$F$59)</f>
        <v>2.5942748218879381E-3</v>
      </c>
      <c r="BK51" s="223">
        <f>'Other data'!$E$18*(EXP('Other data'!$E$59)*'Mineral soils'!BI30^'Other data'!$F$59)</f>
        <v>2.603189687258436E-3</v>
      </c>
      <c r="BL51" s="223">
        <f>'Other data'!$E$18*(EXP('Other data'!$E$59)*'Mineral soils'!BJ30^'Other data'!$F$59)</f>
        <v>2.6121050659416844E-3</v>
      </c>
      <c r="BM51" s="223">
        <f>'Other data'!$E$18*(EXP('Other data'!$E$59)*'Mineral soils'!BK30^'Other data'!$F$59)</f>
        <v>2.6210209562445054E-3</v>
      </c>
      <c r="BN51" s="223">
        <f>'Other data'!$E$18*(EXP('Other data'!$E$59)*'Mineral soils'!BL30^'Other data'!$F$59)</f>
        <v>2.6422304113843924E-3</v>
      </c>
      <c r="BO51" s="223">
        <f>'Other data'!$E$18*(EXP('Other data'!$E$59)*'Mineral soils'!BM30^'Other data'!$F$59)</f>
        <v>2.6634427292777903E-3</v>
      </c>
      <c r="BP51" s="223">
        <f>'Other data'!$E$18*(EXP('Other data'!$E$59)*'Mineral soils'!BN30^'Other data'!$F$59)</f>
        <v>2.6846578878882586E-3</v>
      </c>
      <c r="BQ51" s="223">
        <f>'Other data'!$E$18*(EXP('Other data'!$E$59)*'Mineral soils'!BO30^'Other data'!$F$59)</f>
        <v>2.7058758655188909E-3</v>
      </c>
      <c r="BR51" s="223">
        <f>'Other data'!$E$18*(EXP('Other data'!$E$59)*'Mineral soils'!BP30^'Other data'!$F$59)</f>
        <v>2.7270966408045414E-3</v>
      </c>
      <c r="BS51" s="223">
        <f>'Other data'!$E$18*(EXP('Other data'!$E$59)*'Mineral soils'!BQ30^'Other data'!$F$59)</f>
        <v>2.7483201927042335E-3</v>
      </c>
    </row>
    <row r="52" spans="1:72" ht="14.5" customHeight="1" x14ac:dyDescent="0.35">
      <c r="A52" s="107" t="s">
        <v>8</v>
      </c>
      <c r="B52" s="229" t="s">
        <v>2</v>
      </c>
      <c r="C52" s="31" t="s">
        <v>55</v>
      </c>
      <c r="D52" s="106" t="s">
        <v>87</v>
      </c>
      <c r="E52" s="106" t="s">
        <v>15</v>
      </c>
      <c r="F52" s="110" t="s">
        <v>55</v>
      </c>
      <c r="G52" s="223">
        <f>'Other data'!$F$66*2*'Mineral soils'!E33*10000*10^-6</f>
        <v>10.657997999999999</v>
      </c>
      <c r="H52" s="223">
        <f>'Other data'!$F$66*2*'Mineral soils'!F33*10000*10^-6</f>
        <v>10.657997999999999</v>
      </c>
      <c r="I52" s="223">
        <f>'Other data'!$F$66*2*'Mineral soils'!G33*10000*10^-6</f>
        <v>10.657997999999999</v>
      </c>
      <c r="J52" s="223">
        <f>'Other data'!$F$66*2*'Mineral soils'!H33*10000*10^-6</f>
        <v>10.657997999999999</v>
      </c>
      <c r="K52" s="223">
        <f>'Other data'!$F$66*2*'Mineral soils'!I33*10000*10^-6</f>
        <v>10.657997999999999</v>
      </c>
      <c r="L52" s="223">
        <f>'Other data'!$F$66*2*'Mineral soils'!J33*10000*10^-6</f>
        <v>10.657997999999999</v>
      </c>
      <c r="M52" s="223">
        <f>'Other data'!$F$66*2*'Mineral soils'!K33*10000*10^-6</f>
        <v>10.657997999999999</v>
      </c>
      <c r="N52" s="223">
        <f>'Other data'!$F$66*2*'Mineral soils'!L33*10000*10^-6</f>
        <v>10.657997999999999</v>
      </c>
      <c r="O52" s="223">
        <f>'Other data'!$F$66*2*'Mineral soils'!M33*10000*10^-6</f>
        <v>10.657997999999999</v>
      </c>
      <c r="P52" s="223">
        <f>'Other data'!$F$66*2*'Mineral soils'!N33*10000*10^-6</f>
        <v>10.657997999999999</v>
      </c>
      <c r="Q52" s="223">
        <f>'Other data'!$F$66*2*'Mineral soils'!O33*10000*10^-6</f>
        <v>10.657997999999999</v>
      </c>
      <c r="R52" s="223">
        <f>'Other data'!$F$66*2*'Mineral soils'!P33*10000*10^-6</f>
        <v>10.657997999999999</v>
      </c>
      <c r="S52" s="223">
        <f>'Other data'!$F$66*2*'Mineral soils'!Q33*10000*10^-6</f>
        <v>10.657997999999999</v>
      </c>
      <c r="T52" s="223">
        <f>'Other data'!$F$66*2*'Mineral soils'!R33*10000*10^-6</f>
        <v>10.657997999999999</v>
      </c>
      <c r="U52" s="223">
        <f>'Other data'!$F$66*2*'Mineral soils'!S33*10000*10^-6</f>
        <v>10.657997999999999</v>
      </c>
      <c r="V52" s="223">
        <f>'Other data'!$F$66*2*'Mineral soils'!T33*10000*10^-6</f>
        <v>10.657997999999999</v>
      </c>
      <c r="W52" s="223">
        <f>'Other data'!$F$66*2*'Mineral soils'!U33*10000*10^-6</f>
        <v>10.657997999999999</v>
      </c>
      <c r="X52" s="223">
        <f>'Other data'!$F$66*2*'Mineral soils'!V33*10000*10^-6</f>
        <v>10.657997999999999</v>
      </c>
      <c r="Y52" s="223">
        <f>'Other data'!$F$66*2*'Mineral soils'!W33*10000*10^-6</f>
        <v>10.657997999999999</v>
      </c>
      <c r="Z52" s="223">
        <f>'Other data'!$F$66*2*'Mineral soils'!X33*10000*10^-6</f>
        <v>10.729506419999998</v>
      </c>
      <c r="AA52" s="223">
        <f>'Other data'!$F$66*2*'Mineral soils'!Y33*10000*10^-6</f>
        <v>10.730825099999999</v>
      </c>
      <c r="AB52" s="223">
        <f>'Other data'!$F$66*2*'Mineral soils'!Z33*10000*10^-6</f>
        <v>10.731584339999998</v>
      </c>
      <c r="AC52" s="223">
        <f>'Other data'!$F$66*2*'Mineral soils'!AA33*10000*10^-6</f>
        <v>10.731098159999998</v>
      </c>
      <c r="AD52" s="223">
        <f>'Other data'!$F$66*2*'Mineral soils'!AB33*10000*10^-6</f>
        <v>10.730738519999999</v>
      </c>
      <c r="AE52" s="223">
        <f>'Other data'!$F$66*2*'Mineral soils'!AC33*10000*10^-6</f>
        <v>10.730179079999999</v>
      </c>
      <c r="AF52" s="223">
        <f>'Other data'!$F$66*2*'Mineral soils'!AD33*10000*10^-6</f>
        <v>10.72898028</v>
      </c>
      <c r="AG52" s="223">
        <f>'Other data'!$F$66*2*'Mineral soils'!AE33*10000*10^-6</f>
        <v>10.726529399999997</v>
      </c>
      <c r="AH52" s="223">
        <f>'Other data'!$F$66*2*'Mineral soils'!AF33*10000*10^-6</f>
        <v>10.723958639999998</v>
      </c>
      <c r="AI52" s="223">
        <f>'Other data'!$F$66*2*'Mineral soils'!AG33*10000*10^-6</f>
        <v>10.720135799999998</v>
      </c>
      <c r="AJ52" s="223">
        <f>'Other data'!$F$66*2*'Mineral soils'!AH33*10000*10^-6</f>
        <v>10.714994279999999</v>
      </c>
      <c r="AK52" s="223">
        <f>'Other data'!$F$66*2*'Mineral soils'!AI33*10000*10^-6</f>
        <v>10.708047899999999</v>
      </c>
      <c r="AL52" s="223">
        <f>'Other data'!$F$66*2*'Mineral soils'!AJ33*10000*10^-6</f>
        <v>10.70067528</v>
      </c>
      <c r="AM52" s="223">
        <f>'Other data'!$F$66*2*'Mineral soils'!AK33*10000*10^-6</f>
        <v>10.692323639999998</v>
      </c>
      <c r="AN52" s="223">
        <f>'Other data'!$F$66*2*'Mineral soils'!AL33*10000*10^-6</f>
        <v>10.683219419999999</v>
      </c>
      <c r="AO52" s="223">
        <f>'Other data'!$F$66*2*'Mineral soils'!AM33*10000*10^-6</f>
        <v>10.67437494</v>
      </c>
      <c r="AP52" s="223">
        <f>'Other data'!$F$66*2*'Mineral soils'!AN33*10000*10^-6</f>
        <v>10.66641624</v>
      </c>
      <c r="AQ52" s="223">
        <f>'Other data'!$F$66*2*'Mineral soils'!AO33*10000*10^-6</f>
        <v>10.658197799999998</v>
      </c>
      <c r="AR52" s="223">
        <f>'Other data'!$F$66*2*'Mineral soils'!AP33*10000*10^-6</f>
        <v>10.65017916</v>
      </c>
      <c r="AS52" s="223">
        <f>'Other data'!$F$66*2*'Mineral soils'!AQ33*10000*10^-6</f>
        <v>10.642386959999998</v>
      </c>
      <c r="AT52" s="223">
        <f>'Other data'!$F$66*2*'Mineral soils'!AR33*10000*10^-6</f>
        <v>10.634201819999998</v>
      </c>
      <c r="AU52" s="223">
        <f>'Other data'!$F$66*2*'Mineral soils'!AS33*10000*10^-6</f>
        <v>10.625763599999997</v>
      </c>
      <c r="AV52" s="223">
        <f>'Other data'!$F$66*2*'Mineral soils'!AT33*10000*10^-6</f>
        <v>10.618464239999998</v>
      </c>
      <c r="AW52" s="223">
        <f>'Other data'!$F$66*2*'Mineral soils'!AU33*10000*10^-6</f>
        <v>10.612097279999997</v>
      </c>
      <c r="AX52" s="223">
        <f>'Other data'!$F$66*2*'Mineral soils'!AV33*10000*10^-6</f>
        <v>10.606189859999999</v>
      </c>
      <c r="AY52" s="223">
        <f>'Other data'!$F$66*2*'Mineral soils'!AW33*10000*10^-6</f>
        <v>10.60113492</v>
      </c>
      <c r="AZ52" s="223">
        <f>'Other data'!$F$66*2*'Mineral soils'!AX33*10000*10^-6</f>
        <v>10.597138919999997</v>
      </c>
      <c r="BA52" s="223">
        <f>'Other data'!$F$66*2*'Mineral soils'!AY33*10000*10^-6</f>
        <v>10.5933294</v>
      </c>
      <c r="BB52" s="223">
        <f>'Other data'!$F$66*2*'Mineral soils'!AZ33*10000*10^-6</f>
        <v>10.589313419999998</v>
      </c>
      <c r="BC52" s="223">
        <f>'Other data'!$F$66*2*'Mineral soils'!BA33*10000*10^-6</f>
        <v>10.585503899999997</v>
      </c>
      <c r="BD52" s="223">
        <f>'Other data'!$F$66*2*'Mineral soils'!BB33*10000*10^-6</f>
        <v>10.543445999999998</v>
      </c>
      <c r="BE52" s="223">
        <f>'Other data'!$F$66*2*'Mineral soils'!BC33*10000*10^-6</f>
        <v>10.541447999999997</v>
      </c>
      <c r="BF52" s="223">
        <f>'Other data'!$F$66*2*'Mineral soils'!BD33*10000*10^-6</f>
        <v>10.539449999999999</v>
      </c>
      <c r="BG52" s="223">
        <f>'Other data'!$F$66*2*'Mineral soils'!BE33*10000*10^-6</f>
        <v>10.539449999999999</v>
      </c>
      <c r="BH52" s="223">
        <f>'Other data'!$F$66*2*'Mineral soils'!BF33*10000*10^-6</f>
        <v>10.539449999999999</v>
      </c>
      <c r="BI52" s="223">
        <f>'Other data'!$F$66*2*'Mineral soils'!BG33*10000*10^-6</f>
        <v>10.539449999999999</v>
      </c>
      <c r="BJ52" s="223">
        <f>'Other data'!$F$66*2*'Mineral soils'!BH33*10000*10^-6</f>
        <v>10.539449999999999</v>
      </c>
      <c r="BK52" s="223">
        <f>'Other data'!$F$66*2*'Mineral soils'!BI33*10000*10^-6</f>
        <v>10.539449999999999</v>
      </c>
      <c r="BL52" s="223">
        <f>'Other data'!$F$66*2*'Mineral soils'!BJ33*10000*10^-6</f>
        <v>10.539449999999999</v>
      </c>
      <c r="BM52" s="223">
        <f>'Other data'!$F$66*2*'Mineral soils'!BK33*10000*10^-6</f>
        <v>10.539449999999999</v>
      </c>
      <c r="BN52" s="223">
        <f>'Other data'!$F$66*2*'Mineral soils'!BL33*10000*10^-6</f>
        <v>10.539449999999999</v>
      </c>
      <c r="BO52" s="223">
        <f>'Other data'!$F$66*2*'Mineral soils'!BM33*10000*10^-6</f>
        <v>10.539449999999999</v>
      </c>
      <c r="BP52" s="223">
        <f>'Other data'!$F$66*2*'Mineral soils'!BN33*10000*10^-6</f>
        <v>10.539449999999999</v>
      </c>
      <c r="BQ52" s="223">
        <f>'Other data'!$F$66*2*'Mineral soils'!BO33*10000*10^-6</f>
        <v>10.539449999999999</v>
      </c>
      <c r="BR52" s="223">
        <f>'Other data'!$F$66*2*'Mineral soils'!BP33*10000*10^-6</f>
        <v>10.539449999999999</v>
      </c>
      <c r="BS52" s="223">
        <f>'Other data'!$F$66*2*'Mineral soils'!BQ33*10000*10^-6</f>
        <v>10.539449999999999</v>
      </c>
    </row>
    <row r="53" spans="1:72" ht="14.5" customHeight="1" x14ac:dyDescent="0.35">
      <c r="A53" s="107" t="s">
        <v>8</v>
      </c>
      <c r="B53" s="229" t="s">
        <v>2</v>
      </c>
      <c r="C53" s="31"/>
      <c r="F53" s="110" t="s">
        <v>132</v>
      </c>
      <c r="G53" s="233">
        <f t="shared" ref="G53" si="3">SUM(G34:G50)</f>
        <v>2.3287363245352406</v>
      </c>
      <c r="H53" s="233">
        <f t="shared" ref="H53:J53" si="4">SUM(H34:H50)</f>
        <v>2.3285114264515729</v>
      </c>
      <c r="I53" s="233">
        <f t="shared" si="4"/>
        <v>2.328242472795512</v>
      </c>
      <c r="J53" s="233">
        <f t="shared" si="4"/>
        <v>2.3279288248465595</v>
      </c>
      <c r="K53" s="233">
        <f t="shared" ref="K53:AP53" si="5">SUM(K34:K50)</f>
        <v>2.3275698166043401</v>
      </c>
      <c r="L53" s="233">
        <f t="shared" si="5"/>
        <v>2.3271647533978093</v>
      </c>
      <c r="M53" s="233">
        <f t="shared" si="5"/>
        <v>2.326712910391441</v>
      </c>
      <c r="N53" s="233">
        <f t="shared" si="5"/>
        <v>2.3051607382096035</v>
      </c>
      <c r="O53" s="233">
        <f t="shared" si="5"/>
        <v>2.2835815156564769</v>
      </c>
      <c r="P53" s="233">
        <f t="shared" si="5"/>
        <v>2.2619749294665423</v>
      </c>
      <c r="Q53" s="233">
        <f t="shared" si="5"/>
        <v>2.2403406597538198</v>
      </c>
      <c r="R53" s="233">
        <f t="shared" si="5"/>
        <v>2.2186783798162013</v>
      </c>
      <c r="S53" s="233">
        <f t="shared" si="5"/>
        <v>2.1969877559333257</v>
      </c>
      <c r="T53" s="233">
        <f t="shared" si="5"/>
        <v>2.1752684471578174</v>
      </c>
      <c r="U53" s="233">
        <f t="shared" si="5"/>
        <v>2.1535201050999606</v>
      </c>
      <c r="V53" s="233">
        <f t="shared" si="5"/>
        <v>2.1317423737056678</v>
      </c>
      <c r="W53" s="233">
        <f t="shared" si="5"/>
        <v>2.2000237755823377</v>
      </c>
      <c r="X53" s="233">
        <f t="shared" si="5"/>
        <v>2.2679399995561988</v>
      </c>
      <c r="Y53" s="233">
        <f t="shared" si="5"/>
        <v>2.3355069299752542</v>
      </c>
      <c r="Z53" s="233">
        <f t="shared" si="5"/>
        <v>2.4027391883111107</v>
      </c>
      <c r="AA53" s="233">
        <f t="shared" si="5"/>
        <v>2.469650277224118</v>
      </c>
      <c r="AB53" s="233">
        <f t="shared" si="5"/>
        <v>2.536252703487075</v>
      </c>
      <c r="AC53" s="233">
        <f t="shared" si="5"/>
        <v>2.602558083517033</v>
      </c>
      <c r="AD53" s="233">
        <f t="shared" si="5"/>
        <v>2.6685772344922656</v>
      </c>
      <c r="AE53" s="233">
        <f t="shared" si="5"/>
        <v>2.7343202534399893</v>
      </c>
      <c r="AF53" s="233">
        <f t="shared" si="5"/>
        <v>2.7997965862198289</v>
      </c>
      <c r="AG53" s="233">
        <f t="shared" si="5"/>
        <v>2.8161214406130934</v>
      </c>
      <c r="AH53" s="233">
        <f t="shared" si="5"/>
        <v>2.8324156014551827</v>
      </c>
      <c r="AI53" s="233">
        <f t="shared" si="5"/>
        <v>2.848679393632144</v>
      </c>
      <c r="AJ53" s="233">
        <f t="shared" si="5"/>
        <v>2.8649131332045759</v>
      </c>
      <c r="AK53" s="233">
        <f t="shared" si="5"/>
        <v>2.8811171277010597</v>
      </c>
      <c r="AL53" s="233">
        <f t="shared" si="5"/>
        <v>2.8972916763977974</v>
      </c>
      <c r="AM53" s="233">
        <f t="shared" si="5"/>
        <v>2.9134370705852581</v>
      </c>
      <c r="AN53" s="233">
        <f t="shared" si="5"/>
        <v>2.9295535938225217</v>
      </c>
      <c r="AO53" s="233">
        <f t="shared" si="5"/>
        <v>2.9600165278670922</v>
      </c>
      <c r="AP53" s="233">
        <f t="shared" si="5"/>
        <v>2.9904198611483586</v>
      </c>
      <c r="AQ53" s="233">
        <f t="shared" ref="AQ53:BS53" si="6">SUM(AQ34:AQ50)</f>
        <v>3.0207645798655234</v>
      </c>
      <c r="AR53" s="233">
        <f t="shared" si="6"/>
        <v>3.0510516393726212</v>
      </c>
      <c r="AS53" s="233">
        <f t="shared" si="6"/>
        <v>3.0812819656059287</v>
      </c>
      <c r="AT53" s="233">
        <f t="shared" si="6"/>
        <v>3.1144052844017636</v>
      </c>
      <c r="AU53" s="233">
        <f t="shared" si="6"/>
        <v>3.1474678349631455</v>
      </c>
      <c r="AV53" s="233">
        <f t="shared" si="6"/>
        <v>3.1804705397603508</v>
      </c>
      <c r="AW53" s="233">
        <f t="shared" si="6"/>
        <v>3.2134142952886737</v>
      </c>
      <c r="AX53" s="233">
        <f t="shared" si="6"/>
        <v>3.2462999731371993</v>
      </c>
      <c r="AY53" s="233">
        <f t="shared" si="6"/>
        <v>3.2784394011779412</v>
      </c>
      <c r="AZ53" s="233">
        <f t="shared" si="6"/>
        <v>3.3105210907415685</v>
      </c>
      <c r="BA53" s="233">
        <f t="shared" si="6"/>
        <v>3.3425459518151506</v>
      </c>
      <c r="BB53" s="233">
        <f t="shared" si="6"/>
        <v>3.3745148672488923</v>
      </c>
      <c r="BC53" s="233">
        <f t="shared" si="6"/>
        <v>3.389765402185275</v>
      </c>
      <c r="BD53" s="233">
        <f t="shared" si="6"/>
        <v>3.4050010235931882</v>
      </c>
      <c r="BE53" s="233">
        <f t="shared" si="6"/>
        <v>3.420221850493101</v>
      </c>
      <c r="BF53" s="233">
        <f t="shared" si="6"/>
        <v>3.4354280000821871</v>
      </c>
      <c r="BG53" s="233">
        <f t="shared" si="6"/>
        <v>3.4506195877761492</v>
      </c>
      <c r="BH53" s="233">
        <f t="shared" si="6"/>
        <v>3.4657967272497254</v>
      </c>
      <c r="BI53" s="233">
        <f t="shared" si="6"/>
        <v>3.4809595304759582</v>
      </c>
      <c r="BJ53" s="233">
        <f t="shared" si="6"/>
        <v>3.4961081077643343</v>
      </c>
      <c r="BK53" s="233">
        <f t="shared" si="6"/>
        <v>3.5112425677977215</v>
      </c>
      <c r="BL53" s="233">
        <f t="shared" si="6"/>
        <v>3.5263630176682619</v>
      </c>
      <c r="BM53" s="233">
        <f t="shared" si="6"/>
        <v>3.5414695629121931</v>
      </c>
      <c r="BN53" s="233">
        <f t="shared" si="6"/>
        <v>3.5556186478885761</v>
      </c>
      <c r="BO53" s="233">
        <f t="shared" si="6"/>
        <v>3.5697594841441784</v>
      </c>
      <c r="BP53" s="233">
        <f t="shared" si="6"/>
        <v>3.5838921141960496</v>
      </c>
      <c r="BQ53" s="233">
        <f t="shared" si="6"/>
        <v>3.598016580159177</v>
      </c>
      <c r="BR53" s="233">
        <f t="shared" si="6"/>
        <v>3.6121329237520183</v>
      </c>
      <c r="BS53" s="233">
        <f t="shared" si="6"/>
        <v>3.6262411863018986</v>
      </c>
      <c r="BT53" s="32"/>
    </row>
    <row r="54" spans="1:72" ht="14.5" customHeight="1" x14ac:dyDescent="0.35">
      <c r="A54" s="228"/>
      <c r="B54" s="35"/>
      <c r="C54" s="31"/>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5"/>
      <c r="BA54" s="105"/>
      <c r="BB54" s="105"/>
      <c r="BC54" s="105"/>
      <c r="BD54" s="105"/>
      <c r="BE54" s="105"/>
      <c r="BF54" s="105"/>
      <c r="BG54" s="105"/>
      <c r="BH54" s="105"/>
      <c r="BI54" s="105"/>
      <c r="BJ54" s="105"/>
      <c r="BK54" s="105"/>
      <c r="BL54" s="105"/>
      <c r="BM54" s="105"/>
      <c r="BN54" s="105"/>
      <c r="BO54" s="105"/>
      <c r="BP54" s="105"/>
      <c r="BQ54" s="105"/>
      <c r="BR54" s="105"/>
      <c r="BS54" s="105"/>
      <c r="BT54" s="32"/>
    </row>
    <row r="55" spans="1:72" ht="14.5" customHeight="1" x14ac:dyDescent="0.35">
      <c r="A55" s="228"/>
      <c r="B55" s="35"/>
      <c r="C55" s="31"/>
      <c r="G55" s="105">
        <v>1971</v>
      </c>
      <c r="H55" s="105">
        <v>1972</v>
      </c>
      <c r="I55" s="105">
        <v>1973</v>
      </c>
      <c r="J55" s="105">
        <v>1974</v>
      </c>
      <c r="K55" s="105">
        <v>1975</v>
      </c>
      <c r="L55" s="105">
        <v>1976</v>
      </c>
      <c r="M55" s="105">
        <v>1977</v>
      </c>
      <c r="N55" s="105">
        <v>1978</v>
      </c>
      <c r="O55" s="105">
        <v>1979</v>
      </c>
      <c r="P55" s="105">
        <v>1980</v>
      </c>
      <c r="Q55" s="105">
        <v>1981</v>
      </c>
      <c r="R55" s="105">
        <v>1982</v>
      </c>
      <c r="S55" s="105">
        <v>1983</v>
      </c>
      <c r="T55" s="105">
        <v>1984</v>
      </c>
      <c r="U55" s="105">
        <v>1985</v>
      </c>
      <c r="V55" s="105">
        <v>1986</v>
      </c>
      <c r="W55" s="105">
        <v>1987</v>
      </c>
      <c r="X55" s="105">
        <v>1988</v>
      </c>
      <c r="Y55" s="105">
        <v>1989</v>
      </c>
      <c r="Z55" s="105">
        <v>1990</v>
      </c>
      <c r="AA55" s="105">
        <v>1991</v>
      </c>
      <c r="AB55" s="105">
        <v>1992</v>
      </c>
      <c r="AC55" s="105">
        <v>1993</v>
      </c>
      <c r="AD55" s="105">
        <v>1994</v>
      </c>
      <c r="AE55" s="105">
        <v>1995</v>
      </c>
      <c r="AF55" s="105">
        <v>1996</v>
      </c>
      <c r="AG55" s="105">
        <v>1997</v>
      </c>
      <c r="AH55" s="105">
        <v>1998</v>
      </c>
      <c r="AI55" s="105">
        <v>1999</v>
      </c>
      <c r="AJ55" s="105">
        <v>2000</v>
      </c>
      <c r="AK55" s="105">
        <v>2001</v>
      </c>
      <c r="AL55" s="105">
        <v>2002</v>
      </c>
      <c r="AM55" s="105">
        <v>2003</v>
      </c>
      <c r="AN55" s="105">
        <v>2004</v>
      </c>
      <c r="AO55" s="105">
        <v>2005</v>
      </c>
      <c r="AP55" s="105">
        <v>2006</v>
      </c>
      <c r="AQ55" s="105">
        <v>2007</v>
      </c>
      <c r="AR55" s="105">
        <v>2008</v>
      </c>
      <c r="AS55" s="105">
        <v>2009</v>
      </c>
      <c r="AT55" s="105">
        <v>2010</v>
      </c>
      <c r="AU55" s="105">
        <v>2011</v>
      </c>
      <c r="AV55" s="105">
        <v>2012</v>
      </c>
      <c r="AW55" s="105">
        <v>2013</v>
      </c>
      <c r="AX55" s="105">
        <v>2014</v>
      </c>
      <c r="AY55" s="105">
        <v>2015</v>
      </c>
      <c r="AZ55" s="105">
        <v>2016</v>
      </c>
      <c r="BA55" s="105">
        <v>2017</v>
      </c>
      <c r="BB55" s="105">
        <v>2018</v>
      </c>
      <c r="BC55" s="105">
        <v>2019</v>
      </c>
      <c r="BD55" s="105">
        <v>2020</v>
      </c>
      <c r="BE55" s="105">
        <v>2021</v>
      </c>
      <c r="BF55" s="105">
        <v>2022</v>
      </c>
      <c r="BG55" s="105">
        <v>2023</v>
      </c>
      <c r="BH55" s="105">
        <v>2024</v>
      </c>
      <c r="BI55" s="105">
        <v>2025</v>
      </c>
      <c r="BJ55" s="105">
        <v>2026</v>
      </c>
      <c r="BK55" s="105">
        <v>2027</v>
      </c>
      <c r="BL55" s="105">
        <v>2028</v>
      </c>
      <c r="BM55" s="105">
        <v>2029</v>
      </c>
      <c r="BN55" s="105">
        <v>2030</v>
      </c>
      <c r="BO55" s="105">
        <v>2031</v>
      </c>
      <c r="BP55" s="105">
        <v>2032</v>
      </c>
      <c r="BQ55" s="105">
        <v>2033</v>
      </c>
      <c r="BR55" s="105">
        <v>2034</v>
      </c>
      <c r="BS55" s="105">
        <v>2035</v>
      </c>
      <c r="BT55" s="32"/>
    </row>
    <row r="56" spans="1:72" ht="14.5" customHeight="1" x14ac:dyDescent="0.35">
      <c r="A56" s="107" t="s">
        <v>8</v>
      </c>
      <c r="B56" s="229" t="s">
        <v>2</v>
      </c>
      <c r="C56" s="246" t="s">
        <v>262</v>
      </c>
      <c r="E56" s="106" t="s">
        <v>15</v>
      </c>
      <c r="F56" s="105"/>
      <c r="G56" s="223">
        <f>(G34+G38+G40+G44+G46+G50)*'Mineral soils'!E33+G52</f>
        <v>28.097550476168614</v>
      </c>
      <c r="H56" s="223">
        <f>(H34+H38+H40+H44+H46+H50)*'Mineral soils'!F33+H52</f>
        <v>28.093627745837232</v>
      </c>
      <c r="I56" s="223">
        <f>(I34+I38+I40+I44+I46+I50)*'Mineral soils'!G33+I52</f>
        <v>28.089356042907877</v>
      </c>
      <c r="J56" s="223">
        <f>(J34+J38+J40+J44+J46+J50)*'Mineral soils'!H33+J52</f>
        <v>28.084730353499673</v>
      </c>
      <c r="K56" s="223">
        <f>(K34+K38+K40+K44+K46+K50)*'Mineral soils'!I33+K52</f>
        <v>28.079745448691767</v>
      </c>
      <c r="L56" s="223">
        <f>(L34+L38+L40+L44+L46+L50)*'Mineral soils'!J33+L52</f>
        <v>28.074395873572694</v>
      </c>
      <c r="M56" s="223">
        <f>(M34+M38+M40+M44+M46+M50)*'Mineral soils'!K33+M52</f>
        <v>28.068675935477955</v>
      </c>
      <c r="N56" s="223">
        <f>(N34+N38+N40+N44+N46+N50)*'Mineral soils'!L33+N52</f>
        <v>27.910764148511607</v>
      </c>
      <c r="O56" s="223">
        <f>(O34+O38+O40+O44+O46+O50)*'Mineral soils'!M33+O52</f>
        <v>27.75263327352291</v>
      </c>
      <c r="P56" s="223">
        <f>(P34+P38+P40+P44+P46+P50)*'Mineral soils'!N33+P52</f>
        <v>27.594280751900481</v>
      </c>
      <c r="Q56" s="223">
        <f>(Q34+Q38+Q40+Q44+Q46+Q50)*'Mineral soils'!O33+Q52</f>
        <v>27.435703969310456</v>
      </c>
      <c r="R56" s="223">
        <f>(R34+R38+R40+R44+R46+R50)*'Mineral soils'!P33+R52</f>
        <v>27.27690025390816</v>
      </c>
      <c r="S56" s="223">
        <f>(S34+S38+S40+S44+S46+S50)*'Mineral soils'!Q33+S52</f>
        <v>27.11786687447384</v>
      </c>
      <c r="T56" s="223">
        <f>(T34+T38+T40+T44+T46+T50)*'Mineral soils'!R33+T52</f>
        <v>26.958601038467524</v>
      </c>
      <c r="U56" s="223">
        <f>(U34+U38+U40+U44+U46+U50)*'Mineral soils'!S33+U52</f>
        <v>26.799099889999916</v>
      </c>
      <c r="V56" s="223">
        <f>(V34+V38+V40+V44+V46+V50)*'Mineral soils'!T33+V52</f>
        <v>26.639360507713292</v>
      </c>
      <c r="W56" s="223">
        <f>(W34+W38+W40+W44+W46+W50)*'Mineral soils'!U33+W52</f>
        <v>27.144771362178414</v>
      </c>
      <c r="X56" s="223">
        <f>(X34+X38+X40+X44+X46+X50)*'Mineral soils'!V33+X52</f>
        <v>27.647241518661851</v>
      </c>
      <c r="Y56" s="223">
        <f>(Y34+Y38+Y40+Y44+Y46+Y50)*'Mineral soils'!W33+Y52</f>
        <v>28.146898441523081</v>
      </c>
      <c r="Z56" s="223">
        <f>(Z34+Z38+Z40+Z44+Z46+Z50)*'Mineral soils'!X33+Z52</f>
        <v>28.83604163672387</v>
      </c>
      <c r="AA56" s="223">
        <f>(AA34+AA38+AA40+AA44+AA46+AA50)*'Mineral soils'!Y33+AA52</f>
        <v>29.337337258509791</v>
      </c>
      <c r="AB56" s="223">
        <f>(AB34+AB38+AB40+AB44+AB46+AB50)*'Mineral soils'!Z33+AB52</f>
        <v>29.834695487537349</v>
      </c>
      <c r="AC56" s="223">
        <f>(AC34+AC38+AC40+AC44+AC46+AC50)*'Mineral soils'!AA33+AC52</f>
        <v>30.326193641571223</v>
      </c>
      <c r="AD56" s="223">
        <f>(AD34+AD38+AD40+AD44+AD46+AD50)*'Mineral soils'!AB33+AD52</f>
        <v>30.815687759148577</v>
      </c>
      <c r="AE56" s="223">
        <f>(AE34+AE38+AE40+AE44+AE46+AE50)*'Mineral soils'!AC33+AE52</f>
        <v>31.302325035755402</v>
      </c>
      <c r="AF56" s="223">
        <f>(AF34+AF38+AF40+AF44+AF46+AF50)*'Mineral soils'!AD33+AF52</f>
        <v>31.78485269188581</v>
      </c>
      <c r="AG56" s="223">
        <f>(AG34+AG38+AG40+AG44+AG46+AG50)*'Mineral soils'!AE33+AG52</f>
        <v>31.896822038460044</v>
      </c>
      <c r="AH56" s="223">
        <f>(AH34+AH38+AH40+AH44+AH46+AH50)*'Mineral soils'!AF33+AH52</f>
        <v>32.008128613540755</v>
      </c>
      <c r="AI56" s="223">
        <f>(AI34+AI38+AI40+AI44+AI46+AI50)*'Mineral soils'!AG33+AI52</f>
        <v>32.115379412319569</v>
      </c>
      <c r="AJ56" s="223">
        <f>(AJ34+AJ38+AJ40+AJ44+AJ46+AJ50)*'Mineral soils'!AH33+AJ52</f>
        <v>32.218335441747101</v>
      </c>
      <c r="AK56" s="223">
        <f>(AK34+AK38+AK40+AK44+AK46+AK50)*'Mineral soils'!AI33+AK52</f>
        <v>32.315488632980951</v>
      </c>
      <c r="AL56" s="223">
        <f>(AL34+AL38+AL40+AL44+AL46+AL50)*'Mineral soils'!AJ33+AL52</f>
        <v>32.410957867473591</v>
      </c>
      <c r="AM56" s="223">
        <f>(AM34+AM38+AM40+AM44+AM46+AM50)*'Mineral soils'!AK33+AM52</f>
        <v>32.503051575697867</v>
      </c>
      <c r="AN56" s="223">
        <f>(AN34+AN38+AN40+AN44+AN46+AN50)*'Mineral soils'!AL33+AN52</f>
        <v>32.5924311977843</v>
      </c>
      <c r="AO56" s="223">
        <f>(AO34+AO38+AO40+AO44+AO46+AO50)*'Mineral soils'!AM33+AO52</f>
        <v>32.790257908637102</v>
      </c>
      <c r="AP56" s="223">
        <f>(AP34+AP38+AP40+AP44+AP46+AP50)*'Mineral soils'!AN33+AP52</f>
        <v>32.989975354121682</v>
      </c>
      <c r="AQ56" s="223">
        <f>(AQ34+AQ38+AQ40+AQ44+AQ46+AQ50)*'Mineral soils'!AO33+AQ52</f>
        <v>33.188081297613962</v>
      </c>
      <c r="AR56" s="223">
        <f>(AR34+AR38+AR40+AR44+AR46+AR50)*'Mineral soils'!AP33+AR52</f>
        <v>33.386008620935677</v>
      </c>
      <c r="AS56" s="223">
        <f>(AS34+AS38+AS40+AS44+AS46+AS50)*'Mineral soils'!AQ33+AS52</f>
        <v>33.583862319625005</v>
      </c>
      <c r="AT56" s="223">
        <f>(AT34+AT38+AT40+AT44+AT46+AT50)*'Mineral soils'!AR33+AT52</f>
        <v>33.801502172360003</v>
      </c>
      <c r="AU56" s="223">
        <f>(AU34+AU38+AU40+AU44+AU46+AU50)*'Mineral soils'!AS33+AU52</f>
        <v>34.017468003780323</v>
      </c>
      <c r="AV56" s="223">
        <f>(AV34+AV38+AV40+AV44+AV46+AV50)*'Mineral soils'!AT33+AV52</f>
        <v>34.236238932224936</v>
      </c>
      <c r="AW56" s="223">
        <f>(AW34+AW38+AW40+AW44+AW46+AW50)*'Mineral soils'!AU33+AW52</f>
        <v>34.457230662674171</v>
      </c>
      <c r="AX56" s="223">
        <f>(AX34+AX38+AX40+AX44+AX46+AX50)*'Mineral soils'!AV33+AX52</f>
        <v>34.678968573171367</v>
      </c>
      <c r="AY56" s="223">
        <f>(AY34+AY38+AY40+AY44+AY46+AY50)*'Mineral soils'!AW33+AY52</f>
        <v>34.897781178770231</v>
      </c>
      <c r="AZ56" s="223">
        <f>(AZ34+AZ38+AZ40+AZ44+AZ46+AZ50)*'Mineral soils'!AX33+AZ52</f>
        <v>35.119413250147524</v>
      </c>
      <c r="BA56" s="223">
        <f>(BA34+BA38+BA40+BA44+BA46+BA50)*'Mineral soils'!AY33+BA52</f>
        <v>35.341032328803252</v>
      </c>
      <c r="BB56" s="223">
        <f>(BB34+BB38+BB40+BB44+BB46+BB50)*'Mineral soils'!AZ33+BB52</f>
        <v>35.561338772627458</v>
      </c>
      <c r="BC56" s="223">
        <f>(BC34+BC38+BC40+BC44+BC46+BC50)*'Mineral soils'!BA33+BC52</f>
        <v>35.660427421529718</v>
      </c>
      <c r="BD56" s="223">
        <f>(BD34+BD38+BD40+BD44+BD46+BD50)*'Mineral soils'!BB33+BD52</f>
        <v>35.630062638097762</v>
      </c>
      <c r="BE56" s="223">
        <f>(BE34+BE38+BE40+BE44+BE46+BE50)*'Mineral soils'!BC33+BE52</f>
        <v>35.73449277495628</v>
      </c>
      <c r="BF56" s="223">
        <f>(BF34+BF38+BF40+BF44+BF46+BF50)*'Mineral soils'!BD33+BF52</f>
        <v>35.838765093909345</v>
      </c>
      <c r="BG56" s="223">
        <f>(BG34+BG38+BG40+BG44+BG46+BG50)*'Mineral soils'!BE33+BG52</f>
        <v>35.949695672890975</v>
      </c>
      <c r="BH56" s="223">
        <f>(BH34+BH38+BH40+BH44+BH46+BH50)*'Mineral soils'!BF33+BH52</f>
        <v>36.0605123749936</v>
      </c>
      <c r="BI56" s="223">
        <f>(BI34+BI38+BI40+BI44+BI46+BI50)*'Mineral soils'!BG33+BI52</f>
        <v>36.171216077452868</v>
      </c>
      <c r="BJ56" s="223">
        <f>(BJ34+BJ38+BJ40+BJ44+BJ46+BJ50)*'Mineral soils'!BH33+BJ52</f>
        <v>36.281807644505001</v>
      </c>
      <c r="BK56" s="223">
        <f>(BK34+BK38+BK40+BK44+BK46+BK50)*'Mineral soils'!BI33+BK52</f>
        <v>36.392287927675028</v>
      </c>
      <c r="BL56" s="223">
        <f>(BL34+BL38+BL40+BL44+BL46+BL50)*'Mineral soils'!BJ33+BL52</f>
        <v>36.502657766056871</v>
      </c>
      <c r="BM56" s="223">
        <f>(BM34+BM38+BM40+BM44+BM46+BM50)*'Mineral soils'!BK33+BM52</f>
        <v>36.61291798658516</v>
      </c>
      <c r="BN56" s="223">
        <f>(BN34+BN38+BN40+BN44+BN46+BN50)*'Mineral soils'!BL33+BN52</f>
        <v>36.715233443854302</v>
      </c>
      <c r="BO56" s="223">
        <f>(BO34+BO38+BO40+BO44+BO46+BO50)*'Mineral soils'!BM33+BO52</f>
        <v>36.817482884043116</v>
      </c>
      <c r="BP56" s="223">
        <f>(BP34+BP38+BP40+BP44+BP46+BP50)*'Mineral soils'!BN33+BP52</f>
        <v>36.919666646635804</v>
      </c>
      <c r="BQ56" s="223">
        <f>(BQ34+BQ38+BQ40+BQ44+BQ46+BQ50)*'Mineral soils'!BO33+BQ52</f>
        <v>37.021785067896076</v>
      </c>
      <c r="BR56" s="223">
        <f>(BR34+BR38+BR40+BR44+BR46+BR50)*'Mineral soils'!BP33+BR52</f>
        <v>37.123838480911601</v>
      </c>
      <c r="BS56" s="223">
        <f>(BS34+BS38+BS40+BS44+BS46+BS50)*'Mineral soils'!BQ33+BS52</f>
        <v>37.225827215637707</v>
      </c>
    </row>
    <row r="57" spans="1:72" ht="14.5" customHeight="1" x14ac:dyDescent="0.35">
      <c r="A57" s="107" t="s">
        <v>8</v>
      </c>
      <c r="B57" s="229" t="s">
        <v>2</v>
      </c>
      <c r="C57" s="246" t="s">
        <v>262</v>
      </c>
      <c r="E57" s="106" t="s">
        <v>14</v>
      </c>
      <c r="F57" s="105"/>
      <c r="G57" s="223">
        <f>(G35+G37+G41+G43+G47+G49)*'Mineral soils'!E33</f>
        <v>1.0487852808464346</v>
      </c>
      <c r="H57" s="223">
        <f>(H35+H37+H41+H43+H47+H49)*'Mineral soils'!F33</f>
        <v>1.0506692405716389</v>
      </c>
      <c r="I57" s="223">
        <f>(I35+I37+I41+I43+I47+I49)*'Mineral soils'!G33</f>
        <v>1.0525500083070551</v>
      </c>
      <c r="J57" s="223">
        <f>(J35+J37+J41+J43+J47+J49)*'Mineral soils'!H33</f>
        <v>1.0544274880152462</v>
      </c>
      <c r="K57" s="223">
        <f>(K35+K37+K41+K43+K47+K49)*'Mineral soils'!I33</f>
        <v>1.0563015805365057</v>
      </c>
      <c r="L57" s="223">
        <f>(L35+L37+L41+L43+L47+L49)*'Mineral soils'!J33</f>
        <v>1.0581721834151954</v>
      </c>
      <c r="M57" s="223">
        <f>(M35+M37+M41+M43+M47+M49)*'Mineral soils'!K33</f>
        <v>1.0600391907138877</v>
      </c>
      <c r="N57" s="223">
        <f>(N35+N37+N41+N43+N47+N49)*'Mineral soils'!L33</f>
        <v>1.0470929788218004</v>
      </c>
      <c r="O57" s="223">
        <f>(O35+O37+O41+O43+O47+O49)*'Mineral soils'!M33</f>
        <v>1.0341498467200212</v>
      </c>
      <c r="P57" s="223">
        <f>(P35+P37+P41+P43+P47+P49)*'Mineral soils'!N33</f>
        <v>1.0212098514602601</v>
      </c>
      <c r="Q57" s="223">
        <f>(Q35+Q37+Q41+Q43+Q47+Q49)*'Mineral soils'!O33</f>
        <v>1.0082730529529902</v>
      </c>
      <c r="R57" s="223">
        <f>(R35+R37+R41+R43+R47+R49)*'Mineral soils'!P33</f>
        <v>0.99533951419371036</v>
      </c>
      <c r="S57" s="223">
        <f>(S35+S37+S41+S43+S47+S49)*'Mineral soils'!Q33</f>
        <v>0.98240930151367667</v>
      </c>
      <c r="T57" s="223">
        <f>(T35+T37+T41+T43+T47+T49)*'Mineral soils'!R33</f>
        <v>0.9694824848584056</v>
      </c>
      <c r="U57" s="223">
        <f>(U35+U37+U41+U43+U47+U49)*'Mineral soils'!S33</f>
        <v>0.95655913809799153</v>
      </c>
      <c r="V57" s="223">
        <f>(V35+V37+V41+V43+V47+V49)*'Mineral soils'!T33</f>
        <v>0.94363933937379318</v>
      </c>
      <c r="W57" s="223">
        <f>(W35+W37+W41+W43+W47+W49)*'Mineral soils'!U33</f>
        <v>0.97959325035380163</v>
      </c>
      <c r="X57" s="223">
        <f>(X35+X37+X41+X43+X47+X49)*'Mineral soils'!V33</f>
        <v>1.0155730274470414</v>
      </c>
      <c r="Y57" s="223">
        <f>(Y35+Y37+Y41+Y43+Y47+Y49)*'Mineral soils'!W33</f>
        <v>1.0515779771031972</v>
      </c>
      <c r="Z57" s="223">
        <f>(Z35+Z37+Z41+Z43+Z47+Z49)*'Mineral soils'!X33</f>
        <v>1.0949046093200039</v>
      </c>
      <c r="AA57" s="223">
        <f>(AA35+AA37+AA41+AA43+AA47+AA49)*'Mineral soils'!Y33</f>
        <v>1.1313389251736832</v>
      </c>
      <c r="AB57" s="223">
        <f>(AB35+AB37+AB41+AB43+AB47+AB49)*'Mineral soils'!Z33</f>
        <v>1.1677447999089758</v>
      </c>
      <c r="AC57" s="223">
        <f>(AC35+AC37+AC41+AC43+AC47+AC49)*'Mineral soils'!AA33</f>
        <v>1.2040390507902869</v>
      </c>
      <c r="AD57" s="223">
        <f>(AD35+AD37+AD41+AD43+AD47+AD49)*'Mineral soils'!AB33</f>
        <v>1.240367096394144</v>
      </c>
      <c r="AE57" s="223">
        <f>(AE35+AE37+AE41+AE43+AE47+AE49)*'Mineral soils'!AC33</f>
        <v>1.2766909123882559</v>
      </c>
      <c r="AF57" s="223">
        <f>(AF35+AF37+AF41+AF43+AF47+AF49)*'Mineral soils'!AD33</f>
        <v>1.312954216988329</v>
      </c>
      <c r="AG57" s="223">
        <f>(AG35+AG37+AG41+AG43+AG47+AG49)*'Mineral soils'!AE33</f>
        <v>1.3234538589473051</v>
      </c>
      <c r="AH57" s="223">
        <f>(AH35+AH37+AH41+AH43+AH47+AH49)*'Mineral soils'!AF33</f>
        <v>1.3339376934338476</v>
      </c>
      <c r="AI57" s="223">
        <f>(AI35+AI37+AI41+AI43+AI47+AI49)*'Mineral soils'!AG33</f>
        <v>1.3442633396699075</v>
      </c>
      <c r="AJ57" s="223">
        <f>(AJ35+AJ37+AJ41+AJ43+AJ47+AJ49)*'Mineral soils'!AH33</f>
        <v>1.3544185488044824</v>
      </c>
      <c r="AK57" s="223">
        <f>(AK35+AK37+AK41+AK43+AK47+AK49)*'Mineral soils'!AI33</f>
        <v>1.3643373416973761</v>
      </c>
      <c r="AL57" s="223">
        <f>(AL35+AL37+AL41+AL43+AL47+AL49)*'Mineral soils'!AJ33</f>
        <v>1.3741912549763433</v>
      </c>
      <c r="AM57" s="223">
        <f>(AM35+AM37+AM41+AM43+AM47+AM49)*'Mineral soils'!AK33</f>
        <v>1.3839074051956612</v>
      </c>
      <c r="AN57" s="223">
        <f>(AN35+AN37+AN41+AN43+AN47+AN49)*'Mineral soils'!AL33</f>
        <v>1.3935123178599826</v>
      </c>
      <c r="AO57" s="223">
        <f>(AO35+AO37+AO41+AO43+AO47+AO49)*'Mineral soils'!AM33</f>
        <v>1.4094549019268532</v>
      </c>
      <c r="AP57" s="223">
        <f>(AP35+AP37+AP41+AP43+AP47+AP49)*'Mineral soils'!AN33</f>
        <v>1.4254873305865772</v>
      </c>
      <c r="AQ57" s="223">
        <f>(AQ35+AQ37+AQ41+AQ43+AQ47+AQ49)*'Mineral soils'!AO33</f>
        <v>1.4414589851555792</v>
      </c>
      <c r="AR57" s="223">
        <f>(AR35+AR37+AR41+AR43+AR47+AR49)*'Mineral soils'!AP33</f>
        <v>1.457431551599591</v>
      </c>
      <c r="AS57" s="223">
        <f>(AS35+AS37+AS41+AS43+AS47+AS49)*'Mineral soils'!AQ33</f>
        <v>1.4734097237674442</v>
      </c>
      <c r="AT57" s="223">
        <f>(AT35+AT37+AT41+AT43+AT47+AT49)*'Mineral soils'!AR33</f>
        <v>1.4907200281721249</v>
      </c>
      <c r="AU57" s="223">
        <f>(AU35+AU37+AU41+AU43+AU47+AU49)*'Mineral soils'!AS33</f>
        <v>1.5079714447183461</v>
      </c>
      <c r="AV57" s="223">
        <f>(AV35+AV37+AV41+AV43+AV47+AV49)*'Mineral soils'!AT33</f>
        <v>1.5253625483990085</v>
      </c>
      <c r="AW57" s="223">
        <f>(AW35+AW37+AW41+AW43+AW47+AW49)*'Mineral soils'!AU33</f>
        <v>1.5428691918642812</v>
      </c>
      <c r="AX57" s="223">
        <f>(AX35+AX37+AX41+AX43+AX47+AX49)*'Mineral soils'!AV33</f>
        <v>1.5604266045787267</v>
      </c>
      <c r="AY57" s="223">
        <f>(AY35+AY37+AY41+AY43+AY47+AY49)*'Mineral soils'!AW33</f>
        <v>1.5776146474449984</v>
      </c>
      <c r="AZ57" s="223">
        <f>(AZ35+AZ37+AZ41+AZ43+AZ47+AZ49)*'Mineral soils'!AX33</f>
        <v>1.594952429628345</v>
      </c>
      <c r="BA57" s="223">
        <f>(BA35+BA37+BA41+BA43+BA47+BA49)*'Mineral soils'!AY33</f>
        <v>1.6123124501319097</v>
      </c>
      <c r="BB57" s="223">
        <f>(BB35+BB37+BB41+BB43+BB47+BB49)*'Mineral soils'!AZ33</f>
        <v>1.6296350994788624</v>
      </c>
      <c r="BC57" s="223">
        <f>(BC35+BC37+BC41+BC43+BC47+BC49)*'Mineral soils'!BA33</f>
        <v>1.6372572289308174</v>
      </c>
      <c r="BD57" s="223">
        <f>(BD35+BD37+BD41+BD43+BD47+BD49)*'Mineral soils'!BB33</f>
        <v>1.6389276074748522</v>
      </c>
      <c r="BE57" s="223">
        <f>(BE35+BE37+BE41+BE43+BE47+BE49)*'Mineral soils'!BC33</f>
        <v>1.6467906343926388</v>
      </c>
      <c r="BF57" s="223">
        <f>(BF35+BF37+BF41+BF43+BF47+BF49)*'Mineral soils'!BD33</f>
        <v>1.654650263471833</v>
      </c>
      <c r="BG57" s="223">
        <f>(BG35+BG37+BG41+BG43+BG47+BG49)*'Mineral soils'!BE33</f>
        <v>1.6628217298665737</v>
      </c>
      <c r="BH57" s="223">
        <f>(BH35+BH37+BH41+BH43+BH47+BH49)*'Mineral soils'!BF33</f>
        <v>1.6709929129068724</v>
      </c>
      <c r="BI57" s="223">
        <f>(BI35+BI37+BI41+BI43+BI47+BI49)*'Mineral soils'!BG33</f>
        <v>1.6791638203930275</v>
      </c>
      <c r="BJ57" s="223">
        <f>(BJ35+BJ37+BJ41+BJ43+BJ47+BJ49)*'Mineral soils'!BH33</f>
        <v>1.6873344599729012</v>
      </c>
      <c r="BK57" s="223">
        <f>(BK35+BK37+BK41+BK43+BK47+BK49)*'Mineral soils'!BI33</f>
        <v>1.6955048391457226</v>
      </c>
      <c r="BL57" s="223">
        <f>(BL35+BL37+BL41+BL43+BL47+BL49)*'Mineral soils'!BJ33</f>
        <v>1.703674965265801</v>
      </c>
      <c r="BM57" s="223">
        <f>(BM35+BM37+BM41+BM43+BM47+BM49)*'Mineral soils'!BK33</f>
        <v>1.7118448455461071</v>
      </c>
      <c r="BN57" s="223">
        <f>(BN35+BN37+BN41+BN43+BN47+BN49)*'Mineral soils'!BL33</f>
        <v>1.7203948831275282</v>
      </c>
      <c r="BO57" s="223">
        <f>(BO35+BO37+BO41+BO43+BO47+BO49)*'Mineral soils'!BM33</f>
        <v>1.7289458142057583</v>
      </c>
      <c r="BP57" s="223">
        <f>(BP35+BP37+BP41+BP43+BP47+BP49)*'Mineral soils'!BN33</f>
        <v>1.7374976349655191</v>
      </c>
      <c r="BQ57" s="223">
        <f>(BQ35+BQ37+BQ41+BQ43+BQ47+BQ49)*'Mineral soils'!BO33</f>
        <v>1.7460503416379922</v>
      </c>
      <c r="BR57" s="223">
        <f>(BR35+BR37+BR41+BR43+BR47+BR49)*'Mineral soils'!BP33</f>
        <v>1.7546039304998557</v>
      </c>
      <c r="BS57" s="223">
        <f>(BS35+BS37+BS41+BS43+BS47+BS49)*'Mineral soils'!BQ33</f>
        <v>1.7631583978723422</v>
      </c>
    </row>
    <row r="58" spans="1:72" ht="15" customHeight="1" x14ac:dyDescent="0.35">
      <c r="A58" s="107" t="s">
        <v>8</v>
      </c>
      <c r="B58" s="229" t="s">
        <v>2</v>
      </c>
      <c r="C58" s="246" t="s">
        <v>262</v>
      </c>
      <c r="E58" s="106" t="s">
        <v>13</v>
      </c>
      <c r="F58" s="105"/>
      <c r="G58" s="223">
        <f>(G36+G42+G48+G39+G45+G51)*'Mineral soils'!E33</f>
        <v>0.16021223918044417</v>
      </c>
      <c r="H58" s="223">
        <f>(H36+H42+H48+H39+H45+H51)*'Mineral soils'!F33</f>
        <v>0.16057402722583294</v>
      </c>
      <c r="I58" s="223">
        <f>(I36+I42+I48+I39+I45+I51)*'Mineral soils'!G33</f>
        <v>0.16093548571125851</v>
      </c>
      <c r="J58" s="223">
        <f>(J36+J42+J48+J39+J45+J51)*'Mineral soils'!H33</f>
        <v>0.16129661370604392</v>
      </c>
      <c r="K58" s="223">
        <f>(K36+K42+K48+K39+K45+K51)*'Mineral soils'!I33</f>
        <v>0.16165741016376364</v>
      </c>
      <c r="L58" s="223">
        <f>(L36+L42+L48+L39+L45+L51)*'Mineral soils'!J33</f>
        <v>0.16201787391808328</v>
      </c>
      <c r="M58" s="223">
        <f>(M36+M42+M48+M39+M45+M51)*'Mineral soils'!K33</f>
        <v>0.16237800367825236</v>
      </c>
      <c r="N58" s="223">
        <f>(N36+N42+N48+N39+N45+N51)*'Mineral soils'!L33</f>
        <v>0.16040099989759202</v>
      </c>
      <c r="O58" s="223">
        <f>(O36+O42+O48+O39+O45+O51)*'Mineral soils'!M33</f>
        <v>0.15842372160549795</v>
      </c>
      <c r="P58" s="223">
        <f>(P36+P42+P48+P39+P45+P51)*'Mineral soils'!N33</f>
        <v>0.15644616772199721</v>
      </c>
      <c r="Q58" s="223">
        <f>(Q36+Q42+Q48+Q39+Q45+Q51)*'Mineral soils'!O33</f>
        <v>0.15446833725843626</v>
      </c>
      <c r="R58" s="223">
        <f>(R36+R42+R48+R39+R45+R51)*'Mineral soils'!P33</f>
        <v>0.15249022932973616</v>
      </c>
      <c r="S58" s="223">
        <f>(S36+S42+S48+S39+S45+S51)*'Mineral soils'!Q33</f>
        <v>0.15051184316820365</v>
      </c>
      <c r="T58" s="223">
        <f>(T36+T42+T48+T39+T45+T51)*'Mineral soils'!R33</f>
        <v>0.14853317813911496</v>
      </c>
      <c r="U58" s="223">
        <f>(U36+U42+U48+U39+U45+U51)*'Mineral soils'!S33</f>
        <v>0.14655423375835308</v>
      </c>
      <c r="V58" s="223">
        <f>(V36+V42+V48+V39+V45+V51)*'Mineral soils'!T33</f>
        <v>0.14457500971240062</v>
      </c>
      <c r="W58" s="223">
        <f>(W36+W42+W48+W39+W45+W51)*'Mineral soils'!U33</f>
        <v>0.14993715399243396</v>
      </c>
      <c r="X58" s="223">
        <f>(X36+X42+X48+X39+X45+X51)*'Mineral soils'!V33</f>
        <v>0.1552923420832148</v>
      </c>
      <c r="Y58" s="223">
        <f>(Y36+Y42+Y48+Y39+Y45+Y51)*'Mineral soils'!W33</f>
        <v>0.16064089677596971</v>
      </c>
      <c r="Z58" s="223">
        <f>(Z36+Z42+Z48+Z39+Z45+Z51)*'Mineral soils'!X33</f>
        <v>0.16709675554999978</v>
      </c>
      <c r="AA58" s="223">
        <f>(AA36+AA42+AA48+AA39+AA45+AA51)*'Mineral soils'!Y33</f>
        <v>0.17248990623132654</v>
      </c>
      <c r="AB58" s="223">
        <f>(AB36+AB42+AB48+AB39+AB45+AB51)*'Mineral soils'!Z33</f>
        <v>0.17786925013041721</v>
      </c>
      <c r="AC58" s="223">
        <f>(AC36+AC42+AC48+AC39+AC45+AC51)*'Mineral soils'!AA33</f>
        <v>0.18322246812479281</v>
      </c>
      <c r="AD58" s="223">
        <f>(AD36+AD42+AD48+AD39+AD45+AD51)*'Mineral soils'!AB33</f>
        <v>0.18857202085268412</v>
      </c>
      <c r="AE58" s="223">
        <f>(AE36+AE42+AE48+AE39+AE45+AE51)*'Mineral soils'!AC33</f>
        <v>0.19391240265588877</v>
      </c>
      <c r="AF58" s="223">
        <f>(AF36+AF42+AF48+AF39+AF45+AF51)*'Mineral soils'!AD33</f>
        <v>0.19923534110641919</v>
      </c>
      <c r="AG58" s="223">
        <f>(AG36+AG42+AG48+AG39+AG45+AG51)*'Mineral soils'!AE33</f>
        <v>0.20082696444113332</v>
      </c>
      <c r="AH58" s="223">
        <f>(AH36+AH42+AH48+AH39+AH45+AH51)*'Mineral soils'!AF33</f>
        <v>0.20241493939488717</v>
      </c>
      <c r="AI58" s="223">
        <f>(AI36+AI42+AI48+AI39+AI45+AI51)*'Mineral soils'!AG33</f>
        <v>0.20397767665509764</v>
      </c>
      <c r="AJ58" s="223">
        <f>(AJ36+AJ42+AJ48+AJ39+AJ45+AJ51)*'Mineral soils'!AH33</f>
        <v>0.20551333451800674</v>
      </c>
      <c r="AK58" s="223">
        <f>(AK36+AK42+AK48+AK39+AK45+AK51)*'Mineral soils'!AI33</f>
        <v>0.2070119194394846</v>
      </c>
      <c r="AL58" s="223">
        <f>(AL36+AL42+AL48+AL39+AL45+AL51)*'Mineral soils'!AJ33</f>
        <v>0.20849947695228249</v>
      </c>
      <c r="AM58" s="223">
        <f>(AM36+AM42+AM48+AM39+AM45+AM51)*'Mineral soils'!AK33</f>
        <v>0.20996496587544294</v>
      </c>
      <c r="AN58" s="223">
        <f>(AN36+AN42+AN48+AN39+AN45+AN51)*'Mineral soils'!AL33</f>
        <v>0.21141242853804035</v>
      </c>
      <c r="AO58" s="223">
        <f>(AO36+AO42+AO48+AO39+AO45+AO51)*'Mineral soils'!AM33</f>
        <v>0.21374734049980407</v>
      </c>
      <c r="AP58" s="223">
        <f>(AP36+AP42+AP48+AP39+AP45+AP51)*'Mineral soils'!AN33</f>
        <v>0.21609542516550459</v>
      </c>
      <c r="AQ58" s="223">
        <f>(AQ36+AQ42+AQ48+AQ39+AQ45+AQ51)*'Mineral soils'!AO33</f>
        <v>0.21843383949227516</v>
      </c>
      <c r="AR58" s="223">
        <f>(AR36+AR42+AR48+AR39+AR45+AR51)*'Mineral soils'!AP33</f>
        <v>0.22077193524305722</v>
      </c>
      <c r="AS58" s="223">
        <f>(AS36+AS42+AS48+AS39+AS45+AS51)*'Mineral soils'!AQ33</f>
        <v>0.22311042041685505</v>
      </c>
      <c r="AT58" s="223">
        <f>(AT36+AT42+AT48+AT39+AT45+AT51)*'Mineral soils'!AR33</f>
        <v>0.22561208619043988</v>
      </c>
      <c r="AU58" s="223">
        <f>(AU36+AU42+AU48+AU39+AU45+AU51)*'Mineral soils'!AS33</f>
        <v>0.2281030338613631</v>
      </c>
      <c r="AV58" s="223">
        <f>(AV36+AV42+AV48+AV39+AV45+AV51)*'Mineral soils'!AT33</f>
        <v>0.23061332443735857</v>
      </c>
      <c r="AW58" s="223">
        <f>(AW36+AW42+AW48+AW39+AW45+AW51)*'Mineral soils'!AU33</f>
        <v>0.23313930074483602</v>
      </c>
      <c r="AX58" s="223">
        <f>(AX36+AX42+AX48+AX39+AX45+AX51)*'Mineral soils'!AV33</f>
        <v>0.23567117761575063</v>
      </c>
      <c r="AY58" s="223">
        <f>(AY36+AY42+AY48+AY39+AY45+AY51)*'Mineral soils'!AW33</f>
        <v>0.23813231938455418</v>
      </c>
      <c r="AZ58" s="223">
        <f>(AZ36+AZ42+AZ48+AZ39+AZ45+AZ51)*'Mineral soils'!AX33</f>
        <v>0.2406137572253351</v>
      </c>
      <c r="BA58" s="223">
        <f>(BA36+BA42+BA48+BA39+BA45+BA51)*'Mineral soils'!AY33</f>
        <v>0.2430962633778023</v>
      </c>
      <c r="BB58" s="223">
        <f>(BB36+BB42+BB48+BB39+BB45+BB51)*'Mineral soils'!AZ33</f>
        <v>0.24557088301468724</v>
      </c>
      <c r="BC58" s="223">
        <f>(BC36+BC42+BC48+BC39+BC45+BC51)*'Mineral soils'!BA33</f>
        <v>0.24666021533598825</v>
      </c>
      <c r="BD58" s="223">
        <f>(BD36+BD42+BD48+BD39+BD45+BD51)*'Mineral soils'!BB33</f>
        <v>0.24685303141850812</v>
      </c>
      <c r="BE58" s="223">
        <f>(BE36+BE42+BE48+BE39+BE45+BE51)*'Mineral soils'!BC33</f>
        <v>0.2479787065818792</v>
      </c>
      <c r="BF58" s="223">
        <f>(BF36+BF42+BF48+BF39+BF45+BF51)*'Mineral soils'!BD33</f>
        <v>0.24910377819531671</v>
      </c>
      <c r="BG58" s="223">
        <f>(BG36+BG42+BG48+BG39+BG45+BG51)*'Mineral soils'!BE33</f>
        <v>0.2502756929375336</v>
      </c>
      <c r="BH58" s="223">
        <f>(BH36+BH42+BH48+BH39+BH45+BH51)*'Mineral soils'!BF33</f>
        <v>0.25144745048547834</v>
      </c>
      <c r="BI58" s="223">
        <f>(BI36+BI42+BI48+BI39+BI45+BI51)*'Mineral soils'!BG33</f>
        <v>0.25261905177613408</v>
      </c>
      <c r="BJ58" s="223">
        <f>(BJ36+BJ42+BJ48+BJ39+BJ45+BJ51)*'Mineral soils'!BH33</f>
        <v>0.25379049773557394</v>
      </c>
      <c r="BK58" s="223">
        <f>(BK36+BK42+BK48+BK39+BK45+BK51)*'Mineral soils'!BI33</f>
        <v>0.25496178927915519</v>
      </c>
      <c r="BL58" s="223">
        <f>(BL36+BL42+BL48+BL39+BL45+BL51)*'Mineral soils'!BJ33</f>
        <v>0.25613292731171305</v>
      </c>
      <c r="BM58" s="223">
        <f>(BM36+BM42+BM48+BM39+BM45+BM51)*'Mineral soils'!BK33</f>
        <v>0.25730391272774711</v>
      </c>
      <c r="BN58" s="223">
        <f>(BN36+BN42+BN48+BN39+BN45+BN51)*'Mineral soils'!BL33</f>
        <v>0.25856087256659771</v>
      </c>
      <c r="BO58" s="223">
        <f>(BO36+BO42+BO48+BO39+BO45+BO51)*'Mineral soils'!BM33</f>
        <v>0.25981771063735226</v>
      </c>
      <c r="BP58" s="223">
        <f>(BP36+BP42+BP48+BP39+BP45+BP51)*'Mineral soils'!BN33</f>
        <v>0.26107442751282639</v>
      </c>
      <c r="BQ58" s="223">
        <f>(BQ36+BQ42+BQ48+BQ39+BQ45+BQ51)*'Mineral soils'!BO33</f>
        <v>0.26233102376133749</v>
      </c>
      <c r="BR58" s="223">
        <f>(BR36+BR42+BR48+BR39+BR45+BR51)*'Mineral soils'!BP33</f>
        <v>0.26358749994674563</v>
      </c>
      <c r="BS58" s="223">
        <f>(BS36+BS42+BS48+BS39+BS45+BS51)*'Mineral soils'!BQ33</f>
        <v>0.26484385662849197</v>
      </c>
    </row>
    <row r="59" spans="1:72" ht="15" customHeight="1" x14ac:dyDescent="0.35">
      <c r="A59" s="107"/>
      <c r="B59" s="35"/>
      <c r="C59" s="31"/>
      <c r="F59" s="105"/>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row>
    <row r="60" spans="1:72" ht="14.5" customHeight="1" x14ac:dyDescent="0.35">
      <c r="A60" s="234"/>
      <c r="C60" s="65"/>
      <c r="G60" s="105">
        <v>1971</v>
      </c>
      <c r="H60" s="105">
        <v>1972</v>
      </c>
      <c r="I60" s="105">
        <v>1973</v>
      </c>
      <c r="J60" s="105">
        <v>1974</v>
      </c>
      <c r="K60" s="105">
        <v>1975</v>
      </c>
      <c r="L60" s="105">
        <v>1976</v>
      </c>
      <c r="M60" s="105">
        <v>1977</v>
      </c>
      <c r="N60" s="105">
        <v>1978</v>
      </c>
      <c r="O60" s="105">
        <v>1979</v>
      </c>
      <c r="P60" s="105">
        <v>1980</v>
      </c>
      <c r="Q60" s="105">
        <v>1981</v>
      </c>
      <c r="R60" s="105">
        <v>1982</v>
      </c>
      <c r="S60" s="105">
        <v>1983</v>
      </c>
      <c r="T60" s="105">
        <v>1984</v>
      </c>
      <c r="U60" s="105">
        <v>1985</v>
      </c>
      <c r="V60" s="105">
        <v>1986</v>
      </c>
      <c r="W60" s="105">
        <v>1987</v>
      </c>
      <c r="X60" s="105">
        <v>1988</v>
      </c>
      <c r="Y60" s="105">
        <v>1989</v>
      </c>
      <c r="Z60" s="105">
        <v>1990</v>
      </c>
      <c r="AA60" s="105">
        <v>1991</v>
      </c>
      <c r="AB60" s="105">
        <v>1992</v>
      </c>
      <c r="AC60" s="105">
        <v>1993</v>
      </c>
      <c r="AD60" s="105">
        <v>1994</v>
      </c>
      <c r="AE60" s="105">
        <v>1995</v>
      </c>
      <c r="AF60" s="105">
        <v>1996</v>
      </c>
      <c r="AG60" s="105">
        <v>1997</v>
      </c>
      <c r="AH60" s="105">
        <v>1998</v>
      </c>
      <c r="AI60" s="105">
        <v>1999</v>
      </c>
      <c r="AJ60" s="105">
        <v>2000</v>
      </c>
      <c r="AK60" s="105">
        <v>2001</v>
      </c>
      <c r="AL60" s="105">
        <v>2002</v>
      </c>
      <c r="AM60" s="105">
        <v>2003</v>
      </c>
      <c r="AN60" s="105">
        <v>2004</v>
      </c>
      <c r="AO60" s="105">
        <v>2005</v>
      </c>
      <c r="AP60" s="105">
        <v>2006</v>
      </c>
      <c r="AQ60" s="105">
        <v>2007</v>
      </c>
      <c r="AR60" s="105">
        <v>2008</v>
      </c>
      <c r="AS60" s="105">
        <v>2009</v>
      </c>
      <c r="AT60" s="105">
        <v>2010</v>
      </c>
      <c r="AU60" s="105">
        <v>2011</v>
      </c>
      <c r="AV60" s="105">
        <v>2012</v>
      </c>
      <c r="AW60" s="105">
        <v>2013</v>
      </c>
      <c r="AX60" s="105">
        <v>2014</v>
      </c>
      <c r="AY60" s="105">
        <v>2015</v>
      </c>
      <c r="AZ60" s="105">
        <v>2016</v>
      </c>
      <c r="BA60" s="105">
        <v>2017</v>
      </c>
      <c r="BB60" s="105">
        <v>2018</v>
      </c>
      <c r="BC60" s="105">
        <v>2019</v>
      </c>
      <c r="BD60" s="105">
        <v>2020</v>
      </c>
      <c r="BE60" s="105">
        <v>2021</v>
      </c>
      <c r="BF60" s="105">
        <v>2022</v>
      </c>
      <c r="BG60" s="105">
        <v>2023</v>
      </c>
      <c r="BH60" s="105">
        <v>2024</v>
      </c>
      <c r="BI60" s="105">
        <v>2025</v>
      </c>
      <c r="BJ60" s="105">
        <v>2026</v>
      </c>
      <c r="BK60" s="105">
        <v>2027</v>
      </c>
      <c r="BL60" s="105">
        <v>2028</v>
      </c>
      <c r="BM60" s="105">
        <v>2029</v>
      </c>
      <c r="BN60" s="105">
        <v>2030</v>
      </c>
      <c r="BO60" s="105">
        <v>2031</v>
      </c>
      <c r="BP60" s="105">
        <v>2032</v>
      </c>
      <c r="BQ60" s="105">
        <v>2033</v>
      </c>
      <c r="BR60" s="105">
        <v>2034</v>
      </c>
      <c r="BS60" s="105">
        <v>2035</v>
      </c>
    </row>
    <row r="61" spans="1:72" ht="14.5" customHeight="1" x14ac:dyDescent="0.35">
      <c r="A61" s="107" t="s">
        <v>35</v>
      </c>
      <c r="B61" s="227" t="s">
        <v>0</v>
      </c>
      <c r="C61" s="31" t="s">
        <v>253</v>
      </c>
      <c r="D61" s="32" t="s">
        <v>4</v>
      </c>
      <c r="E61" s="106" t="s">
        <v>15</v>
      </c>
      <c r="F61" s="106" t="s">
        <v>20</v>
      </c>
      <c r="G61" s="236"/>
      <c r="H61" s="236"/>
      <c r="I61" s="236"/>
      <c r="J61" s="236"/>
      <c r="K61" s="223">
        <f>'Other data'!$E24*((EXP('Other data'!$E54))*'Organic soils'!H37^'Other data'!$F54)</f>
        <v>0.53906712519066002</v>
      </c>
      <c r="L61" s="223">
        <f>'Other data'!$E24*((EXP('Other data'!$E54))*'Organic soils'!I37^'Other data'!$F54)</f>
        <v>0.56058079249881265</v>
      </c>
      <c r="M61" s="223">
        <f>'Other data'!$E24*((EXP('Other data'!$E54))*'Organic soils'!J37^'Other data'!$F54)</f>
        <v>0.58186426538759273</v>
      </c>
      <c r="N61" s="223">
        <f>'Other data'!$E24*((EXP('Other data'!$E54))*'Organic soils'!K37^'Other data'!$F54)</f>
        <v>0.60766404552760367</v>
      </c>
      <c r="O61" s="223">
        <f>'Other data'!$E24*((EXP('Other data'!$E54))*'Organic soils'!L37^'Other data'!$F54)</f>
        <v>0.63315874631794888</v>
      </c>
      <c r="P61" s="223">
        <f>'Other data'!$E24*((EXP('Other data'!$E54))*'Organic soils'!M37^'Other data'!$F54)</f>
        <v>0.65836737333471662</v>
      </c>
      <c r="Q61" s="223">
        <f>'Other data'!$E24*((EXP('Other data'!$E54))*'Organic soils'!N37^'Other data'!$F54)</f>
        <v>0.68330688149107854</v>
      </c>
      <c r="R61" s="223">
        <f>'Other data'!$E24*((EXP('Other data'!$E54))*'Organic soils'!O37^'Other data'!$F54)</f>
        <v>0.70799248119698344</v>
      </c>
      <c r="S61" s="223">
        <f>'Other data'!$E24*((EXP('Other data'!$E54))*'Organic soils'!P37^'Other data'!$F54)</f>
        <v>0.73243788725174896</v>
      </c>
      <c r="T61" s="223">
        <f>'Other data'!$E24*((EXP('Other data'!$E54))*'Organic soils'!Q37^'Other data'!$F54)</f>
        <v>0.75665552316050744</v>
      </c>
      <c r="U61" s="223">
        <f>'Other data'!$E24*((EXP('Other data'!$E54))*'Organic soils'!R37^'Other data'!$F54)</f>
        <v>0.78065669035044105</v>
      </c>
      <c r="V61" s="223">
        <f>'Other data'!$E24*((EXP('Other data'!$E54))*'Organic soils'!S37^'Other data'!$F54)</f>
        <v>0.8044517094553385</v>
      </c>
      <c r="W61" s="223">
        <f>'Other data'!$E24*((EXP('Other data'!$E54))*'Organic soils'!T37^'Other data'!$F54)</f>
        <v>0.81068942862643312</v>
      </c>
      <c r="X61" s="223">
        <f>'Other data'!$E24*((EXP('Other data'!$E54))*'Organic soils'!U37^'Other data'!$F54)</f>
        <v>0.81691365553694373</v>
      </c>
      <c r="Y61" s="223">
        <f>'Other data'!$E24*((EXP('Other data'!$E54))*'Organic soils'!V37^'Other data'!$F54)</f>
        <v>0.82312455056965528</v>
      </c>
      <c r="Z61" s="223">
        <f>'Other data'!$E24*((EXP('Other data'!$E54))*'Organic soils'!W37^'Other data'!$F54)</f>
        <v>0.82932227067138609</v>
      </c>
      <c r="AA61" s="223">
        <f>'Other data'!$E24*((EXP('Other data'!$E54))*'Organic soils'!X37^'Other data'!$F54)</f>
        <v>0.83550696945871672</v>
      </c>
      <c r="AB61" s="223">
        <f>'Other data'!$E24*((EXP('Other data'!$E54))*'Organic soils'!Y37^'Other data'!$F54)</f>
        <v>0.84167879731954165</v>
      </c>
      <c r="AC61" s="223">
        <f>'Other data'!$E24*((EXP('Other data'!$E54))*'Organic soils'!Z37^'Other data'!$F54)</f>
        <v>0.84783790151055982</v>
      </c>
      <c r="AD61" s="223">
        <f>'Other data'!$E24*((EXP('Other data'!$E54))*'Organic soils'!AA37^'Other data'!$F54)</f>
        <v>0.85398442625097515</v>
      </c>
      <c r="AE61" s="223">
        <f>'Other data'!$E24*((EXP('Other data'!$E54))*'Organic soils'!AB37^'Other data'!$F54)</f>
        <v>0.86011851281252572</v>
      </c>
      <c r="AF61" s="223">
        <f>'Other data'!$E24*((EXP('Other data'!$E54))*'Organic soils'!AC37^'Other data'!$F54)</f>
        <v>0.86624029960607829</v>
      </c>
      <c r="AG61" s="223">
        <f>'Other data'!$E24*((EXP('Other data'!$E54))*'Organic soils'!AD37^'Other data'!$F54)</f>
        <v>0.87490261018406679</v>
      </c>
      <c r="AH61" s="223">
        <f>'Other data'!$E24*((EXP('Other data'!$E54))*'Organic soils'!AE37^'Other data'!$F54)</f>
        <v>0.88354082558305214</v>
      </c>
      <c r="AI61" s="223">
        <f>'Other data'!$E24*((EXP('Other data'!$E54))*'Organic soils'!AF37^'Other data'!$F54)</f>
        <v>0.89215531311575558</v>
      </c>
      <c r="AJ61" s="223">
        <f>'Other data'!$E24*((EXP('Other data'!$E54))*'Organic soils'!AG37^'Other data'!$F54)</f>
        <v>0.90074643003061738</v>
      </c>
      <c r="AK61" s="223">
        <f>'Other data'!$E24*((EXP('Other data'!$E54))*'Organic soils'!AH37^'Other data'!$F54)</f>
        <v>0.90931452390691248</v>
      </c>
      <c r="AL61" s="223">
        <f>'Other data'!$E24*((EXP('Other data'!$E54))*'Organic soils'!AI37^'Other data'!$F54)</f>
        <v>0.91785993302977165</v>
      </c>
      <c r="AM61" s="223">
        <f>'Other data'!$E24*((EXP('Other data'!$E54))*'Organic soils'!AJ37^'Other data'!$F54)</f>
        <v>0.92638298674639774</v>
      </c>
      <c r="AN61" s="223">
        <f>'Other data'!$E24*((EXP('Other data'!$E54))*'Organic soils'!AK37^'Other data'!$F54)</f>
        <v>0.93488400580455655</v>
      </c>
      <c r="AO61" s="223">
        <f>'Other data'!$E24*((EXP('Other data'!$E54))*'Organic soils'!AL37^'Other data'!$F54)</f>
        <v>0.93944753917373292</v>
      </c>
      <c r="AP61" s="223">
        <f>'Other data'!$E24*((EXP('Other data'!$E54))*'Organic soils'!AM37^'Other data'!$F54)</f>
        <v>0.94400483576574579</v>
      </c>
      <c r="AQ61" s="223">
        <f>'Other data'!$E24*((EXP('Other data'!$E54))*'Organic soils'!AN37^'Other data'!$F54)</f>
        <v>0.94855594259063747</v>
      </c>
      <c r="AR61" s="223">
        <f>'Other data'!$E24*((EXP('Other data'!$E54))*'Organic soils'!AO37^'Other data'!$F54)</f>
        <v>0.95310090601757924</v>
      </c>
      <c r="AS61" s="223">
        <f>'Other data'!$E24*((EXP('Other data'!$E54))*'Organic soils'!AP37^'Other data'!$F54)</f>
        <v>0.95763977178745974</v>
      </c>
      <c r="AT61" s="223">
        <f>'Other data'!$E24*((EXP('Other data'!$E54))*'Organic soils'!AQ37^'Other data'!$F54)</f>
        <v>0.95737620839921744</v>
      </c>
      <c r="AU61" s="223">
        <f>'Other data'!$E24*((EXP('Other data'!$E54))*'Organic soils'!AR37^'Other data'!$F54)</f>
        <v>0.95711262456805335</v>
      </c>
      <c r="AV61" s="223">
        <f>'Other data'!$E24*((EXP('Other data'!$E54))*'Organic soils'!AS37^'Other data'!$F54)</f>
        <v>0.95684902028516416</v>
      </c>
      <c r="AW61" s="223">
        <f>'Other data'!$E24*((EXP('Other data'!$E54))*'Organic soils'!AT37^'Other data'!$F54)</f>
        <v>0.95658539554174193</v>
      </c>
      <c r="AX61" s="223">
        <f>'Other data'!$E24*((EXP('Other data'!$E54))*'Organic soils'!AU37^'Other data'!$F54)</f>
        <v>0.95632175032896816</v>
      </c>
      <c r="AY61" s="223">
        <f>'Other data'!$E24*((EXP('Other data'!$E54))*'Organic soils'!AV37^'Other data'!$F54)</f>
        <v>0.9498847261809803</v>
      </c>
      <c r="AZ61" s="223">
        <f>'Other data'!$E24*((EXP('Other data'!$E54))*'Organic soils'!AW37^'Other data'!$F54)</f>
        <v>0.94343538925889026</v>
      </c>
      <c r="BA61" s="223">
        <f>'Other data'!$E24*((EXP('Other data'!$E54))*'Organic soils'!AX37^'Other data'!$F54)</f>
        <v>0.93697360771013716</v>
      </c>
      <c r="BB61" s="223">
        <f>'Other data'!$E24*((EXP('Other data'!$E54))*'Organic soils'!AY37^'Other data'!$F54)</f>
        <v>0.93049924708988485</v>
      </c>
      <c r="BC61" s="223">
        <f>'Other data'!$E24*((EXP('Other data'!$E54))*'Organic soils'!AZ37^'Other data'!$F54)</f>
        <v>0.92837276133432334</v>
      </c>
      <c r="BD61" s="223">
        <f>'Other data'!$E24*((EXP('Other data'!$E54))*'Organic soils'!BA37^'Other data'!$F54)</f>
        <v>0.92624490246915558</v>
      </c>
      <c r="BE61" s="223">
        <f>'Other data'!$E24*((EXP('Other data'!$E54))*'Organic soils'!BB37^'Other data'!$F54)</f>
        <v>0.92411566555938307</v>
      </c>
      <c r="BF61" s="223">
        <f>'Other data'!$E24*((EXP('Other data'!$E54))*'Organic soils'!BC37^'Other data'!$F54)</f>
        <v>0.92198504563763339</v>
      </c>
      <c r="BG61" s="223">
        <f>'Other data'!$E24*((EXP('Other data'!$E54))*'Organic soils'!BD37^'Other data'!$F54)</f>
        <v>0.91985303770385141</v>
      </c>
      <c r="BH61" s="223">
        <f>'Other data'!$E24*((EXP('Other data'!$E54))*'Organic soils'!BE37^'Other data'!$F54)</f>
        <v>0.91771963672499035</v>
      </c>
      <c r="BI61" s="223">
        <f>'Other data'!$E24*((EXP('Other data'!$E54))*'Organic soils'!BF37^'Other data'!$F54)</f>
        <v>0.91558483763468923</v>
      </c>
      <c r="BJ61" s="223">
        <f>'Other data'!$E24*((EXP('Other data'!$E54))*'Organic soils'!BG37^'Other data'!$F54)</f>
        <v>0.91344863533295906</v>
      </c>
      <c r="BK61" s="223">
        <f>'Other data'!$E24*((EXP('Other data'!$E54))*'Organic soils'!BH37^'Other data'!$F54)</f>
        <v>0.9113110246858509</v>
      </c>
      <c r="BL61" s="223">
        <f>'Other data'!$E24*((EXP('Other data'!$E54))*'Organic soils'!BI37^'Other data'!$F54)</f>
        <v>0.9091720005251327</v>
      </c>
      <c r="BM61" s="223">
        <f>'Other data'!$E24*((EXP('Other data'!$E54))*'Organic soils'!BJ37^'Other data'!$F54)</f>
        <v>0.90703155764795129</v>
      </c>
      <c r="BN61" s="223">
        <f>'Other data'!$E24*((EXP('Other data'!$E54))*'Organic soils'!BK37^'Other data'!$F54)</f>
        <v>0.90622315685451982</v>
      </c>
      <c r="BO61" s="223">
        <f>'Other data'!$E24*((EXP('Other data'!$E54))*'Organic soils'!BL37^'Other data'!$F54)</f>
        <v>0.90541455284911621</v>
      </c>
      <c r="BP61" s="223">
        <f>'Other data'!$E24*((EXP('Other data'!$E54))*'Organic soils'!BM37^'Other data'!$F54)</f>
        <v>0.90460574534792859</v>
      </c>
      <c r="BQ61" s="223">
        <f>'Other data'!$E24*((EXP('Other data'!$E54))*'Organic soils'!BN37^'Other data'!$F54)</f>
        <v>0.90379673406642436</v>
      </c>
      <c r="BR61" s="223">
        <f>'Other data'!$E24*((EXP('Other data'!$E54))*'Organic soils'!BO37^'Other data'!$F54)</f>
        <v>0.90298751871934524</v>
      </c>
      <c r="BS61" s="223">
        <f>'Other data'!$E24*((EXP('Other data'!$E54))*'Organic soils'!BP37^'Other data'!$F54)</f>
        <v>0.90217809902070512</v>
      </c>
    </row>
    <row r="62" spans="1:72" ht="14.5" customHeight="1" x14ac:dyDescent="0.35">
      <c r="A62" s="107" t="s">
        <v>35</v>
      </c>
      <c r="B62" s="227" t="s">
        <v>0</v>
      </c>
      <c r="C62" s="31" t="s">
        <v>253</v>
      </c>
      <c r="D62" s="32" t="s">
        <v>4</v>
      </c>
      <c r="E62" s="106" t="s">
        <v>14</v>
      </c>
      <c r="F62" s="106" t="s">
        <v>21</v>
      </c>
      <c r="G62" s="236"/>
      <c r="H62" s="236"/>
      <c r="I62" s="236"/>
      <c r="J62" s="236"/>
      <c r="K62" s="223">
        <f>'Other data'!$E25*(EXP('Other data'!$E55)*'Organic soils'!H37^'Other data'!$F55)</f>
        <v>5.6660064810968705E-2</v>
      </c>
      <c r="L62" s="223">
        <f>'Other data'!$E25*(EXP('Other data'!$E55)*'Organic soils'!I37^'Other data'!$F55)</f>
        <v>5.9426473380485179E-2</v>
      </c>
      <c r="M62" s="223">
        <f>'Other data'!$E25*(EXP('Other data'!$E55)*'Organic soils'!J37^'Other data'!$F55)</f>
        <v>6.2186174726759823E-2</v>
      </c>
      <c r="N62" s="223">
        <f>'Other data'!$E25*(EXP('Other data'!$E55)*'Organic soils'!K37^'Other data'!$F55)</f>
        <v>6.5561069929747195E-2</v>
      </c>
      <c r="O62" s="223">
        <f>'Other data'!$E25*(EXP('Other data'!$E55)*'Organic soils'!L37^'Other data'!$F55)</f>
        <v>6.8926918420347219E-2</v>
      </c>
      <c r="P62" s="223">
        <f>'Other data'!$E25*(EXP('Other data'!$E55)*'Organic soils'!M37^'Other data'!$F55)</f>
        <v>7.22842072673575E-2</v>
      </c>
      <c r="Q62" s="223">
        <f>'Other data'!$E25*(EXP('Other data'!$E55)*'Organic soils'!N37^'Other data'!$F55)</f>
        <v>7.5633374811581444E-2</v>
      </c>
      <c r="R62" s="223">
        <f>'Other data'!$E25*(EXP('Other data'!$E55)*'Organic soils'!O37^'Other data'!$F55)</f>
        <v>7.8974817584064855E-2</v>
      </c>
      <c r="S62" s="223">
        <f>'Other data'!$E25*(EXP('Other data'!$E55)*'Organic soils'!P37^'Other data'!$F55)</f>
        <v>8.2308895977661792E-2</v>
      </c>
      <c r="T62" s="223">
        <f>'Other data'!$E25*(EXP('Other data'!$E55)*'Organic soils'!Q37^'Other data'!$F55)</f>
        <v>8.5635938940162207E-2</v>
      </c>
      <c r="U62" s="223">
        <f>'Other data'!$E25*(EXP('Other data'!$E55)*'Organic soils'!R37^'Other data'!$F55)</f>
        <v>8.8956247890952883E-2</v>
      </c>
      <c r="V62" s="223">
        <f>'Other data'!$E25*(EXP('Other data'!$E55)*'Organic soils'!S37^'Other data'!$F55)</f>
        <v>9.227010001511278E-2</v>
      </c>
      <c r="W62" s="223">
        <f>'Other data'!$E25*(EXP('Other data'!$E55)*'Organic soils'!T37^'Other data'!$F55)</f>
        <v>9.3142375624939155E-2</v>
      </c>
      <c r="X62" s="223">
        <f>'Other data'!$E25*(EXP('Other data'!$E55)*'Organic soils'!U37^'Other data'!$F55)</f>
        <v>9.4014225116611949E-2</v>
      </c>
      <c r="Y62" s="223">
        <f>'Other data'!$E25*(EXP('Other data'!$E55)*'Organic soils'!V37^'Other data'!$F55)</f>
        <v>9.4885652852261942E-2</v>
      </c>
      <c r="Z62" s="223">
        <f>'Other data'!$E25*(EXP('Other data'!$E55)*'Organic soils'!W37^'Other data'!$F55)</f>
        <v>9.5756663107663023E-2</v>
      </c>
      <c r="AA62" s="223">
        <f>'Other data'!$E25*(EXP('Other data'!$E55)*'Organic soils'!X37^'Other data'!$F55)</f>
        <v>9.6627260074748769E-2</v>
      </c>
      <c r="AB62" s="223">
        <f>'Other data'!$E25*(EXP('Other data'!$E55)*'Organic soils'!Y37^'Other data'!$F55)</f>
        <v>9.7497447864037995E-2</v>
      </c>
      <c r="AC62" s="223">
        <f>'Other data'!$E25*(EXP('Other data'!$E55)*'Organic soils'!Z37^'Other data'!$F55)</f>
        <v>9.8367230506963194E-2</v>
      </c>
      <c r="AD62" s="223">
        <f>'Other data'!$E25*(EXP('Other data'!$E55)*'Organic soils'!AA37^'Other data'!$F55)</f>
        <v>9.9236611958115631E-2</v>
      </c>
      <c r="AE62" s="223">
        <f>'Other data'!$E25*(EXP('Other data'!$E55)*'Organic soils'!AB37^'Other data'!$F55)</f>
        <v>0.10010559609740226</v>
      </c>
      <c r="AF62" s="223">
        <f>'Other data'!$E25*(EXP('Other data'!$E55)*'Organic soils'!AC37^'Other data'!$F55)</f>
        <v>0.10097418673212745</v>
      </c>
      <c r="AG62" s="223">
        <f>'Other data'!$E25*(EXP('Other data'!$E55)*'Organic soils'!AD37^'Other data'!$F55)</f>
        <v>0.10220552797525979</v>
      </c>
      <c r="AH62" s="223">
        <f>'Other data'!$E25*(EXP('Other data'!$E55)*'Organic soils'!AE37^'Other data'!$F55)</f>
        <v>0.10343609547657945</v>
      </c>
      <c r="AI62" s="223">
        <f>'Other data'!$E25*(EXP('Other data'!$E55)*'Organic soils'!AF37^'Other data'!$F55)</f>
        <v>0.10466589939622073</v>
      </c>
      <c r="AJ62" s="223">
        <f>'Other data'!$E25*(EXP('Other data'!$E55)*'Organic soils'!AG37^'Other data'!$F55)</f>
        <v>0.10589494963700694</v>
      </c>
      <c r="AK62" s="223">
        <f>'Other data'!$E25*(EXP('Other data'!$E55)*'Organic soils'!AH37^'Other data'!$F55)</f>
        <v>0.10712325585402789</v>
      </c>
      <c r="AL62" s="223">
        <f>'Other data'!$E25*(EXP('Other data'!$E55)*'Organic soils'!AI37^'Other data'!$F55)</f>
        <v>0.10835082746374872</v>
      </c>
      <c r="AM62" s="223">
        <f>'Other data'!$E25*(EXP('Other data'!$E55)*'Organic soils'!AJ37^'Other data'!$F55)</f>
        <v>0.10957767365268321</v>
      </c>
      <c r="AN62" s="223">
        <f>'Other data'!$E25*(EXP('Other data'!$E55)*'Organic soils'!AK37^'Other data'!$F55)</f>
        <v>0.11080380338564766</v>
      </c>
      <c r="AO62" s="223">
        <f>'Other data'!$E25*(EXP('Other data'!$E55)*'Organic soils'!AL37^'Other data'!$F55)</f>
        <v>0.11146302210202498</v>
      </c>
      <c r="AP62" s="223">
        <f>'Other data'!$E25*(EXP('Other data'!$E55)*'Organic soils'!AM37^'Other data'!$F55)</f>
        <v>0.11212203740845002</v>
      </c>
      <c r="AQ62" s="223">
        <f>'Other data'!$E25*(EXP('Other data'!$E55)*'Organic soils'!AN37^'Other data'!$F55)</f>
        <v>0.11278085062489923</v>
      </c>
      <c r="AR62" s="223">
        <f>'Other data'!$E25*(EXP('Other data'!$E55)*'Organic soils'!AO37^'Other data'!$F55)</f>
        <v>0.11343946305472594</v>
      </c>
      <c r="AS62" s="223">
        <f>'Other data'!$E25*(EXP('Other data'!$E55)*'Organic soils'!AP37^'Other data'!$F55)</f>
        <v>0.11409787598496879</v>
      </c>
      <c r="AT62" s="223">
        <f>'Other data'!$E25*(EXP('Other data'!$E55)*'Organic soils'!AQ37^'Other data'!$F55)</f>
        <v>0.11405962453428163</v>
      </c>
      <c r="AU62" s="223">
        <f>'Other data'!$E25*(EXP('Other data'!$E55)*'Organic soils'!AR37^'Other data'!$F55)</f>
        <v>0.11402137241410037</v>
      </c>
      <c r="AV62" s="223">
        <f>'Other data'!$E25*(EXP('Other data'!$E55)*'Organic soils'!AS37^'Other data'!$F55)</f>
        <v>0.11398311962417695</v>
      </c>
      <c r="AW62" s="223">
        <f>'Other data'!$E25*(EXP('Other data'!$E55)*'Organic soils'!AT37^'Other data'!$F55)</f>
        <v>0.11394486616426332</v>
      </c>
      <c r="AX62" s="223">
        <f>'Other data'!$E25*(EXP('Other data'!$E55)*'Organic soils'!AU37^'Other data'!$F55)</f>
        <v>0.11390661203411079</v>
      </c>
      <c r="AY62" s="223">
        <f>'Other data'!$E25*(EXP('Other data'!$E55)*'Organic soils'!AV37^'Other data'!$F55)</f>
        <v>0.11297333411476863</v>
      </c>
      <c r="AZ62" s="223">
        <f>'Other data'!$E25*(EXP('Other data'!$E55)*'Organic soils'!AW37^'Other data'!$F55)</f>
        <v>0.11203965365092293</v>
      </c>
      <c r="BA62" s="223">
        <f>'Other data'!$E25*(EXP('Other data'!$E55)*'Organic soils'!AX37^'Other data'!$F55)</f>
        <v>0.11110556693612866</v>
      </c>
      <c r="BB62" s="223">
        <f>'Other data'!$E25*(EXP('Other data'!$E55)*'Organic soils'!AY37^'Other data'!$F55)</f>
        <v>0.1101710701967088</v>
      </c>
      <c r="BC62" s="223">
        <f>'Other data'!$E25*(EXP('Other data'!$E55)*'Organic soils'!AZ37^'Other data'!$F55)</f>
        <v>0.10986444618104887</v>
      </c>
      <c r="BD62" s="223">
        <f>'Other data'!$E25*(EXP('Other data'!$E55)*'Organic soils'!BA37^'Other data'!$F55)</f>
        <v>0.10955777749761772</v>
      </c>
      <c r="BE62" s="223">
        <f>'Other data'!$E25*(EXP('Other data'!$E55)*'Organic soils'!BB37^'Other data'!$F55)</f>
        <v>0.10925106400831254</v>
      </c>
      <c r="BF62" s="223">
        <f>'Other data'!$E25*(EXP('Other data'!$E55)*'Organic soils'!BC37^'Other data'!$F55)</f>
        <v>0.10894430557419434</v>
      </c>
      <c r="BG62" s="223">
        <f>'Other data'!$E25*(EXP('Other data'!$E55)*'Organic soils'!BD37^'Other data'!$F55)</f>
        <v>0.10863750205548006</v>
      </c>
      <c r="BH62" s="223">
        <f>'Other data'!$E25*(EXP('Other data'!$E55)*'Organic soils'!BE37^'Other data'!$F55)</f>
        <v>0.10833065331153562</v>
      </c>
      <c r="BI62" s="223">
        <f>'Other data'!$E25*(EXP('Other data'!$E55)*'Organic soils'!BF37^'Other data'!$F55)</f>
        <v>0.10802375920086715</v>
      </c>
      <c r="BJ62" s="223">
        <f>'Other data'!$E25*(EXP('Other data'!$E55)*'Organic soils'!BG37^'Other data'!$F55)</f>
        <v>0.10771681958111438</v>
      </c>
      <c r="BK62" s="223">
        <f>'Other data'!$E25*(EXP('Other data'!$E55)*'Organic soils'!BH37^'Other data'!$F55)</f>
        <v>0.10740983430904164</v>
      </c>
      <c r="BL62" s="223">
        <f>'Other data'!$E25*(EXP('Other data'!$E55)*'Organic soils'!BI37^'Other data'!$F55)</f>
        <v>0.10710280324053044</v>
      </c>
      <c r="BM62" s="223">
        <f>'Other data'!$E25*(EXP('Other data'!$E55)*'Organic soils'!BJ37^'Other data'!$F55)</f>
        <v>0.10679572623057103</v>
      </c>
      <c r="BN62" s="223">
        <f>'Other data'!$E25*(EXP('Other data'!$E55)*'Organic soils'!BK37^'Other data'!$F55)</f>
        <v>0.10667979072574152</v>
      </c>
      <c r="BO62" s="223">
        <f>'Other data'!$E25*(EXP('Other data'!$E55)*'Organic soils'!BL37^'Other data'!$F55)</f>
        <v>0.10656384864507974</v>
      </c>
      <c r="BP62" s="223">
        <f>'Other data'!$E25*(EXP('Other data'!$E55)*'Organic soils'!BM37^'Other data'!$F55)</f>
        <v>0.10644789998068371</v>
      </c>
      <c r="BQ62" s="223">
        <f>'Other data'!$E25*(EXP('Other data'!$E55)*'Organic soils'!BN37^'Other data'!$F55)</f>
        <v>0.10633194472463328</v>
      </c>
      <c r="BR62" s="223">
        <f>'Other data'!$E25*(EXP('Other data'!$E55)*'Organic soils'!BO37^'Other data'!$F55)</f>
        <v>0.10621598286898945</v>
      </c>
      <c r="BS62" s="223">
        <f>'Other data'!$E25*(EXP('Other data'!$E55)*'Organic soils'!BP37^'Other data'!$F55)</f>
        <v>0.10610001440579456</v>
      </c>
    </row>
    <row r="63" spans="1:72" ht="14.5" customHeight="1" x14ac:dyDescent="0.35">
      <c r="A63" s="107" t="s">
        <v>35</v>
      </c>
      <c r="B63" s="227" t="s">
        <v>0</v>
      </c>
      <c r="C63" s="31" t="s">
        <v>253</v>
      </c>
      <c r="D63" s="32" t="s">
        <v>4</v>
      </c>
      <c r="E63" s="106" t="s">
        <v>13</v>
      </c>
      <c r="F63" s="106" t="s">
        <v>130</v>
      </c>
      <c r="G63" s="236"/>
      <c r="H63" s="236"/>
      <c r="I63" s="236"/>
      <c r="J63" s="236"/>
      <c r="K63" s="223">
        <f>'Other data'!$E26*(EXP('Other data'!$E56)*'Organic soils'!H37^'Other data'!$F56)</f>
        <v>6.8858731551228076E-3</v>
      </c>
      <c r="L63" s="223">
        <f>'Other data'!$E26*(EXP('Other data'!$E56)*'Organic soils'!I37^'Other data'!$F56)</f>
        <v>7.1981327543017551E-3</v>
      </c>
      <c r="M63" s="223">
        <f>'Other data'!$E26*(EXP('Other data'!$E56)*'Organic soils'!J37^'Other data'!$F56)</f>
        <v>7.5086276498109866E-3</v>
      </c>
      <c r="N63" s="223">
        <f>'Other data'!$E26*(EXP('Other data'!$E56)*'Organic soils'!K37^'Other data'!$F56)</f>
        <v>7.8870396834654528E-3</v>
      </c>
      <c r="O63" s="223">
        <f>'Other data'!$E26*(EXP('Other data'!$E56)*'Organic soils'!L37^'Other data'!$F56)</f>
        <v>8.2630876927077372E-3</v>
      </c>
      <c r="P63" s="223">
        <f>'Other data'!$E26*(EXP('Other data'!$E56)*'Organic soils'!M37^'Other data'!$F56)</f>
        <v>8.636906752921265E-3</v>
      </c>
      <c r="Q63" s="223">
        <f>'Other data'!$E26*(EXP('Other data'!$E56)*'Organic soils'!N37^'Other data'!$F56)</f>
        <v>9.0086180123513937E-3</v>
      </c>
      <c r="R63" s="223">
        <f>'Other data'!$E26*(EXP('Other data'!$E56)*'Organic soils'!O37^'Other data'!$F56)</f>
        <v>9.3783307091944157E-3</v>
      </c>
      <c r="S63" s="223">
        <f>'Other data'!$E26*(EXP('Other data'!$E56)*'Organic soils'!P37^'Other data'!$F56)</f>
        <v>9.7461438198171869E-3</v>
      </c>
      <c r="T63" s="223">
        <f>'Other data'!$E26*(EXP('Other data'!$E56)*'Organic soils'!Q37^'Other data'!$F56)</f>
        <v>1.0112147418404542E-2</v>
      </c>
      <c r="U63" s="223">
        <f>'Other data'!$E26*(EXP('Other data'!$E56)*'Organic soils'!R37^'Other data'!$F56)</f>
        <v>1.0476423808290983E-2</v>
      </c>
      <c r="V63" s="223">
        <f>'Other data'!$E26*(EXP('Other data'!$E56)*'Organic soils'!S37^'Other data'!$F56)</f>
        <v>1.0839048470770199E-2</v>
      </c>
      <c r="W63" s="223">
        <f>'Other data'!$E26*(EXP('Other data'!$E56)*'Organic soils'!T37^'Other data'!$F56)</f>
        <v>1.0934346835322552E-2</v>
      </c>
      <c r="X63" s="223">
        <f>'Other data'!$E26*(EXP('Other data'!$E56)*'Organic soils'!U37^'Other data'!$F56)</f>
        <v>1.1029536545486027E-2</v>
      </c>
      <c r="Y63" s="223">
        <f>'Other data'!$E26*(EXP('Other data'!$E56)*'Organic soils'!V37^'Other data'!$F56)</f>
        <v>1.112461878331724E-2</v>
      </c>
      <c r="Z63" s="223">
        <f>'Other data'!$E26*(EXP('Other data'!$E56)*'Organic soils'!W37^'Other data'!$F56)</f>
        <v>1.121959470672333E-2</v>
      </c>
      <c r="AA63" s="223">
        <f>'Other data'!$E26*(EXP('Other data'!$E56)*'Organic soils'!X37^'Other data'!$F56)</f>
        <v>1.1314465450181293E-2</v>
      </c>
      <c r="AB63" s="223">
        <f>'Other data'!$E26*(EXP('Other data'!$E56)*'Organic soils'!Y37^'Other data'!$F56)</f>
        <v>1.1409232125429866E-2</v>
      </c>
      <c r="AC63" s="223">
        <f>'Other data'!$E26*(EXP('Other data'!$E56)*'Organic soils'!Z37^'Other data'!$F56)</f>
        <v>1.1503895822134107E-2</v>
      </c>
      <c r="AD63" s="223">
        <f>'Other data'!$E26*(EXP('Other data'!$E56)*'Organic soils'!AA37^'Other data'!$F56)</f>
        <v>1.1598457608525105E-2</v>
      </c>
      <c r="AE63" s="223">
        <f>'Other data'!$E26*(EXP('Other data'!$E56)*'Organic soils'!AB37^'Other data'!$F56)</f>
        <v>1.1692918532014833E-2</v>
      </c>
      <c r="AF63" s="223">
        <f>'Other data'!$E26*(EXP('Other data'!$E56)*'Organic soils'!AC37^'Other data'!$F56)</f>
        <v>1.1787279619788519E-2</v>
      </c>
      <c r="AG63" s="223">
        <f>'Other data'!$E26*(EXP('Other data'!$E56)*'Organic soils'!AD37^'Other data'!$F56)</f>
        <v>1.1920952110817409E-2</v>
      </c>
      <c r="AH63" s="223">
        <f>'Other data'!$E26*(EXP('Other data'!$E56)*'Organic soils'!AE37^'Other data'!$F56)</f>
        <v>1.2054428579850044E-2</v>
      </c>
      <c r="AI63" s="223">
        <f>'Other data'!$E26*(EXP('Other data'!$E56)*'Organic soils'!AF37^'Other data'!$F56)</f>
        <v>1.2187711762097609E-2</v>
      </c>
      <c r="AJ63" s="223">
        <f>'Other data'!$E26*(EXP('Other data'!$E56)*'Organic soils'!AG37^'Other data'!$F56)</f>
        <v>1.2320804321292414E-2</v>
      </c>
      <c r="AK63" s="223">
        <f>'Other data'!$E26*(EXP('Other data'!$E56)*'Organic soils'!AH37^'Other data'!$F56)</f>
        <v>1.2453708852405151E-2</v>
      </c>
      <c r="AL63" s="223">
        <f>'Other data'!$E26*(EXP('Other data'!$E56)*'Organic soils'!AI37^'Other data'!$F56)</f>
        <v>1.2586427884227213E-2</v>
      </c>
      <c r="AM63" s="223">
        <f>'Other data'!$E26*(EXP('Other data'!$E56)*'Organic soils'!AJ37^'Other data'!$F56)</f>
        <v>1.2718963881826943E-2</v>
      </c>
      <c r="AN63" s="223">
        <f>'Other data'!$E26*(EXP('Other data'!$E56)*'Organic soils'!AK37^'Other data'!$F56)</f>
        <v>1.2851319248886179E-2</v>
      </c>
      <c r="AO63" s="223">
        <f>'Other data'!$E26*(EXP('Other data'!$E56)*'Organic soils'!AL37^'Other data'!$F56)</f>
        <v>1.292243680929875E-2</v>
      </c>
      <c r="AP63" s="223">
        <f>'Other data'!$E26*(EXP('Other data'!$E56)*'Organic soils'!AM37^'Other data'!$F56)</f>
        <v>1.2993503147648909E-2</v>
      </c>
      <c r="AQ63" s="223">
        <f>'Other data'!$E26*(EXP('Other data'!$E56)*'Organic soils'!AN37^'Other data'!$F56)</f>
        <v>1.3064518617221335E-2</v>
      </c>
      <c r="AR63" s="223">
        <f>'Other data'!$E26*(EXP('Other data'!$E56)*'Organic soils'!AO37^'Other data'!$F56)</f>
        <v>1.3135483566708711E-2</v>
      </c>
      <c r="AS63" s="223">
        <f>'Other data'!$E26*(EXP('Other data'!$E56)*'Organic soils'!AP37^'Other data'!$F56)</f>
        <v>1.3206398340298969E-2</v>
      </c>
      <c r="AT63" s="223">
        <f>'Other data'!$E26*(EXP('Other data'!$E56)*'Organic soils'!AQ37^'Other data'!$F56)</f>
        <v>1.3202279225483523E-2</v>
      </c>
      <c r="AU63" s="223">
        <f>'Other data'!$E26*(EXP('Other data'!$E56)*'Organic soils'!AR37^'Other data'!$F56)</f>
        <v>1.3198159942348492E-2</v>
      </c>
      <c r="AV63" s="223">
        <f>'Other data'!$E26*(EXP('Other data'!$E56)*'Organic soils'!AS37^'Other data'!$F56)</f>
        <v>1.3194040490827548E-2</v>
      </c>
      <c r="AW63" s="223">
        <f>'Other data'!$E26*(EXP('Other data'!$E56)*'Organic soils'!AT37^'Other data'!$F56)</f>
        <v>1.3189920870854374E-2</v>
      </c>
      <c r="AX63" s="223">
        <f>'Other data'!$E26*(EXP('Other data'!$E56)*'Organic soils'!AU37^'Other data'!$F56)</f>
        <v>1.3185801082362558E-2</v>
      </c>
      <c r="AY63" s="223">
        <f>'Other data'!$E26*(EXP('Other data'!$E56)*'Organic soils'!AV37^'Other data'!$F56)</f>
        <v>1.3085261533465375E-2</v>
      </c>
      <c r="AZ63" s="223">
        <f>'Other data'!$E26*(EXP('Other data'!$E56)*'Organic soils'!AW37^'Other data'!$F56)</f>
        <v>1.2984620711981813E-2</v>
      </c>
      <c r="BA63" s="223">
        <f>'Other data'!$E26*(EXP('Other data'!$E56)*'Organic soils'!AX37^'Other data'!$F56)</f>
        <v>1.2883877626340089E-2</v>
      </c>
      <c r="BB63" s="223">
        <f>'Other data'!$E26*(EXP('Other data'!$E56)*'Organic soils'!AY37^'Other data'!$F56)</f>
        <v>1.2783031266395553E-2</v>
      </c>
      <c r="BC63" s="223">
        <f>'Other data'!$E26*(EXP('Other data'!$E56)*'Organic soils'!AZ37^'Other data'!$F56)</f>
        <v>1.2749928928375431E-2</v>
      </c>
      <c r="BD63" s="223">
        <f>'Other data'!$E26*(EXP('Other data'!$E56)*'Organic soils'!BA37^'Other data'!$F56)</f>
        <v>1.2716815330938214E-2</v>
      </c>
      <c r="BE63" s="223">
        <f>'Other data'!$E26*(EXP('Other data'!$E56)*'Organic soils'!BB37^'Other data'!$F56)</f>
        <v>1.2683690437073063E-2</v>
      </c>
      <c r="BF63" s="223">
        <f>'Other data'!$E26*(EXP('Other data'!$E56)*'Organic soils'!BC37^'Other data'!$F56)</f>
        <v>1.2650554209537762E-2</v>
      </c>
      <c r="BG63" s="223">
        <f>'Other data'!$E26*(EXP('Other data'!$E56)*'Organic soils'!BD37^'Other data'!$F56)</f>
        <v>1.2617406610856568E-2</v>
      </c>
      <c r="BH63" s="223">
        <f>'Other data'!$E26*(EXP('Other data'!$E56)*'Organic soils'!BE37^'Other data'!$F56)</f>
        <v>1.2584247603318093E-2</v>
      </c>
      <c r="BI63" s="223">
        <f>'Other data'!$E26*(EXP('Other data'!$E56)*'Organic soils'!BF37^'Other data'!$F56)</f>
        <v>1.2551077148973043E-2</v>
      </c>
      <c r="BJ63" s="223">
        <f>'Other data'!$E26*(EXP('Other data'!$E56)*'Organic soils'!BG37^'Other data'!$F56)</f>
        <v>1.2517895209632118E-2</v>
      </c>
      <c r="BK63" s="223">
        <f>'Other data'!$E26*(EXP('Other data'!$E56)*'Organic soils'!BH37^'Other data'!$F56)</f>
        <v>1.2484701746863617E-2</v>
      </c>
      <c r="BL63" s="223">
        <f>'Other data'!$E26*(EXP('Other data'!$E56)*'Organic soils'!BI37^'Other data'!$F56)</f>
        <v>1.2451496721991315E-2</v>
      </c>
      <c r="BM63" s="223">
        <f>'Other data'!$E26*(EXP('Other data'!$E56)*'Organic soils'!BJ37^'Other data'!$F56)</f>
        <v>1.2418280096092044E-2</v>
      </c>
      <c r="BN63" s="223">
        <f>'Other data'!$E26*(EXP('Other data'!$E56)*'Organic soils'!BK37^'Other data'!$F56)</f>
        <v>1.2405737583547124E-2</v>
      </c>
      <c r="BO63" s="223">
        <f>'Other data'!$E26*(EXP('Other data'!$E56)*'Organic soils'!BL37^'Other data'!$F56)</f>
        <v>1.239319341003085E-2</v>
      </c>
      <c r="BP63" s="223">
        <f>'Other data'!$E26*(EXP('Other data'!$E56)*'Organic soils'!BM37^'Other data'!$F56)</f>
        <v>1.2380647573421359E-2</v>
      </c>
      <c r="BQ63" s="223">
        <f>'Other data'!$E26*(EXP('Other data'!$E56)*'Organic soils'!BN37^'Other data'!$F56)</f>
        <v>1.2368100071591663E-2</v>
      </c>
      <c r="BR63" s="223">
        <f>'Other data'!$E26*(EXP('Other data'!$E56)*'Organic soils'!BO37^'Other data'!$F56)</f>
        <v>1.23555509024096E-2</v>
      </c>
      <c r="BS63" s="223">
        <f>'Other data'!$E26*(EXP('Other data'!$E56)*'Organic soils'!BP37^'Other data'!$F56)</f>
        <v>1.2343000063737833E-2</v>
      </c>
    </row>
    <row r="64" spans="1:72" ht="14.5" customHeight="1" x14ac:dyDescent="0.35">
      <c r="A64" s="107" t="s">
        <v>35</v>
      </c>
      <c r="B64" s="227" t="s">
        <v>0</v>
      </c>
      <c r="C64" s="31" t="s">
        <v>253</v>
      </c>
      <c r="D64" s="32" t="s">
        <v>4</v>
      </c>
      <c r="E64" s="106" t="s">
        <v>13</v>
      </c>
      <c r="F64" s="106" t="s">
        <v>131</v>
      </c>
      <c r="G64" s="236"/>
      <c r="H64" s="236"/>
      <c r="I64" s="236"/>
      <c r="J64" s="236"/>
      <c r="K64" s="223">
        <f>'Other data'!$E28*(EXP('Other data'!$E$59)*'Organic soils'!H37^'Other data'!$F$59)</f>
        <v>4.3585116644087249E-3</v>
      </c>
      <c r="L64" s="223">
        <f>'Other data'!$E28*(EXP('Other data'!$E$59)*'Organic soils'!I37^'Other data'!$F$59)</f>
        <v>4.5866336495896075E-3</v>
      </c>
      <c r="M64" s="223">
        <f>'Other data'!$E28*(EXP('Other data'!$E$59)*'Organic soils'!J37^'Other data'!$F$59)</f>
        <v>4.8149466249254843E-3</v>
      </c>
      <c r="N64" s="223">
        <f>'Other data'!$E28*(EXP('Other data'!$E$59)*'Organic soils'!K37^'Other data'!$F$59)</f>
        <v>5.0951206691649759E-3</v>
      </c>
      <c r="O64" s="223">
        <f>'Other data'!$E28*(EXP('Other data'!$E$59)*'Organic soils'!L37^'Other data'!$F$59)</f>
        <v>5.3755541011439147E-3</v>
      </c>
      <c r="P64" s="223">
        <f>'Other data'!$E28*(EXP('Other data'!$E$59)*'Organic soils'!M37^'Other data'!$F$59)</f>
        <v>5.656233820651729E-3</v>
      </c>
      <c r="Q64" s="223">
        <f>'Other data'!$E28*(EXP('Other data'!$E$59)*'Organic soils'!N37^'Other data'!$F$59)</f>
        <v>5.9371479975026779E-3</v>
      </c>
      <c r="R64" s="223">
        <f>'Other data'!$E28*(EXP('Other data'!$E$59)*'Organic soils'!O37^'Other data'!$F$59)</f>
        <v>6.2182858948856357E-3</v>
      </c>
      <c r="S64" s="223">
        <f>'Other data'!$E28*(EXP('Other data'!$E$59)*'Organic soils'!P37^'Other data'!$F$59)</f>
        <v>6.499637724072106E-3</v>
      </c>
      <c r="T64" s="223">
        <f>'Other data'!$E28*(EXP('Other data'!$E$59)*'Organic soils'!Q37^'Other data'!$F$59)</f>
        <v>6.7811945238101697E-3</v>
      </c>
      <c r="U64" s="223">
        <f>'Other data'!$E28*(EXP('Other data'!$E$59)*'Organic soils'!R37^'Other data'!$F$59)</f>
        <v>7.0629480593734943E-3</v>
      </c>
      <c r="V64" s="223">
        <f>'Other data'!$E28*(EXP('Other data'!$E$59)*'Organic soils'!S37^'Other data'!$F$59)</f>
        <v>7.3448907374114025E-3</v>
      </c>
      <c r="W64" s="223">
        <f>'Other data'!$E28*(EXP('Other data'!$E$59)*'Organic soils'!T37^'Other data'!$F$59)</f>
        <v>7.419223269620745E-3</v>
      </c>
      <c r="X64" s="223">
        <f>'Other data'!$E28*(EXP('Other data'!$E$59)*'Organic soils'!U37^'Other data'!$F$59)</f>
        <v>7.4935683249378326E-3</v>
      </c>
      <c r="Y64" s="223">
        <f>'Other data'!$E28*(EXP('Other data'!$E$59)*'Organic soils'!V37^'Other data'!$F$59)</f>
        <v>7.5679257832724127E-3</v>
      </c>
      <c r="Z64" s="223">
        <f>'Other data'!$E28*(EXP('Other data'!$E$59)*'Organic soils'!W37^'Other data'!$F$59)</f>
        <v>7.6422955268351644E-3</v>
      </c>
      <c r="AA64" s="223">
        <f>'Other data'!$E28*(EXP('Other data'!$E$59)*'Organic soils'!X37^'Other data'!$F$59)</f>
        <v>7.7166774400717923E-3</v>
      </c>
      <c r="AB64" s="223">
        <f>'Other data'!$E28*(EXP('Other data'!$E$59)*'Organic soils'!Y37^'Other data'!$F$59)</f>
        <v>7.7910714096000701E-3</v>
      </c>
      <c r="AC64" s="223">
        <f>'Other data'!$E28*(EXP('Other data'!$E$59)*'Organic soils'!Z37^'Other data'!$F$59)</f>
        <v>7.8654773241487886E-3</v>
      </c>
      <c r="AD64" s="223">
        <f>'Other data'!$E28*(EXP('Other data'!$E$59)*'Organic soils'!AA37^'Other data'!$F$59)</f>
        <v>7.9398950744993639E-3</v>
      </c>
      <c r="AE64" s="223">
        <f>'Other data'!$E28*(EXP('Other data'!$E$59)*'Organic soils'!AB37^'Other data'!$F$59)</f>
        <v>8.0143245534292171E-3</v>
      </c>
      <c r="AF64" s="223">
        <f>'Other data'!$E28*(EXP('Other data'!$E$59)*'Organic soils'!AC37^'Other data'!$F$59)</f>
        <v>8.088765655657592E-3</v>
      </c>
      <c r="AG64" s="223">
        <f>'Other data'!$E28*(EXP('Other data'!$E$59)*'Organic soils'!AD37^'Other data'!$F$59)</f>
        <v>8.1943726410559914E-3</v>
      </c>
      <c r="AH64" s="223">
        <f>'Other data'!$E28*(EXP('Other data'!$E$59)*'Organic soils'!AE37^'Other data'!$F$59)</f>
        <v>8.3000025144560063E-3</v>
      </c>
      <c r="AI64" s="223">
        <f>'Other data'!$E28*(EXP('Other data'!$E$59)*'Organic soils'!AF37^'Other data'!$F$59)</f>
        <v>8.4056549942930249E-3</v>
      </c>
      <c r="AJ64" s="223">
        <f>'Other data'!$E28*(EXP('Other data'!$E$59)*'Organic soils'!AG37^'Other data'!$F$59)</f>
        <v>8.5113298059040429E-3</v>
      </c>
      <c r="AK64" s="223">
        <f>'Other data'!$E28*(EXP('Other data'!$E$59)*'Organic soils'!AH37^'Other data'!$F$59)</f>
        <v>8.6170266812763026E-3</v>
      </c>
      <c r="AL64" s="223">
        <f>'Other data'!$E28*(EXP('Other data'!$E$59)*'Organic soils'!AI37^'Other data'!$F$59)</f>
        <v>8.7227453588078537E-3</v>
      </c>
      <c r="AM64" s="223">
        <f>'Other data'!$E28*(EXP('Other data'!$E$59)*'Organic soils'!AJ37^'Other data'!$F$59)</f>
        <v>8.828485583079828E-3</v>
      </c>
      <c r="AN64" s="223">
        <f>'Other data'!$E28*(EXP('Other data'!$E$59)*'Organic soils'!AK37^'Other data'!$F$59)</f>
        <v>8.9342471046389288E-3</v>
      </c>
      <c r="AO64" s="223">
        <f>'Other data'!$E28*(EXP('Other data'!$E$59)*'Organic soils'!AL37^'Other data'!$F$59)</f>
        <v>8.9911429479261253E-3</v>
      </c>
      <c r="AP64" s="223">
        <f>'Other data'!$E28*(EXP('Other data'!$E$59)*'Organic soils'!AM37^'Other data'!$F$59)</f>
        <v>9.0480448450077078E-3</v>
      </c>
      <c r="AQ64" s="223">
        <f>'Other data'!$E28*(EXP('Other data'!$E$59)*'Organic soils'!AN37^'Other data'!$F$59)</f>
        <v>9.1049527590879413E-3</v>
      </c>
      <c r="AR64" s="223">
        <f>'Other data'!$E28*(EXP('Other data'!$E$59)*'Organic soils'!AO37^'Other data'!$F$59)</f>
        <v>9.1618666538196055E-3</v>
      </c>
      <c r="AS64" s="223">
        <f>'Other data'!$E28*(EXP('Other data'!$E$59)*'Organic soils'!AP37^'Other data'!$F$59)</f>
        <v>9.2187864932956505E-3</v>
      </c>
      <c r="AT64" s="223">
        <f>'Other data'!$E28*(EXP('Other data'!$E$59)*'Organic soils'!AQ37^'Other data'!$F$59)</f>
        <v>9.215479020928289E-3</v>
      </c>
      <c r="AU64" s="223">
        <f>'Other data'!$E28*(EXP('Other data'!$E$59)*'Organic soils'!AR37^'Other data'!$F$59)</f>
        <v>9.2121715685183521E-3</v>
      </c>
      <c r="AV64" s="223">
        <f>'Other data'!$E28*(EXP('Other data'!$E$59)*'Organic soils'!AS37^'Other data'!$F$59)</f>
        <v>9.2088641360727561E-3</v>
      </c>
      <c r="AW64" s="223">
        <f>'Other data'!$E28*(EXP('Other data'!$E$59)*'Organic soils'!AT37^'Other data'!$F$59)</f>
        <v>9.2055567235984417E-3</v>
      </c>
      <c r="AX64" s="223">
        <f>'Other data'!$E28*(EXP('Other data'!$E$59)*'Organic soils'!AU37^'Other data'!$F$59)</f>
        <v>9.2022493311023183E-3</v>
      </c>
      <c r="AY64" s="223">
        <f>'Other data'!$E28*(EXP('Other data'!$E$59)*'Organic soils'!AV37^'Other data'!$F$59)</f>
        <v>9.1215837848678608E-3</v>
      </c>
      <c r="AZ64" s="223">
        <f>'Other data'!$E28*(EXP('Other data'!$E$59)*'Organic soils'!AW37^'Other data'!$F$59)</f>
        <v>9.0409302302936027E-3</v>
      </c>
      <c r="BA64" s="223">
        <f>'Other data'!$E28*(EXP('Other data'!$E$59)*'Organic soils'!AX37^'Other data'!$F$59)</f>
        <v>8.9602887707464461E-3</v>
      </c>
      <c r="BB64" s="223">
        <f>'Other data'!$E28*(EXP('Other data'!$E$59)*'Organic soils'!AY37^'Other data'!$F$59)</f>
        <v>8.8796595114067206E-3</v>
      </c>
      <c r="BC64" s="223">
        <f>'Other data'!$E28*(EXP('Other data'!$E$59)*'Organic soils'!AZ37^'Other data'!$F$59)</f>
        <v>8.8532141390910458E-3</v>
      </c>
      <c r="BD64" s="223">
        <f>'Other data'!$E28*(EXP('Other data'!$E$59)*'Organic soils'!BA37^'Other data'!$F$59)</f>
        <v>8.8267700948108478E-3</v>
      </c>
      <c r="BE64" s="223">
        <f>'Other data'!$E28*(EXP('Other data'!$E$59)*'Organic soils'!BB37^'Other data'!$F$59)</f>
        <v>8.800327382410815E-3</v>
      </c>
      <c r="BF64" s="223">
        <f>'Other data'!$E28*(EXP('Other data'!$E$59)*'Organic soils'!BC37^'Other data'!$F$59)</f>
        <v>8.7738860057581542E-3</v>
      </c>
      <c r="BG64" s="223">
        <f>'Other data'!$E28*(EXP('Other data'!$E$59)*'Organic soils'!BD37^'Other data'!$F$59)</f>
        <v>8.7474459687427956E-3</v>
      </c>
      <c r="BH64" s="223">
        <f>'Other data'!$E28*(EXP('Other data'!$E$59)*'Organic soils'!BE37^'Other data'!$F$59)</f>
        <v>8.7210072752775831E-3</v>
      </c>
      <c r="BI64" s="223">
        <f>'Other data'!$E28*(EXP('Other data'!$E$59)*'Organic soils'!BF37^'Other data'!$F$59)</f>
        <v>8.6945699292984707E-3</v>
      </c>
      <c r="BJ64" s="223">
        <f>'Other data'!$E28*(EXP('Other data'!$E$59)*'Organic soils'!BG37^'Other data'!$F$59)</f>
        <v>8.6681339347648052E-3</v>
      </c>
      <c r="BK64" s="223">
        <f>'Other data'!$E28*(EXP('Other data'!$E$59)*'Organic soils'!BH37^'Other data'!$F$59)</f>
        <v>8.6416992956593972E-3</v>
      </c>
      <c r="BL64" s="223">
        <f>'Other data'!$E28*(EXP('Other data'!$E$59)*'Organic soils'!BI37^'Other data'!$F$59)</f>
        <v>8.6152660159888542E-3</v>
      </c>
      <c r="BM64" s="223">
        <f>'Other data'!$E28*(EXP('Other data'!$E$59)*'Organic soils'!BJ37^'Other data'!$F$59)</f>
        <v>8.5888340997837247E-3</v>
      </c>
      <c r="BN64" s="223">
        <f>'Other data'!$E28*(EXP('Other data'!$E$59)*'Organic soils'!BK37^'Other data'!$F$59)</f>
        <v>8.5788562381967463E-3</v>
      </c>
      <c r="BO64" s="223">
        <f>'Other data'!$E28*(EXP('Other data'!$E$59)*'Organic soils'!BL37^'Other data'!$F$59)</f>
        <v>8.5688785717153246E-3</v>
      </c>
      <c r="BP64" s="223">
        <f>'Other data'!$E28*(EXP('Other data'!$E$59)*'Organic soils'!BM37^'Other data'!$F$59)</f>
        <v>8.558901100558982E-3</v>
      </c>
      <c r="BQ64" s="223">
        <f>'Other data'!$E28*(EXP('Other data'!$E$59)*'Organic soils'!BN37^'Other data'!$F$59)</f>
        <v>8.5489238249477628E-3</v>
      </c>
      <c r="BR64" s="223">
        <f>'Other data'!$E28*(EXP('Other data'!$E$59)*'Organic soils'!BO37^'Other data'!$F$59)</f>
        <v>8.5389467451022147E-3</v>
      </c>
      <c r="BS64" s="223">
        <f>'Other data'!$E28*(EXP('Other data'!$E$59)*'Organic soils'!BP37^'Other data'!$F$59)</f>
        <v>8.5289698612433743E-3</v>
      </c>
    </row>
    <row r="65" spans="1:71" ht="14.5" customHeight="1" x14ac:dyDescent="0.35">
      <c r="A65" s="107" t="s">
        <v>35</v>
      </c>
      <c r="B65" s="227" t="s">
        <v>0</v>
      </c>
      <c r="C65" s="31" t="s">
        <v>253</v>
      </c>
      <c r="D65" s="32" t="s">
        <v>4</v>
      </c>
      <c r="E65" s="106" t="s">
        <v>14</v>
      </c>
      <c r="F65" s="106" t="s">
        <v>23</v>
      </c>
      <c r="G65" s="236"/>
      <c r="H65" s="236"/>
      <c r="I65" s="236"/>
      <c r="J65" s="236"/>
      <c r="K65" s="223">
        <f>'Other data'!$E27*(EXP('Other data'!$E57)*'Organic soils'!H37^'Other data'!$F57)</f>
        <v>3.6671773770572361E-2</v>
      </c>
      <c r="L65" s="223">
        <f>'Other data'!$E27*(EXP('Other data'!$E57)*'Organic soils'!I37^'Other data'!$F57)</f>
        <v>3.8829780022710328E-2</v>
      </c>
      <c r="M65" s="223">
        <f>'Other data'!$E27*(EXP('Other data'!$E57)*'Organic soils'!J37^'Other data'!$F57)</f>
        <v>4.1002622543571725E-2</v>
      </c>
      <c r="N65" s="223">
        <f>'Other data'!$E27*(EXP('Other data'!$E57)*'Organic soils'!K37^'Other data'!$F57)</f>
        <v>4.3686039172995864E-2</v>
      </c>
      <c r="O65" s="223">
        <f>'Other data'!$E27*(EXP('Other data'!$E57)*'Organic soils'!L37^'Other data'!$F57)</f>
        <v>4.6389862546935001E-2</v>
      </c>
      <c r="P65" s="223">
        <f>'Other data'!$E27*(EXP('Other data'!$E57)*'Organic soils'!M37^'Other data'!$F57)</f>
        <v>4.9113188051610232E-2</v>
      </c>
      <c r="Q65" s="223">
        <f>'Other data'!$E27*(EXP('Other data'!$E57)*'Organic soils'!N37^'Other data'!$F57)</f>
        <v>5.185519358679825E-2</v>
      </c>
      <c r="R65" s="223">
        <f>'Other data'!$E27*(EXP('Other data'!$E57)*'Organic soils'!O37^'Other data'!$F57)</f>
        <v>5.4615128529668967E-2</v>
      </c>
      <c r="S65" s="223">
        <f>'Other data'!$E27*(EXP('Other data'!$E57)*'Organic soils'!P37^'Other data'!$F57)</f>
        <v>5.7392304602508611E-2</v>
      </c>
      <c r="T65" s="223">
        <f>'Other data'!$E27*(EXP('Other data'!$E57)*'Organic soils'!Q37^'Other data'!$F57)</f>
        <v>6.0186088248324297E-2</v>
      </c>
      <c r="U65" s="223">
        <f>'Other data'!$E27*(EXP('Other data'!$E57)*'Organic soils'!R37^'Other data'!$F57)</f>
        <v>6.2995894213654702E-2</v>
      </c>
      <c r="V65" s="223">
        <f>'Other data'!$E27*(EXP('Other data'!$E57)*'Organic soils'!S37^'Other data'!$F57)</f>
        <v>6.5821180107312777E-2</v>
      </c>
      <c r="W65" s="223">
        <f>'Other data'!$E27*(EXP('Other data'!$E57)*'Organic soils'!T37^'Other data'!$F57)</f>
        <v>6.6568256699205228E-2</v>
      </c>
      <c r="X65" s="223">
        <f>'Other data'!$E27*(EXP('Other data'!$E57)*'Organic soils'!U37^'Other data'!$F57)</f>
        <v>6.7316364372028786E-2</v>
      </c>
      <c r="Y65" s="223">
        <f>'Other data'!$E27*(EXP('Other data'!$E57)*'Organic soils'!V37^'Other data'!$F57)</f>
        <v>6.8065494469374238E-2</v>
      </c>
      <c r="Z65" s="223">
        <f>'Other data'!$E27*(EXP('Other data'!$E57)*'Organic soils'!W37^'Other data'!$F57)</f>
        <v>6.8815638490496406E-2</v>
      </c>
      <c r="AA65" s="223">
        <f>'Other data'!$E27*(EXP('Other data'!$E57)*'Organic soils'!X37^'Other data'!$F57)</f>
        <v>6.9566788086048714E-2</v>
      </c>
      <c r="AB65" s="223">
        <f>'Other data'!$E27*(EXP('Other data'!$E57)*'Organic soils'!Y37^'Other data'!$F57)</f>
        <v>7.0318935053978959E-2</v>
      </c>
      <c r="AC65" s="223">
        <f>'Other data'!$E27*(EXP('Other data'!$E57)*'Organic soils'!Z37^'Other data'!$F57)</f>
        <v>7.1072071335569004E-2</v>
      </c>
      <c r="AD65" s="223">
        <f>'Other data'!$E27*(EXP('Other data'!$E57)*'Organic soils'!AA37^'Other data'!$F57)</f>
        <v>7.1826189011620967E-2</v>
      </c>
      <c r="AE65" s="223">
        <f>'Other data'!$E27*(EXP('Other data'!$E57)*'Organic soils'!AB37^'Other data'!$F57)</f>
        <v>7.25812802987756E-2</v>
      </c>
      <c r="AF65" s="223">
        <f>'Other data'!$E27*(EXP('Other data'!$E57)*'Organic soils'!AC37^'Other data'!$F57)</f>
        <v>7.3337337545963568E-2</v>
      </c>
      <c r="AG65" s="223">
        <f>'Other data'!$E27*(EXP('Other data'!$E57)*'Organic soils'!AD37^'Other data'!$F57)</f>
        <v>7.4411371137400636E-2</v>
      </c>
      <c r="AH65" s="223">
        <f>'Other data'!$E27*(EXP('Other data'!$E57)*'Organic soils'!AE37^'Other data'!$F57)</f>
        <v>7.5487311956619105E-2</v>
      </c>
      <c r="AI65" s="223">
        <f>'Other data'!$E27*(EXP('Other data'!$E57)*'Organic soils'!AF37^'Other data'!$F57)</f>
        <v>7.6565139459104384E-2</v>
      </c>
      <c r="AJ65" s="223">
        <f>'Other data'!$E27*(EXP('Other data'!$E57)*'Organic soils'!AG37^'Other data'!$F57)</f>
        <v>7.7644833573068561E-2</v>
      </c>
      <c r="AK65" s="223">
        <f>'Other data'!$E27*(EXP('Other data'!$E57)*'Organic soils'!AH37^'Other data'!$F57)</f>
        <v>7.8726374682928521E-2</v>
      </c>
      <c r="AL65" s="223">
        <f>'Other data'!$E27*(EXP('Other data'!$E57)*'Organic soils'!AI37^'Other data'!$F57)</f>
        <v>7.9809743613553141E-2</v>
      </c>
      <c r="AM65" s="223">
        <f>'Other data'!$E27*(EXP('Other data'!$E57)*'Organic soils'!AJ37^'Other data'!$F57)</f>
        <v>8.0894921615239632E-2</v>
      </c>
      <c r="AN65" s="223">
        <f>'Other data'!$E27*(EXP('Other data'!$E57)*'Organic soils'!AK37^'Other data'!$F57)</f>
        <v>8.1981890349367995E-2</v>
      </c>
      <c r="AO65" s="223">
        <f>'Other data'!$E27*(EXP('Other data'!$E57)*'Organic soils'!AL37^'Other data'!$F57)</f>
        <v>8.2567284605066807E-2</v>
      </c>
      <c r="AP65" s="223">
        <f>'Other data'!$E27*(EXP('Other data'!$E57)*'Organic soils'!AM37^'Other data'!$F57)</f>
        <v>8.3153189005486586E-2</v>
      </c>
      <c r="AQ65" s="223">
        <f>'Other data'!$E27*(EXP('Other data'!$E57)*'Organic soils'!AN37^'Other data'!$F57)</f>
        <v>8.3739600836583952E-2</v>
      </c>
      <c r="AR65" s="223">
        <f>'Other data'!$E27*(EXP('Other data'!$E57)*'Organic soils'!AO37^'Other data'!$F57)</f>
        <v>8.4326517415352784E-2</v>
      </c>
      <c r="AS65" s="223">
        <f>'Other data'!$E27*(EXP('Other data'!$E57)*'Organic soils'!AP37^'Other data'!$F57)</f>
        <v>8.4913936089281342E-2</v>
      </c>
      <c r="AT65" s="223">
        <f>'Other data'!$E27*(EXP('Other data'!$E57)*'Organic soils'!AQ37^'Other data'!$F57)</f>
        <v>8.4879790609267272E-2</v>
      </c>
      <c r="AU65" s="223">
        <f>'Other data'!$E27*(EXP('Other data'!$E57)*'Organic soils'!AR37^'Other data'!$F57)</f>
        <v>8.4845646816054346E-2</v>
      </c>
      <c r="AV65" s="223">
        <f>'Other data'!$E27*(EXP('Other data'!$E57)*'Organic soils'!AS37^'Other data'!$F57)</f>
        <v>8.4811504710154528E-2</v>
      </c>
      <c r="AW65" s="223">
        <f>'Other data'!$E27*(EXP('Other data'!$E57)*'Organic soils'!AT37^'Other data'!$F57)</f>
        <v>8.4777364292080395E-2</v>
      </c>
      <c r="AX65" s="223">
        <f>'Other data'!$E27*(EXP('Other data'!$E57)*'Organic soils'!AU37^'Other data'!$F57)</f>
        <v>8.4743225562344524E-2</v>
      </c>
      <c r="AY65" s="223">
        <f>'Other data'!$E27*(EXP('Other data'!$E57)*'Organic soils'!AV37^'Other data'!$F57)</f>
        <v>8.3911060245612651E-2</v>
      </c>
      <c r="AZ65" s="223">
        <f>'Other data'!$E27*(EXP('Other data'!$E57)*'Organic soils'!AW37^'Other data'!$F57)</f>
        <v>8.3079907208370177E-2</v>
      </c>
      <c r="BA65" s="223">
        <f>'Other data'!$E27*(EXP('Other data'!$E57)*'Organic soils'!AX37^'Other data'!$F57)</f>
        <v>8.2249774081198906E-2</v>
      </c>
      <c r="BB65" s="223">
        <f>'Other data'!$E27*(EXP('Other data'!$E57)*'Organic soils'!AY37^'Other data'!$F57)</f>
        <v>8.1420668620184822E-2</v>
      </c>
      <c r="BC65" s="223">
        <f>'Other data'!$E27*(EXP('Other data'!$E57)*'Organic soils'!AZ37^'Other data'!$F57)</f>
        <v>8.1148930219773596E-2</v>
      </c>
      <c r="BD65" s="223">
        <f>'Other data'!$E27*(EXP('Other data'!$E57)*'Organic soils'!BA37^'Other data'!$F57)</f>
        <v>8.0877303522281133E-2</v>
      </c>
      <c r="BE65" s="223">
        <f>'Other data'!$E27*(EXP('Other data'!$E57)*'Organic soils'!BB37^'Other data'!$F57)</f>
        <v>8.0605788810603055E-2</v>
      </c>
      <c r="BF65" s="223">
        <f>'Other data'!$E27*(EXP('Other data'!$E57)*'Organic soils'!BC37^'Other data'!$F57)</f>
        <v>8.0334386369189117E-2</v>
      </c>
      <c r="BG65" s="223">
        <f>'Other data'!$E27*(EXP('Other data'!$E57)*'Organic soils'!BD37^'Other data'!$F57)</f>
        <v>8.0063096484056087E-2</v>
      </c>
      <c r="BH65" s="223">
        <f>'Other data'!$E27*(EXP('Other data'!$E57)*'Organic soils'!BE37^'Other data'!$F57)</f>
        <v>7.9791919442801867E-2</v>
      </c>
      <c r="BI65" s="223">
        <f>'Other data'!$E27*(EXP('Other data'!$E57)*'Organic soils'!BF37^'Other data'!$F57)</f>
        <v>7.9520855534617782E-2</v>
      </c>
      <c r="BJ65" s="223">
        <f>'Other data'!$E27*(EXP('Other data'!$E57)*'Organic soils'!BG37^'Other data'!$F57)</f>
        <v>7.9249905050303562E-2</v>
      </c>
      <c r="BK65" s="223">
        <f>'Other data'!$E27*(EXP('Other data'!$E57)*'Organic soils'!BH37^'Other data'!$F57)</f>
        <v>7.8979068282279741E-2</v>
      </c>
      <c r="BL65" s="223">
        <f>'Other data'!$E27*(EXP('Other data'!$E57)*'Organic soils'!BI37^'Other data'!$F57)</f>
        <v>7.8708345524602819E-2</v>
      </c>
      <c r="BM65" s="223">
        <f>'Other data'!$E27*(EXP('Other data'!$E57)*'Organic soils'!BJ37^'Other data'!$F57)</f>
        <v>7.8437737072978325E-2</v>
      </c>
      <c r="BN65" s="223">
        <f>'Other data'!$E27*(EXP('Other data'!$E57)*'Organic soils'!BK37^'Other data'!$F57)</f>
        <v>7.833561043850118E-2</v>
      </c>
      <c r="BO65" s="223">
        <f>'Other data'!$E27*(EXP('Other data'!$E57)*'Organic soils'!BL37^'Other data'!$F57)</f>
        <v>7.8233500152322846E-2</v>
      </c>
      <c r="BP65" s="223">
        <f>'Other data'!$E27*(EXP('Other data'!$E57)*'Organic soils'!BM37^'Other data'!$F57)</f>
        <v>7.8131406230537562E-2</v>
      </c>
      <c r="BQ65" s="223">
        <f>'Other data'!$E27*(EXP('Other data'!$E57)*'Organic soils'!BN37^'Other data'!$F57)</f>
        <v>7.8029328689274174E-2</v>
      </c>
      <c r="BR65" s="223">
        <f>'Other data'!$E27*(EXP('Other data'!$E57)*'Organic soils'!BO37^'Other data'!$F57)</f>
        <v>7.7927267544695769E-2</v>
      </c>
      <c r="BS65" s="223">
        <f>'Other data'!$E27*(EXP('Other data'!$E57)*'Organic soils'!BP37^'Other data'!$F57)</f>
        <v>7.7825222812999806E-2</v>
      </c>
    </row>
    <row r="66" spans="1:71" ht="14.5" customHeight="1" x14ac:dyDescent="0.35">
      <c r="A66" s="107" t="s">
        <v>35</v>
      </c>
      <c r="B66" s="227" t="s">
        <v>0</v>
      </c>
      <c r="C66" s="31" t="s">
        <v>253</v>
      </c>
      <c r="D66" s="32" t="s">
        <v>5</v>
      </c>
      <c r="E66" s="106" t="s">
        <v>15</v>
      </c>
      <c r="F66" s="106" t="s">
        <v>20</v>
      </c>
      <c r="G66" s="236"/>
      <c r="H66" s="236"/>
      <c r="I66" s="236"/>
      <c r="J66" s="236"/>
      <c r="K66" s="223">
        <f>'Other data'!$F24*(EXP('Other data'!$G54)*'Organic soils'!H38^'Other data'!$H54)</f>
        <v>0.3652676973580759</v>
      </c>
      <c r="L66" s="223">
        <f>'Other data'!$F24*(EXP('Other data'!$G54)*'Organic soils'!I38^'Other data'!$H54)</f>
        <v>0.38093077055834734</v>
      </c>
      <c r="M66" s="223">
        <f>'Other data'!$F24*(EXP('Other data'!$G54)*'Organic soils'!J38^'Other data'!$H54)</f>
        <v>0.39640563125010853</v>
      </c>
      <c r="N66" s="223">
        <f>'Other data'!$F24*(EXP('Other data'!$G54)*'Organic soils'!K38^'Other data'!$H54)</f>
        <v>0.39419540045259494</v>
      </c>
      <c r="O66" s="223">
        <f>'Other data'!$F24*(EXP('Other data'!$G54)*'Organic soils'!L38^'Other data'!$H54)</f>
        <v>0.3919814993806362</v>
      </c>
      <c r="P66" s="223">
        <f>'Other data'!$F24*(EXP('Other data'!$G54)*'Organic soils'!M38^'Other data'!$H54)</f>
        <v>0.38976389499056674</v>
      </c>
      <c r="Q66" s="223">
        <f>'Other data'!$F24*(EXP('Other data'!$G54)*'Organic soils'!N38^'Other data'!$H54)</f>
        <v>0.38754255369501783</v>
      </c>
      <c r="R66" s="223">
        <f>'Other data'!$F24*(EXP('Other data'!$G54)*'Organic soils'!O38^'Other data'!$H54)</f>
        <v>0.38531744134986179</v>
      </c>
      <c r="S66" s="223">
        <f>'Other data'!$F24*(EXP('Other data'!$G54)*'Organic soils'!P38^'Other data'!$H54)</f>
        <v>0.38308852324073728</v>
      </c>
      <c r="T66" s="223">
        <f>'Other data'!$F24*(EXP('Other data'!$G54)*'Organic soils'!Q38^'Other data'!$H54)</f>
        <v>0.3808557640691495</v>
      </c>
      <c r="U66" s="223">
        <f>'Other data'!$F24*(EXP('Other data'!$G54)*'Organic soils'!R38^'Other data'!$H54)</f>
        <v>0.37861912793812058</v>
      </c>
      <c r="V66" s="223">
        <f>'Other data'!$F24*(EXP('Other data'!$G54)*'Organic soils'!S38^'Other data'!$H54)</f>
        <v>0.37637857833737831</v>
      </c>
      <c r="W66" s="223">
        <f>'Other data'!$F24*(EXP('Other data'!$G54)*'Organic soils'!T38^'Other data'!$H54)</f>
        <v>0.37504891936643836</v>
      </c>
      <c r="X66" s="223">
        <f>'Other data'!$F24*(EXP('Other data'!$G54)*'Organic soils'!U38^'Other data'!$H54)</f>
        <v>0.3737178651188513</v>
      </c>
      <c r="Y66" s="223">
        <f>'Other data'!$F24*(EXP('Other data'!$G54)*'Organic soils'!V38^'Other data'!$H54)</f>
        <v>0.37238540767805017</v>
      </c>
      <c r="Z66" s="223">
        <f>'Other data'!$F24*(EXP('Other data'!$G54)*'Organic soils'!W38^'Other data'!$H54)</f>
        <v>0.37105153904560145</v>
      </c>
      <c r="AA66" s="223">
        <f>'Other data'!$F24*(EXP('Other data'!$G54)*'Organic soils'!X38^'Other data'!$H54)</f>
        <v>0.3697162511399717</v>
      </c>
      <c r="AB66" s="223">
        <f>'Other data'!$F24*(EXP('Other data'!$G54)*'Organic soils'!Y38^'Other data'!$H54)</f>
        <v>0.36837953579527188</v>
      </c>
      <c r="AC66" s="223">
        <f>'Other data'!$F24*(EXP('Other data'!$G54)*'Organic soils'!Z38^'Other data'!$H54)</f>
        <v>0.36704138475997283</v>
      </c>
      <c r="AD66" s="223">
        <f>'Other data'!$F24*(EXP('Other data'!$G54)*'Organic soils'!AA38^'Other data'!$H54)</f>
        <v>0.36570178969560246</v>
      </c>
      <c r="AE66" s="223">
        <f>'Other data'!$F24*(EXP('Other data'!$G54)*'Organic soils'!AB38^'Other data'!$H54)</f>
        <v>0.36436074217540798</v>
      </c>
      <c r="AF66" s="223">
        <f>'Other data'!$F24*(EXP('Other data'!$G54)*'Organic soils'!AC38^'Other data'!$H54)</f>
        <v>0.36301823368299813</v>
      </c>
      <c r="AG66" s="223">
        <f>'Other data'!$F24*(EXP('Other data'!$G54)*'Organic soils'!AD38^'Other data'!$H54)</f>
        <v>0.36185121142982879</v>
      </c>
      <c r="AH66" s="223">
        <f>'Other data'!$F24*(EXP('Other data'!$G54)*'Organic soils'!AE38^'Other data'!$H54)</f>
        <v>0.36068307525521065</v>
      </c>
      <c r="AI66" s="223">
        <f>'Other data'!$F24*(EXP('Other data'!$G54)*'Organic soils'!AF38^'Other data'!$H54)</f>
        <v>0.35951381941262417</v>
      </c>
      <c r="AJ66" s="223">
        <f>'Other data'!$F24*(EXP('Other data'!$G54)*'Organic soils'!AG38^'Other data'!$H54)</f>
        <v>0.35834343810153918</v>
      </c>
      <c r="AK66" s="223">
        <f>'Other data'!$F24*(EXP('Other data'!$G54)*'Organic soils'!AH38^'Other data'!$H54)</f>
        <v>0.3571719254666792</v>
      </c>
      <c r="AL66" s="223">
        <f>'Other data'!$F24*(EXP('Other data'!$G54)*'Organic soils'!AI38^'Other data'!$H54)</f>
        <v>0.3559992755972658</v>
      </c>
      <c r="AM66" s="223">
        <f>'Other data'!$F24*(EXP('Other data'!$G54)*'Organic soils'!AJ38^'Other data'!$H54)</f>
        <v>0.35482548252625717</v>
      </c>
      <c r="AN66" s="223">
        <f>'Other data'!$F24*(EXP('Other data'!$G54)*'Organic soils'!AK38^'Other data'!$H54)</f>
        <v>0.35365054022956688</v>
      </c>
      <c r="AO66" s="223">
        <f>'Other data'!$F24*(EXP('Other data'!$G54)*'Organic soils'!AL38^'Other data'!$H54)</f>
        <v>0.35523872757262437</v>
      </c>
      <c r="AP66" s="223">
        <f>'Other data'!$F24*(EXP('Other data'!$G54)*'Organic soils'!AM38^'Other data'!$H54)</f>
        <v>0.35682481828247092</v>
      </c>
      <c r="AQ66" s="223">
        <f>'Other data'!$F24*(EXP('Other data'!$G54)*'Organic soils'!AN38^'Other data'!$H54)</f>
        <v>0.35840882717042022</v>
      </c>
      <c r="AR66" s="223">
        <f>'Other data'!$F24*(EXP('Other data'!$G54)*'Organic soils'!AO38^'Other data'!$H54)</f>
        <v>0.35999076885904879</v>
      </c>
      <c r="AS66" s="223">
        <f>'Other data'!$F24*(EXP('Other data'!$G54)*'Organic soils'!AP38^'Other data'!$H54)</f>
        <v>0.36157065778565789</v>
      </c>
      <c r="AT66" s="223">
        <f>'Other data'!$F24*(EXP('Other data'!$G54)*'Organic soils'!AQ38^'Other data'!$H54)</f>
        <v>0.36677341827685828</v>
      </c>
      <c r="AU66" s="223">
        <f>'Other data'!$F24*(EXP('Other data'!$G54)*'Organic soils'!AR38^'Other data'!$H54)</f>
        <v>0.37195444753028956</v>
      </c>
      <c r="AV66" s="223">
        <f>'Other data'!$F24*(EXP('Other data'!$G54)*'Organic soils'!AS38^'Other data'!$H54)</f>
        <v>0.37711422531476479</v>
      </c>
      <c r="AW66" s="223">
        <f>'Other data'!$F24*(EXP('Other data'!$G54)*'Organic soils'!AT38^'Other data'!$H54)</f>
        <v>0.38225321252147193</v>
      </c>
      <c r="AX66" s="223">
        <f>'Other data'!$F24*(EXP('Other data'!$G54)*'Organic soils'!AU38^'Other data'!$H54)</f>
        <v>0.38737185222148629</v>
      </c>
      <c r="AY66" s="223">
        <f>'Other data'!$F24*(EXP('Other data'!$G54)*'Organic soils'!AV38^'Other data'!$H54)</f>
        <v>0.39020439694039849</v>
      </c>
      <c r="AZ66" s="223">
        <f>'Other data'!$F24*(EXP('Other data'!$G54)*'Organic soils'!AW38^'Other data'!$H54)</f>
        <v>0.39303087503966372</v>
      </c>
      <c r="BA66" s="223">
        <f>'Other data'!$F24*(EXP('Other data'!$G54)*'Organic soils'!AX38^'Other data'!$H54)</f>
        <v>0.39585135580101188</v>
      </c>
      <c r="BB66" s="223">
        <f>'Other data'!$F24*(EXP('Other data'!$G54)*'Organic soils'!AY38^'Other data'!$H54)</f>
        <v>0.39866590708396904</v>
      </c>
      <c r="BC66" s="223">
        <f>'Other data'!$F24*(EXP('Other data'!$G54)*'Organic soils'!AZ38^'Other data'!$H54)</f>
        <v>0.39876866146409801</v>
      </c>
      <c r="BD66" s="223">
        <f>'Other data'!$F24*(EXP('Other data'!$G54)*'Organic soils'!BA38^'Other data'!$H54)</f>
        <v>0.3988714080161076</v>
      </c>
      <c r="BE66" s="223">
        <f>'Other data'!$F24*(EXP('Other data'!$G54)*'Organic soils'!BB38^'Other data'!$H54)</f>
        <v>0.39897414674320592</v>
      </c>
      <c r="BF66" s="223">
        <f>'Other data'!$F24*(EXP('Other data'!$G54)*'Organic soils'!BC38^'Other data'!$H54)</f>
        <v>0.39907687764859978</v>
      </c>
      <c r="BG66" s="223">
        <f>'Other data'!$F24*(EXP('Other data'!$G54)*'Organic soils'!BD38^'Other data'!$H54)</f>
        <v>0.39917960073549291</v>
      </c>
      <c r="BH66" s="223">
        <f>'Other data'!$F24*(EXP('Other data'!$G54)*'Organic soils'!BE38^'Other data'!$H54)</f>
        <v>0.39928231600708658</v>
      </c>
      <c r="BI66" s="223">
        <f>'Other data'!$F24*(EXP('Other data'!$G54)*'Organic soils'!BF38^'Other data'!$H54)</f>
        <v>0.39938502346658011</v>
      </c>
      <c r="BJ66" s="223">
        <f>'Other data'!$F24*(EXP('Other data'!$G54)*'Organic soils'!BG38^'Other data'!$H54)</f>
        <v>0.39948772311717029</v>
      </c>
      <c r="BK66" s="223">
        <f>'Other data'!$F24*(EXP('Other data'!$G54)*'Organic soils'!BH38^'Other data'!$H54)</f>
        <v>0.39959041496205133</v>
      </c>
      <c r="BL66" s="223">
        <f>'Other data'!$F24*(EXP('Other data'!$G54)*'Organic soils'!BI38^'Other data'!$H54)</f>
        <v>0.39969309900441546</v>
      </c>
      <c r="BM66" s="223">
        <f>'Other data'!$F24*(EXP('Other data'!$G54)*'Organic soils'!BJ38^'Other data'!$H54)</f>
        <v>0.39979577524745213</v>
      </c>
      <c r="BN66" s="223">
        <f>'Other data'!$F24*(EXP('Other data'!$G54)*'Organic soils'!BK38^'Other data'!$H54)</f>
        <v>0.40202430102765796</v>
      </c>
      <c r="BO66" s="223">
        <f>'Other data'!$F24*(EXP('Other data'!$G54)*'Organic soils'!BL38^'Other data'!$H54)</f>
        <v>0.4042491802260571</v>
      </c>
      <c r="BP66" s="223">
        <f>'Other data'!$F24*(EXP('Other data'!$G54)*'Organic soils'!BM38^'Other data'!$H54)</f>
        <v>0.40647044472922911</v>
      </c>
      <c r="BQ66" s="223">
        <f>'Other data'!$F24*(EXP('Other data'!$G54)*'Organic soils'!BN38^'Other data'!$H54)</f>
        <v>0.40868812592148607</v>
      </c>
      <c r="BR66" s="223">
        <f>'Other data'!$F24*(EXP('Other data'!$G54)*'Organic soils'!BO38^'Other data'!$H54)</f>
        <v>0.41090225469624858</v>
      </c>
      <c r="BS66" s="223">
        <f>'Other data'!$F24*(EXP('Other data'!$G54)*'Organic soils'!BP38^'Other data'!$H54)</f>
        <v>0.41311286146709858</v>
      </c>
    </row>
    <row r="67" spans="1:71" ht="14.5" customHeight="1" x14ac:dyDescent="0.35">
      <c r="A67" s="107" t="s">
        <v>35</v>
      </c>
      <c r="B67" s="227" t="s">
        <v>0</v>
      </c>
      <c r="C67" s="31" t="s">
        <v>253</v>
      </c>
      <c r="D67" s="32" t="s">
        <v>5</v>
      </c>
      <c r="E67" s="106" t="s">
        <v>14</v>
      </c>
      <c r="F67" s="106" t="s">
        <v>21</v>
      </c>
      <c r="G67" s="236"/>
      <c r="H67" s="236"/>
      <c r="I67" s="236"/>
      <c r="J67" s="236"/>
      <c r="K67" s="223">
        <f>'Other data'!$F25*(EXP('Other data'!$G55)*'Organic soils'!H38^'Other data'!$H55)</f>
        <v>6.5735047265123442E-2</v>
      </c>
      <c r="L67" s="223">
        <f>'Other data'!$F25*(EXP('Other data'!$G55)*'Organic soils'!I38^'Other data'!$H55)</f>
        <v>6.8899304698818331E-2</v>
      </c>
      <c r="M67" s="223">
        <f>'Other data'!$F25*(EXP('Other data'!$G55)*'Organic soils'!J38^'Other data'!$H55)</f>
        <v>7.20408802388708E-2</v>
      </c>
      <c r="N67" s="223">
        <f>'Other data'!$F25*(EXP('Other data'!$G55)*'Organic soils'!K38^'Other data'!$H55)</f>
        <v>7.15912649230524E-2</v>
      </c>
      <c r="O67" s="223">
        <f>'Other data'!$F25*(EXP('Other data'!$G55)*'Organic soils'!L38^'Other data'!$H55)</f>
        <v>7.1141205446618588E-2</v>
      </c>
      <c r="P67" s="223">
        <f>'Other data'!$F25*(EXP('Other data'!$G55)*'Organic soils'!M38^'Other data'!$H55)</f>
        <v>7.0690698112858372E-2</v>
      </c>
      <c r="Q67" s="223">
        <f>'Other data'!$F25*(EXP('Other data'!$G55)*'Organic soils'!N38^'Other data'!$H55)</f>
        <v>7.0239739166776782E-2</v>
      </c>
      <c r="R67" s="223">
        <f>'Other data'!$F25*(EXP('Other data'!$G55)*'Organic soils'!O38^'Other data'!$H55)</f>
        <v>6.9788324793736395E-2</v>
      </c>
      <c r="S67" s="223">
        <f>'Other data'!$F25*(EXP('Other data'!$G55)*'Organic soils'!P38^'Other data'!$H55)</f>
        <v>6.9336451118055004E-2</v>
      </c>
      <c r="T67" s="223">
        <f>'Other data'!$F25*(EXP('Other data'!$G55)*'Organic soils'!Q38^'Other data'!$H55)</f>
        <v>6.8884114201561014E-2</v>
      </c>
      <c r="U67" s="223">
        <f>'Other data'!$F25*(EXP('Other data'!$G55)*'Organic soils'!R38^'Other data'!$H55)</f>
        <v>6.8431310042102941E-2</v>
      </c>
      <c r="V67" s="223">
        <f>'Other data'!$F25*(EXP('Other data'!$G55)*'Organic soils'!S38^'Other data'!$H55)</f>
        <v>6.7978034572011764E-2</v>
      </c>
      <c r="W67" s="223">
        <f>'Other data'!$F25*(EXP('Other data'!$G55)*'Organic soils'!T38^'Other data'!$H55)</f>
        <v>6.7709189849305143E-2</v>
      </c>
      <c r="X67" s="223">
        <f>'Other data'!$F25*(EXP('Other data'!$G55)*'Organic soils'!U38^'Other data'!$H55)</f>
        <v>6.744017727966771E-2</v>
      </c>
      <c r="Y67" s="223">
        <f>'Other data'!$F25*(EXP('Other data'!$G55)*'Organic soils'!V38^'Other data'!$H55)</f>
        <v>6.7170995982597945E-2</v>
      </c>
      <c r="Z67" s="223">
        <f>'Other data'!$F25*(EXP('Other data'!$G55)*'Organic soils'!W38^'Other data'!$H55)</f>
        <v>6.6901645068868393E-2</v>
      </c>
      <c r="AA67" s="223">
        <f>'Other data'!$F25*(EXP('Other data'!$G55)*'Organic soils'!X38^'Other data'!$H55)</f>
        <v>6.6632123640398042E-2</v>
      </c>
      <c r="AB67" s="223">
        <f>'Other data'!$F25*(EXP('Other data'!$G55)*'Organic soils'!Y38^'Other data'!$H55)</f>
        <v>6.6362430790122315E-2</v>
      </c>
      <c r="AC67" s="223">
        <f>'Other data'!$F25*(EXP('Other data'!$G55)*'Organic soils'!Z38^'Other data'!$H55)</f>
        <v>6.6092565601860082E-2</v>
      </c>
      <c r="AD67" s="223">
        <f>'Other data'!$F25*(EXP('Other data'!$G55)*'Organic soils'!AA38^'Other data'!$H55)</f>
        <v>6.5822527150179319E-2</v>
      </c>
      <c r="AE67" s="223">
        <f>'Other data'!$F25*(EXP('Other data'!$G55)*'Organic soils'!AB38^'Other data'!$H55)</f>
        <v>6.5552314500258516E-2</v>
      </c>
      <c r="AF67" s="223">
        <f>'Other data'!$F25*(EXP('Other data'!$G55)*'Organic soils'!AC38^'Other data'!$H55)</f>
        <v>6.5281926707746712E-2</v>
      </c>
      <c r="AG67" s="223">
        <f>'Other data'!$F25*(EXP('Other data'!$G55)*'Organic soils'!AD38^'Other data'!$H55)</f>
        <v>6.5046979932695856E-2</v>
      </c>
      <c r="AH67" s="223">
        <f>'Other data'!$F25*(EXP('Other data'!$G55)*'Organic soils'!AE38^'Other data'!$H55)</f>
        <v>6.4811899730223263E-2</v>
      </c>
      <c r="AI67" s="223">
        <f>'Other data'!$F25*(EXP('Other data'!$G55)*'Organic soils'!AF38^'Other data'!$H55)</f>
        <v>6.4576685463908837E-2</v>
      </c>
      <c r="AJ67" s="223">
        <f>'Other data'!$F25*(EXP('Other data'!$G55)*'Organic soils'!AG38^'Other data'!$H55)</f>
        <v>6.4341336491599871E-2</v>
      </c>
      <c r="AK67" s="223">
        <f>'Other data'!$F25*(EXP('Other data'!$G55)*'Organic soils'!AH38^'Other data'!$H55)</f>
        <v>6.4105852165335514E-2</v>
      </c>
      <c r="AL67" s="223">
        <f>'Other data'!$F25*(EXP('Other data'!$G55)*'Organic soils'!AI38^'Other data'!$H55)</f>
        <v>6.3870231831268651E-2</v>
      </c>
      <c r="AM67" s="223">
        <f>'Other data'!$F25*(EXP('Other data'!$G55)*'Organic soils'!AJ38^'Other data'!$H55)</f>
        <v>6.3634474829587728E-2</v>
      </c>
      <c r="AN67" s="223">
        <f>'Other data'!$F25*(EXP('Other data'!$G55)*'Organic soils'!AK38^'Other data'!$H55)</f>
        <v>6.339858049443621E-2</v>
      </c>
      <c r="AO67" s="223">
        <f>'Other data'!$F25*(EXP('Other data'!$G55)*'Organic soils'!AL38^'Other data'!$H55)</f>
        <v>6.3717464697239254E-2</v>
      </c>
      <c r="AP67" s="223">
        <f>'Other data'!$F25*(EXP('Other data'!$G55)*'Organic soils'!AM38^'Other data'!$H55)</f>
        <v>6.4036098315727777E-2</v>
      </c>
      <c r="AQ67" s="223">
        <f>'Other data'!$F25*(EXP('Other data'!$G55)*'Organic soils'!AN38^'Other data'!$H55)</f>
        <v>6.4354482987371273E-2</v>
      </c>
      <c r="AR67" s="223">
        <f>'Other data'!$F25*(EXP('Other data'!$G55)*'Organic soils'!AO38^'Other data'!$H55)</f>
        <v>6.4672620329633487E-2</v>
      </c>
      <c r="AS67" s="223">
        <f>'Other data'!$F25*(EXP('Other data'!$G55)*'Organic soils'!AP38^'Other data'!$H55)</f>
        <v>6.4990511940328594E-2</v>
      </c>
      <c r="AT67" s="223">
        <f>'Other data'!$F25*(EXP('Other data'!$G55)*'Organic soils'!AQ38^'Other data'!$H55)</f>
        <v>6.6038538887561865E-2</v>
      </c>
      <c r="AU67" s="223">
        <f>'Other data'!$F25*(EXP('Other data'!$G55)*'Organic soils'!AR38^'Other data'!$H55)</f>
        <v>6.7083958637483967E-2</v>
      </c>
      <c r="AV67" s="223">
        <f>'Other data'!$F25*(EXP('Other data'!$G55)*'Organic soils'!AS38^'Other data'!$H55)</f>
        <v>6.81268244641106E-2</v>
      </c>
      <c r="AW67" s="223">
        <f>'Other data'!$F25*(EXP('Other data'!$G55)*'Organic soils'!AT38^'Other data'!$H55)</f>
        <v>6.916718763054526E-2</v>
      </c>
      <c r="AX67" s="223">
        <f>'Other data'!$F25*(EXP('Other data'!$G55)*'Organic soils'!AU38^'Other data'!$H55)</f>
        <v>7.0205097498493296E-2</v>
      </c>
      <c r="AY67" s="223">
        <f>'Other data'!$F25*(EXP('Other data'!$G55)*'Organic soils'!AV38^'Other data'!$H55)</f>
        <v>7.0780161916186024E-2</v>
      </c>
      <c r="AZ67" s="223">
        <f>'Other data'!$F25*(EXP('Other data'!$G55)*'Organic soils'!AW38^'Other data'!$H55)</f>
        <v>7.1354493072544559E-2</v>
      </c>
      <c r="BA67" s="223">
        <f>'Other data'!$F25*(EXP('Other data'!$G55)*'Organic soils'!AX38^'Other data'!$H55)</f>
        <v>7.1928098714866051E-2</v>
      </c>
      <c r="BB67" s="223">
        <f>'Other data'!$F25*(EXP('Other data'!$G55)*'Organic soils'!AY38^'Other data'!$H55)</f>
        <v>7.2500986437942547E-2</v>
      </c>
      <c r="BC67" s="223">
        <f>'Other data'!$F25*(EXP('Other data'!$G55)*'Organic soils'!AZ38^'Other data'!$H55)</f>
        <v>7.2521910757768426E-2</v>
      </c>
      <c r="BD67" s="223">
        <f>'Other data'!$F25*(EXP('Other data'!$G55)*'Organic soils'!BA38^'Other data'!$H55)</f>
        <v>7.2542834128959024E-2</v>
      </c>
      <c r="BE67" s="223">
        <f>'Other data'!$F25*(EXP('Other data'!$G55)*'Organic soils'!BB38^'Other data'!$H55)</f>
        <v>7.2563756551873887E-2</v>
      </c>
      <c r="BF67" s="223">
        <f>'Other data'!$F25*(EXP('Other data'!$G55)*'Organic soils'!BC38^'Other data'!$H55)</f>
        <v>7.2584678026872365E-2</v>
      </c>
      <c r="BG67" s="223">
        <f>'Other data'!$F25*(EXP('Other data'!$G55)*'Organic soils'!BD38^'Other data'!$H55)</f>
        <v>7.2605598554313519E-2</v>
      </c>
      <c r="BH67" s="223">
        <f>'Other data'!$F25*(EXP('Other data'!$G55)*'Organic soils'!BE38^'Other data'!$H55)</f>
        <v>7.2626518134556159E-2</v>
      </c>
      <c r="BI67" s="223">
        <f>'Other data'!$F25*(EXP('Other data'!$G55)*'Organic soils'!BF38^'Other data'!$H55)</f>
        <v>7.2647436767958873E-2</v>
      </c>
      <c r="BJ67" s="223">
        <f>'Other data'!$F25*(EXP('Other data'!$G55)*'Organic soils'!BG38^'Other data'!$H55)</f>
        <v>7.2668354454879985E-2</v>
      </c>
      <c r="BK67" s="223">
        <f>'Other data'!$F25*(EXP('Other data'!$G55)*'Organic soils'!BH38^'Other data'!$H55)</f>
        <v>7.2689271195677488E-2</v>
      </c>
      <c r="BL67" s="223">
        <f>'Other data'!$F25*(EXP('Other data'!$G55)*'Organic soils'!BI38^'Other data'!$H55)</f>
        <v>7.2710186990709219E-2</v>
      </c>
      <c r="BM67" s="223">
        <f>'Other data'!$F25*(EXP('Other data'!$G55)*'Organic soils'!BJ38^'Other data'!$H55)</f>
        <v>7.2731101840332726E-2</v>
      </c>
      <c r="BN67" s="223">
        <f>'Other data'!$F25*(EXP('Other data'!$G55)*'Organic soils'!BK38^'Other data'!$H55)</f>
        <v>7.31852042088251E-2</v>
      </c>
      <c r="BO67" s="223">
        <f>'Other data'!$F25*(EXP('Other data'!$G55)*'Organic soils'!BL38^'Other data'!$H55)</f>
        <v>7.3638864243663837E-2</v>
      </c>
      <c r="BP67" s="223">
        <f>'Other data'!$F25*(EXP('Other data'!$G55)*'Organic soils'!BM38^'Other data'!$H55)</f>
        <v>7.4092085522909287E-2</v>
      </c>
      <c r="BQ67" s="223">
        <f>'Other data'!$F25*(EXP('Other data'!$G55)*'Organic soils'!BN38^'Other data'!$H55)</f>
        <v>7.4544871570581012E-2</v>
      </c>
      <c r="BR67" s="223">
        <f>'Other data'!$F25*(EXP('Other data'!$G55)*'Organic soils'!BO38^'Other data'!$H55)</f>
        <v>7.4997225857846475E-2</v>
      </c>
      <c r="BS67" s="223">
        <f>'Other data'!$F25*(EXP('Other data'!$G55)*'Organic soils'!BP38^'Other data'!$H55)</f>
        <v>7.5449151804178341E-2</v>
      </c>
    </row>
    <row r="68" spans="1:71" ht="14.5" customHeight="1" x14ac:dyDescent="0.35">
      <c r="A68" s="107" t="s">
        <v>35</v>
      </c>
      <c r="B68" s="227" t="s">
        <v>0</v>
      </c>
      <c r="C68" s="31" t="s">
        <v>253</v>
      </c>
      <c r="D68" s="32" t="s">
        <v>5</v>
      </c>
      <c r="E68" s="106" t="s">
        <v>13</v>
      </c>
      <c r="F68" s="106" t="s">
        <v>130</v>
      </c>
      <c r="G68" s="236"/>
      <c r="H68" s="236"/>
      <c r="I68" s="236"/>
      <c r="J68" s="236"/>
      <c r="K68" s="223">
        <f>'Other data'!$F26*(EXP('Other data'!$G56)*'Organic soils'!H38^'Other data'!$H56)</f>
        <v>4.4187584655437451E-3</v>
      </c>
      <c r="L68" s="223">
        <f>'Other data'!$F26*(EXP('Other data'!$G56)*'Organic soils'!I38^'Other data'!$H56)</f>
        <v>4.6460736112991065E-3</v>
      </c>
      <c r="M68" s="223">
        <f>'Other data'!$F26*(EXP('Other data'!$G56)*'Organic soils'!J38^'Other data'!$H56)</f>
        <v>4.8724526336496156E-3</v>
      </c>
      <c r="N68" s="223">
        <f>'Other data'!$F26*(EXP('Other data'!$G56)*'Organic soils'!K38^'Other data'!$H56)</f>
        <v>4.840012511051788E-3</v>
      </c>
      <c r="O68" s="223">
        <f>'Other data'!$F26*(EXP('Other data'!$G56)*'Organic soils'!L38^'Other data'!$H56)</f>
        <v>4.8075540092123803E-3</v>
      </c>
      <c r="P68" s="223">
        <f>'Other data'!$F26*(EXP('Other data'!$G56)*'Organic soils'!M38^'Other data'!$H56)</f>
        <v>4.7750769829912401E-3</v>
      </c>
      <c r="Q68" s="223">
        <f>'Other data'!$F26*(EXP('Other data'!$G56)*'Organic soils'!N38^'Other data'!$H56)</f>
        <v>4.7425812850223946E-3</v>
      </c>
      <c r="R68" s="223">
        <f>'Other data'!$F26*(EXP('Other data'!$G56)*'Organic soils'!O38^'Other data'!$H56)</f>
        <v>4.7100667656631273E-3</v>
      </c>
      <c r="S68" s="223">
        <f>'Other data'!$F26*(EXP('Other data'!$G56)*'Organic soils'!P38^'Other data'!$H56)</f>
        <v>4.6775332729414379E-3</v>
      </c>
      <c r="T68" s="223">
        <f>'Other data'!$F26*(EXP('Other data'!$G56)*'Organic soils'!Q38^'Other data'!$H56)</f>
        <v>4.6449806525019673E-3</v>
      </c>
      <c r="U68" s="223">
        <f>'Other data'!$F26*(EXP('Other data'!$G56)*'Organic soils'!R38^'Other data'!$H56)</f>
        <v>4.6124087475501877E-3</v>
      </c>
      <c r="V68" s="223">
        <f>'Other data'!$F26*(EXP('Other data'!$G56)*'Organic soils'!S38^'Other data'!$H56)</f>
        <v>4.5798173987949145E-3</v>
      </c>
      <c r="W68" s="223">
        <f>'Other data'!$F26*(EXP('Other data'!$G56)*'Organic soils'!T38^'Other data'!$H56)</f>
        <v>4.5604938351231665E-3</v>
      </c>
      <c r="X68" s="223">
        <f>'Other data'!$F26*(EXP('Other data'!$G56)*'Organic soils'!U38^'Other data'!$H56)</f>
        <v>4.5411633518836758E-3</v>
      </c>
      <c r="Y68" s="223">
        <f>'Other data'!$F26*(EXP('Other data'!$G56)*'Organic soils'!V38^'Other data'!$H56)</f>
        <v>4.5218259146323891E-3</v>
      </c>
      <c r="Z68" s="223">
        <f>'Other data'!$F26*(EXP('Other data'!$G56)*'Organic soils'!W38^'Other data'!$H56)</f>
        <v>4.5024814885932136E-3</v>
      </c>
      <c r="AA68" s="223">
        <f>'Other data'!$F26*(EXP('Other data'!$G56)*'Organic soils'!X38^'Other data'!$H56)</f>
        <v>4.4831300386532283E-3</v>
      </c>
      <c r="AB68" s="223">
        <f>'Other data'!$F26*(EXP('Other data'!$G56)*'Organic soils'!Y38^'Other data'!$H56)</f>
        <v>4.4637715293578562E-3</v>
      </c>
      <c r="AC68" s="223">
        <f>'Other data'!$F26*(EXP('Other data'!$G56)*'Organic soils'!Z38^'Other data'!$H56)</f>
        <v>4.4444059249058743E-3</v>
      </c>
      <c r="AD68" s="223">
        <f>'Other data'!$F26*(EXP('Other data'!$G56)*'Organic soils'!AA38^'Other data'!$H56)</f>
        <v>4.425033189144425E-3</v>
      </c>
      <c r="AE68" s="223">
        <f>'Other data'!$F26*(EXP('Other data'!$G56)*'Organic soils'!AB38^'Other data'!$H56)</f>
        <v>4.4056532855638285E-3</v>
      </c>
      <c r="AF68" s="223">
        <f>'Other data'!$F26*(EXP('Other data'!$G56)*'Organic soils'!AC38^'Other data'!$H56)</f>
        <v>4.3862661772923776E-3</v>
      </c>
      <c r="AG68" s="223">
        <f>'Other data'!$F26*(EXP('Other data'!$G56)*'Organic soils'!AD38^'Other data'!$H56)</f>
        <v>4.3694245967612604E-3</v>
      </c>
      <c r="AH68" s="223">
        <f>'Other data'!$F26*(EXP('Other data'!$G56)*'Organic soils'!AE38^'Other data'!$H56)</f>
        <v>4.3525775303851055E-3</v>
      </c>
      <c r="AI68" s="223">
        <f>'Other data'!$F26*(EXP('Other data'!$G56)*'Organic soils'!AF38^'Other data'!$H56)</f>
        <v>4.3357249533345172E-3</v>
      </c>
      <c r="AJ68" s="223">
        <f>'Other data'!$F26*(EXP('Other data'!$G56)*'Organic soils'!AG38^'Other data'!$H56)</f>
        <v>4.3188668405625304E-3</v>
      </c>
      <c r="AK68" s="223">
        <f>'Other data'!$F26*(EXP('Other data'!$G56)*'Organic soils'!AH38^'Other data'!$H56)</f>
        <v>4.3020031668018176E-3</v>
      </c>
      <c r="AL68" s="223">
        <f>'Other data'!$F26*(EXP('Other data'!$G56)*'Organic soils'!AI38^'Other data'!$H56)</f>
        <v>4.2851339065617527E-3</v>
      </c>
      <c r="AM68" s="223">
        <f>'Other data'!$F26*(EXP('Other data'!$G56)*'Organic soils'!AJ38^'Other data'!$H56)</f>
        <v>4.2682590341255209E-3</v>
      </c>
      <c r="AN68" s="223">
        <f>'Other data'!$F26*(EXP('Other data'!$G56)*'Organic soils'!AK38^'Other data'!$H56)</f>
        <v>4.2513785235471111E-3</v>
      </c>
      <c r="AO68" s="223">
        <f>'Other data'!$F26*(EXP('Other data'!$G56)*'Organic soils'!AL38^'Other data'!$H56)</f>
        <v>4.2741987558878522E-3</v>
      </c>
      <c r="AP68" s="223">
        <f>'Other data'!$F26*(EXP('Other data'!$G56)*'Organic soils'!AM38^'Other data'!$H56)</f>
        <v>4.297008699745905E-3</v>
      </c>
      <c r="AQ68" s="223">
        <f>'Other data'!$F26*(EXP('Other data'!$G56)*'Organic soils'!AN38^'Other data'!$H56)</f>
        <v>4.3198084189358015E-3</v>
      </c>
      <c r="AR68" s="223">
        <f>'Other data'!$F26*(EXP('Other data'!$G56)*'Organic soils'!AO38^'Other data'!$H56)</f>
        <v>4.3425979765134405E-3</v>
      </c>
      <c r="AS68" s="223">
        <f>'Other data'!$F26*(EXP('Other data'!$G56)*'Organic soils'!AP38^'Other data'!$H56)</f>
        <v>4.3653774347893401E-3</v>
      </c>
      <c r="AT68" s="223">
        <f>'Other data'!$F26*(EXP('Other data'!$G56)*'Organic soils'!AQ38^'Other data'!$H56)</f>
        <v>4.4405295878968392E-3</v>
      </c>
      <c r="AU68" s="223">
        <f>'Other data'!$F26*(EXP('Other data'!$G56)*'Organic soils'!AR38^'Other data'!$H56)</f>
        <v>4.515574438367578E-3</v>
      </c>
      <c r="AV68" s="223">
        <f>'Other data'!$F26*(EXP('Other data'!$G56)*'Organic soils'!AS38^'Other data'!$H56)</f>
        <v>4.5905140680779031E-3</v>
      </c>
      <c r="AW68" s="223">
        <f>'Other data'!$F26*(EXP('Other data'!$G56)*'Organic soils'!AT38^'Other data'!$H56)</f>
        <v>4.6653504824115113E-3</v>
      </c>
      <c r="AX68" s="223">
        <f>'Other data'!$F26*(EXP('Other data'!$G56)*'Organic soils'!AU38^'Other data'!$H56)</f>
        <v>4.7400856143503594E-3</v>
      </c>
      <c r="AY68" s="223">
        <f>'Other data'!$F26*(EXP('Other data'!$G56)*'Organic soils'!AV38^'Other data'!$H56)</f>
        <v>4.7815253185421666E-3</v>
      </c>
      <c r="AZ68" s="223">
        <f>'Other data'!$F26*(EXP('Other data'!$G56)*'Organic soils'!AW38^'Other data'!$H56)</f>
        <v>4.8229347037568116E-3</v>
      </c>
      <c r="BA68" s="223">
        <f>'Other data'!$F26*(EXP('Other data'!$G56)*'Organic soils'!AX38^'Other data'!$H56)</f>
        <v>4.8643140740825055E-3</v>
      </c>
      <c r="BB68" s="223">
        <f>'Other data'!$F26*(EXP('Other data'!$G56)*'Organic soils'!AY38^'Other data'!$H56)</f>
        <v>4.9056637277822288E-3</v>
      </c>
      <c r="BC68" s="223">
        <f>'Other data'!$F26*(EXP('Other data'!$G56)*'Organic soils'!AZ38^'Other data'!$H56)</f>
        <v>4.9071744101748457E-3</v>
      </c>
      <c r="BD68" s="223">
        <f>'Other data'!$F26*(EXP('Other data'!$G56)*'Organic soils'!BA38^'Other data'!$H56)</f>
        <v>4.9086850532791887E-3</v>
      </c>
      <c r="BE68" s="223">
        <f>'Other data'!$F26*(EXP('Other data'!$G56)*'Organic soils'!BB38^'Other data'!$H56)</f>
        <v>4.9101956571093851E-3</v>
      </c>
      <c r="BF68" s="223">
        <f>'Other data'!$F26*(EXP('Other data'!$G56)*'Organic soils'!BC38^'Other data'!$H56)</f>
        <v>4.9117062216795619E-3</v>
      </c>
      <c r="BG68" s="223">
        <f>'Other data'!$F26*(EXP('Other data'!$G56)*'Organic soils'!BD38^'Other data'!$H56)</f>
        <v>4.9132167470038344E-3</v>
      </c>
      <c r="BH68" s="223">
        <f>'Other data'!$F26*(EXP('Other data'!$G56)*'Organic soils'!BE38^'Other data'!$H56)</f>
        <v>4.9147272330962999E-3</v>
      </c>
      <c r="BI68" s="223">
        <f>'Other data'!$F26*(EXP('Other data'!$G56)*'Organic soils'!BF38^'Other data'!$H56)</f>
        <v>4.9162376799710633E-3</v>
      </c>
      <c r="BJ68" s="223">
        <f>'Other data'!$F26*(EXP('Other data'!$G56)*'Organic soils'!BG38^'Other data'!$H56)</f>
        <v>4.9177480876421986E-3</v>
      </c>
      <c r="BK68" s="223">
        <f>'Other data'!$F26*(EXP('Other data'!$G56)*'Organic soils'!BH38^'Other data'!$H56)</f>
        <v>4.9192584561237847E-3</v>
      </c>
      <c r="BL68" s="223">
        <f>'Other data'!$F26*(EXP('Other data'!$G56)*'Organic soils'!BI38^'Other data'!$H56)</f>
        <v>4.9207687854298885E-3</v>
      </c>
      <c r="BM68" s="223">
        <f>'Other data'!$F26*(EXP('Other data'!$G56)*'Organic soils'!BJ38^'Other data'!$H56)</f>
        <v>4.9222790755745665E-3</v>
      </c>
      <c r="BN68" s="223">
        <f>'Other data'!$F26*(EXP('Other data'!$G56)*'Organic soils'!BK38^'Other data'!$H56)</f>
        <v>4.9550775952418467E-3</v>
      </c>
      <c r="BO68" s="223">
        <f>'Other data'!$F26*(EXP('Other data'!$G56)*'Organic soils'!BL38^'Other data'!$H56)</f>
        <v>4.9878577842426977E-3</v>
      </c>
      <c r="BP68" s="223">
        <f>'Other data'!$F26*(EXP('Other data'!$G56)*'Organic soils'!BM38^'Other data'!$H56)</f>
        <v>5.0206197833250763E-3</v>
      </c>
      <c r="BQ68" s="223">
        <f>'Other data'!$F26*(EXP('Other data'!$G56)*'Organic soils'!BN38^'Other data'!$H56)</f>
        <v>5.0533637311683931E-3</v>
      </c>
      <c r="BR68" s="223">
        <f>'Other data'!$F26*(EXP('Other data'!$G56)*'Organic soils'!BO38^'Other data'!$H56)</f>
        <v>5.0860897644281373E-3</v>
      </c>
      <c r="BS68" s="223">
        <f>'Other data'!$F26*(EXP('Other data'!$G56)*'Organic soils'!BP38^'Other data'!$H56)</f>
        <v>5.118798017779428E-3</v>
      </c>
    </row>
    <row r="69" spans="1:71" ht="14.5" customHeight="1" x14ac:dyDescent="0.35">
      <c r="A69" s="107" t="s">
        <v>35</v>
      </c>
      <c r="B69" s="227" t="s">
        <v>0</v>
      </c>
      <c r="C69" s="31" t="s">
        <v>253</v>
      </c>
      <c r="D69" s="32" t="s">
        <v>5</v>
      </c>
      <c r="E69" s="106" t="s">
        <v>13</v>
      </c>
      <c r="F69" s="106" t="s">
        <v>131</v>
      </c>
      <c r="G69" s="236"/>
      <c r="H69" s="236"/>
      <c r="I69" s="236"/>
      <c r="J69" s="236"/>
      <c r="K69" s="223">
        <f>'Other data'!$F28*(EXP('Other data'!$G59)*'Organic soils'!H38^'Other data'!$H59)</f>
        <v>2.6303402599037128E-3</v>
      </c>
      <c r="L69" s="223">
        <f>'Other data'!$F28*(EXP('Other data'!$G59)*'Organic soils'!I38^'Other data'!$H59)</f>
        <v>2.7736240056389842E-3</v>
      </c>
      <c r="M69" s="223">
        <f>'Other data'!$F28*(EXP('Other data'!$G59)*'Organic soils'!J38^'Other data'!$H59)</f>
        <v>2.9167181213606329E-3</v>
      </c>
      <c r="N69" s="223">
        <f>'Other data'!$F28*(EXP('Other data'!$G59)*'Organic soils'!K38^'Other data'!$H59)</f>
        <v>2.8961888851430284E-3</v>
      </c>
      <c r="O69" s="223">
        <f>'Other data'!$F28*(EXP('Other data'!$G59)*'Organic soils'!L38^'Other data'!$H59)</f>
        <v>2.8756559169668397E-3</v>
      </c>
      <c r="P69" s="223">
        <f>'Other data'!$F28*(EXP('Other data'!$G59)*'Organic soils'!M38^'Other data'!$H59)</f>
        <v>2.8551191888127191E-3</v>
      </c>
      <c r="Q69" s="223">
        <f>'Other data'!$F28*(EXP('Other data'!$G59)*'Organic soils'!N38^'Other data'!$H59)</f>
        <v>2.8345786722426373E-3</v>
      </c>
      <c r="R69" s="223">
        <f>'Other data'!$F28*(EXP('Other data'!$G59)*'Organic soils'!O38^'Other data'!$H59)</f>
        <v>2.8140343383904953E-3</v>
      </c>
      <c r="S69" s="223">
        <f>'Other data'!$F28*(EXP('Other data'!$G59)*'Organic soils'!P38^'Other data'!$H59)</f>
        <v>2.7934861579523842E-3</v>
      </c>
      <c r="T69" s="223">
        <f>'Other data'!$F28*(EXP('Other data'!$G59)*'Organic soils'!Q38^'Other data'!$H59)</f>
        <v>2.7729341011766152E-3</v>
      </c>
      <c r="U69" s="223">
        <f>'Other data'!$F28*(EXP('Other data'!$G59)*'Organic soils'!R38^'Other data'!$H59)</f>
        <v>2.7523781378534151E-3</v>
      </c>
      <c r="V69" s="223">
        <f>'Other data'!$F28*(EXP('Other data'!$G59)*'Organic soils'!S38^'Other data'!$H59)</f>
        <v>2.7318182373043311E-3</v>
      </c>
      <c r="W69" s="223">
        <f>'Other data'!$F28*(EXP('Other data'!$G59)*'Organic soils'!T38^'Other data'!$H59)</f>
        <v>2.7196321350326917E-3</v>
      </c>
      <c r="X69" s="223">
        <f>'Other data'!$F28*(EXP('Other data'!$G59)*'Organic soils'!U38^'Other data'!$H59)</f>
        <v>2.7074446325088134E-3</v>
      </c>
      <c r="Y69" s="223">
        <f>'Other data'!$F28*(EXP('Other data'!$G59)*'Organic soils'!V38^'Other data'!$H59)</f>
        <v>2.6952557231054363E-3</v>
      </c>
      <c r="Z69" s="223">
        <f>'Other data'!$F28*(EXP('Other data'!$G59)*'Organic soils'!W38^'Other data'!$H59)</f>
        <v>2.6830654001330492E-3</v>
      </c>
      <c r="AA69" s="223">
        <f>'Other data'!$F28*(EXP('Other data'!$G59)*'Organic soils'!X38^'Other data'!$H59)</f>
        <v>2.6708736568390079E-3</v>
      </c>
      <c r="AB69" s="223">
        <f>'Other data'!$F28*(EXP('Other data'!$G59)*'Organic soils'!Y38^'Other data'!$H59)</f>
        <v>2.6586804864066464E-3</v>
      </c>
      <c r="AC69" s="223">
        <f>'Other data'!$F28*(EXP('Other data'!$G59)*'Organic soils'!Z38^'Other data'!$H59)</f>
        <v>2.6464858819543438E-3</v>
      </c>
      <c r="AD69" s="223">
        <f>'Other data'!$F28*(EXP('Other data'!$G59)*'Organic soils'!AA38^'Other data'!$H59)</f>
        <v>2.6342898365346312E-3</v>
      </c>
      <c r="AE69" s="223">
        <f>'Other data'!$F28*(EXP('Other data'!$G59)*'Organic soils'!AB38^'Other data'!$H59)</f>
        <v>2.6220923431332166E-3</v>
      </c>
      <c r="AF69" s="223">
        <f>'Other data'!$F28*(EXP('Other data'!$G59)*'Organic soils'!AC38^'Other data'!$H59)</f>
        <v>2.6098933946680377E-3</v>
      </c>
      <c r="AG69" s="223">
        <f>'Other data'!$F28*(EXP('Other data'!$G59)*'Organic soils'!AD38^'Other data'!$H59)</f>
        <v>2.599298678349782E-3</v>
      </c>
      <c r="AH69" s="223">
        <f>'Other data'!$F28*(EXP('Other data'!$G59)*'Organic soils'!AE38^'Other data'!$H59)</f>
        <v>2.5887028546315405E-3</v>
      </c>
      <c r="AI69" s="223">
        <f>'Other data'!$F28*(EXP('Other data'!$G59)*'Organic soils'!AF38^'Other data'!$H59)</f>
        <v>2.5781059187476437E-3</v>
      </c>
      <c r="AJ69" s="223">
        <f>'Other data'!$F28*(EXP('Other data'!$G59)*'Organic soils'!AG38^'Other data'!$H59)</f>
        <v>2.5675078658917191E-3</v>
      </c>
      <c r="AK69" s="223">
        <f>'Other data'!$F28*(EXP('Other data'!$G59)*'Organic soils'!AH38^'Other data'!$H59)</f>
        <v>2.5569086912162037E-3</v>
      </c>
      <c r="AL69" s="223">
        <f>'Other data'!$F28*(EXP('Other data'!$G59)*'Organic soils'!AI38^'Other data'!$H59)</f>
        <v>2.5463083898317742E-3</v>
      </c>
      <c r="AM69" s="223">
        <f>'Other data'!$F28*(EXP('Other data'!$G59)*'Organic soils'!AJ38^'Other data'!$H59)</f>
        <v>2.5357069568068434E-3</v>
      </c>
      <c r="AN69" s="223">
        <f>'Other data'!$F28*(EXP('Other data'!$G59)*'Organic soils'!AK38^'Other data'!$H59)</f>
        <v>2.5251043871669944E-3</v>
      </c>
      <c r="AO69" s="223">
        <f>'Other data'!$F28*(EXP('Other data'!$G59)*'Organic soils'!AL38^'Other data'!$H59)</f>
        <v>2.5394382409041961E-3</v>
      </c>
      <c r="AP69" s="223">
        <f>'Other data'!$F28*(EXP('Other data'!$G59)*'Organic soils'!AM38^'Other data'!$H59)</f>
        <v>2.553770020381273E-3</v>
      </c>
      <c r="AQ69" s="223">
        <f>'Other data'!$F28*(EXP('Other data'!$G59)*'Organic soils'!AN38^'Other data'!$H59)</f>
        <v>2.5680997378343226E-3</v>
      </c>
      <c r="AR69" s="223">
        <f>'Other data'!$F28*(EXP('Other data'!$G59)*'Organic soils'!AO38^'Other data'!$H59)</f>
        <v>2.582427405357668E-3</v>
      </c>
      <c r="AS69" s="223">
        <f>'Other data'!$F28*(EXP('Other data'!$G59)*'Organic soils'!AP38^'Other data'!$H59)</f>
        <v>2.5967530349062739E-3</v>
      </c>
      <c r="AT69" s="223">
        <f>'Other data'!$F28*(EXP('Other data'!$G59)*'Organic soils'!AQ38^'Other data'!$H59)</f>
        <v>2.6440453015690473E-3</v>
      </c>
      <c r="AU69" s="223">
        <f>'Other data'!$F28*(EXP('Other data'!$G59)*'Organic soils'!AR38^'Other data'!$H59)</f>
        <v>2.6913158876135023E-3</v>
      </c>
      <c r="AV69" s="223">
        <f>'Other data'!$F28*(EXP('Other data'!$G59)*'Organic soils'!AS38^'Other data'!$H59)</f>
        <v>2.7385651932317063E-3</v>
      </c>
      <c r="AW69" s="223">
        <f>'Other data'!$F28*(EXP('Other data'!$G59)*'Organic soils'!AT38^'Other data'!$H59)</f>
        <v>2.7857936042794073E-3</v>
      </c>
      <c r="AX69" s="223">
        <f>'Other data'!$F28*(EXP('Other data'!$G59)*'Organic soils'!AU38^'Other data'!$H59)</f>
        <v>2.8330014930299297E-3</v>
      </c>
      <c r="AY69" s="223">
        <f>'Other data'!$F28*(EXP('Other data'!$G59)*'Organic soils'!AV38^'Other data'!$H59)</f>
        <v>2.8591961342855541E-3</v>
      </c>
      <c r="AZ69" s="223">
        <f>'Other data'!$F28*(EXP('Other data'!$G59)*'Organic soils'!AW38^'Other data'!$H59)</f>
        <v>2.8853846234798753E-3</v>
      </c>
      <c r="BA69" s="223">
        <f>'Other data'!$F28*(EXP('Other data'!$G59)*'Organic soils'!AX38^'Other data'!$H59)</f>
        <v>2.9115670193020698E-3</v>
      </c>
      <c r="BB69" s="223">
        <f>'Other data'!$F28*(EXP('Other data'!$G59)*'Organic soils'!AY38^'Other data'!$H59)</f>
        <v>2.9377433793453902E-3</v>
      </c>
      <c r="BC69" s="223">
        <f>'Other data'!$F28*(EXP('Other data'!$G59)*'Organic soils'!AZ38^'Other data'!$H59)</f>
        <v>2.9386999557809187E-3</v>
      </c>
      <c r="BD69" s="223">
        <f>'Other data'!$F28*(EXP('Other data'!$G59)*'Organic soils'!BA38^'Other data'!$H59)</f>
        <v>2.9396565242325342E-3</v>
      </c>
      <c r="BE69" s="223">
        <f>'Other data'!$F28*(EXP('Other data'!$G59)*'Organic soils'!BB38^'Other data'!$H59)</f>
        <v>2.9406130847029646E-3</v>
      </c>
      <c r="BF69" s="223">
        <f>'Other data'!$F28*(EXP('Other data'!$G59)*'Organic soils'!BC38^'Other data'!$H59)</f>
        <v>2.9415696371949424E-3</v>
      </c>
      <c r="BG69" s="223">
        <f>'Other data'!$F28*(EXP('Other data'!$G59)*'Organic soils'!BD38^'Other data'!$H59)</f>
        <v>2.942526181711193E-3</v>
      </c>
      <c r="BH69" s="223">
        <f>'Other data'!$F28*(EXP('Other data'!$G59)*'Organic soils'!BE38^'Other data'!$H59)</f>
        <v>2.9434827182544436E-3</v>
      </c>
      <c r="BI69" s="223">
        <f>'Other data'!$F28*(EXP('Other data'!$G59)*'Organic soils'!BF38^'Other data'!$H59)</f>
        <v>2.9444392468274154E-3</v>
      </c>
      <c r="BJ69" s="223">
        <f>'Other data'!$F28*(EXP('Other data'!$G59)*'Organic soils'!BG38^'Other data'!$H59)</f>
        <v>2.9453957674328334E-3</v>
      </c>
      <c r="BK69" s="223">
        <f>'Other data'!$F28*(EXP('Other data'!$G59)*'Organic soils'!BH38^'Other data'!$H59)</f>
        <v>2.9463522800734156E-3</v>
      </c>
      <c r="BL69" s="223">
        <f>'Other data'!$F28*(EXP('Other data'!$G59)*'Organic soils'!BI38^'Other data'!$H59)</f>
        <v>2.9473087847518794E-3</v>
      </c>
      <c r="BM69" s="223">
        <f>'Other data'!$F28*(EXP('Other data'!$G59)*'Organic soils'!BJ38^'Other data'!$H59)</f>
        <v>2.9482652814709449E-3</v>
      </c>
      <c r="BN69" s="223">
        <f>'Other data'!$F28*(EXP('Other data'!$G59)*'Organic soils'!BK38^'Other data'!$H59)</f>
        <v>2.9690413796276908E-3</v>
      </c>
      <c r="BO69" s="223">
        <f>'Other data'!$F28*(EXP('Other data'!$G59)*'Organic soils'!BL38^'Other data'!$H59)</f>
        <v>2.989813750668654E-3</v>
      </c>
      <c r="BP69" s="223">
        <f>'Other data'!$F28*(EXP('Other data'!$G59)*'Organic soils'!BM38^'Other data'!$H59)</f>
        <v>3.0105824218123202E-3</v>
      </c>
      <c r="BQ69" s="223">
        <f>'Other data'!$F28*(EXP('Other data'!$G59)*'Organic soils'!BN38^'Other data'!$H59)</f>
        <v>3.0313474198872736E-3</v>
      </c>
      <c r="BR69" s="223">
        <f>'Other data'!$F28*(EXP('Other data'!$G59)*'Organic soils'!BO38^'Other data'!$H59)</f>
        <v>3.0521087713404269E-3</v>
      </c>
      <c r="BS69" s="223">
        <f>'Other data'!$F28*(EXP('Other data'!$G59)*'Organic soils'!BP38^'Other data'!$H59)</f>
        <v>3.0728665022451453E-3</v>
      </c>
    </row>
    <row r="70" spans="1:71" ht="14.5" customHeight="1" x14ac:dyDescent="0.35">
      <c r="A70" s="107" t="s">
        <v>35</v>
      </c>
      <c r="B70" s="227" t="s">
        <v>0</v>
      </c>
      <c r="C70" s="31" t="s">
        <v>253</v>
      </c>
      <c r="D70" s="32" t="s">
        <v>5</v>
      </c>
      <c r="E70" s="106" t="s">
        <v>14</v>
      </c>
      <c r="F70" s="106" t="s">
        <v>23</v>
      </c>
      <c r="G70" s="236"/>
      <c r="H70" s="236"/>
      <c r="I70" s="236"/>
      <c r="J70" s="236"/>
      <c r="K70" s="223">
        <f>'Other data'!$F27*(EXP('Other data'!$G57)*'Organic soils'!H38^'Other data'!$H57)</f>
        <v>3.6832384345670731E-2</v>
      </c>
      <c r="L70" s="223">
        <f>'Other data'!$F27*(EXP('Other data'!$G57)*'Organic soils'!I38^'Other data'!$H57)</f>
        <v>3.9063385379710824E-2</v>
      </c>
      <c r="M70" s="223">
        <f>'Other data'!$F27*(EXP('Other data'!$G57)*'Organic soils'!J38^'Other data'!$H57)</f>
        <v>4.1303979619486231E-2</v>
      </c>
      <c r="N70" s="223">
        <f>'Other data'!$F27*(EXP('Other data'!$G57)*'Organic soils'!K38^'Other data'!$H57)</f>
        <v>4.0981780191817099E-2</v>
      </c>
      <c r="O70" s="223">
        <f>'Other data'!$F27*(EXP('Other data'!$G57)*'Organic soils'!L38^'Other data'!$H57)</f>
        <v>4.0659770463673042E-2</v>
      </c>
      <c r="P70" s="223">
        <f>'Other data'!$F27*(EXP('Other data'!$G57)*'Organic soils'!M38^'Other data'!$H57)</f>
        <v>4.033795171152383E-2</v>
      </c>
      <c r="Q70" s="223">
        <f>'Other data'!$F27*(EXP('Other data'!$G57)*'Organic soils'!N38^'Other data'!$H57)</f>
        <v>4.0016325229907154E-2</v>
      </c>
      <c r="R70" s="223">
        <f>'Other data'!$F27*(EXP('Other data'!$G57)*'Organic soils'!O38^'Other data'!$H57)</f>
        <v>3.9694892331820893E-2</v>
      </c>
      <c r="S70" s="223">
        <f>'Other data'!$F27*(EXP('Other data'!$G57)*'Organic soils'!P38^'Other data'!$H57)</f>
        <v>3.9373654349125972E-2</v>
      </c>
      <c r="T70" s="223">
        <f>'Other data'!$F27*(EXP('Other data'!$G57)*'Organic soils'!Q38^'Other data'!$H57)</f>
        <v>3.9052612632962003E-2</v>
      </c>
      <c r="U70" s="223">
        <f>'Other data'!$F27*(EXP('Other data'!$G57)*'Organic soils'!R38^'Other data'!$H57)</f>
        <v>3.8731768554174872E-2</v>
      </c>
      <c r="V70" s="223">
        <f>'Other data'!$F27*(EXP('Other data'!$G57)*'Organic soils'!S38^'Other data'!$H57)</f>
        <v>3.8411123503757666E-2</v>
      </c>
      <c r="W70" s="223">
        <f>'Other data'!$F27*(EXP('Other data'!$G57)*'Organic soils'!T38^'Other data'!$H57)</f>
        <v>3.8221196968940663E-2</v>
      </c>
      <c r="X70" s="223">
        <f>'Other data'!$F27*(EXP('Other data'!$G57)*'Organic soils'!U38^'Other data'!$H57)</f>
        <v>3.8031341125468805E-2</v>
      </c>
      <c r="Y70" s="223">
        <f>'Other data'!$F27*(EXP('Other data'!$G57)*'Organic soils'!V38^'Other data'!$H57)</f>
        <v>3.7841556273243857E-2</v>
      </c>
      <c r="Z70" s="223">
        <f>'Other data'!$F27*(EXP('Other data'!$G57)*'Organic soils'!W38^'Other data'!$H57)</f>
        <v>3.7651842714836813E-2</v>
      </c>
      <c r="AA70" s="223">
        <f>'Other data'!$F27*(EXP('Other data'!$G57)*'Organic soils'!X38^'Other data'!$H57)</f>
        <v>3.746220075552404E-2</v>
      </c>
      <c r="AB70" s="223">
        <f>'Other data'!$F27*(EXP('Other data'!$G57)*'Organic soils'!Y38^'Other data'!$H57)</f>
        <v>3.7272630703324275E-2</v>
      </c>
      <c r="AC70" s="223">
        <f>'Other data'!$F27*(EXP('Other data'!$G57)*'Organic soils'!Z38^'Other data'!$H57)</f>
        <v>3.7083132869036112E-2</v>
      </c>
      <c r="AD70" s="223">
        <f>'Other data'!$F27*(EXP('Other data'!$G57)*'Organic soils'!AA38^'Other data'!$H57)</f>
        <v>3.6893707566276683E-2</v>
      </c>
      <c r="AE70" s="223">
        <f>'Other data'!$F27*(EXP('Other data'!$G57)*'Organic soils'!AB38^'Other data'!$H57)</f>
        <v>3.6704355111520419E-2</v>
      </c>
      <c r="AF70" s="223">
        <f>'Other data'!$F27*(EXP('Other data'!$G57)*'Organic soils'!AC38^'Other data'!$H57)</f>
        <v>3.6515075824139064E-2</v>
      </c>
      <c r="AG70" s="223">
        <f>'Other data'!$F27*(EXP('Other data'!$G57)*'Organic soils'!AD38^'Other data'!$H57)</f>
        <v>3.6350765864681882E-2</v>
      </c>
      <c r="AH70" s="223">
        <f>'Other data'!$F27*(EXP('Other data'!$G57)*'Organic soils'!AE38^'Other data'!$H57)</f>
        <v>3.6186511537623138E-2</v>
      </c>
      <c r="AI70" s="223">
        <f>'Other data'!$F27*(EXP('Other data'!$G57)*'Organic soils'!AF38^'Other data'!$H57)</f>
        <v>3.6022313057569276E-2</v>
      </c>
      <c r="AJ70" s="223">
        <f>'Other data'!$F27*(EXP('Other data'!$G57)*'Organic soils'!AG38^'Other data'!$H57)</f>
        <v>3.5858170640862552E-2</v>
      </c>
      <c r="AK70" s="223">
        <f>'Other data'!$F27*(EXP('Other data'!$G57)*'Organic soils'!AH38^'Other data'!$H57)</f>
        <v>3.5694084505602942E-2</v>
      </c>
      <c r="AL70" s="223">
        <f>'Other data'!$F27*(EXP('Other data'!$G57)*'Organic soils'!AI38^'Other data'!$H57)</f>
        <v>3.5530054871669325E-2</v>
      </c>
      <c r="AM70" s="223">
        <f>'Other data'!$F27*(EXP('Other data'!$G57)*'Organic soils'!AJ38^'Other data'!$H57)</f>
        <v>3.5366081960742264E-2</v>
      </c>
      <c r="AN70" s="223">
        <f>'Other data'!$F27*(EXP('Other data'!$G57)*'Organic soils'!AK38^'Other data'!$H57)</f>
        <v>3.5202165996326217E-2</v>
      </c>
      <c r="AO70" s="223">
        <f>'Other data'!$F27*(EXP('Other data'!$G57)*'Organic soils'!AL38^'Other data'!$H57)</f>
        <v>3.5423785440619339E-2</v>
      </c>
      <c r="AP70" s="223">
        <f>'Other data'!$F27*(EXP('Other data'!$G57)*'Organic soils'!AM38^'Other data'!$H57)</f>
        <v>3.5645508825757226E-2</v>
      </c>
      <c r="AQ70" s="223">
        <f>'Other data'!$F27*(EXP('Other data'!$G57)*'Organic soils'!AN38^'Other data'!$H57)</f>
        <v>3.5867335601831578E-2</v>
      </c>
      <c r="AR70" s="223">
        <f>'Other data'!$F27*(EXP('Other data'!$G57)*'Organic soils'!AO38^'Other data'!$H57)</f>
        <v>3.6089265224974652E-2</v>
      </c>
      <c r="AS70" s="223">
        <f>'Other data'!$F27*(EXP('Other data'!$G57)*'Organic soils'!AP38^'Other data'!$H57)</f>
        <v>3.6311297157258574E-2</v>
      </c>
      <c r="AT70" s="223">
        <f>'Other data'!$F27*(EXP('Other data'!$G57)*'Organic soils'!AQ38^'Other data'!$H57)</f>
        <v>3.7045218899833608E-2</v>
      </c>
      <c r="AU70" s="223">
        <f>'Other data'!$F27*(EXP('Other data'!$G57)*'Organic soils'!AR38^'Other data'!$H57)</f>
        <v>3.7780231824491396E-2</v>
      </c>
      <c r="AV70" s="223">
        <f>'Other data'!$F27*(EXP('Other data'!$G57)*'Organic soils'!AS38^'Other data'!$H57)</f>
        <v>3.8516317855315882E-2</v>
      </c>
      <c r="AW70" s="223">
        <f>'Other data'!$F27*(EXP('Other data'!$G57)*'Organic soils'!AT38^'Other data'!$H57)</f>
        <v>3.9253459530616486E-2</v>
      </c>
      <c r="AX70" s="223">
        <f>'Other data'!$F27*(EXP('Other data'!$G57)*'Organic soils'!AU38^'Other data'!$H57)</f>
        <v>3.9991639971730754E-2</v>
      </c>
      <c r="AY70" s="223">
        <f>'Other data'!$F27*(EXP('Other data'!$G57)*'Organic soils'!AV38^'Other data'!$H57)</f>
        <v>4.0401819117178939E-2</v>
      </c>
      <c r="AZ70" s="223">
        <f>'Other data'!$F27*(EXP('Other data'!$G57)*'Organic soils'!AW38^'Other data'!$H57)</f>
        <v>4.0812310541582554E-2</v>
      </c>
      <c r="BA70" s="223">
        <f>'Other data'!$F27*(EXP('Other data'!$G57)*'Organic soils'!AX38^'Other data'!$H57)</f>
        <v>4.1223111572636827E-2</v>
      </c>
      <c r="BB70" s="223">
        <f>'Other data'!$F27*(EXP('Other data'!$G57)*'Organic soils'!AY38^'Other data'!$H57)</f>
        <v>4.1634219585348728E-2</v>
      </c>
      <c r="BC70" s="223">
        <f>'Other data'!$F27*(EXP('Other data'!$G57)*'Organic soils'!AZ38^'Other data'!$H57)</f>
        <v>4.1649250486368465E-2</v>
      </c>
      <c r="BD70" s="223">
        <f>'Other data'!$F27*(EXP('Other data'!$G57)*'Organic soils'!BA38^'Other data'!$H57)</f>
        <v>4.1664281793863285E-2</v>
      </c>
      <c r="BE70" s="223">
        <f>'Other data'!$F27*(EXP('Other data'!$G57)*'Organic soils'!BB38^'Other data'!$H57)</f>
        <v>4.167931350770851E-2</v>
      </c>
      <c r="BF70" s="223">
        <f>'Other data'!$F27*(EXP('Other data'!$G57)*'Organic soils'!BC38^'Other data'!$H57)</f>
        <v>4.1694345627779544E-2</v>
      </c>
      <c r="BG70" s="223">
        <f>'Other data'!$F27*(EXP('Other data'!$G57)*'Organic soils'!BD38^'Other data'!$H57)</f>
        <v>4.1709378153951884E-2</v>
      </c>
      <c r="BH70" s="223">
        <f>'Other data'!$F27*(EXP('Other data'!$G57)*'Organic soils'!BE38^'Other data'!$H57)</f>
        <v>4.172441108610106E-2</v>
      </c>
      <c r="BI70" s="223">
        <f>'Other data'!$F27*(EXP('Other data'!$G57)*'Organic soils'!BF38^'Other data'!$H57)</f>
        <v>4.1739444424102733E-2</v>
      </c>
      <c r="BJ70" s="223">
        <f>'Other data'!$F27*(EXP('Other data'!$G57)*'Organic soils'!BG38^'Other data'!$H57)</f>
        <v>4.175447816783269E-2</v>
      </c>
      <c r="BK70" s="223">
        <f>'Other data'!$F27*(EXP('Other data'!$G57)*'Organic soils'!BH38^'Other data'!$H57)</f>
        <v>4.1769512317166663E-2</v>
      </c>
      <c r="BL70" s="223">
        <f>'Other data'!$F27*(EXP('Other data'!$G57)*'Organic soils'!BI38^'Other data'!$H57)</f>
        <v>4.1784546871980549E-2</v>
      </c>
      <c r="BM70" s="223">
        <f>'Other data'!$F27*(EXP('Other data'!$G57)*'Organic soils'!BJ38^'Other data'!$H57)</f>
        <v>4.1799581832150365E-2</v>
      </c>
      <c r="BN70" s="223">
        <f>'Other data'!$F27*(EXP('Other data'!$G57)*'Organic soils'!BK38^'Other data'!$H57)</f>
        <v>4.2126287318949004E-2</v>
      </c>
      <c r="BO70" s="223">
        <f>'Other data'!$F27*(EXP('Other data'!$G57)*'Organic soils'!BL38^'Other data'!$H57)</f>
        <v>4.2453182771505865E-2</v>
      </c>
      <c r="BP70" s="223">
        <f>'Other data'!$F27*(EXP('Other data'!$G57)*'Organic soils'!BM38^'Other data'!$H57)</f>
        <v>4.2780266945529465E-2</v>
      </c>
      <c r="BQ70" s="223">
        <f>'Other data'!$F27*(EXP('Other data'!$G57)*'Organic soils'!BN38^'Other data'!$H57)</f>
        <v>4.3107538613627219E-2</v>
      </c>
      <c r="BR70" s="223">
        <f>'Other data'!$F27*(EXP('Other data'!$G57)*'Organic soils'!BO38^'Other data'!$H57)</f>
        <v>4.3434996564957778E-2</v>
      </c>
      <c r="BS70" s="223">
        <f>'Other data'!$F27*(EXP('Other data'!$G57)*'Organic soils'!BP38^'Other data'!$H57)</f>
        <v>4.3762639604895029E-2</v>
      </c>
    </row>
    <row r="71" spans="1:71" ht="14.5" customHeight="1" x14ac:dyDescent="0.35">
      <c r="A71" s="107" t="s">
        <v>35</v>
      </c>
      <c r="B71" s="227" t="s">
        <v>0</v>
      </c>
      <c r="C71" s="31" t="s">
        <v>253</v>
      </c>
      <c r="D71" s="32" t="s">
        <v>6</v>
      </c>
      <c r="E71" s="106" t="s">
        <v>15</v>
      </c>
      <c r="F71" s="106" t="s">
        <v>20</v>
      </c>
      <c r="G71" s="236"/>
      <c r="H71" s="236"/>
      <c r="I71" s="236"/>
      <c r="J71" s="236"/>
      <c r="K71" s="223">
        <f>'Other data'!$G$24*'Organic soils'!H39*'Other data'!$G$41*'Other data'!$G$42</f>
        <v>0.12825613236814967</v>
      </c>
      <c r="L71" s="223">
        <f>'Other data'!$G$24*'Organic soils'!I39*'Other data'!$G$41*'Other data'!$G$42</f>
        <v>0.13603302009801654</v>
      </c>
      <c r="M71" s="223">
        <f>'Other data'!$G$24*'Organic soils'!J39*'Other data'!$G$41*'Other data'!$G$42</f>
        <v>0.14380990782788541</v>
      </c>
      <c r="N71" s="223">
        <f>'Other data'!$G$24*'Organic soils'!K39*'Other data'!$G$41*'Other data'!$G$42</f>
        <v>0.1524757338641971</v>
      </c>
      <c r="O71" s="223">
        <f>'Other data'!$G$24*'Organic soils'!L39*'Other data'!$G$41*'Other data'!$G$42</f>
        <v>0.16114155990051268</v>
      </c>
      <c r="P71" s="223">
        <f>'Other data'!$G$24*'Organic soils'!M39*'Other data'!$G$41*'Other data'!$G$42</f>
        <v>0.16980738593682823</v>
      </c>
      <c r="Q71" s="223">
        <f>'Other data'!$G$24*'Organic soils'!N39*'Other data'!$G$41*'Other data'!$G$42</f>
        <v>0.17847321197314384</v>
      </c>
      <c r="R71" s="223">
        <f>'Other data'!$G$24*'Organic soils'!O39*'Other data'!$G$41*'Other data'!$G$42</f>
        <v>0.18713903800945941</v>
      </c>
      <c r="S71" s="223">
        <f>'Other data'!$G$24*'Organic soils'!P39*'Other data'!$G$41*'Other data'!$G$42</f>
        <v>0.19580486404577502</v>
      </c>
      <c r="T71" s="223">
        <f>'Other data'!$G$24*'Organic soils'!Q39*'Other data'!$G$41*'Other data'!$G$42</f>
        <v>0.20447069008209059</v>
      </c>
      <c r="U71" s="223">
        <f>'Other data'!$G$24*'Organic soils'!R39*'Other data'!$G$41*'Other data'!$G$42</f>
        <v>0.21313651611840612</v>
      </c>
      <c r="V71" s="223">
        <f>'Other data'!$G$24*'Organic soils'!S39*'Other data'!$G$41*'Other data'!$G$42</f>
        <v>0.22180234215472247</v>
      </c>
      <c r="W71" s="223">
        <f>'Other data'!$G$24*'Organic soils'!T39*'Other data'!$G$41*'Other data'!$G$42</f>
        <v>0.22512857322377</v>
      </c>
      <c r="X71" s="223">
        <f>'Other data'!$G$24*'Organic soils'!U39*'Other data'!$G$41*'Other data'!$G$42</f>
        <v>0.22845480429281834</v>
      </c>
      <c r="Y71" s="223">
        <f>'Other data'!$G$24*'Organic soils'!V39*'Other data'!$G$41*'Other data'!$G$42</f>
        <v>0.23178103536186662</v>
      </c>
      <c r="Z71" s="223">
        <f>'Other data'!$G$24*'Organic soils'!W39*'Other data'!$G$41*'Other data'!$G$42</f>
        <v>0.23510726643091395</v>
      </c>
      <c r="AA71" s="223">
        <f>'Other data'!$G$24*'Organic soils'!X39*'Other data'!$G$41*'Other data'!$G$42</f>
        <v>0.23843349749996223</v>
      </c>
      <c r="AB71" s="223">
        <f>'Other data'!$G$24*'Organic soils'!Y39*'Other data'!$G$41*'Other data'!$G$42</f>
        <v>0.24175972856901057</v>
      </c>
      <c r="AC71" s="223">
        <f>'Other data'!$G$24*'Organic soils'!Z39*'Other data'!$G$41*'Other data'!$G$42</f>
        <v>0.24508595963805788</v>
      </c>
      <c r="AD71" s="223">
        <f>'Other data'!$G$24*'Organic soils'!AA39*'Other data'!$G$41*'Other data'!$G$42</f>
        <v>0.24841219070710618</v>
      </c>
      <c r="AE71" s="223">
        <f>'Other data'!$G$24*'Organic soils'!AB39*'Other data'!$G$41*'Other data'!$G$42</f>
        <v>0.25173842177615446</v>
      </c>
      <c r="AF71" s="223">
        <f>'Other data'!$G$24*'Organic soils'!AC39*'Other data'!$G$41*'Other data'!$G$42</f>
        <v>0.25506465284520208</v>
      </c>
      <c r="AG71" s="223">
        <f>'Other data'!$G$24*'Organic soils'!AD39*'Other data'!$G$41*'Other data'!$G$42</f>
        <v>0.25850731945941674</v>
      </c>
      <c r="AH71" s="223">
        <f>'Other data'!$G$24*'Organic soils'!AE39*'Other data'!$G$41*'Other data'!$G$42</f>
        <v>0.26194998607363068</v>
      </c>
      <c r="AI71" s="223">
        <f>'Other data'!$G$24*'Organic soils'!AF39*'Other data'!$G$41*'Other data'!$G$42</f>
        <v>0.26539265268784556</v>
      </c>
      <c r="AJ71" s="223">
        <f>'Other data'!$G$24*'Organic soils'!AG39*'Other data'!$G$41*'Other data'!$G$42</f>
        <v>0.26883531930206045</v>
      </c>
      <c r="AK71" s="223">
        <f>'Other data'!$G$24*'Organic soils'!AH39*'Other data'!$G$41*'Other data'!$G$42</f>
        <v>0.27227798591627439</v>
      </c>
      <c r="AL71" s="223">
        <f>'Other data'!$G$24*'Organic soils'!AI39*'Other data'!$G$41*'Other data'!$G$42</f>
        <v>0.27572065253048927</v>
      </c>
      <c r="AM71" s="223">
        <f>'Other data'!$G$24*'Organic soils'!AJ39*'Other data'!$G$41*'Other data'!$G$42</f>
        <v>0.27916331914470421</v>
      </c>
      <c r="AN71" s="223">
        <f>'Other data'!$G$24*'Organic soils'!AK39*'Other data'!$G$41*'Other data'!$G$42</f>
        <v>0.28260598575891877</v>
      </c>
      <c r="AO71" s="223">
        <f>'Other data'!$G$24*'Organic soils'!AL39*'Other data'!$G$41*'Other data'!$G$42</f>
        <v>0.28290535979501491</v>
      </c>
      <c r="AP71" s="223">
        <f>'Other data'!$G$24*'Organic soils'!AM39*'Other data'!$G$41*'Other data'!$G$42</f>
        <v>0.28320473383111106</v>
      </c>
      <c r="AQ71" s="223">
        <f>'Other data'!$G$24*'Organic soils'!AN39*'Other data'!$G$41*'Other data'!$G$42</f>
        <v>0.2835041078672072</v>
      </c>
      <c r="AR71" s="223">
        <f>'Other data'!$G$24*'Organic soils'!AO39*'Other data'!$G$41*'Other data'!$G$42</f>
        <v>0.28380348190330335</v>
      </c>
      <c r="AS71" s="223">
        <f>'Other data'!$G$24*'Organic soils'!AP39*'Other data'!$G$41*'Other data'!$G$42</f>
        <v>0.28410285593939949</v>
      </c>
      <c r="AT71" s="223">
        <f>'Other data'!$G$24*'Organic soils'!AQ39*'Other data'!$G$41*'Other data'!$G$42</f>
        <v>0.27973733199821921</v>
      </c>
      <c r="AU71" s="223">
        <f>'Other data'!$G$24*'Organic soils'!AR39*'Other data'!$G$41*'Other data'!$G$42</f>
        <v>0.27537180805703704</v>
      </c>
      <c r="AV71" s="223">
        <f>'Other data'!$G$24*'Organic soils'!AS39*'Other data'!$G$41*'Other data'!$G$42</f>
        <v>0.2710062841158567</v>
      </c>
      <c r="AW71" s="223">
        <f>'Other data'!$G$24*'Organic soils'!AT39*'Other data'!$G$41*'Other data'!$G$42</f>
        <v>0.26664076017467447</v>
      </c>
      <c r="AX71" s="223">
        <f>'Other data'!$G$24*'Organic soils'!AU39*'Other data'!$G$41*'Other data'!$G$42</f>
        <v>0.26227523623349286</v>
      </c>
      <c r="AY71" s="223">
        <f>'Other data'!$G$24*'Organic soils'!AV39*'Other data'!$G$41*'Other data'!$G$42</f>
        <v>0.26244565704779133</v>
      </c>
      <c r="AZ71" s="223">
        <f>'Other data'!$G$24*'Organic soils'!AW39*'Other data'!$G$41*'Other data'!$G$42</f>
        <v>0.26261607786208979</v>
      </c>
      <c r="BA71" s="223">
        <f>'Other data'!$G$24*'Organic soils'!AX39*'Other data'!$G$41*'Other data'!$G$42</f>
        <v>0.26278649867638826</v>
      </c>
      <c r="BB71" s="223">
        <f>'Other data'!$G$24*'Organic soils'!AY39*'Other data'!$G$41*'Other data'!$G$42</f>
        <v>0.26295691949068672</v>
      </c>
      <c r="BC71" s="223">
        <f>'Other data'!$G$24*'Organic soils'!AZ39*'Other data'!$G$41*'Other data'!$G$42</f>
        <v>0.26014319131823216</v>
      </c>
      <c r="BD71" s="223">
        <f>'Other data'!$G$24*'Organic soils'!BA39*'Other data'!$G$41*'Other data'!$G$42</f>
        <v>0.2573294631457772</v>
      </c>
      <c r="BE71" s="223">
        <f>'Other data'!$G$24*'Organic soils'!BB39*'Other data'!$G$41*'Other data'!$G$42</f>
        <v>0.25451573497332225</v>
      </c>
      <c r="BF71" s="223">
        <f>'Other data'!$G$24*'Organic soils'!BC39*'Other data'!$G$41*'Other data'!$G$42</f>
        <v>0.25170200680086724</v>
      </c>
      <c r="BG71" s="223">
        <f>'Other data'!$G$24*'Organic soils'!BD39*'Other data'!$G$41*'Other data'!$G$42</f>
        <v>0.24888827862841231</v>
      </c>
      <c r="BH71" s="223">
        <f>'Other data'!$G$24*'Organic soils'!BE39*'Other data'!$G$41*'Other data'!$G$42</f>
        <v>0.24607455045595827</v>
      </c>
      <c r="BI71" s="223">
        <f>'Other data'!$G$24*'Organic soils'!BF39*'Other data'!$G$41*'Other data'!$G$42</f>
        <v>0.24326082228350332</v>
      </c>
      <c r="BJ71" s="223">
        <f>'Other data'!$G$24*'Organic soils'!BG39*'Other data'!$G$41*'Other data'!$G$42</f>
        <v>0.24044709411104837</v>
      </c>
      <c r="BK71" s="223">
        <f>'Other data'!$G$24*'Organic soils'!BH39*'Other data'!$G$41*'Other data'!$G$42</f>
        <v>0.23763336593859341</v>
      </c>
      <c r="BL71" s="223">
        <f>'Other data'!$G$24*'Organic soils'!BI39*'Other data'!$G$41*'Other data'!$G$42</f>
        <v>0.23481963776613843</v>
      </c>
      <c r="BM71" s="223">
        <f>'Other data'!$G$24*'Organic soils'!BJ39*'Other data'!$G$41*'Other data'!$G$42</f>
        <v>0.23200590959368403</v>
      </c>
      <c r="BN71" s="223">
        <f>'Other data'!$G$24*'Organic soils'!BK39*'Other data'!$G$41*'Other data'!$G$42</f>
        <v>0.23195529012249994</v>
      </c>
      <c r="BO71" s="223">
        <f>'Other data'!$G$24*'Organic soils'!BL39*'Other data'!$G$41*'Other data'!$G$42</f>
        <v>0.23190467065131584</v>
      </c>
      <c r="BP71" s="223">
        <f>'Other data'!$G$24*'Organic soils'!BM39*'Other data'!$G$41*'Other data'!$G$42</f>
        <v>0.2318540511801318</v>
      </c>
      <c r="BQ71" s="223">
        <f>'Other data'!$G$24*'Organic soils'!BN39*'Other data'!$G$41*'Other data'!$G$42</f>
        <v>0.23180343170894774</v>
      </c>
      <c r="BR71" s="223">
        <f>'Other data'!$G$24*'Organic soils'!BO39*'Other data'!$G$41*'Other data'!$G$42</f>
        <v>0.23175281223776362</v>
      </c>
      <c r="BS71" s="223">
        <f>'Other data'!$G$24*'Organic soils'!BP39*'Other data'!$G$41*'Other data'!$G$42</f>
        <v>0.23170219276657952</v>
      </c>
    </row>
    <row r="72" spans="1:71" ht="14.5" customHeight="1" x14ac:dyDescent="0.35">
      <c r="A72" s="107" t="s">
        <v>35</v>
      </c>
      <c r="B72" s="227" t="s">
        <v>0</v>
      </c>
      <c r="C72" s="31" t="s">
        <v>253</v>
      </c>
      <c r="D72" s="32" t="s">
        <v>6</v>
      </c>
      <c r="E72" s="106" t="s">
        <v>14</v>
      </c>
      <c r="F72" s="106" t="s">
        <v>21</v>
      </c>
      <c r="G72" s="236"/>
      <c r="H72" s="236"/>
      <c r="I72" s="236"/>
      <c r="J72" s="236"/>
      <c r="K72" s="223">
        <f>'Other data'!$G$25*(EXP('Other data'!$I55)*'Organic soils'!H39^'Other data'!$J55)</f>
        <v>1.7410841091298306E-2</v>
      </c>
      <c r="L72" s="223">
        <f>'Other data'!$G$25*(EXP('Other data'!$I55)*'Organic soils'!I39^'Other data'!$J55)</f>
        <v>1.8524700170274733E-2</v>
      </c>
      <c r="M72" s="223">
        <f>'Other data'!$G$25*(EXP('Other data'!$I55)*'Organic soils'!J39^'Other data'!$J55)</f>
        <v>1.9641966679035363E-2</v>
      </c>
      <c r="N72" s="223">
        <f>'Other data'!$G$25*(EXP('Other data'!$I55)*'Organic soils'!K39^'Other data'!$J55)</f>
        <v>2.0890743226783894E-2</v>
      </c>
      <c r="O72" s="223">
        <f>'Other data'!$G$25*(EXP('Other data'!$I55)*'Organic soils'!L39^'Other data'!$J55)</f>
        <v>2.2143317491164948E-2</v>
      </c>
      <c r="P72" s="223">
        <f>'Other data'!$G$25*(EXP('Other data'!$I55)*'Organic soils'!M39^'Other data'!$J55)</f>
        <v>2.3399495675212365E-2</v>
      </c>
      <c r="Q72" s="223">
        <f>'Other data'!$G$25*(EXP('Other data'!$I55)*'Organic soils'!N39^'Other data'!$J55)</f>
        <v>2.4659103287111128E-2</v>
      </c>
      <c r="R72" s="223">
        <f>'Other data'!$G$25*(EXP('Other data'!$I55)*'Organic soils'!O39^'Other data'!$J55)</f>
        <v>2.5921982369778496E-2</v>
      </c>
      <c r="S72" s="223">
        <f>'Other data'!$G$25*(EXP('Other data'!$I55)*'Organic soils'!P39^'Other data'!$J55)</f>
        <v>2.7187989238403064E-2</v>
      </c>
      <c r="T72" s="223">
        <f>'Other data'!$G$25*(EXP('Other data'!$I55)*'Organic soils'!Q39^'Other data'!$J55)</f>
        <v>2.84569926143531E-2</v>
      </c>
      <c r="U72" s="223">
        <f>'Other data'!$G$25*(EXP('Other data'!$I55)*'Organic soils'!R39^'Other data'!$J55)</f>
        <v>2.972887207209144E-2</v>
      </c>
      <c r="V72" s="223">
        <f>'Other data'!$G$25*(EXP('Other data'!$I55)*'Organic soils'!S39^'Other data'!$J55)</f>
        <v>3.1003516735956738E-2</v>
      </c>
      <c r="W72" s="223">
        <f>'Other data'!$G$25*(EXP('Other data'!$I55)*'Organic soils'!T39^'Other data'!$J55)</f>
        <v>3.149348009378429E-2</v>
      </c>
      <c r="X72" s="223">
        <f>'Other data'!$G$25*(EXP('Other data'!$I55)*'Organic soils'!U39^'Other data'!$J55)</f>
        <v>3.1983830186521997E-2</v>
      </c>
      <c r="Y72" s="223">
        <f>'Other data'!$G$25*(EXP('Other data'!$I55)*'Organic soils'!V39^'Other data'!$J55)</f>
        <v>3.247456168165868E-2</v>
      </c>
      <c r="Z72" s="223">
        <f>'Other data'!$G$25*(EXP('Other data'!$I55)*'Organic soils'!W39^'Other data'!$J55)</f>
        <v>3.2965669395720508E-2</v>
      </c>
      <c r="AA72" s="223">
        <f>'Other data'!$G$25*(EXP('Other data'!$I55)*'Organic soils'!X39^'Other data'!$J55)</f>
        <v>3.3457148288055204E-2</v>
      </c>
      <c r="AB72" s="223">
        <f>'Other data'!$G$25*(EXP('Other data'!$I55)*'Organic soils'!Y39^'Other data'!$J55)</f>
        <v>3.3948993454957443E-2</v>
      </c>
      <c r="AC72" s="223">
        <f>'Other data'!$G$25*(EXP('Other data'!$I55)*'Organic soils'!Z39^'Other data'!$J55)</f>
        <v>3.4441200124114571E-2</v>
      </c>
      <c r="AD72" s="223">
        <f>'Other data'!$G$25*(EXP('Other data'!$I55)*'Organic soils'!AA39^'Other data'!$J55)</f>
        <v>3.4933763649350032E-2</v>
      </c>
      <c r="AE72" s="223">
        <f>'Other data'!$G$25*(EXP('Other data'!$I55)*'Organic soils'!AB39^'Other data'!$J55)</f>
        <v>3.5426679505643419E-2</v>
      </c>
      <c r="AF72" s="223">
        <f>'Other data'!$G$25*(EXP('Other data'!$I55)*'Organic soils'!AC39^'Other data'!$J55)</f>
        <v>3.5919943284411719E-2</v>
      </c>
      <c r="AG72" s="223">
        <f>'Other data'!$G$25*(EXP('Other data'!$I55)*'Organic soils'!AD39^'Other data'!$J55)</f>
        <v>3.6430835711999121E-2</v>
      </c>
      <c r="AH72" s="223">
        <f>'Other data'!$G$25*(EXP('Other data'!$I55)*'Organic soils'!AE39^'Other data'!$J55)</f>
        <v>3.6942091602229318E-2</v>
      </c>
      <c r="AI72" s="223">
        <f>'Other data'!$G$25*(EXP('Other data'!$I55)*'Organic soils'!AF39^'Other data'!$J55)</f>
        <v>3.74537064315415E-2</v>
      </c>
      <c r="AJ72" s="223">
        <f>'Other data'!$G$25*(EXP('Other data'!$I55)*'Organic soils'!AG39^'Other data'!$J55)</f>
        <v>3.796567579064946E-2</v>
      </c>
      <c r="AK72" s="223">
        <f>'Other data'!$G$25*(EXP('Other data'!$I55)*'Organic soils'!AH39^'Other data'!$J55)</f>
        <v>3.8477995380227926E-2</v>
      </c>
      <c r="AL72" s="223">
        <f>'Other data'!$G$25*(EXP('Other data'!$I55)*'Organic soils'!AI39^'Other data'!$J55)</f>
        <v>3.899066100681442E-2</v>
      </c>
      <c r="AM72" s="223">
        <f>'Other data'!$G$25*(EXP('Other data'!$I55)*'Organic soils'!AJ39^'Other data'!$J55)</f>
        <v>3.9503668578911855E-2</v>
      </c>
      <c r="AN72" s="223">
        <f>'Other data'!$G$25*(EXP('Other data'!$I55)*'Organic soils'!AK39^'Other data'!$J55)</f>
        <v>4.0017014103282247E-2</v>
      </c>
      <c r="AO72" s="223">
        <f>'Other data'!$G$25*(EXP('Other data'!$I55)*'Organic soils'!AL39^'Other data'!$J55)</f>
        <v>4.0061670435491775E-2</v>
      </c>
      <c r="AP72" s="223">
        <f>'Other data'!$G$25*(EXP('Other data'!$I55)*'Organic soils'!AM39^'Other data'!$J55)</f>
        <v>4.0106329291237988E-2</v>
      </c>
      <c r="AQ72" s="223">
        <f>'Other data'!$G$25*(EXP('Other data'!$I55)*'Organic soils'!AN39^'Other data'!$J55)</f>
        <v>4.0150990667995566E-2</v>
      </c>
      <c r="AR72" s="223">
        <f>'Other data'!$G$25*(EXP('Other data'!$I55)*'Organic soils'!AO39^'Other data'!$J55)</f>
        <v>4.0195654563244497E-2</v>
      </c>
      <c r="AS72" s="223">
        <f>'Other data'!$G$25*(EXP('Other data'!$I55)*'Organic soils'!AP39^'Other data'!$J55)</f>
        <v>4.0240320974469931E-2</v>
      </c>
      <c r="AT72" s="223">
        <f>'Other data'!$G$25*(EXP('Other data'!$I55)*'Organic soils'!AQ39^'Other data'!$J55)</f>
        <v>3.9589237850282191E-2</v>
      </c>
      <c r="AU72" s="223">
        <f>'Other data'!$G$25*(EXP('Other data'!$I55)*'Organic soils'!AR39^'Other data'!$J55)</f>
        <v>3.8938697101322764E-2</v>
      </c>
      <c r="AV72" s="223">
        <f>'Other data'!$G$25*(EXP('Other data'!$I55)*'Organic soils'!AS39^'Other data'!$J55)</f>
        <v>3.8288706864052655E-2</v>
      </c>
      <c r="AW72" s="223">
        <f>'Other data'!$G$25*(EXP('Other data'!$I55)*'Organic soils'!AT39^'Other data'!$J55)</f>
        <v>3.7639275529989434E-2</v>
      </c>
      <c r="AX72" s="223">
        <f>'Other data'!$G$25*(EXP('Other data'!$I55)*'Organic soils'!AU39^'Other data'!$J55)</f>
        <v>3.6990411758010676E-2</v>
      </c>
      <c r="AY72" s="223">
        <f>'Other data'!$G$25*(EXP('Other data'!$I55)*'Organic soils'!AV39^'Other data'!$J55)</f>
        <v>3.7015731271815767E-2</v>
      </c>
      <c r="AZ72" s="223">
        <f>'Other data'!$G$25*(EXP('Other data'!$I55)*'Organic soils'!AW39^'Other data'!$J55)</f>
        <v>3.704105166360655E-2</v>
      </c>
      <c r="BA72" s="223">
        <f>'Other data'!$G$25*(EXP('Other data'!$I55)*'Organic soils'!AX39^'Other data'!$J55)</f>
        <v>3.7066372932843622E-2</v>
      </c>
      <c r="BB72" s="223">
        <f>'Other data'!$G$25*(EXP('Other data'!$I55)*'Organic soils'!AY39^'Other data'!$J55)</f>
        <v>3.7091695078988358E-2</v>
      </c>
      <c r="BC72" s="223">
        <f>'Other data'!$G$25*(EXP('Other data'!$I55)*'Organic soils'!AZ39^'Other data'!$J55)</f>
        <v>3.6673727097332159E-2</v>
      </c>
      <c r="BD72" s="223">
        <f>'Other data'!$G$25*(EXP('Other data'!$I55)*'Organic soils'!BA39^'Other data'!$J55)</f>
        <v>3.6256000459823794E-2</v>
      </c>
      <c r="BE72" s="223">
        <f>'Other data'!$G$25*(EXP('Other data'!$I55)*'Organic soils'!BB39^'Other data'!$J55)</f>
        <v>3.5838517663853021E-2</v>
      </c>
      <c r="BF72" s="223">
        <f>'Other data'!$G$25*(EXP('Other data'!$I55)*'Organic soils'!BC39^'Other data'!$J55)</f>
        <v>3.5421281260541095E-2</v>
      </c>
      <c r="BG72" s="223">
        <f>'Other data'!$G$25*(EXP('Other data'!$I55)*'Organic soils'!BD39^'Other data'!$J55)</f>
        <v>3.5004293856510264E-2</v>
      </c>
      <c r="BH72" s="223">
        <f>'Other data'!$G$25*(EXP('Other data'!$I55)*'Organic soils'!BE39^'Other data'!$J55)</f>
        <v>3.4587558115732248E-2</v>
      </c>
      <c r="BI72" s="223">
        <f>'Other data'!$G$25*(EXP('Other data'!$I55)*'Organic soils'!BF39^'Other data'!$J55)</f>
        <v>3.4171076761459723E-2</v>
      </c>
      <c r="BJ72" s="223">
        <f>'Other data'!$G$25*(EXP('Other data'!$I55)*'Organic soils'!BG39^'Other data'!$J55)</f>
        <v>3.3754852578247015E-2</v>
      </c>
      <c r="BK72" s="223">
        <f>'Other data'!$G$25*(EXP('Other data'!$I55)*'Organic soils'!BH39^'Other data'!$J55)</f>
        <v>3.3338888414062851E-2</v>
      </c>
      <c r="BL72" s="223">
        <f>'Other data'!$G$25*(EXP('Other data'!$I55)*'Organic soils'!BI39^'Other data'!$J55)</f>
        <v>3.2923187182502575E-2</v>
      </c>
      <c r="BM72" s="223">
        <f>'Other data'!$G$25*(EXP('Other data'!$I55)*'Organic soils'!BJ39^'Other data'!$J55)</f>
        <v>3.2507751865104732E-2</v>
      </c>
      <c r="BN72" s="223">
        <f>'Other data'!$G$25*(EXP('Other data'!$I55)*'Organic soils'!BK39^'Other data'!$J55)</f>
        <v>3.2500280563363057E-2</v>
      </c>
      <c r="BO72" s="223">
        <f>'Other data'!$G$25*(EXP('Other data'!$I55)*'Organic soils'!BL39^'Other data'!$J55)</f>
        <v>3.249280934868732E-2</v>
      </c>
      <c r="BP72" s="223">
        <f>'Other data'!$G$25*(EXP('Other data'!$I55)*'Organic soils'!BM39^'Other data'!$J55)</f>
        <v>3.2485338221095533E-2</v>
      </c>
      <c r="BQ72" s="223">
        <f>'Other data'!$G$25*(EXP('Other data'!$I55)*'Organic soils'!BN39^'Other data'!$J55)</f>
        <v>3.2477867180605656E-2</v>
      </c>
      <c r="BR72" s="223">
        <f>'Other data'!$G$25*(EXP('Other data'!$I55)*'Organic soils'!BO39^'Other data'!$J55)</f>
        <v>3.2470396227235729E-2</v>
      </c>
      <c r="BS72" s="223">
        <f>'Other data'!$G$25*(EXP('Other data'!$I55)*'Organic soils'!BP39^'Other data'!$J55)</f>
        <v>3.2462925361003751E-2</v>
      </c>
    </row>
    <row r="73" spans="1:71" ht="14.5" customHeight="1" x14ac:dyDescent="0.35">
      <c r="A73" s="107" t="s">
        <v>35</v>
      </c>
      <c r="B73" s="227" t="s">
        <v>0</v>
      </c>
      <c r="C73" s="31" t="s">
        <v>253</v>
      </c>
      <c r="D73" s="32" t="s">
        <v>6</v>
      </c>
      <c r="E73" s="106" t="s">
        <v>13</v>
      </c>
      <c r="F73" s="106" t="s">
        <v>130</v>
      </c>
      <c r="G73" s="236"/>
      <c r="H73" s="236"/>
      <c r="I73" s="236"/>
      <c r="J73" s="236"/>
      <c r="K73" s="223">
        <f>'Other data'!$G$27*(EXP('Other data'!$I56)*'Organic soils'!H39^'Other data'!$J56)</f>
        <v>1.4230670499486977E-2</v>
      </c>
      <c r="L73" s="223">
        <f>'Other data'!$G$27*(EXP('Other data'!$I56)*'Organic soils'!I39^'Other data'!$J56)</f>
        <v>1.5059917911921695E-2</v>
      </c>
      <c r="M73" s="223">
        <f>'Other data'!$G$27*(EXP('Other data'!$I56)*'Organic soils'!J39^'Other data'!$J56)</f>
        <v>1.5887369534734526E-2</v>
      </c>
      <c r="N73" s="223">
        <f>'Other data'!$G$27*(EXP('Other data'!$I56)*'Organic soils'!K39^'Other data'!$J56)</f>
        <v>1.6807410590016961E-2</v>
      </c>
      <c r="O73" s="223">
        <f>'Other data'!$G$27*(EXP('Other data'!$I56)*'Organic soils'!L39^'Other data'!$J56)</f>
        <v>1.7725470910997999E-2</v>
      </c>
      <c r="P73" s="223">
        <f>'Other data'!$G$27*(EXP('Other data'!$I56)*'Organic soils'!M39^'Other data'!$J56)</f>
        <v>1.8641661051143846E-2</v>
      </c>
      <c r="Q73" s="223">
        <f>'Other data'!$G$27*(EXP('Other data'!$I56)*'Organic soils'!N39^'Other data'!$J56)</f>
        <v>1.9556080061680744E-2</v>
      </c>
      <c r="R73" s="223">
        <f>'Other data'!$G$27*(EXP('Other data'!$I56)*'Organic soils'!O39^'Other data'!$J56)</f>
        <v>2.0468817189547635E-2</v>
      </c>
      <c r="S73" s="223">
        <f>'Other data'!$G$27*(EXP('Other data'!$I56)*'Organic soils'!P39^'Other data'!$J56)</f>
        <v>2.1379953257518104E-2</v>
      </c>
      <c r="T73" s="223">
        <f>'Other data'!$G$27*(EXP('Other data'!$I56)*'Organic soils'!Q39^'Other data'!$J56)</f>
        <v>2.2289561797452104E-2</v>
      </c>
      <c r="U73" s="223">
        <f>'Other data'!$G$27*(EXP('Other data'!$I56)*'Organic soils'!R39^'Other data'!$J56)</f>
        <v>2.3197709989451278E-2</v>
      </c>
      <c r="V73" s="223">
        <f>'Other data'!$G$27*(EXP('Other data'!$I56)*'Organic soils'!S39^'Other data'!$J56)</f>
        <v>2.4104459446717293E-2</v>
      </c>
      <c r="W73" s="223">
        <f>'Other data'!$G$27*(EXP('Other data'!$I56)*'Organic soils'!T39^'Other data'!$J56)</f>
        <v>2.4452140559565405E-2</v>
      </c>
      <c r="X73" s="223">
        <f>'Other data'!$G$27*(EXP('Other data'!$I56)*'Organic soils'!U39^'Other data'!$J56)</f>
        <v>2.4799627030388936E-2</v>
      </c>
      <c r="Y73" s="223">
        <f>'Other data'!$G$27*(EXP('Other data'!$I56)*'Organic soils'!V39^'Other data'!$J56)</f>
        <v>2.5146921799919095E-2</v>
      </c>
      <c r="Z73" s="223">
        <f>'Other data'!$G$27*(EXP('Other data'!$I56)*'Organic soils'!W39^'Other data'!$J56)</f>
        <v>2.5494027722898629E-2</v>
      </c>
      <c r="AA73" s="223">
        <f>'Other data'!$G$27*(EXP('Other data'!$I56)*'Organic soils'!X39^'Other data'!$J56)</f>
        <v>2.5840947571777496E-2</v>
      </c>
      <c r="AB73" s="223">
        <f>'Other data'!$G$27*(EXP('Other data'!$I56)*'Organic soils'!Y39^'Other data'!$J56)</f>
        <v>2.6187684040199288E-2</v>
      </c>
      <c r="AC73" s="223">
        <f>'Other data'!$G$27*(EXP('Other data'!$I56)*'Organic soils'!Z39^'Other data'!$J56)</f>
        <v>2.6534239746294975E-2</v>
      </c>
      <c r="AD73" s="223">
        <f>'Other data'!$G$27*(EXP('Other data'!$I56)*'Organic soils'!AA39^'Other data'!$J56)</f>
        <v>2.6880617235796104E-2</v>
      </c>
      <c r="AE73" s="223">
        <f>'Other data'!$G$27*(EXP('Other data'!$I56)*'Organic soils'!AB39^'Other data'!$J56)</f>
        <v>2.7226818984978859E-2</v>
      </c>
      <c r="AF73" s="223">
        <f>'Other data'!$G$27*(EXP('Other data'!$I56)*'Organic soils'!AC39^'Other data'!$J56)</f>
        <v>2.7572847403451908E-2</v>
      </c>
      <c r="AG73" s="223">
        <f>'Other data'!$G$27*(EXP('Other data'!$I56)*'Organic soils'!AD39^'Other data'!$J56)</f>
        <v>2.7930808592996844E-2</v>
      </c>
      <c r="AH73" s="223">
        <f>'Other data'!$G$27*(EXP('Other data'!$I56)*'Organic soils'!AE39^'Other data'!$J56)</f>
        <v>2.8288589148018291E-2</v>
      </c>
      <c r="AI73" s="223">
        <f>'Other data'!$G$27*(EXP('Other data'!$I56)*'Organic soils'!AF39^'Other data'!$J56)</f>
        <v>2.864619153200109E-2</v>
      </c>
      <c r="AJ73" s="223">
        <f>'Other data'!$G$27*(EXP('Other data'!$I56)*'Organic soils'!AG39^'Other data'!$J56)</f>
        <v>2.9003618143316701E-2</v>
      </c>
      <c r="AK73" s="223">
        <f>'Other data'!$G$27*(EXP('Other data'!$I56)*'Organic soils'!AH39^'Other data'!$J56)</f>
        <v>2.9360871317756113E-2</v>
      </c>
      <c r="AL73" s="223">
        <f>'Other data'!$G$27*(EXP('Other data'!$I56)*'Organic soils'!AI39^'Other data'!$J56)</f>
        <v>2.9717953330933675E-2</v>
      </c>
      <c r="AM73" s="223">
        <f>'Other data'!$G$27*(EXP('Other data'!$I56)*'Organic soils'!AJ39^'Other data'!$J56)</f>
        <v>3.0074866400568792E-2</v>
      </c>
      <c r="AN73" s="223">
        <f>'Other data'!$G$27*(EXP('Other data'!$I56)*'Organic soils'!AK39^'Other data'!$J56)</f>
        <v>3.0431612688654946E-2</v>
      </c>
      <c r="AO73" s="223">
        <f>'Other data'!$G$27*(EXP('Other data'!$I56)*'Organic soils'!AL39^'Other data'!$J56)</f>
        <v>3.0462627507133879E-2</v>
      </c>
      <c r="AP73" s="223">
        <f>'Other data'!$G$27*(EXP('Other data'!$I56)*'Organic soils'!AM39^'Other data'!$J56)</f>
        <v>3.0493641081749158E-2</v>
      </c>
      <c r="AQ73" s="223">
        <f>'Other data'!$G$27*(EXP('Other data'!$I56)*'Organic soils'!AN39^'Other data'!$J56)</f>
        <v>3.0524653413865441E-2</v>
      </c>
      <c r="AR73" s="223">
        <f>'Other data'!$G$27*(EXP('Other data'!$I56)*'Organic soils'!AO39^'Other data'!$J56)</f>
        <v>3.0555664504844499E-2</v>
      </c>
      <c r="AS73" s="223">
        <f>'Other data'!$G$27*(EXP('Other data'!$I56)*'Organic soils'!AP39^'Other data'!$J56)</f>
        <v>3.0586674356045139E-2</v>
      </c>
      <c r="AT73" s="223">
        <f>'Other data'!$G$27*(EXP('Other data'!$I56)*'Organic soils'!AQ39^'Other data'!$J56)</f>
        <v>3.0134360004110523E-2</v>
      </c>
      <c r="AU73" s="223">
        <f>'Other data'!$G$27*(EXP('Other data'!$I56)*'Organic soils'!AR39^'Other data'!$J56)</f>
        <v>2.9681778036263335E-2</v>
      </c>
      <c r="AV73" s="223">
        <f>'Other data'!$G$27*(EXP('Other data'!$I56)*'Organic soils'!AS39^'Other data'!$J56)</f>
        <v>2.9228924047453E-2</v>
      </c>
      <c r="AW73" s="223">
        <f>'Other data'!$G$27*(EXP('Other data'!$I56)*'Organic soils'!AT39^'Other data'!$J56)</f>
        <v>2.8775793487958206E-2</v>
      </c>
      <c r="AX73" s="223">
        <f>'Other data'!$G$27*(EXP('Other data'!$I56)*'Organic soils'!AU39^'Other data'!$J56)</f>
        <v>2.8322381656189242E-2</v>
      </c>
      <c r="AY73" s="223">
        <f>'Other data'!$G$27*(EXP('Other data'!$I56)*'Organic soils'!AV39^'Other data'!$J56)</f>
        <v>2.8340087229269988E-2</v>
      </c>
      <c r="AZ73" s="223">
        <f>'Other data'!$G$27*(EXP('Other data'!$I56)*'Organic soils'!AW39^'Other data'!$J56)</f>
        <v>2.8357792366611057E-2</v>
      </c>
      <c r="BA73" s="223">
        <f>'Other data'!$G$27*(EXP('Other data'!$I56)*'Organic soils'!AX39^'Other data'!$J56)</f>
        <v>2.8375497068505895E-2</v>
      </c>
      <c r="BB73" s="223">
        <f>'Other data'!$G$27*(EXP('Other data'!$I56)*'Organic soils'!AY39^'Other data'!$J56)</f>
        <v>2.8393201335247614E-2</v>
      </c>
      <c r="BC73" s="223">
        <f>'Other data'!$G$27*(EXP('Other data'!$I56)*'Organic soils'!AZ39^'Other data'!$J56)</f>
        <v>2.8100839625125305E-2</v>
      </c>
      <c r="BD73" s="223">
        <f>'Other data'!$G$27*(EXP('Other data'!$I56)*'Organic soils'!BA39^'Other data'!$J56)</f>
        <v>2.7808358040442644E-2</v>
      </c>
      <c r="BE73" s="223">
        <f>'Other data'!$G$27*(EXP('Other data'!$I56)*'Organic soils'!BB39^'Other data'!$J56)</f>
        <v>2.7515755220437029E-2</v>
      </c>
      <c r="BF73" s="223">
        <f>'Other data'!$G$27*(EXP('Other data'!$I56)*'Organic soils'!BC39^'Other data'!$J56)</f>
        <v>2.7223029773680334E-2</v>
      </c>
      <c r="BG73" s="223">
        <f>'Other data'!$G$27*(EXP('Other data'!$I56)*'Organic soils'!BD39^'Other data'!$J56)</f>
        <v>2.6930180277037277E-2</v>
      </c>
      <c r="BH73" s="223">
        <f>'Other data'!$G$27*(EXP('Other data'!$I56)*'Organic soils'!BE39^'Other data'!$J56)</f>
        <v>2.6637205274576154E-2</v>
      </c>
      <c r="BI73" s="223">
        <f>'Other data'!$G$27*(EXP('Other data'!$I56)*'Organic soils'!BF39^'Other data'!$J56)</f>
        <v>2.6344103276428936E-2</v>
      </c>
      <c r="BJ73" s="223">
        <f>'Other data'!$G$27*(EXP('Other data'!$I56)*'Organic soils'!BG39^'Other data'!$J56)</f>
        <v>2.6050872757599038E-2</v>
      </c>
      <c r="BK73" s="223">
        <f>'Other data'!$G$27*(EXP('Other data'!$I56)*'Organic soils'!BH39^'Other data'!$J56)</f>
        <v>2.5757512156711623E-2</v>
      </c>
      <c r="BL73" s="223">
        <f>'Other data'!$G$27*(EXP('Other data'!$I56)*'Organic soils'!BI39^'Other data'!$J56)</f>
        <v>2.5464019874704862E-2</v>
      </c>
      <c r="BM73" s="223">
        <f>'Other data'!$G$27*(EXP('Other data'!$I56)*'Organic soils'!BJ39^'Other data'!$J56)</f>
        <v>2.5170394273457585E-2</v>
      </c>
      <c r="BN73" s="223">
        <f>'Other data'!$G$27*(EXP('Other data'!$I56)*'Organic soils'!BK39^'Other data'!$J56)</f>
        <v>2.5165110665502231E-2</v>
      </c>
      <c r="BO73" s="223">
        <f>'Other data'!$G$27*(EXP('Other data'!$I56)*'Organic soils'!BL39^'Other data'!$J56)</f>
        <v>2.5159827013846534E-2</v>
      </c>
      <c r="BP73" s="223">
        <f>'Other data'!$G$27*(EXP('Other data'!$I56)*'Organic soils'!BM39^'Other data'!$J56)</f>
        <v>2.5154543318480604E-2</v>
      </c>
      <c r="BQ73" s="223">
        <f>'Other data'!$G$27*(EXP('Other data'!$I56)*'Organic soils'!BN39^'Other data'!$J56)</f>
        <v>2.5149259579394487E-2</v>
      </c>
      <c r="BR73" s="223">
        <f>'Other data'!$G$27*(EXP('Other data'!$I56)*'Organic soils'!BO39^'Other data'!$J56)</f>
        <v>2.5143975796578327E-2</v>
      </c>
      <c r="BS73" s="223">
        <f>'Other data'!$G$27*(EXP('Other data'!$I56)*'Organic soils'!BP39^'Other data'!$J56)</f>
        <v>2.5138691970022182E-2</v>
      </c>
    </row>
    <row r="74" spans="1:71" ht="14.5" customHeight="1" x14ac:dyDescent="0.35">
      <c r="A74" s="107" t="s">
        <v>35</v>
      </c>
      <c r="B74" s="227" t="s">
        <v>0</v>
      </c>
      <c r="C74" s="31" t="s">
        <v>253</v>
      </c>
      <c r="D74" s="32" t="s">
        <v>6</v>
      </c>
      <c r="E74" s="106" t="s">
        <v>13</v>
      </c>
      <c r="F74" s="106" t="s">
        <v>131</v>
      </c>
      <c r="G74" s="236"/>
      <c r="H74" s="236"/>
      <c r="I74" s="236"/>
      <c r="J74" s="236"/>
      <c r="K74" s="223">
        <f>'Other data'!$G$28*'Organic soils'!H39*'Other data'!$E$41*'Other data'!$G$47</f>
        <v>3.6897621509824423E-5</v>
      </c>
      <c r="L74" s="223">
        <f>'Other data'!$G$28*'Organic soils'!I39*'Other data'!$E$41*'Other data'!$G$47</f>
        <v>3.9134930983318921E-5</v>
      </c>
      <c r="M74" s="223">
        <f>'Other data'!$G$28*'Organic soils'!J39*'Other data'!$E$41*'Other data'!$G$47</f>
        <v>4.1372240456813989E-5</v>
      </c>
      <c r="N74" s="223">
        <f>'Other data'!$G$28*'Organic soils'!K39*'Other data'!$E$41*'Other data'!$G$47</f>
        <v>4.3865285921805845E-5</v>
      </c>
      <c r="O74" s="223">
        <f>'Other data'!$G$28*'Organic soils'!L39*'Other data'!$E$41*'Other data'!$G$47</f>
        <v>4.6358331386798826E-5</v>
      </c>
      <c r="P74" s="223">
        <f>'Other data'!$G$28*'Organic soils'!M39*'Other data'!$E$41*'Other data'!$G$47</f>
        <v>4.8851376851791801E-5</v>
      </c>
      <c r="Q74" s="223">
        <f>'Other data'!$G$28*'Organic soils'!N39*'Other data'!$E$41*'Other data'!$G$47</f>
        <v>5.1344422316784775E-5</v>
      </c>
      <c r="R74" s="223">
        <f>'Other data'!$G$28*'Organic soils'!O39*'Other data'!$E$41*'Other data'!$G$47</f>
        <v>5.383746778177775E-5</v>
      </c>
      <c r="S74" s="223">
        <f>'Other data'!$G$28*'Organic soils'!P39*'Other data'!$E$41*'Other data'!$G$47</f>
        <v>5.6330513246770724E-5</v>
      </c>
      <c r="T74" s="223">
        <f>'Other data'!$G$28*'Organic soils'!Q39*'Other data'!$E$41*'Other data'!$G$47</f>
        <v>5.8823558711763692E-5</v>
      </c>
      <c r="U74" s="223">
        <f>'Other data'!$G$28*'Organic soils'!R39*'Other data'!$E$41*'Other data'!$G$47</f>
        <v>6.1316604176756673E-5</v>
      </c>
      <c r="V74" s="223">
        <f>'Other data'!$G$28*'Organic soils'!S39*'Other data'!$E$41*'Other data'!$G$47</f>
        <v>6.3809649641749858E-5</v>
      </c>
      <c r="W74" s="223">
        <f>'Other data'!$G$28*'Organic soils'!T39*'Other data'!$E$41*'Other data'!$G$47</f>
        <v>6.4766563067827982E-5</v>
      </c>
      <c r="X74" s="223">
        <f>'Other data'!$G$28*'Organic soils'!U39*'Other data'!$E$41*'Other data'!$G$47</f>
        <v>6.5723476493906324E-5</v>
      </c>
      <c r="Y74" s="223">
        <f>'Other data'!$G$28*'Organic soils'!V39*'Other data'!$E$41*'Other data'!$G$47</f>
        <v>6.6680389919984652E-5</v>
      </c>
      <c r="Z74" s="223">
        <f>'Other data'!$G$28*'Organic soils'!W39*'Other data'!$E$41*'Other data'!$G$47</f>
        <v>6.7637303346062709E-5</v>
      </c>
      <c r="AA74" s="223">
        <f>'Other data'!$G$28*'Organic soils'!X39*'Other data'!$E$41*'Other data'!$G$47</f>
        <v>6.859421677214105E-5</v>
      </c>
      <c r="AB74" s="223">
        <f>'Other data'!$G$28*'Organic soils'!Y39*'Other data'!$E$41*'Other data'!$G$47</f>
        <v>6.9551130198219378E-5</v>
      </c>
      <c r="AC74" s="223">
        <f>'Other data'!$G$28*'Organic soils'!Z39*'Other data'!$E$41*'Other data'!$G$47</f>
        <v>7.0508043624297449E-5</v>
      </c>
      <c r="AD74" s="223">
        <f>'Other data'!$G$28*'Organic soils'!AA39*'Other data'!$E$41*'Other data'!$G$47</f>
        <v>7.146495705037579E-5</v>
      </c>
      <c r="AE74" s="223">
        <f>'Other data'!$G$28*'Organic soils'!AB39*'Other data'!$E$41*'Other data'!$G$47</f>
        <v>7.2421870476454118E-5</v>
      </c>
      <c r="AF74" s="223">
        <f>'Other data'!$G$28*'Organic soils'!AC39*'Other data'!$E$41*'Other data'!$G$47</f>
        <v>7.337878390253227E-5</v>
      </c>
      <c r="AG74" s="223">
        <f>'Other data'!$G$28*'Organic soils'!AD39*'Other data'!$E$41*'Other data'!$G$47</f>
        <v>7.43691943208909E-5</v>
      </c>
      <c r="AH74" s="223">
        <f>'Other data'!$G$28*'Organic soils'!AE39*'Other data'!$E$41*'Other data'!$G$47</f>
        <v>7.535960473924934E-5</v>
      </c>
      <c r="AI74" s="223">
        <f>'Other data'!$G$28*'Organic soils'!AF39*'Other data'!$E$41*'Other data'!$G$47</f>
        <v>7.6350015157608051E-5</v>
      </c>
      <c r="AJ74" s="223">
        <f>'Other data'!$G$28*'Organic soils'!AG39*'Other data'!$E$41*'Other data'!$G$47</f>
        <v>7.7340425575966775E-5</v>
      </c>
      <c r="AK74" s="223">
        <f>'Other data'!$G$28*'Organic soils'!AH39*'Other data'!$E$41*'Other data'!$G$47</f>
        <v>7.8330835994325215E-5</v>
      </c>
      <c r="AL74" s="223">
        <f>'Other data'!$G$28*'Organic soils'!AI39*'Other data'!$E$41*'Other data'!$G$47</f>
        <v>7.9321246412683926E-5</v>
      </c>
      <c r="AM74" s="223">
        <f>'Other data'!$G$28*'Organic soils'!AJ39*'Other data'!$E$41*'Other data'!$G$47</f>
        <v>8.0311656831042637E-5</v>
      </c>
      <c r="AN74" s="223">
        <f>'Other data'!$G$28*'Organic soils'!AK39*'Other data'!$E$41*'Other data'!$G$47</f>
        <v>8.1302067249401267E-5</v>
      </c>
      <c r="AO74" s="223">
        <f>'Other data'!$G$28*'Organic soils'!AL39*'Other data'!$E$41*'Other data'!$G$47</f>
        <v>8.1388193266690141E-5</v>
      </c>
      <c r="AP74" s="223">
        <f>'Other data'!$G$28*'Organic soils'!AM39*'Other data'!$E$41*'Other data'!$G$47</f>
        <v>8.1474319283979016E-5</v>
      </c>
      <c r="AQ74" s="223">
        <f>'Other data'!$G$28*'Organic soils'!AN39*'Other data'!$E$41*'Other data'!$G$47</f>
        <v>8.156044530126789E-5</v>
      </c>
      <c r="AR74" s="223">
        <f>'Other data'!$G$28*'Organic soils'!AO39*'Other data'!$E$41*'Other data'!$G$47</f>
        <v>8.1646571318556778E-5</v>
      </c>
      <c r="AS74" s="223">
        <f>'Other data'!$G$28*'Organic soils'!AP39*'Other data'!$E$41*'Other data'!$G$47</f>
        <v>8.1732697335845666E-5</v>
      </c>
      <c r="AT74" s="223">
        <f>'Other data'!$G$28*'Organic soils'!AQ39*'Other data'!$E$41*'Other data'!$G$47</f>
        <v>8.0476792864850183E-5</v>
      </c>
      <c r="AU74" s="223">
        <f>'Other data'!$G$28*'Organic soils'!AR39*'Other data'!$E$41*'Other data'!$G$47</f>
        <v>7.9220888393854159E-5</v>
      </c>
      <c r="AV74" s="223">
        <f>'Other data'!$G$28*'Organic soils'!AS39*'Other data'!$E$41*'Other data'!$G$47</f>
        <v>7.7964983922858676E-5</v>
      </c>
      <c r="AW74" s="223">
        <f>'Other data'!$G$28*'Organic soils'!AT39*'Other data'!$E$41*'Other data'!$G$47</f>
        <v>7.6709079451862651E-5</v>
      </c>
      <c r="AX74" s="223">
        <f>'Other data'!$G$28*'Organic soils'!AU39*'Other data'!$E$41*'Other data'!$G$47</f>
        <v>7.5453174980866762E-5</v>
      </c>
      <c r="AY74" s="223">
        <f>'Other data'!$G$28*'Organic soils'!AV39*'Other data'!$E$41*'Other data'!$G$47</f>
        <v>7.5502202833081517E-5</v>
      </c>
      <c r="AZ74" s="223">
        <f>'Other data'!$G$28*'Organic soils'!AW39*'Other data'!$E$41*'Other data'!$G$47</f>
        <v>7.5551230685296259E-5</v>
      </c>
      <c r="BA74" s="223">
        <f>'Other data'!$G$28*'Organic soils'!AX39*'Other data'!$E$41*'Other data'!$G$47</f>
        <v>7.5600258537511029E-5</v>
      </c>
      <c r="BB74" s="223">
        <f>'Other data'!$G$28*'Organic soils'!AY39*'Other data'!$E$41*'Other data'!$G$47</f>
        <v>7.5649286389725771E-5</v>
      </c>
      <c r="BC74" s="223">
        <f>'Other data'!$G$28*'Organic soils'!AZ39*'Other data'!$E$41*'Other data'!$G$47</f>
        <v>7.4839813382690499E-5</v>
      </c>
      <c r="BD74" s="223">
        <f>'Other data'!$G$28*'Organic soils'!BA39*'Other data'!$E$41*'Other data'!$G$47</f>
        <v>7.4030340375655132E-5</v>
      </c>
      <c r="BE74" s="223">
        <f>'Other data'!$G$28*'Organic soils'!BB39*'Other data'!$E$41*'Other data'!$G$47</f>
        <v>7.3220867368619765E-5</v>
      </c>
      <c r="BF74" s="223">
        <f>'Other data'!$G$28*'Organic soils'!BC39*'Other data'!$E$41*'Other data'!$G$47</f>
        <v>7.2411394361584372E-5</v>
      </c>
      <c r="BG74" s="223">
        <f>'Other data'!$G$28*'Organic soils'!BD39*'Other data'!$E$41*'Other data'!$G$47</f>
        <v>7.1601921354549005E-5</v>
      </c>
      <c r="BH74" s="223">
        <f>'Other data'!$G$28*'Organic soils'!BE39*'Other data'!$E$41*'Other data'!$G$47</f>
        <v>7.0792448347513896E-5</v>
      </c>
      <c r="BI74" s="223">
        <f>'Other data'!$G$28*'Organic soils'!BF39*'Other data'!$E$41*'Other data'!$G$47</f>
        <v>6.9982975340478516E-5</v>
      </c>
      <c r="BJ74" s="223">
        <f>'Other data'!$G$28*'Organic soils'!BG39*'Other data'!$E$41*'Other data'!$G$47</f>
        <v>6.9173502333443149E-5</v>
      </c>
      <c r="BK74" s="223">
        <f>'Other data'!$G$28*'Organic soils'!BH39*'Other data'!$E$41*'Other data'!$G$47</f>
        <v>6.8364029326407769E-5</v>
      </c>
      <c r="BL74" s="223">
        <f>'Other data'!$G$28*'Organic soils'!BI39*'Other data'!$E$41*'Other data'!$G$47</f>
        <v>6.7554556319372389E-5</v>
      </c>
      <c r="BM74" s="223">
        <f>'Other data'!$G$28*'Organic soils'!BJ39*'Other data'!$E$41*'Other data'!$G$47</f>
        <v>6.6745083312337185E-5</v>
      </c>
      <c r="BN74" s="223">
        <f>'Other data'!$G$28*'Organic soils'!BK39*'Other data'!$E$41*'Other data'!$G$47</f>
        <v>6.6730520748705394E-5</v>
      </c>
      <c r="BO74" s="223">
        <f>'Other data'!$G$28*'Organic soils'!BL39*'Other data'!$E$41*'Other data'!$G$47</f>
        <v>6.6715958185073604E-5</v>
      </c>
      <c r="BP74" s="223">
        <f>'Other data'!$G$28*'Organic soils'!BM39*'Other data'!$E$41*'Other data'!$G$47</f>
        <v>6.6701395621441827E-5</v>
      </c>
      <c r="BQ74" s="223">
        <f>'Other data'!$G$28*'Organic soils'!BN39*'Other data'!$E$41*'Other data'!$G$47</f>
        <v>6.668683305781005E-5</v>
      </c>
      <c r="BR74" s="223">
        <f>'Other data'!$G$28*'Organic soils'!BO39*'Other data'!$E$41*'Other data'!$G$47</f>
        <v>6.6672270494178273E-5</v>
      </c>
      <c r="BS74" s="223">
        <f>'Other data'!$G$28*'Organic soils'!BP39*'Other data'!$E$41*'Other data'!$G$47</f>
        <v>6.6657707930546482E-5</v>
      </c>
    </row>
    <row r="75" spans="1:71" ht="14.5" customHeight="1" x14ac:dyDescent="0.35">
      <c r="A75" s="107" t="s">
        <v>35</v>
      </c>
      <c r="B75" s="227" t="s">
        <v>0</v>
      </c>
      <c r="C75" s="31" t="s">
        <v>253</v>
      </c>
      <c r="D75" s="32" t="s">
        <v>6</v>
      </c>
      <c r="E75" s="106" t="s">
        <v>14</v>
      </c>
      <c r="F75" s="106" t="s">
        <v>23</v>
      </c>
      <c r="G75" s="236"/>
      <c r="H75" s="236"/>
      <c r="I75" s="236"/>
      <c r="J75" s="236"/>
      <c r="K75" s="223">
        <f>'Other data'!$G$35*'Organic soils'!H39*'Other data'!$G$41*'Other data'!$G$45</f>
        <v>2.2913422957600967E-2</v>
      </c>
      <c r="L75" s="223">
        <f>'Other data'!$G$35*'Organic soils'!I39*'Other data'!$G$41*'Other data'!$G$45</f>
        <v>2.4302792140641048E-2</v>
      </c>
      <c r="M75" s="223">
        <f>'Other data'!$G$35*'Organic soils'!J39*'Other data'!$G$41*'Other data'!$G$45</f>
        <v>2.5692161323681486E-2</v>
      </c>
      <c r="N75" s="223">
        <f>'Other data'!$G$35*'Organic soils'!K39*'Other data'!$G$41*'Other data'!$G$45</f>
        <v>2.7240342557441431E-2</v>
      </c>
      <c r="O75" s="223">
        <f>'Other data'!$G$35*'Organic soils'!L39*'Other data'!$G$41*'Other data'!$G$45</f>
        <v>2.8788523791202062E-2</v>
      </c>
      <c r="P75" s="223">
        <f>'Other data'!$G$35*'Organic soils'!M39*'Other data'!$G$41*'Other data'!$G$45</f>
        <v>3.0336705024962704E-2</v>
      </c>
      <c r="Q75" s="223">
        <f>'Other data'!$G$35*'Organic soils'!N39*'Other data'!$G$41*'Other data'!$G$45</f>
        <v>3.1884886258723336E-2</v>
      </c>
      <c r="R75" s="223">
        <f>'Other data'!$G$35*'Organic soils'!O39*'Other data'!$G$41*'Other data'!$G$45</f>
        <v>3.3433067492483981E-2</v>
      </c>
      <c r="S75" s="223">
        <f>'Other data'!$G$35*'Organic soils'!P39*'Other data'!$G$41*'Other data'!$G$45</f>
        <v>3.4981248726244613E-2</v>
      </c>
      <c r="T75" s="223">
        <f>'Other data'!$G$35*'Organic soils'!Q39*'Other data'!$G$41*'Other data'!$G$45</f>
        <v>3.6529429960005251E-2</v>
      </c>
      <c r="U75" s="223">
        <f>'Other data'!$G$35*'Organic soils'!R39*'Other data'!$G$41*'Other data'!$G$45</f>
        <v>3.807761119376589E-2</v>
      </c>
      <c r="V75" s="223">
        <f>'Other data'!$G$35*'Organic soils'!S39*'Other data'!$G$41*'Other data'!$G$45</f>
        <v>3.962579242752666E-2</v>
      </c>
      <c r="W75" s="223">
        <f>'Other data'!$G$35*'Organic soils'!T39*'Other data'!$G$41*'Other data'!$G$45</f>
        <v>4.0220035665121175E-2</v>
      </c>
      <c r="X75" s="223">
        <f>'Other data'!$G$35*'Organic soils'!U39*'Other data'!$G$41*'Other data'!$G$45</f>
        <v>4.0814278902715821E-2</v>
      </c>
      <c r="Y75" s="223">
        <f>'Other data'!$G$35*'Organic soils'!V39*'Other data'!$G$41*'Other data'!$G$45</f>
        <v>4.1408522140310468E-2</v>
      </c>
      <c r="Z75" s="223">
        <f>'Other data'!$G$35*'Organic soils'!W39*'Other data'!$G$41*'Other data'!$G$45</f>
        <v>4.2002765377904941E-2</v>
      </c>
      <c r="AA75" s="223">
        <f>'Other data'!$G$35*'Organic soils'!X39*'Other data'!$G$41*'Other data'!$G$45</f>
        <v>4.2597008615499588E-2</v>
      </c>
      <c r="AB75" s="223">
        <f>'Other data'!$G$35*'Organic soils'!Y39*'Other data'!$G$41*'Other data'!$G$45</f>
        <v>4.3191251853094234E-2</v>
      </c>
      <c r="AC75" s="223">
        <f>'Other data'!$G$35*'Organic soils'!Z39*'Other data'!$G$41*'Other data'!$G$45</f>
        <v>4.3785495090688707E-2</v>
      </c>
      <c r="AD75" s="223">
        <f>'Other data'!$G$35*'Organic soils'!AA39*'Other data'!$G$41*'Other data'!$G$45</f>
        <v>4.4379738328283354E-2</v>
      </c>
      <c r="AE75" s="223">
        <f>'Other data'!$G$35*'Organic soils'!AB39*'Other data'!$G$41*'Other data'!$G$45</f>
        <v>4.4973981565878007E-2</v>
      </c>
      <c r="AF75" s="223">
        <f>'Other data'!$G$35*'Organic soils'!AC39*'Other data'!$G$41*'Other data'!$G$45</f>
        <v>4.5568224803472529E-2</v>
      </c>
      <c r="AG75" s="223">
        <f>'Other data'!$G$35*'Organic soils'!AD39*'Other data'!$G$41*'Other data'!$G$45</f>
        <v>4.6183269673273242E-2</v>
      </c>
      <c r="AH75" s="223">
        <f>'Other data'!$G$35*'Organic soils'!AE39*'Other data'!$G$41*'Other data'!$G$45</f>
        <v>4.6798314543073836E-2</v>
      </c>
      <c r="AI75" s="223">
        <f>'Other data'!$G$35*'Organic soils'!AF39*'Other data'!$G$41*'Other data'!$G$45</f>
        <v>4.7413359412874598E-2</v>
      </c>
      <c r="AJ75" s="223">
        <f>'Other data'!$G$35*'Organic soils'!AG39*'Other data'!$G$41*'Other data'!$G$45</f>
        <v>4.8028404282675359E-2</v>
      </c>
      <c r="AK75" s="223">
        <f>'Other data'!$G$35*'Organic soils'!AH39*'Other data'!$G$41*'Other data'!$G$45</f>
        <v>4.8643449152475961E-2</v>
      </c>
      <c r="AL75" s="223">
        <f>'Other data'!$G$35*'Organic soils'!AI39*'Other data'!$G$41*'Other data'!$G$45</f>
        <v>4.9258494022276722E-2</v>
      </c>
      <c r="AM75" s="223">
        <f>'Other data'!$G$35*'Organic soils'!AJ39*'Other data'!$G$41*'Other data'!$G$45</f>
        <v>4.9873538892077476E-2</v>
      </c>
      <c r="AN75" s="223">
        <f>'Other data'!$G$35*'Organic soils'!AK39*'Other data'!$G$41*'Other data'!$G$45</f>
        <v>5.0488583761878189E-2</v>
      </c>
      <c r="AO75" s="223">
        <f>'Other data'!$G$35*'Organic soils'!AL39*'Other data'!$G$41*'Other data'!$G$45</f>
        <v>5.0542068018614571E-2</v>
      </c>
      <c r="AP75" s="223">
        <f>'Other data'!$G$35*'Organic soils'!AM39*'Other data'!$G$41*'Other data'!$G$45</f>
        <v>5.0595552275350966E-2</v>
      </c>
      <c r="AQ75" s="223">
        <f>'Other data'!$G$35*'Organic soils'!AN39*'Other data'!$G$41*'Other data'!$G$45</f>
        <v>5.0649036532087362E-2</v>
      </c>
      <c r="AR75" s="223">
        <f>'Other data'!$G$35*'Organic soils'!AO39*'Other data'!$G$41*'Other data'!$G$45</f>
        <v>5.0702520788823757E-2</v>
      </c>
      <c r="AS75" s="223">
        <f>'Other data'!$G$35*'Organic soils'!AP39*'Other data'!$G$41*'Other data'!$G$45</f>
        <v>5.075600504556016E-2</v>
      </c>
      <c r="AT75" s="223">
        <f>'Other data'!$G$35*'Organic soils'!AQ39*'Other data'!$G$41*'Other data'!$G$45</f>
        <v>4.9976088369071955E-2</v>
      </c>
      <c r="AU75" s="223">
        <f>'Other data'!$G$35*'Organic soils'!AR39*'Other data'!$G$41*'Other data'!$G$45</f>
        <v>4.9196171692583432E-2</v>
      </c>
      <c r="AV75" s="223">
        <f>'Other data'!$G$35*'Organic soils'!AS39*'Other data'!$G$41*'Other data'!$G$45</f>
        <v>4.8416255016095228E-2</v>
      </c>
      <c r="AW75" s="223">
        <f>'Other data'!$G$35*'Organic soils'!AT39*'Other data'!$G$41*'Other data'!$G$45</f>
        <v>4.7636338339606697E-2</v>
      </c>
      <c r="AX75" s="223">
        <f>'Other data'!$G$35*'Organic soils'!AU39*'Other data'!$G$41*'Other data'!$G$45</f>
        <v>4.6856421663118257E-2</v>
      </c>
      <c r="AY75" s="223">
        <f>'Other data'!$G$35*'Organic soils'!AV39*'Other data'!$G$41*'Other data'!$G$45</f>
        <v>4.6886867959343617E-2</v>
      </c>
      <c r="AZ75" s="223">
        <f>'Other data'!$G$35*'Organic soils'!AW39*'Other data'!$G$41*'Other data'!$G$45</f>
        <v>4.6917314255568977E-2</v>
      </c>
      <c r="BA75" s="223">
        <f>'Other data'!$G$35*'Organic soils'!AX39*'Other data'!$G$41*'Other data'!$G$45</f>
        <v>4.6947760551794337E-2</v>
      </c>
      <c r="BB75" s="223">
        <f>'Other data'!$G$35*'Organic soils'!AY39*'Other data'!$G$41*'Other data'!$G$45</f>
        <v>4.6978206848019698E-2</v>
      </c>
      <c r="BC75" s="223">
        <f>'Other data'!$G$35*'Organic soils'!AZ39*'Other data'!$G$41*'Other data'!$G$45</f>
        <v>4.6475524110650805E-2</v>
      </c>
      <c r="BD75" s="223">
        <f>'Other data'!$G$35*'Organic soils'!BA39*'Other data'!$G$41*'Other data'!$G$45</f>
        <v>4.5972841373281823E-2</v>
      </c>
      <c r="BE75" s="223">
        <f>'Other data'!$G$35*'Organic soils'!BB39*'Other data'!$G$41*'Other data'!$G$45</f>
        <v>4.5470158635912861E-2</v>
      </c>
      <c r="BF75" s="223">
        <f>'Other data'!$G$35*'Organic soils'!BC39*'Other data'!$G$41*'Other data'!$G$45</f>
        <v>4.4967475898543892E-2</v>
      </c>
      <c r="BG75" s="223">
        <f>'Other data'!$G$35*'Organic soils'!BD39*'Other data'!$G$41*'Other data'!$G$45</f>
        <v>4.4464793161174923E-2</v>
      </c>
      <c r="BH75" s="223">
        <f>'Other data'!$G$35*'Organic soils'!BE39*'Other data'!$G$41*'Other data'!$G$45</f>
        <v>4.3962110423806121E-2</v>
      </c>
      <c r="BI75" s="223">
        <f>'Other data'!$G$35*'Organic soils'!BF39*'Other data'!$G$41*'Other data'!$G$45</f>
        <v>4.3459427686437159E-2</v>
      </c>
      <c r="BJ75" s="223">
        <f>'Other data'!$G$35*'Organic soils'!BG39*'Other data'!$G$41*'Other data'!$G$45</f>
        <v>4.295674494906819E-2</v>
      </c>
      <c r="BK75" s="223">
        <f>'Other data'!$G$35*'Organic soils'!BH39*'Other data'!$G$41*'Other data'!$G$45</f>
        <v>4.2454062211699221E-2</v>
      </c>
      <c r="BL75" s="223">
        <f>'Other data'!$G$35*'Organic soils'!BI39*'Other data'!$G$41*'Other data'!$G$45</f>
        <v>4.1951379474330253E-2</v>
      </c>
      <c r="BM75" s="223">
        <f>'Other data'!$G$35*'Organic soils'!BJ39*'Other data'!$G$41*'Other data'!$G$45</f>
        <v>4.1448696736961388E-2</v>
      </c>
      <c r="BN75" s="223">
        <f>'Other data'!$G$35*'Organic soils'!BK39*'Other data'!$G$41*'Other data'!$G$45</f>
        <v>4.1439653384946047E-2</v>
      </c>
      <c r="BO75" s="223">
        <f>'Other data'!$G$35*'Organic soils'!BL39*'Other data'!$G$41*'Other data'!$G$45</f>
        <v>4.1430610032930706E-2</v>
      </c>
      <c r="BP75" s="223">
        <f>'Other data'!$G$35*'Organic soils'!BM39*'Other data'!$G$41*'Other data'!$G$45</f>
        <v>4.1421566680915373E-2</v>
      </c>
      <c r="BQ75" s="223">
        <f>'Other data'!$G$35*'Organic soils'!BN39*'Other data'!$G$41*'Other data'!$G$45</f>
        <v>4.1412523328900039E-2</v>
      </c>
      <c r="BR75" s="223">
        <f>'Other data'!$G$35*'Organic soils'!BO39*'Other data'!$G$41*'Other data'!$G$45</f>
        <v>4.1403479976884698E-2</v>
      </c>
      <c r="BS75" s="223">
        <f>'Other data'!$G$35*'Organic soils'!BP39*'Other data'!$G$41*'Other data'!$G$45</f>
        <v>4.1394436624869357E-2</v>
      </c>
    </row>
    <row r="76" spans="1:71" ht="14.5" customHeight="1" x14ac:dyDescent="0.35">
      <c r="A76" s="107" t="s">
        <v>35</v>
      </c>
      <c r="B76" s="227" t="s">
        <v>0</v>
      </c>
      <c r="C76" s="230"/>
      <c r="F76" s="106" t="s">
        <v>132</v>
      </c>
      <c r="G76" s="236"/>
      <c r="H76" s="236"/>
      <c r="I76" s="236"/>
      <c r="J76" s="236"/>
      <c r="K76" s="233">
        <f>SUM(K61:K75)*'Organic soils'!H51</f>
        <v>2.8943893403468723</v>
      </c>
      <c r="L76" s="233">
        <f>SUM(L61:L75)*'Organic soils'!I51</f>
        <v>3.0267655370984721</v>
      </c>
      <c r="M76" s="233">
        <f>SUM(M61:M75)*'Organic soils'!J51</f>
        <v>3.158197704825533</v>
      </c>
      <c r="N76" s="233">
        <f>SUM(N61:N75)*'Organic soils'!K51</f>
        <v>3.2513140574212458</v>
      </c>
      <c r="O76" s="233">
        <f>SUM(O61:O75)*'Organic soils'!L51</f>
        <v>3.3437677309289859</v>
      </c>
      <c r="P76" s="233">
        <f>SUM(P61:P75)*'Organic soils'!M51</f>
        <v>3.4356000738714449</v>
      </c>
      <c r="Q76" s="233">
        <f>SUM(Q61:Q75)*'Organic soils'!N51</f>
        <v>3.5268479369335854</v>
      </c>
      <c r="R76" s="233">
        <f>SUM(R61:R75)*'Organic soils'!O51</f>
        <v>3.6175443464104702</v>
      </c>
      <c r="S76" s="233">
        <f>SUM(S61:S75)*'Organic soils'!P51</f>
        <v>3.7077190514202072</v>
      </c>
      <c r="T76" s="233">
        <f>SUM(T61:T75)*'Organic soils'!Q51</f>
        <v>3.7973989728972439</v>
      </c>
      <c r="U76" s="233">
        <f>SUM(U61:U75)*'Organic soils'!R51</f>
        <v>3.886608575276556</v>
      </c>
      <c r="V76" s="233">
        <f>SUM(V61:V75)*'Organic soils'!S51</f>
        <v>3.9753701766815861</v>
      </c>
      <c r="W76" s="233">
        <f>SUM(W61:W75)*'Organic soils'!T51</f>
        <v>3.9997592971239806</v>
      </c>
      <c r="X76" s="233">
        <f>SUM(X61:X75)*'Organic soils'!U51</f>
        <v>4.0241166305328901</v>
      </c>
      <c r="Y76" s="233">
        <f>SUM(Y61:Y75)*'Organic soils'!V51</f>
        <v>4.0484425021172257</v>
      </c>
      <c r="Z76" s="233">
        <f>SUM(Z61:Z75)*'Organic soils'!W51</f>
        <v>4.0727372294933177</v>
      </c>
      <c r="AA76" s="233">
        <f>SUM(AA61:AA75)*'Organic soils'!X51</f>
        <v>4.1046642336825565</v>
      </c>
      <c r="AB76" s="233">
        <f>SUM(AB61:AB75)*'Organic soils'!Y51</f>
        <v>4.1364530902112397</v>
      </c>
      <c r="AC76" s="233">
        <f>SUM(AC61:AC75)*'Organic soils'!Z51</f>
        <v>4.1680911130225837</v>
      </c>
      <c r="AD76" s="233">
        <f>SUM(AD61:AD75)*'Organic soils'!AA51</f>
        <v>4.1994922878580816</v>
      </c>
      <c r="AE76" s="233">
        <f>SUM(AE61:AE75)*'Organic soils'!AB51</f>
        <v>4.2306629741661652</v>
      </c>
      <c r="AF76" s="233">
        <f>SUM(AF61:AF75)*'Organic soils'!AC51</f>
        <v>4.2615813529611355</v>
      </c>
      <c r="AG76" s="233">
        <f>SUM(AG61:AG75)*'Organic soils'!AD51</f>
        <v>4.3006489483245867</v>
      </c>
      <c r="AH76" s="233">
        <f>SUM(AH61:AH75)*'Organic soils'!AE51</f>
        <v>4.3391201261463674</v>
      </c>
      <c r="AI76" s="233">
        <f>SUM(AI61:AI75)*'Organic soils'!AF51</f>
        <v>4.3672228589488258</v>
      </c>
      <c r="AJ76" s="233">
        <f>SUM(AJ61:AJ75)*'Organic soils'!AG51</f>
        <v>4.3944952835051838</v>
      </c>
      <c r="AK76" s="233">
        <f>SUM(AK61:AK75)*'Organic soils'!AH51</f>
        <v>4.4218440254220521</v>
      </c>
      <c r="AL76" s="233">
        <f>SUM(AL61:AL75)*'Organic soils'!AI51</f>
        <v>4.4490643068808566</v>
      </c>
      <c r="AM76" s="233">
        <f>SUM(AM61:AM75)*'Organic soils'!AJ51</f>
        <v>4.4758852747671334</v>
      </c>
      <c r="AN76" s="233">
        <f>SUM(AN61:AN75)*'Organic soils'!AK51</f>
        <v>4.5023139510467418</v>
      </c>
      <c r="AO76" s="233">
        <f>SUM(AO61:AO75)*'Organic soils'!AL51</f>
        <v>4.5156877963694999</v>
      </c>
      <c r="AP76" s="233">
        <f>SUM(AP61:AP75)*'Organic soils'!AM51</f>
        <v>4.5291675031188312</v>
      </c>
      <c r="AQ76" s="233">
        <f>SUM(AQ61:AQ75)*'Organic soils'!AN51</f>
        <v>4.5421298840843036</v>
      </c>
      <c r="AR76" s="233">
        <f>SUM(AR61:AR75)*'Organic soils'!AO51</f>
        <v>4.5643338525665955</v>
      </c>
      <c r="AS76" s="233">
        <f>SUM(AS61:AS75)*'Organic soils'!AP51</f>
        <v>4.5853551102463319</v>
      </c>
      <c r="AT76" s="233">
        <f>SUM(AT61:AT75)*'Organic soils'!AQ51</f>
        <v>4.5910537072948054</v>
      </c>
      <c r="AU76" s="233">
        <f>SUM(AU61:AU75)*'Organic soils'!AR51</f>
        <v>4.5972949158026442</v>
      </c>
      <c r="AV76" s="233">
        <f>SUM(AV61:AV75)*'Organic soils'!AS51</f>
        <v>4.5770253164009098</v>
      </c>
      <c r="AW76" s="233">
        <f>SUM(AW61:AW75)*'Organic soils'!AT51</f>
        <v>4.5548563966433422</v>
      </c>
      <c r="AX76" s="233">
        <f>SUM(AX61:AX75)*'Organic soils'!AU51</f>
        <v>4.5342527910135066</v>
      </c>
      <c r="AY76" s="233">
        <f>SUM(AY61:AY75)*'Organic soils'!AV51</f>
        <v>4.5026970056337126</v>
      </c>
      <c r="AZ76" s="233">
        <f>SUM(AZ61:AZ75)*'Organic soils'!AW51</f>
        <v>4.4713078853033448</v>
      </c>
      <c r="BA76" s="233">
        <f>SUM(BA61:BA75)*'Organic soils'!AX51</f>
        <v>4.4616351764015931</v>
      </c>
      <c r="BB76" s="233">
        <f>SUM(BB61:BB75)*'Organic soils'!AY51</f>
        <v>4.4524845073071049</v>
      </c>
      <c r="BC76" s="233">
        <f>SUM(BC61:BC75)*'Organic soils'!AZ51</f>
        <v>4.4374371705474394</v>
      </c>
      <c r="BD76" s="233">
        <f>SUM(BD61:BD75)*'Organic soils'!BA51</f>
        <v>4.42309998731983</v>
      </c>
      <c r="BE76" s="233">
        <f>SUM(BE61:BE75)*'Organic soils'!BB51</f>
        <v>4.407648020537736</v>
      </c>
      <c r="BF76" s="233">
        <f>SUM(BF61:BF75)*'Organic soils'!BC51</f>
        <v>4.3975062609920181</v>
      </c>
      <c r="BG76" s="233">
        <f>SUM(BG61:BG75)*'Organic soils'!BD51</f>
        <v>4.3829687876584877</v>
      </c>
      <c r="BH76" s="233">
        <f>SUM(BH61:BH75)*'Organic soils'!BE51</f>
        <v>4.3684286544857267</v>
      </c>
      <c r="BI76" s="233">
        <f>SUM(BI61:BI75)*'Organic soils'!BF51</f>
        <v>4.3538858533574132</v>
      </c>
      <c r="BJ76" s="233">
        <f>SUM(BJ61:BJ75)*'Organic soils'!BG51</f>
        <v>4.3393403761420988</v>
      </c>
      <c r="BK76" s="233">
        <f>SUM(BK61:BK75)*'Organic soils'!BH51</f>
        <v>4.3247922146943498</v>
      </c>
      <c r="BL76" s="233">
        <f>SUM(BL61:BL75)*'Organic soils'!BI51</f>
        <v>4.3102413608560344</v>
      </c>
      <c r="BM76" s="233">
        <f>SUM(BM61:BM75)*'Organic soils'!BJ51</f>
        <v>4.2956878064576545</v>
      </c>
      <c r="BN76" s="233">
        <f>SUM(BN61:BN75)*'Organic soils'!BK51</f>
        <v>4.2999285037233861</v>
      </c>
      <c r="BO76" s="233">
        <f>SUM(BO61:BO75)*'Organic soils'!BL51</f>
        <v>4.3041602109182655</v>
      </c>
      <c r="BP76" s="233">
        <f>SUM(BP61:BP75)*'Organic soils'!BM51</f>
        <v>4.308383002548668</v>
      </c>
      <c r="BQ76" s="233">
        <f>SUM(BQ61:BQ75)*'Organic soils'!BN51</f>
        <v>4.3125969519358476</v>
      </c>
      <c r="BR76" s="233">
        <f>SUM(BR61:BR75)*'Organic soils'!BO51</f>
        <v>4.3168021312427243</v>
      </c>
      <c r="BS76" s="233">
        <f>SUM(BS61:BS75)*'Organic soils'!BP51</f>
        <v>4.3209986114999319</v>
      </c>
    </row>
    <row r="77" spans="1:71" ht="14.5" customHeight="1" x14ac:dyDescent="0.35">
      <c r="A77" s="234"/>
      <c r="B77" s="35"/>
      <c r="C77" s="230"/>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row>
    <row r="78" spans="1:71" ht="14.5" customHeight="1" x14ac:dyDescent="0.35">
      <c r="A78" s="234"/>
      <c r="B78" s="35"/>
      <c r="C78" s="230"/>
      <c r="G78" s="105">
        <v>1971</v>
      </c>
      <c r="H78" s="105">
        <v>1972</v>
      </c>
      <c r="I78" s="105">
        <v>1973</v>
      </c>
      <c r="J78" s="105">
        <v>1974</v>
      </c>
      <c r="K78" s="105">
        <v>1975</v>
      </c>
      <c r="L78" s="105">
        <v>1976</v>
      </c>
      <c r="M78" s="105">
        <v>1977</v>
      </c>
      <c r="N78" s="105">
        <v>1978</v>
      </c>
      <c r="O78" s="105">
        <v>1979</v>
      </c>
      <c r="P78" s="105">
        <v>1980</v>
      </c>
      <c r="Q78" s="105">
        <v>1981</v>
      </c>
      <c r="R78" s="105">
        <v>1982</v>
      </c>
      <c r="S78" s="105">
        <v>1983</v>
      </c>
      <c r="T78" s="105">
        <v>1984</v>
      </c>
      <c r="U78" s="105">
        <v>1985</v>
      </c>
      <c r="V78" s="105">
        <v>1986</v>
      </c>
      <c r="W78" s="105">
        <v>1987</v>
      </c>
      <c r="X78" s="105">
        <v>1988</v>
      </c>
      <c r="Y78" s="105">
        <v>1989</v>
      </c>
      <c r="Z78" s="105">
        <v>1990</v>
      </c>
      <c r="AA78" s="105">
        <v>1991</v>
      </c>
      <c r="AB78" s="105">
        <v>1992</v>
      </c>
      <c r="AC78" s="105">
        <v>1993</v>
      </c>
      <c r="AD78" s="105">
        <v>1994</v>
      </c>
      <c r="AE78" s="105">
        <v>1995</v>
      </c>
      <c r="AF78" s="105">
        <v>1996</v>
      </c>
      <c r="AG78" s="105">
        <v>1997</v>
      </c>
      <c r="AH78" s="105">
        <v>1998</v>
      </c>
      <c r="AI78" s="105">
        <v>1999</v>
      </c>
      <c r="AJ78" s="105">
        <v>2000</v>
      </c>
      <c r="AK78" s="105">
        <v>2001</v>
      </c>
      <c r="AL78" s="105">
        <v>2002</v>
      </c>
      <c r="AM78" s="105">
        <v>2003</v>
      </c>
      <c r="AN78" s="105">
        <v>2004</v>
      </c>
      <c r="AO78" s="105">
        <v>2005</v>
      </c>
      <c r="AP78" s="105">
        <v>2006</v>
      </c>
      <c r="AQ78" s="105">
        <v>2007</v>
      </c>
      <c r="AR78" s="105">
        <v>2008</v>
      </c>
      <c r="AS78" s="105">
        <v>2009</v>
      </c>
      <c r="AT78" s="105">
        <v>2010</v>
      </c>
      <c r="AU78" s="105">
        <v>2011</v>
      </c>
      <c r="AV78" s="105">
        <v>2012</v>
      </c>
      <c r="AW78" s="105">
        <v>2013</v>
      </c>
      <c r="AX78" s="105">
        <v>2014</v>
      </c>
      <c r="AY78" s="105">
        <v>2015</v>
      </c>
      <c r="AZ78" s="105">
        <v>2016</v>
      </c>
      <c r="BA78" s="105">
        <v>2017</v>
      </c>
      <c r="BB78" s="105">
        <v>2018</v>
      </c>
      <c r="BC78" s="105">
        <v>2019</v>
      </c>
      <c r="BD78" s="105">
        <v>2020</v>
      </c>
      <c r="BE78" s="105">
        <v>2021</v>
      </c>
      <c r="BF78" s="105">
        <v>2022</v>
      </c>
      <c r="BG78" s="105">
        <v>2023</v>
      </c>
      <c r="BH78" s="105">
        <v>2024</v>
      </c>
      <c r="BI78" s="105">
        <v>2025</v>
      </c>
      <c r="BJ78" s="105">
        <v>2026</v>
      </c>
      <c r="BK78" s="105">
        <v>2027</v>
      </c>
      <c r="BL78" s="105">
        <v>2028</v>
      </c>
      <c r="BM78" s="105">
        <v>2029</v>
      </c>
      <c r="BN78" s="105">
        <v>2030</v>
      </c>
      <c r="BO78" s="105">
        <v>2031</v>
      </c>
      <c r="BP78" s="105">
        <v>2032</v>
      </c>
      <c r="BQ78" s="105">
        <v>2033</v>
      </c>
      <c r="BR78" s="105">
        <v>2034</v>
      </c>
      <c r="BS78" s="105">
        <v>2035</v>
      </c>
    </row>
    <row r="79" spans="1:71" ht="14.5" customHeight="1" x14ac:dyDescent="0.35">
      <c r="A79" s="107" t="s">
        <v>35</v>
      </c>
      <c r="B79" s="227" t="s">
        <v>0</v>
      </c>
      <c r="C79" s="106" t="s">
        <v>133</v>
      </c>
      <c r="G79" s="235"/>
      <c r="H79" s="235"/>
      <c r="I79" s="235"/>
      <c r="J79" s="235"/>
      <c r="K79" s="235"/>
      <c r="L79" s="235"/>
      <c r="M79" s="235"/>
      <c r="N79" s="235"/>
      <c r="O79" s="235"/>
      <c r="P79" s="235"/>
      <c r="Q79" s="235"/>
      <c r="R79" s="235"/>
      <c r="S79" s="235"/>
      <c r="T79" s="235"/>
      <c r="U79" s="235"/>
      <c r="V79" s="235"/>
      <c r="W79" s="235"/>
      <c r="X79" s="235"/>
      <c r="Y79" s="235"/>
      <c r="Z79" s="223">
        <f>'Other data'!AD328</f>
        <v>2.4652914492747655</v>
      </c>
      <c r="AA79" s="223">
        <f>'Other data'!AE328</f>
        <v>2.4780978379030554</v>
      </c>
      <c r="AB79" s="223">
        <f>'Other data'!AF328</f>
        <v>2.4906649618158179</v>
      </c>
      <c r="AC79" s="223">
        <f>'Other data'!AG328</f>
        <v>2.503073564449334</v>
      </c>
      <c r="AD79" s="223">
        <f>'Other data'!AH328</f>
        <v>2.5151758439710163</v>
      </c>
      <c r="AE79" s="223">
        <f>'Other data'!AI328</f>
        <v>2.5269149382030704</v>
      </c>
      <c r="AF79" s="223">
        <f>'Other data'!AJ328</f>
        <v>2.5382554300239066</v>
      </c>
      <c r="AG79" s="223">
        <f>'Other data'!AK328</f>
        <v>2.5494192370722599</v>
      </c>
      <c r="AH79" s="223">
        <f>'Other data'!AL328</f>
        <v>2.5599517326904113</v>
      </c>
      <c r="AI79" s="223">
        <f>'Other data'!AM328</f>
        <v>2.5554024300294009</v>
      </c>
      <c r="AJ79" s="223">
        <f>'Other data'!AN328</f>
        <v>2.5504799877728273</v>
      </c>
      <c r="AK79" s="223">
        <f>'Other data'!AO328</f>
        <v>2.5458204967801001</v>
      </c>
      <c r="AL79" s="223">
        <f>'Other data'!AP328</f>
        <v>2.5411193878352929</v>
      </c>
      <c r="AM79" s="223">
        <f>'Other data'!AQ328</f>
        <v>2.5363480085145063</v>
      </c>
      <c r="AN79" s="223">
        <f>'Other data'!AR328</f>
        <v>2.5314200261421007</v>
      </c>
      <c r="AO79" s="223">
        <f>'Other data'!AS328</f>
        <v>2.526487270195263</v>
      </c>
      <c r="AP79" s="223">
        <f>'Other data'!AT328</f>
        <v>2.5215952828264756</v>
      </c>
      <c r="AQ79" s="223">
        <f>'Other data'!AU328</f>
        <v>2.5137075577165957</v>
      </c>
      <c r="AR79" s="223">
        <f>'Other data'!AV328</f>
        <v>2.5336200968570304</v>
      </c>
      <c r="AS79" s="223">
        <f>'Other data'!AW328</f>
        <v>2.5528165870194868</v>
      </c>
      <c r="AT79" s="223">
        <f>'Other data'!AX328</f>
        <v>2.5737245982054544</v>
      </c>
      <c r="AU79" s="223">
        <f>'Other data'!AY328</f>
        <v>2.5949510374124536</v>
      </c>
      <c r="AV79" s="223">
        <f>'Other data'!AZ328</f>
        <v>2.5724040038347167</v>
      </c>
      <c r="AW79" s="223">
        <f>'Other data'!BA328</f>
        <v>2.5487134566700194</v>
      </c>
      <c r="AX79" s="223">
        <f>'Other data'!BB328</f>
        <v>2.5259635778139788</v>
      </c>
      <c r="AY79" s="223">
        <f>'Other data'!BC328</f>
        <v>2.5029426347168244</v>
      </c>
      <c r="AZ79" s="223">
        <f>'Other data'!BD328</f>
        <v>2.4802174223391842</v>
      </c>
      <c r="BA79" s="223">
        <f>'Other data'!BE328</f>
        <v>2.4790029695490481</v>
      </c>
      <c r="BB79" s="223">
        <f>'Other data'!BF328</f>
        <v>2.4784670112559501</v>
      </c>
      <c r="BC79" s="223">
        <f>'Other data'!BG328</f>
        <v>2.4776168522242208</v>
      </c>
      <c r="BD79" s="223">
        <f>'Other data'!BH328</f>
        <v>2.477213895822834</v>
      </c>
      <c r="BE79" s="223">
        <f>'Other data'!BI328</f>
        <v>2.4775955503343141</v>
      </c>
      <c r="BF79" s="223">
        <f>'Other data'!BJ328</f>
        <v>2.4775955503343141</v>
      </c>
      <c r="BG79" s="223">
        <f>'Other data'!BK328</f>
        <v>2.4775955503343141</v>
      </c>
      <c r="BH79" s="223">
        <f>'Other data'!BL328</f>
        <v>2.4775955503343141</v>
      </c>
      <c r="BI79" s="223">
        <f>'Other data'!BM328</f>
        <v>2.4775955503343141</v>
      </c>
      <c r="BJ79" s="223">
        <f>'Other data'!BN328</f>
        <v>2.4775955503343141</v>
      </c>
      <c r="BK79" s="223">
        <f>'Other data'!BO328</f>
        <v>2.4775955503343141</v>
      </c>
      <c r="BL79" s="223">
        <f>'Other data'!BP328</f>
        <v>2.4775955503343141</v>
      </c>
      <c r="BM79" s="223">
        <f>'Other data'!BQ328</f>
        <v>2.4775955503343141</v>
      </c>
      <c r="BN79" s="223">
        <f>'Other data'!BR328</f>
        <v>2.4775955503343141</v>
      </c>
      <c r="BO79" s="223">
        <f>'Other data'!BS328</f>
        <v>2.4775955503343141</v>
      </c>
      <c r="BP79" s="223">
        <f>'Other data'!BT328</f>
        <v>2.4775955503343141</v>
      </c>
      <c r="BQ79" s="223">
        <f>'Other data'!BU328</f>
        <v>2.4775955503343141</v>
      </c>
      <c r="BR79" s="223">
        <f>'Other data'!BV328</f>
        <v>2.4775955503343141</v>
      </c>
      <c r="BS79" s="223">
        <f>'Other data'!BW328</f>
        <v>2.4775955503343141</v>
      </c>
    </row>
    <row r="80" spans="1:71" ht="14.5" customHeight="1" x14ac:dyDescent="0.35">
      <c r="A80" s="107" t="s">
        <v>35</v>
      </c>
      <c r="B80" s="227" t="s">
        <v>0</v>
      </c>
      <c r="C80" s="106" t="s">
        <v>134</v>
      </c>
      <c r="G80" s="235"/>
      <c r="H80" s="235"/>
      <c r="I80" s="235"/>
      <c r="J80" s="235"/>
      <c r="K80" s="235"/>
      <c r="L80" s="235"/>
      <c r="M80" s="235"/>
      <c r="N80" s="235"/>
      <c r="O80" s="235"/>
      <c r="P80" s="235"/>
      <c r="Q80" s="235"/>
      <c r="R80" s="235"/>
      <c r="S80" s="235"/>
      <c r="T80" s="235"/>
      <c r="U80" s="235"/>
      <c r="V80" s="235"/>
      <c r="W80" s="235"/>
      <c r="X80" s="235"/>
      <c r="Y80" s="235"/>
      <c r="Z80" s="223">
        <f>'Other data'!AD238</f>
        <v>2.0862925514952115</v>
      </c>
      <c r="AA80" s="223">
        <f>'Other data'!AE238</f>
        <v>2.0784392367309845</v>
      </c>
      <c r="AB80" s="223">
        <f>'Other data'!AF238</f>
        <v>2.0704703073099608</v>
      </c>
      <c r="AC80" s="223">
        <f>'Other data'!AG238</f>
        <v>2.0623530143686399</v>
      </c>
      <c r="AD80" s="223">
        <f>'Other data'!AH238</f>
        <v>2.0541226259403533</v>
      </c>
      <c r="AE80" s="223">
        <f>'Other data'!AI238</f>
        <v>2.0457968253438907</v>
      </c>
      <c r="AF80" s="223">
        <f>'Other data'!AJ238</f>
        <v>2.0373713494751144</v>
      </c>
      <c r="AG80" s="223">
        <f>'Other data'!AK238</f>
        <v>2.0288436310001208</v>
      </c>
      <c r="AH80" s="223">
        <f>'Other data'!AL238</f>
        <v>2.0200305349569359</v>
      </c>
      <c r="AI80" s="223">
        <f>'Other data'!AM238</f>
        <v>2.0107763356770696</v>
      </c>
      <c r="AJ80" s="223">
        <f>'Other data'!AN238</f>
        <v>2.0012465565632453</v>
      </c>
      <c r="AK80" s="223">
        <f>'Other data'!AO238</f>
        <v>1.9916693894231148</v>
      </c>
      <c r="AL80" s="223">
        <f>'Other data'!AP238</f>
        <v>1.9821156825458754</v>
      </c>
      <c r="AM80" s="223">
        <f>'Other data'!AQ238</f>
        <v>1.972408453624245</v>
      </c>
      <c r="AN80" s="223">
        <f>'Other data'!AR238</f>
        <v>1.9625790169010642</v>
      </c>
      <c r="AO80" s="223">
        <f>'Other data'!AS238</f>
        <v>1.9528541692237824</v>
      </c>
      <c r="AP80" s="223">
        <f>'Other data'!AT238</f>
        <v>1.9432633504196233</v>
      </c>
      <c r="AQ80" s="223">
        <f>'Other data'!AU238</f>
        <v>1.9342907968277552</v>
      </c>
      <c r="AR80" s="223">
        <f>'Other data'!AV238</f>
        <v>1.9249739278513152</v>
      </c>
      <c r="AS80" s="223">
        <f>'Other data'!AW238</f>
        <v>1.9152014882169079</v>
      </c>
      <c r="AT80" s="223">
        <f>'Other data'!AX238</f>
        <v>1.9062181839467311</v>
      </c>
      <c r="AU80" s="223">
        <f>'Other data'!AY238</f>
        <v>1.8974597739860519</v>
      </c>
      <c r="AV80" s="223">
        <f>'Other data'!AZ238</f>
        <v>1.8877906967673201</v>
      </c>
      <c r="AW80" s="223">
        <f>'Other data'!BA238</f>
        <v>1.8775948873693187</v>
      </c>
      <c r="AX80" s="223">
        <f>'Other data'!BB238</f>
        <v>1.8681953006397327</v>
      </c>
      <c r="AY80" s="223">
        <f>'Other data'!BC238</f>
        <v>1.8585847260127326</v>
      </c>
      <c r="AZ80" s="223">
        <f>'Other data'!BD238</f>
        <v>1.8490874999123532</v>
      </c>
      <c r="BA80" s="223">
        <f>'Other data'!BE238</f>
        <v>1.8499875156106851</v>
      </c>
      <c r="BB80" s="223">
        <f>'Other data'!BF238</f>
        <v>1.8509091867537246</v>
      </c>
      <c r="BC80" s="223">
        <f>'Other data'!BG238</f>
        <v>1.851437661522938</v>
      </c>
      <c r="BD80" s="223">
        <f>'Other data'!BH238</f>
        <v>1.8522773814442925</v>
      </c>
      <c r="BE80" s="223">
        <f>'Other data'!BI238</f>
        <v>1.8514563066994574</v>
      </c>
      <c r="BF80" s="223">
        <f>'Other data'!BJ238</f>
        <v>1.8514563066994574</v>
      </c>
      <c r="BG80" s="223">
        <f>'Other data'!BK238</f>
        <v>1.8514563066994574</v>
      </c>
      <c r="BH80" s="223">
        <f>'Other data'!BL238</f>
        <v>1.8514563066994574</v>
      </c>
      <c r="BI80" s="223">
        <f>'Other data'!BM238</f>
        <v>1.8514563066994574</v>
      </c>
      <c r="BJ80" s="223">
        <f>'Other data'!BN238</f>
        <v>1.8514563066994574</v>
      </c>
      <c r="BK80" s="223">
        <f>'Other data'!BO238</f>
        <v>1.8514563066994574</v>
      </c>
      <c r="BL80" s="223">
        <f>'Other data'!BP238</f>
        <v>1.8514563066994574</v>
      </c>
      <c r="BM80" s="223">
        <f>'Other data'!BQ238</f>
        <v>1.8514563066994574</v>
      </c>
      <c r="BN80" s="223">
        <f>'Other data'!BR238</f>
        <v>1.8514563066994574</v>
      </c>
      <c r="BO80" s="223">
        <f>'Other data'!BS238</f>
        <v>1.8514563066994574</v>
      </c>
      <c r="BP80" s="223">
        <f>'Other data'!BT238</f>
        <v>1.8514563066994574</v>
      </c>
      <c r="BQ80" s="223">
        <f>'Other data'!BU238</f>
        <v>1.8514563066994574</v>
      </c>
      <c r="BR80" s="223">
        <f>'Other data'!BV238</f>
        <v>1.8514563066994574</v>
      </c>
      <c r="BS80" s="223">
        <f>'Other data'!BW238</f>
        <v>1.8514563066994574</v>
      </c>
    </row>
    <row r="81" spans="1:71" ht="14.5" customHeight="1" x14ac:dyDescent="0.35">
      <c r="A81" s="234"/>
      <c r="B81" s="35"/>
      <c r="C81" s="65"/>
      <c r="F81" s="105"/>
      <c r="G81" s="105"/>
      <c r="H81" s="105"/>
      <c r="I81" s="105"/>
      <c r="J81" s="105"/>
      <c r="K81" s="105"/>
      <c r="L81" s="105"/>
      <c r="M81" s="105"/>
      <c r="N81" s="105"/>
      <c r="O81" s="105"/>
      <c r="P81" s="105"/>
      <c r="Q81" s="105"/>
      <c r="R81" s="105"/>
      <c r="S81" s="105"/>
      <c r="T81" s="105"/>
      <c r="U81" s="105"/>
      <c r="V81" s="105"/>
      <c r="W81" s="105"/>
      <c r="X81" s="105"/>
      <c r="Y81" s="105"/>
      <c r="Z81" s="231"/>
      <c r="AA81" s="231"/>
      <c r="AB81" s="231"/>
      <c r="AC81" s="231"/>
      <c r="AD81" s="231"/>
      <c r="AE81" s="231"/>
      <c r="AF81" s="231"/>
      <c r="AG81" s="231"/>
      <c r="AH81" s="231"/>
      <c r="AI81" s="231"/>
      <c r="AJ81" s="231"/>
      <c r="AK81" s="231"/>
      <c r="AL81" s="231"/>
      <c r="AM81" s="231"/>
      <c r="AN81" s="231"/>
      <c r="AO81" s="231"/>
      <c r="AP81" s="231"/>
      <c r="AQ81" s="231"/>
      <c r="AR81" s="231"/>
      <c r="AS81" s="231"/>
      <c r="AT81" s="231"/>
      <c r="AU81" s="231"/>
      <c r="AV81" s="231"/>
      <c r="AW81" s="231"/>
      <c r="AX81" s="231"/>
      <c r="AY81" s="231"/>
      <c r="AZ81" s="231"/>
      <c r="BA81" s="231"/>
      <c r="BB81" s="231"/>
      <c r="BC81" s="231"/>
      <c r="BD81" s="231"/>
      <c r="BE81" s="231"/>
      <c r="BF81" s="231"/>
      <c r="BG81" s="231"/>
      <c r="BH81" s="231"/>
      <c r="BI81" s="231"/>
      <c r="BJ81" s="231"/>
      <c r="BK81" s="231"/>
      <c r="BL81" s="231"/>
      <c r="BM81" s="231"/>
      <c r="BN81" s="231"/>
      <c r="BO81" s="231"/>
      <c r="BP81" s="231"/>
      <c r="BQ81" s="231"/>
      <c r="BR81" s="231"/>
      <c r="BS81" s="231"/>
    </row>
    <row r="82" spans="1:71" ht="14.5" customHeight="1" x14ac:dyDescent="0.35">
      <c r="A82" s="234"/>
      <c r="B82" s="35"/>
      <c r="C82" s="65"/>
      <c r="F82" s="105"/>
      <c r="G82" s="105"/>
      <c r="H82" s="105"/>
      <c r="I82" s="105"/>
      <c r="J82" s="105"/>
      <c r="K82" s="105"/>
      <c r="L82" s="105"/>
      <c r="M82" s="105"/>
      <c r="N82" s="105"/>
      <c r="O82" s="105"/>
      <c r="P82" s="105"/>
      <c r="Q82" s="105"/>
      <c r="R82" s="105"/>
      <c r="S82" s="105"/>
      <c r="T82" s="105"/>
      <c r="U82" s="105"/>
      <c r="V82" s="105"/>
      <c r="W82" s="105"/>
      <c r="X82" s="105"/>
      <c r="Y82" s="105"/>
      <c r="Z82" s="231"/>
      <c r="AA82" s="231"/>
      <c r="AB82" s="231"/>
      <c r="AC82" s="231"/>
      <c r="AD82" s="231"/>
      <c r="AE82" s="231"/>
      <c r="AF82" s="231"/>
      <c r="AG82" s="231"/>
      <c r="AH82" s="231"/>
      <c r="AI82" s="231"/>
      <c r="AJ82" s="231"/>
      <c r="AK82" s="231"/>
      <c r="AL82" s="231"/>
      <c r="AM82" s="231"/>
      <c r="AN82" s="231"/>
      <c r="AO82" s="231"/>
      <c r="AP82" s="231"/>
      <c r="AQ82" s="231"/>
      <c r="AR82" s="231"/>
      <c r="AS82" s="231"/>
      <c r="AT82" s="231"/>
      <c r="AU82" s="231"/>
      <c r="AV82" s="231"/>
      <c r="AW82" s="231"/>
      <c r="AX82" s="231"/>
      <c r="AY82" s="231"/>
      <c r="AZ82" s="231"/>
      <c r="BA82" s="231"/>
      <c r="BB82" s="231"/>
      <c r="BC82" s="231"/>
      <c r="BD82" s="231"/>
      <c r="BE82" s="231"/>
      <c r="BF82" s="231"/>
      <c r="BG82" s="231"/>
      <c r="BH82" s="231"/>
      <c r="BI82" s="231"/>
      <c r="BJ82" s="231"/>
      <c r="BK82" s="231"/>
      <c r="BL82" s="231"/>
      <c r="BM82" s="231"/>
      <c r="BN82" s="231"/>
      <c r="BO82" s="231"/>
      <c r="BP82" s="231"/>
      <c r="BQ82" s="231"/>
      <c r="BR82" s="231"/>
      <c r="BS82" s="231"/>
    </row>
    <row r="83" spans="1:71" ht="14.5" customHeight="1" x14ac:dyDescent="0.35">
      <c r="A83" s="234"/>
      <c r="B83" s="35"/>
      <c r="C83" s="65"/>
      <c r="F83" s="105"/>
      <c r="G83" s="105">
        <v>1971</v>
      </c>
      <c r="H83" s="105">
        <v>1972</v>
      </c>
      <c r="I83" s="105">
        <v>1973</v>
      </c>
      <c r="J83" s="105">
        <v>1974</v>
      </c>
      <c r="K83" s="105">
        <v>1975</v>
      </c>
      <c r="L83" s="105">
        <v>1976</v>
      </c>
      <c r="M83" s="105">
        <v>1977</v>
      </c>
      <c r="N83" s="105">
        <v>1978</v>
      </c>
      <c r="O83" s="105">
        <v>1979</v>
      </c>
      <c r="P83" s="105">
        <v>1980</v>
      </c>
      <c r="Q83" s="105">
        <v>1981</v>
      </c>
      <c r="R83" s="105">
        <v>1982</v>
      </c>
      <c r="S83" s="105">
        <v>1983</v>
      </c>
      <c r="T83" s="105">
        <v>1984</v>
      </c>
      <c r="U83" s="105">
        <v>1985</v>
      </c>
      <c r="V83" s="105">
        <v>1986</v>
      </c>
      <c r="W83" s="105">
        <v>1987</v>
      </c>
      <c r="X83" s="105">
        <v>1988</v>
      </c>
      <c r="Y83" s="105">
        <v>1989</v>
      </c>
      <c r="Z83" s="105">
        <v>1990</v>
      </c>
      <c r="AA83" s="105">
        <v>1991</v>
      </c>
      <c r="AB83" s="105">
        <v>1992</v>
      </c>
      <c r="AC83" s="105">
        <v>1993</v>
      </c>
      <c r="AD83" s="105">
        <v>1994</v>
      </c>
      <c r="AE83" s="105">
        <v>1995</v>
      </c>
      <c r="AF83" s="105">
        <v>1996</v>
      </c>
      <c r="AG83" s="105">
        <v>1997</v>
      </c>
      <c r="AH83" s="105">
        <v>1998</v>
      </c>
      <c r="AI83" s="105">
        <v>1999</v>
      </c>
      <c r="AJ83" s="105">
        <v>2000</v>
      </c>
      <c r="AK83" s="105">
        <v>2001</v>
      </c>
      <c r="AL83" s="105">
        <v>2002</v>
      </c>
      <c r="AM83" s="105">
        <v>2003</v>
      </c>
      <c r="AN83" s="105">
        <v>2004</v>
      </c>
      <c r="AO83" s="105">
        <v>2005</v>
      </c>
      <c r="AP83" s="105">
        <v>2006</v>
      </c>
      <c r="AQ83" s="105">
        <v>2007</v>
      </c>
      <c r="AR83" s="105">
        <v>2008</v>
      </c>
      <c r="AS83" s="105">
        <v>2009</v>
      </c>
      <c r="AT83" s="105">
        <v>2010</v>
      </c>
      <c r="AU83" s="105">
        <v>2011</v>
      </c>
      <c r="AV83" s="105">
        <v>2012</v>
      </c>
      <c r="AW83" s="105">
        <v>2013</v>
      </c>
      <c r="AX83" s="105">
        <v>2014</v>
      </c>
      <c r="AY83" s="105">
        <v>2015</v>
      </c>
      <c r="AZ83" s="105">
        <v>2016</v>
      </c>
      <c r="BA83" s="105">
        <v>2017</v>
      </c>
      <c r="BB83" s="105">
        <v>2018</v>
      </c>
      <c r="BC83" s="105">
        <v>2019</v>
      </c>
      <c r="BD83" s="105">
        <v>2020</v>
      </c>
      <c r="BE83" s="105">
        <v>2021</v>
      </c>
      <c r="BF83" s="105">
        <v>2022</v>
      </c>
      <c r="BG83" s="105">
        <v>2023</v>
      </c>
      <c r="BH83" s="105">
        <v>2024</v>
      </c>
      <c r="BI83" s="105">
        <v>2025</v>
      </c>
      <c r="BJ83" s="105">
        <v>2026</v>
      </c>
      <c r="BK83" s="105">
        <v>2027</v>
      </c>
      <c r="BL83" s="105">
        <v>2028</v>
      </c>
      <c r="BM83" s="105">
        <v>2029</v>
      </c>
      <c r="BN83" s="105">
        <v>2030</v>
      </c>
      <c r="BO83" s="105">
        <v>2031</v>
      </c>
      <c r="BP83" s="105">
        <v>2032</v>
      </c>
      <c r="BQ83" s="105">
        <v>2033</v>
      </c>
      <c r="BR83" s="105">
        <v>2034</v>
      </c>
      <c r="BS83" s="105">
        <v>2035</v>
      </c>
    </row>
    <row r="84" spans="1:71" ht="14.5" customHeight="1" x14ac:dyDescent="0.35">
      <c r="A84" s="107" t="s">
        <v>35</v>
      </c>
      <c r="B84" s="227" t="s">
        <v>0</v>
      </c>
      <c r="C84" s="246" t="s">
        <v>262</v>
      </c>
      <c r="E84" s="106" t="s">
        <v>15</v>
      </c>
      <c r="F84" s="223"/>
      <c r="G84" s="235"/>
      <c r="H84" s="235"/>
      <c r="I84" s="235"/>
      <c r="J84" s="235"/>
      <c r="K84" s="223">
        <f>(K61+K66+K71)*'Organic soils'!H51</f>
        <v>2.2965855428306452</v>
      </c>
      <c r="L84" s="223">
        <f>(L61+L66+L71)*'Organic soils'!I51</f>
        <v>2.3965669073954285</v>
      </c>
      <c r="M84" s="223">
        <f>(M61+M66+M71)*'Organic soils'!J51</f>
        <v>2.4956176931119112</v>
      </c>
      <c r="N84" s="223">
        <f>(N61+N66+N71)*'Organic soils'!K51</f>
        <v>2.5673568734919203</v>
      </c>
      <c r="O84" s="223">
        <f>(O61+O66+O71)*'Organic soils'!L51</f>
        <v>2.6384093638329529</v>
      </c>
      <c r="P84" s="223">
        <f>(P61+P66+P71)*'Organic soils'!M51</f>
        <v>2.7088173609443627</v>
      </c>
      <c r="Q84" s="223">
        <f>(Q61+Q66+Q71)*'Organic soils'!N51</f>
        <v>2.7786184995468663</v>
      </c>
      <c r="R84" s="223">
        <f>(R61+R66+R71)*'Organic soils'!O51</f>
        <v>2.8478465331732767</v>
      </c>
      <c r="S84" s="223">
        <f>(S61+S66+S71)*'Organic soils'!P51</f>
        <v>2.9165318877005468</v>
      </c>
      <c r="T84" s="223">
        <f>(T61+T66+T71)*'Organic soils'!Q51</f>
        <v>2.9847021157390574</v>
      </c>
      <c r="U84" s="223">
        <f>(U61+U66+U71)*'Organic soils'!R51</f>
        <v>3.0523822729545365</v>
      </c>
      <c r="V84" s="223">
        <f>(V61+V66+V71)*'Organic soils'!S51</f>
        <v>3.1195952322660996</v>
      </c>
      <c r="W84" s="223">
        <f>(W61+W66+W71)*'Organic soils'!T51</f>
        <v>3.1379091194779325</v>
      </c>
      <c r="X84" s="223">
        <f>(X61+X66+X71)*'Organic soils'!U51</f>
        <v>3.156189895318211</v>
      </c>
      <c r="Y84" s="223">
        <f>(Y61+Y66+Y71)*'Organic soils'!V51</f>
        <v>3.1744378988870494</v>
      </c>
      <c r="Z84" s="223">
        <f>(Z61+Z66+Z71)*'Organic soils'!W51</f>
        <v>3.192653461460548</v>
      </c>
      <c r="AA84" s="223">
        <f>(AA61+AA66+AA71)*'Organic soils'!X51</f>
        <v>3.2168425186704988</v>
      </c>
      <c r="AB84" s="223">
        <f>(AB61+AB66+AB71)*'Organic soils'!Y51</f>
        <v>3.240912332731603</v>
      </c>
      <c r="AC84" s="223">
        <f>(AC61+AC66+AC71)*'Organic soils'!Z51</f>
        <v>3.2648531210240694</v>
      </c>
      <c r="AD84" s="223">
        <f>(AD61+AD66+AD71)*'Organic soils'!AA51</f>
        <v>3.2885976867421114</v>
      </c>
      <c r="AE84" s="223">
        <f>(AE61+AE66+AE71)*'Organic soils'!AB51</f>
        <v>3.3121512196959886</v>
      </c>
      <c r="AF84" s="223">
        <f>(AF61+AF66+AF71)*'Organic soils'!AC51</f>
        <v>3.335496847721644</v>
      </c>
      <c r="AG84" s="223">
        <f>(AG61+AG66+AG71)*'Organic soils'!AD51</f>
        <v>3.3650777216797847</v>
      </c>
      <c r="AH84" s="223">
        <f>(AH61+AH66+AH71)*'Organic soils'!AE51</f>
        <v>3.3941749035470479</v>
      </c>
      <c r="AI84" s="223">
        <f>(AI61+AI66+AI71)*'Organic soils'!AF51</f>
        <v>3.4151472913455732</v>
      </c>
      <c r="AJ84" s="223">
        <f>(AJ61+AJ66+AJ71)*'Organic soils'!AG51</f>
        <v>3.4354588039109024</v>
      </c>
      <c r="AK84" s="223">
        <f>(AK61+AK66+AK71)*'Organic soils'!AH51</f>
        <v>3.4558187193513925</v>
      </c>
      <c r="AL84" s="223">
        <f>(AL61+AL66+AL71)*'Organic soils'!AI51</f>
        <v>3.4760671311041214</v>
      </c>
      <c r="AM84" s="223">
        <f>(AM61+AM66+AM71)*'Organic soils'!AJ51</f>
        <v>3.4959927071158443</v>
      </c>
      <c r="AN84" s="223">
        <f>(AN61+AN66+AN71)*'Organic soils'!AK51</f>
        <v>3.5156013364859615</v>
      </c>
      <c r="AO84" s="223">
        <f>(AO61+AO66+AO71)*'Organic soils'!AL51</f>
        <v>3.5255749479370073</v>
      </c>
      <c r="AP84" s="223">
        <f>(AP61+AP66+AP71)*'Organic soils'!AM51</f>
        <v>3.5356281151221745</v>
      </c>
      <c r="AQ84" s="223">
        <f>(AQ61+AQ66+AQ71)*'Organic soils'!AN51</f>
        <v>3.5452744133992251</v>
      </c>
      <c r="AR84" s="223">
        <f>(AR61+AR66+AR71)*'Organic soils'!AO51</f>
        <v>3.5621301504227212</v>
      </c>
      <c r="AS84" s="223">
        <f>(AS61+AS66+AS71)*'Organic soils'!AP51</f>
        <v>3.578058143313291</v>
      </c>
      <c r="AT84" s="223">
        <f>(AT61+AT66+AT71)*'Organic soils'!AQ51</f>
        <v>3.5828909992433342</v>
      </c>
      <c r="AU84" s="223">
        <f>(AU61+AU66+AU71)*'Organic soils'!AR51</f>
        <v>3.588139836118529</v>
      </c>
      <c r="AV84" s="223">
        <f>(AV61+AV66+AV71)*'Organic soils'!AS51</f>
        <v>3.572687852659814</v>
      </c>
      <c r="AW84" s="223">
        <f>(AW61+AW66+AW71)*'Organic soils'!AT51</f>
        <v>3.5557418527223366</v>
      </c>
      <c r="AX84" s="223">
        <f>(AX61+AX66+AX71)*'Organic soils'!AU51</f>
        <v>3.5400065979235187</v>
      </c>
      <c r="AY84" s="223">
        <f>(AY61+AY66+AY71)*'Organic soils'!AV51</f>
        <v>3.5151231820011306</v>
      </c>
      <c r="AZ84" s="223">
        <f>(AZ61+AZ66+AZ71)*'Organic soils'!AW51</f>
        <v>3.49036340162196</v>
      </c>
      <c r="BA84" s="223">
        <f>(BA61+BA66+BA71)*'Organic soils'!AX51</f>
        <v>3.4825480695298134</v>
      </c>
      <c r="BB84" s="223">
        <f>(BB61+BB66+BB71)*'Organic soils'!AY51</f>
        <v>3.4751312186758874</v>
      </c>
      <c r="BC84" s="223">
        <f>(BC61+BC66+BC71)*'Organic soils'!AZ51</f>
        <v>3.4641581950865916</v>
      </c>
      <c r="BD84" s="223">
        <f>(BD61+BD66+BD71)*'Organic soils'!BA51</f>
        <v>3.4537385392145028</v>
      </c>
      <c r="BE84" s="223">
        <f>(BE61+BE66+BE71)*'Organic soils'!BB51</f>
        <v>3.4424473141498941</v>
      </c>
      <c r="BF84" s="223">
        <f>(BF61+BF66+BF71)*'Organic soils'!BC51</f>
        <v>3.4353030873224388</v>
      </c>
      <c r="BG84" s="223">
        <f>(BG61+BG66+BG71)*'Organic soils'!BD51</f>
        <v>3.4247247562334415</v>
      </c>
      <c r="BH84" s="223">
        <f>(BH61+BH66+BH71)*'Organic soils'!BE51</f>
        <v>3.4141433653209776</v>
      </c>
      <c r="BI84" s="223">
        <f>(BI61+BI66+BI71)*'Organic soils'!BF51</f>
        <v>3.403558903525854</v>
      </c>
      <c r="BJ84" s="223">
        <f>(BJ61+BJ66+BJ71)*'Organic soils'!BG51</f>
        <v>3.3929713597154239</v>
      </c>
      <c r="BK84" s="223">
        <f>(BK61+BK66+BK71)*'Organic soils'!BH51</f>
        <v>3.3823807226828597</v>
      </c>
      <c r="BL84" s="223">
        <f>(BL61+BL66+BL71)*'Organic soils'!BI51</f>
        <v>3.3717869811464434</v>
      </c>
      <c r="BM84" s="223">
        <f>(BM61+BM66+BM71)*'Organic soils'!BJ51</f>
        <v>3.3611901237488326</v>
      </c>
      <c r="BN84" s="223">
        <f>(BN61+BN66+BN71)*'Organic soils'!BK51</f>
        <v>3.3641814604878126</v>
      </c>
      <c r="BO84" s="223">
        <f>(BO61+BO66+BO71)*'Organic soils'!BL51</f>
        <v>3.3671643883307083</v>
      </c>
      <c r="BP84" s="223">
        <f>(BP61+BP66+BP71)*'Organic soils'!BM51</f>
        <v>3.370138976305733</v>
      </c>
      <c r="BQ84" s="223">
        <f>(BQ61+BQ66+BQ71)*'Organic soils'!BN51</f>
        <v>3.3731052923424518</v>
      </c>
      <c r="BR84" s="223">
        <f>(BR61+BR66+BR71)*'Organic soils'!BO51</f>
        <v>3.3760634032966155</v>
      </c>
      <c r="BS84" s="223">
        <f>(BS61+BS66+BS71)*'Organic soils'!BP51</f>
        <v>3.3790133749743001</v>
      </c>
    </row>
    <row r="85" spans="1:71" ht="14.5" customHeight="1" x14ac:dyDescent="0.35">
      <c r="A85" s="107" t="s">
        <v>35</v>
      </c>
      <c r="B85" s="227" t="s">
        <v>0</v>
      </c>
      <c r="C85" s="246" t="s">
        <v>262</v>
      </c>
      <c r="E85" s="106" t="s">
        <v>14</v>
      </c>
      <c r="F85" s="223"/>
      <c r="G85" s="235"/>
      <c r="H85" s="235"/>
      <c r="I85" s="235"/>
      <c r="J85" s="235"/>
      <c r="K85" s="223">
        <f>(K62+K65+K67+K70+K72+K75)*'Organic soils'!H51</f>
        <v>0.52538476250592969</v>
      </c>
      <c r="L85" s="223">
        <f>(L62+L65+L67+L70+L72+L75)*'Organic soils'!I51</f>
        <v>0.55390417784641155</v>
      </c>
      <c r="M85" s="223">
        <f>(M62+M65+M67+M70+M72+M75)*'Organic soils'!J51</f>
        <v>0.58242014091075878</v>
      </c>
      <c r="N85" s="223">
        <f>(N62+N65+N67+N70+N72+N75)*'Organic soils'!K51</f>
        <v>0.60039855288808752</v>
      </c>
      <c r="O85" s="223">
        <f>(O62+O65+O67+O70+O72+O75)*'Organic soils'!L51</f>
        <v>0.61841011126752443</v>
      </c>
      <c r="P85" s="223">
        <f>(P62+P65+P67+P70+P72+P75)*'Organic soils'!M51</f>
        <v>0.63645345098058392</v>
      </c>
      <c r="Q85" s="223">
        <f>(Q62+Q65+Q67+Q70+Q72+Q75)*'Organic soils'!N51</f>
        <v>0.65452732494839139</v>
      </c>
      <c r="R85" s="223">
        <f>(R62+R65+R67+R70+R72+R75)*'Organic soils'!O51</f>
        <v>0.67263058875916526</v>
      </c>
      <c r="S85" s="223">
        <f>(S62+S65+S67+S70+S72+S75)*'Organic soils'!P51</f>
        <v>0.6907621879370871</v>
      </c>
      <c r="T85" s="223">
        <f>(T62+T65+T67+T70+T72+T75)*'Organic soils'!Q51</f>
        <v>0.70892114727020583</v>
      </c>
      <c r="U85" s="223">
        <f>(U62+U65+U67+U70+U72+U75)*'Organic soils'!R51</f>
        <v>0.72710656179243249</v>
      </c>
      <c r="V85" s="223">
        <f>(V62+V65+V67+V70+V72+V75)*'Organic soils'!S51</f>
        <v>0.74531758910710899</v>
      </c>
      <c r="W85" s="223">
        <f>(W62+W65+W67+W70+W72+W75)*'Organic soils'!T51</f>
        <v>0.75031022107397161</v>
      </c>
      <c r="X85" s="223">
        <f>(X62+X65+X67+X70+X72+X75)*'Organic soils'!U51</f>
        <v>0.75530484259192376</v>
      </c>
      <c r="Y85" s="223">
        <f>(Y62+Y65+Y67+Y70+Y72+Y75)*'Organic soils'!V51</f>
        <v>0.7603014309587105</v>
      </c>
      <c r="Z85" s="223">
        <f>(Z62+Z65+Z67+Z70+Z72+Z75)*'Organic soils'!W51</f>
        <v>0.7652999639442255</v>
      </c>
      <c r="AA85" s="223">
        <f>(AA62+AA65+AA67+AA70+AA72+AA75)*'Organic soils'!X51</f>
        <v>0.77174120469515073</v>
      </c>
      <c r="AB85" s="223">
        <f>(AB62+AB65+AB67+AB70+AB72+AB75)*'Organic soils'!Y51</f>
        <v>0.77816576065284027</v>
      </c>
      <c r="AC85" s="223">
        <f>(AC62+AC65+AC67+AC70+AC72+AC75)*'Organic soils'!Z51</f>
        <v>0.78457114499179015</v>
      </c>
      <c r="AD85" s="223">
        <f>(AD62+AD65+AD67+AD70+AD72+AD75)*'Organic soils'!AA51</f>
        <v>0.79094105497593925</v>
      </c>
      <c r="AE85" s="223">
        <f>(AE62+AE65+AE67+AE70+AE72+AE75)*'Organic soils'!AB51</f>
        <v>0.79727655847484125</v>
      </c>
      <c r="AF85" s="223">
        <f>(AF62+AF65+AF67+AF70+AF72+AF75)*'Organic soils'!AC51</f>
        <v>0.8035734129397285</v>
      </c>
      <c r="AG85" s="223">
        <f>(AG62+AG65+AG67+AG70+AG72+AG75)*'Organic soils'!AD51</f>
        <v>0.81159319939584507</v>
      </c>
      <c r="AH85" s="223">
        <f>(AH62+AH65+AH67+AH70+AH72+AH75)*'Organic soils'!AE51</f>
        <v>0.81951573298904445</v>
      </c>
      <c r="AI85" s="223">
        <f>(AI62+AI65+AI67+AI70+AI72+AI75)*'Organic soils'!AF51</f>
        <v>0.82549348419037694</v>
      </c>
      <c r="AJ85" s="223">
        <f>(AJ62+AJ65+AJ67+AJ70+AJ72+AJ75)*'Organic soils'!AG51</f>
        <v>0.83132588751143521</v>
      </c>
      <c r="AK85" s="223">
        <f>(AK62+AK65+AK67+AK70+AK72+AK75)*'Organic soils'!AH51</f>
        <v>0.83718404900750631</v>
      </c>
      <c r="AL85" s="223">
        <f>(AL62+AL65+AL67+AL70+AL72+AL75)*'Organic soils'!AI51</f>
        <v>0.84302904665430123</v>
      </c>
      <c r="AM85" s="223">
        <f>(AM62+AM65+AM67+AM70+AM72+AM75)*'Organic soils'!AJ51</f>
        <v>0.84880930547059319</v>
      </c>
      <c r="AN85" s="223">
        <f>(AN62+AN65+AN67+AN70+AN72+AN75)*'Organic soils'!AK51</f>
        <v>0.854525825244703</v>
      </c>
      <c r="AO85" s="223">
        <f>(AO62+AO65+AO67+AO70+AO72+AO75)*'Organic soils'!AL51</f>
        <v>0.8576545057543119</v>
      </c>
      <c r="AP85" s="223">
        <f>(AP62+AP65+AP67+AP70+AP72+AP75)*'Organic soils'!AM51</f>
        <v>0.86080567850093248</v>
      </c>
      <c r="AQ85" s="223">
        <f>(AQ62+AQ65+AQ67+AQ70+AQ72+AQ75)*'Organic soils'!AN51</f>
        <v>0.86386084624425796</v>
      </c>
      <c r="AR85" s="223">
        <f>(AR62+AR65+AR67+AR70+AR72+AR75)*'Organic soils'!AO51</f>
        <v>0.86867709345747246</v>
      </c>
      <c r="AS85" s="223">
        <f>(AS62+AS65+AS67+AS70+AS72+AS75)*'Organic soils'!AP51</f>
        <v>0.87327271329993861</v>
      </c>
      <c r="AT85" s="223">
        <f>(AT62+AT65+AT67+AT70+AT72+AT75)*'Organic soils'!AQ51</f>
        <v>0.87476171648186896</v>
      </c>
      <c r="AU85" s="223">
        <f>(AU62+AU65+AU67+AU70+AU72+AU75)*'Organic soils'!AR51</f>
        <v>0.87636263620283728</v>
      </c>
      <c r="AV85" s="223">
        <f>(AV62+AV65+AV67+AV70+AV72+AV75)*'Organic soils'!AS51</f>
        <v>0.87291598800013082</v>
      </c>
      <c r="AW85" s="223">
        <f>(AW62+AW65+AW67+AW70+AW72+AW75)*'Organic soils'!AT51</f>
        <v>0.86911042369502423</v>
      </c>
      <c r="AX85" s="223">
        <f>(AX62+AX65+AX67+AX70+AX72+AX75)*'Organic soils'!AU51</f>
        <v>0.86560661915491477</v>
      </c>
      <c r="AY85" s="223">
        <f>(AY62+AY65+AY67+AY70+AY72+AY75)*'Organic soils'!AV51</f>
        <v>0.85977493055331422</v>
      </c>
      <c r="AZ85" s="223">
        <f>(AZ62+AZ65+AZ67+AZ70+AZ72+AZ75)*'Organic soils'!AW51</f>
        <v>0.85398121912510028</v>
      </c>
      <c r="BA85" s="223">
        <f>(BA62+BA65+BA67+BA70+BA72+BA75)*'Organic soils'!AX51</f>
        <v>0.85234224568711314</v>
      </c>
      <c r="BB85" s="223">
        <f>(BB62+BB65+BB67+BB70+BB72+BB75)*'Organic soils'!AY51</f>
        <v>0.85081113662613916</v>
      </c>
      <c r="BC85" s="223">
        <f>(BC62+BC65+BC67+BC70+BC72+BC75)*'Organic soils'!AZ51</f>
        <v>0.8475163591455821</v>
      </c>
      <c r="BD85" s="223">
        <f>(BD62+BD65+BD67+BD70+BD72+BD75)*'Organic soils'!BA51</f>
        <v>0.84435842200148303</v>
      </c>
      <c r="BE85" s="223">
        <f>(BE62+BE65+BE67+BE70+BE72+BE75)*'Organic soils'!BB51</f>
        <v>0.8409889274175133</v>
      </c>
      <c r="BF85" s="223">
        <f>(BF62+BF65+BF67+BF70+BF72+BF75)*'Organic soils'!BC51</f>
        <v>0.83863348974187812</v>
      </c>
      <c r="BG85" s="223">
        <f>(BG62+BG65+BG67+BG70+BG72+BG75)*'Organic soils'!BD51</f>
        <v>0.83544053624204095</v>
      </c>
      <c r="BH85" s="223">
        <f>(BH62+BH65+BH67+BH70+BH72+BH75)*'Organic soils'!BE51</f>
        <v>0.83224827895021103</v>
      </c>
      <c r="BI85" s="223">
        <f>(BI62+BI65+BI67+BI70+BI72+BI75)*'Organic soils'!BF51</f>
        <v>0.82905672413776066</v>
      </c>
      <c r="BJ85" s="223">
        <f>(BJ62+BJ65+BJ67+BJ70+BJ72+BJ75)*'Organic soils'!BG51</f>
        <v>0.82586587821158064</v>
      </c>
      <c r="BK85" s="223">
        <f>(BK62+BK65+BK67+BK70+BK72+BK75)*'Organic soils'!BH51</f>
        <v>0.822675747718702</v>
      </c>
      <c r="BL85" s="223">
        <f>(BL62+BL65+BL67+BL70+BL72+BL75)*'Organic soils'!BI51</f>
        <v>0.8194863393511449</v>
      </c>
      <c r="BM85" s="223">
        <f>(BM62+BM65+BM67+BM70+BM72+BM75)*'Organic soils'!BJ51</f>
        <v>0.81629765995099013</v>
      </c>
      <c r="BN85" s="223">
        <f>(BN62+BN65+BN67+BN70+BN72+BN75)*'Organic soils'!BK51</f>
        <v>0.81749076288180123</v>
      </c>
      <c r="BO85" s="223">
        <f>(BO62+BO65+BO67+BO70+BO72+BO75)*'Organic soils'!BL51</f>
        <v>0.81868333611472721</v>
      </c>
      <c r="BP85" s="223">
        <f>(BP62+BP65+BP67+BP70+BP72+BP75)*'Organic soils'!BM51</f>
        <v>0.8198753847652257</v>
      </c>
      <c r="BQ85" s="223">
        <f>(BQ62+BQ65+BQ67+BQ70+BQ72+BQ75)*'Organic soils'!BN51</f>
        <v>0.82106691386766439</v>
      </c>
      <c r="BR85" s="223">
        <f>(BR62+BR65+BR67+BR70+BR72+BR75)*'Organic soils'!BO51</f>
        <v>0.82225792837715361</v>
      </c>
      <c r="BS85" s="223">
        <f>(BS62+BS65+BS67+BS70+BS72+BS75)*'Organic soils'!BP51</f>
        <v>0.82344843317134242</v>
      </c>
    </row>
    <row r="86" spans="1:71" ht="14.5" customHeight="1" x14ac:dyDescent="0.35">
      <c r="A86" s="107" t="s">
        <v>35</v>
      </c>
      <c r="B86" s="227" t="s">
        <v>0</v>
      </c>
      <c r="C86" s="246" t="s">
        <v>262</v>
      </c>
      <c r="E86" s="106" t="s">
        <v>13</v>
      </c>
      <c r="F86" s="223"/>
      <c r="G86" s="237"/>
      <c r="H86" s="235"/>
      <c r="I86" s="235"/>
      <c r="J86" s="235"/>
      <c r="K86" s="223">
        <f>(K63+K64+K68+K69+K74+K73)*'Organic soils'!H51</f>
        <v>7.2419035010296756E-2</v>
      </c>
      <c r="L86" s="223">
        <f>(L63+L64+L68+L69+L74+L73)*'Organic soils'!I51</f>
        <v>7.629445185663182E-2</v>
      </c>
      <c r="M86" s="223">
        <f>(M63+M64+M68+M69+M74+M73)*'Organic soils'!J51</f>
        <v>8.0159870802862729E-2</v>
      </c>
      <c r="N86" s="223">
        <f>(N63+N64+N68+N69+N74+N73)*'Organic soils'!K51</f>
        <v>8.3558631041237633E-2</v>
      </c>
      <c r="O86" s="223">
        <f>(O63+O64+O68+O69+O74+O73)*'Organic soils'!L51</f>
        <v>8.694825582850868E-2</v>
      </c>
      <c r="P86" s="223">
        <f>(P63+P64+P68+P69+P74+P73)*'Organic soils'!M51</f>
        <v>9.0329261946497971E-2</v>
      </c>
      <c r="Q86" s="223">
        <f>(Q63+Q64+Q68+Q69+Q74+Q73)*'Organic soils'!N51</f>
        <v>9.3702112438328489E-2</v>
      </c>
      <c r="R86" s="223">
        <f>(R63+R64+R68+R69+R74+R73)*'Organic soils'!O51</f>
        <v>9.7067224478026459E-2</v>
      </c>
      <c r="S86" s="223">
        <f>(S63+S64+S68+S69+S74+S73)*'Organic soils'!P51</f>
        <v>0.1004249757825733</v>
      </c>
      <c r="T86" s="223">
        <f>(T63+T64+T68+T69+T74+T73)*'Organic soils'!Q51</f>
        <v>0.10377570988798032</v>
      </c>
      <c r="U86" s="223">
        <f>(U63+U64+U68+U69+U74+U73)*'Organic soils'!R51</f>
        <v>0.10711974052958682</v>
      </c>
      <c r="V86" s="223">
        <f>(V63+V64+V68+V69+V74+V73)*'Organic soils'!S51</f>
        <v>0.11045735530837716</v>
      </c>
      <c r="W86" s="223">
        <f>(W63+W64+W68+W69+W74+W73)*'Organic soils'!T51</f>
        <v>0.1115399565720766</v>
      </c>
      <c r="X86" s="223">
        <f>(X63+X64+X68+X69+X74+X73)*'Organic soils'!U51</f>
        <v>0.11262189262275518</v>
      </c>
      <c r="Y86" s="223">
        <f>(Y63+Y64+Y68+Y69+Y74+Y73)*'Organic soils'!V51</f>
        <v>0.11370317227146583</v>
      </c>
      <c r="Z86" s="223">
        <f>(Z63+Z64+Z68+Z69+Z74+Z73)*'Organic soils'!W51</f>
        <v>0.11478380408854434</v>
      </c>
      <c r="AA86" s="223">
        <f>(AA63+AA64+AA68+AA69+AA74+AA73)*'Organic soils'!X51</f>
        <v>0.11608051031690646</v>
      </c>
      <c r="AB86" s="223">
        <f>(AB63+AB64+AB68+AB69+AB74+AB73)*'Organic soils'!Y51</f>
        <v>0.11737499682679618</v>
      </c>
      <c r="AC86" s="223">
        <f>(AC63+AC64+AC68+AC69+AC74+AC73)*'Organic soils'!Z51</f>
        <v>0.11866684700672424</v>
      </c>
      <c r="AD86" s="223">
        <f>(AD63+AD64+AD68+AD69+AD74+AD73)*'Organic soils'!AA51</f>
        <v>0.11995354614003019</v>
      </c>
      <c r="AE86" s="223">
        <f>(AE63+AE64+AE68+AE69+AE74+AE73)*'Organic soils'!AB51</f>
        <v>0.12123519599533465</v>
      </c>
      <c r="AF86" s="223">
        <f>(AF63+AF64+AF68+AF69+AF74+AF73)*'Organic soils'!AC51</f>
        <v>0.12251109229976311</v>
      </c>
      <c r="AG86" s="223">
        <f>(AG63+AG64+AG68+AG69+AG74+AG73)*'Organic soils'!AD51</f>
        <v>0.123978027248958</v>
      </c>
      <c r="AH86" s="223">
        <f>(AH63+AH64+AH68+AH69+AH74+AH73)*'Organic soils'!AE51</f>
        <v>0.1254294896102747</v>
      </c>
      <c r="AI86" s="223">
        <f>(AI63+AI64+AI68+AI69+AI74+AI73)*'Organic soils'!AF51</f>
        <v>0.12658208341287544</v>
      </c>
      <c r="AJ86" s="223">
        <f>(AJ63+AJ64+AJ68+AJ69+AJ74+AJ73)*'Organic soils'!AG51</f>
        <v>0.12771059208284641</v>
      </c>
      <c r="AK86" s="223">
        <f>(AK63+AK64+AK68+AK69+AK74+AK73)*'Organic soils'!AH51</f>
        <v>0.12884125706315322</v>
      </c>
      <c r="AL86" s="223">
        <f>(AL63+AL64+AL68+AL69+AL74+AL73)*'Organic soils'!AI51</f>
        <v>0.12996812912243333</v>
      </c>
      <c r="AM86" s="223">
        <f>(AM63+AM64+AM68+AM69+AM74+AM73)*'Organic soils'!AJ51</f>
        <v>0.13108326218069627</v>
      </c>
      <c r="AN86" s="223">
        <f>(AN63+AN64+AN68+AN69+AN74+AN73)*'Organic soils'!AK51</f>
        <v>0.13218678931607747</v>
      </c>
      <c r="AO86" s="223">
        <f>(AO63+AO64+AO68+AO69+AO74+AO73)*'Organic soils'!AL51</f>
        <v>0.13245834267818052</v>
      </c>
      <c r="AP86" s="223">
        <f>(AP63+AP64+AP68+AP69+AP74+AP73)*'Organic soils'!AM51</f>
        <v>0.13273370949572397</v>
      </c>
      <c r="AQ86" s="223">
        <f>(AQ63+AQ64+AQ68+AQ69+AQ74+AQ73)*'Organic soils'!AN51</f>
        <v>0.13299462444082102</v>
      </c>
      <c r="AR86" s="223">
        <f>(AR63+AR64+AR68+AR69+AR74+AR73)*'Organic soils'!AO51</f>
        <v>0.13352660868640218</v>
      </c>
      <c r="AS86" s="223">
        <f>(AS63+AS64+AS68+AS69+AS74+AS73)*'Organic soils'!AP51</f>
        <v>0.13402425363310067</v>
      </c>
      <c r="AT86" s="223">
        <f>(AT63+AT64+AT68+AT69+AT74+AT73)*'Organic soils'!AQ51</f>
        <v>0.13340099156960183</v>
      </c>
      <c r="AU86" s="223">
        <f>(AU63+AU64+AU68+AU69+AU74+AU73)*'Organic soils'!AR51</f>
        <v>0.13279244348127708</v>
      </c>
      <c r="AV86" s="223">
        <f>(AV63+AV64+AV68+AV69+AV74+AV73)*'Organic soils'!AS51</f>
        <v>0.13142147574096463</v>
      </c>
      <c r="AW86" s="223">
        <f>(AW63+AW64+AW68+AW69+AW74+AW73)*'Organic soils'!AT51</f>
        <v>0.13000412022598154</v>
      </c>
      <c r="AX86" s="223">
        <f>(AX63+AX64+AX68+AX69+AX74+AX73)*'Organic soils'!AU51</f>
        <v>0.12863957393507261</v>
      </c>
      <c r="AY86" s="223">
        <f>(AY63+AY64+AY68+AY69+AY74+AY73)*'Organic soils'!AV51</f>
        <v>0.12779889307926698</v>
      </c>
      <c r="AZ86" s="223">
        <f>(AZ63+AZ64+AZ68+AZ69+AZ74+AZ73)*'Organic soils'!AW51</f>
        <v>0.12696326455628495</v>
      </c>
      <c r="BA86" s="223">
        <f>(BA63+BA64+BA68+BA69+BA74+BA73)*'Organic soils'!AX51</f>
        <v>0.12674486118466602</v>
      </c>
      <c r="BB86" s="223">
        <f>(BB63+BB64+BB68+BB69+BB74+BB73)*'Organic soils'!AY51</f>
        <v>0.12654215200507835</v>
      </c>
      <c r="BC86" s="223">
        <f>(BC63+BC64+BC68+BC69+BC74+BC73)*'Organic soils'!AZ51</f>
        <v>0.12576261631526606</v>
      </c>
      <c r="BD86" s="223">
        <f>(BD63+BD64+BD68+BD69+BD74+BD73)*'Organic soils'!BA51</f>
        <v>0.12500302610384492</v>
      </c>
      <c r="BE86" s="223">
        <f>(BE63+BE64+BE68+BE69+BE74+BE73)*'Organic soils'!BB51</f>
        <v>0.12421177897032837</v>
      </c>
      <c r="BF86" s="223">
        <f>(BF63+BF64+BF68+BF69+BF74+BF73)*'Organic soils'!BC51</f>
        <v>0.12356968392769975</v>
      </c>
      <c r="BG86" s="223">
        <f>(BG63+BG64+BG68+BG69+BG74+BG73)*'Organic soils'!BD51</f>
        <v>0.12280349518300557</v>
      </c>
      <c r="BH86" s="223">
        <f>(BH63+BH64+BH68+BH69+BH74+BH73)*'Organic soils'!BE51</f>
        <v>0.1220370102145369</v>
      </c>
      <c r="BI86" s="223">
        <f>(BI63+BI64+BI68+BI69+BI74+BI73)*'Organic soils'!BF51</f>
        <v>0.1212702256937989</v>
      </c>
      <c r="BJ86" s="223">
        <f>(BJ63+BJ64+BJ68+BJ69+BJ74+BJ73)*'Organic soils'!BG51</f>
        <v>0.1205031382150942</v>
      </c>
      <c r="BK86" s="223">
        <f>(BK63+BK64+BK68+BK69+BK74+BK73)*'Organic soils'!BH51</f>
        <v>0.11973574429278813</v>
      </c>
      <c r="BL86" s="223">
        <f>(BL63+BL64+BL68+BL69+BL74+BL73)*'Organic soils'!BI51</f>
        <v>0.11896804035844623</v>
      </c>
      <c r="BM86" s="223">
        <f>(BM63+BM64+BM68+BM69+BM74+BM73)*'Organic soils'!BJ51</f>
        <v>0.11820002275783169</v>
      </c>
      <c r="BN86" s="223">
        <f>(BN63+BN64+BN68+BN69+BN74+BN73)*'Organic soils'!BK51</f>
        <v>0.11825628035377242</v>
      </c>
      <c r="BO86" s="223">
        <f>(BO63+BO64+BO68+BO69+BO74+BO73)*'Organic soils'!BL51</f>
        <v>0.11831248647283032</v>
      </c>
      <c r="BP86" s="223">
        <f>(BP63+BP64+BP68+BP69+BP74+BP73)*'Organic soils'!BM51</f>
        <v>0.11836864147770859</v>
      </c>
      <c r="BQ86" s="223">
        <f>(BQ63+BQ64+BQ68+BQ69+BQ74+BQ73)*'Organic soils'!BN51</f>
        <v>0.11842474572573046</v>
      </c>
      <c r="BR86" s="223">
        <f>(BR63+BR64+BR68+BR69+BR74+BR73)*'Organic soils'!BO51</f>
        <v>0.11848079956895465</v>
      </c>
      <c r="BS86" s="223">
        <f>(BS63+BS64+BS68+BS69+BS74+BS73)*'Organic soils'!BP51</f>
        <v>0.11853680335428801</v>
      </c>
    </row>
    <row r="87" spans="1:71" ht="14.5" customHeight="1" x14ac:dyDescent="0.35">
      <c r="A87" s="234"/>
      <c r="B87" s="36"/>
      <c r="C87" s="65"/>
      <c r="K87" s="223"/>
      <c r="AS87" s="223"/>
      <c r="AT87" s="223"/>
      <c r="AU87" s="223"/>
      <c r="AV87" s="223"/>
      <c r="AW87" s="223"/>
      <c r="AX87" s="223"/>
      <c r="AY87" s="223"/>
      <c r="AZ87" s="223"/>
      <c r="BA87" s="223"/>
      <c r="BB87" s="223"/>
      <c r="BC87" s="223"/>
      <c r="BD87" s="223"/>
      <c r="BE87" s="223"/>
      <c r="BF87" s="223"/>
    </row>
    <row r="88" spans="1:71" ht="14.5" customHeight="1" x14ac:dyDescent="0.35">
      <c r="A88" s="234"/>
      <c r="B88" s="36"/>
      <c r="C88" s="65"/>
      <c r="AS88" s="161"/>
      <c r="AT88" s="161"/>
      <c r="AU88" s="161"/>
      <c r="AV88" s="161"/>
      <c r="AW88" s="161"/>
      <c r="AX88" s="161"/>
      <c r="AY88" s="161"/>
      <c r="AZ88" s="161"/>
      <c r="BA88" s="161"/>
      <c r="BB88" s="161"/>
      <c r="BC88" s="161"/>
      <c r="BD88" s="161"/>
      <c r="BE88" s="161"/>
      <c r="BF88" s="161"/>
      <c r="BG88" s="162"/>
      <c r="BH88" s="162"/>
      <c r="BI88" s="162"/>
      <c r="BJ88" s="162"/>
      <c r="BK88" s="162"/>
      <c r="BL88" s="162"/>
      <c r="BM88" s="162"/>
      <c r="BN88" s="162"/>
      <c r="BO88" s="162"/>
      <c r="BP88" s="162"/>
      <c r="BQ88" s="162"/>
      <c r="BR88" s="162"/>
      <c r="BS88" s="162"/>
    </row>
    <row r="89" spans="1:71" ht="14.5" customHeight="1" x14ac:dyDescent="0.35">
      <c r="A89" s="234"/>
      <c r="B89" s="36"/>
      <c r="C89" s="65"/>
      <c r="G89" s="105">
        <v>1971</v>
      </c>
      <c r="H89" s="105">
        <v>1972</v>
      </c>
      <c r="I89" s="105">
        <v>1973</v>
      </c>
      <c r="J89" s="105">
        <v>1974</v>
      </c>
      <c r="K89" s="105">
        <v>1975</v>
      </c>
      <c r="L89" s="105">
        <v>1976</v>
      </c>
      <c r="M89" s="105">
        <v>1977</v>
      </c>
      <c r="N89" s="105">
        <v>1978</v>
      </c>
      <c r="O89" s="105">
        <v>1979</v>
      </c>
      <c r="P89" s="105">
        <v>1980</v>
      </c>
      <c r="Q89" s="105">
        <v>1981</v>
      </c>
      <c r="R89" s="105">
        <v>1982</v>
      </c>
      <c r="S89" s="105">
        <v>1983</v>
      </c>
      <c r="T89" s="105">
        <v>1984</v>
      </c>
      <c r="U89" s="105">
        <v>1985</v>
      </c>
      <c r="V89" s="105">
        <v>1986</v>
      </c>
      <c r="W89" s="105">
        <v>1987</v>
      </c>
      <c r="X89" s="105">
        <v>1988</v>
      </c>
      <c r="Y89" s="105">
        <v>1989</v>
      </c>
      <c r="Z89" s="105">
        <v>1990</v>
      </c>
      <c r="AA89" s="105">
        <v>1991</v>
      </c>
      <c r="AB89" s="105">
        <v>1992</v>
      </c>
      <c r="AC89" s="105">
        <v>1993</v>
      </c>
      <c r="AD89" s="105">
        <v>1994</v>
      </c>
      <c r="AE89" s="105">
        <v>1995</v>
      </c>
      <c r="AF89" s="105">
        <v>1996</v>
      </c>
      <c r="AG89" s="105">
        <v>1997</v>
      </c>
      <c r="AH89" s="105">
        <v>1998</v>
      </c>
      <c r="AI89" s="105">
        <v>1999</v>
      </c>
      <c r="AJ89" s="105">
        <v>2000</v>
      </c>
      <c r="AK89" s="105">
        <v>2001</v>
      </c>
      <c r="AL89" s="105">
        <v>2002</v>
      </c>
      <c r="AM89" s="105">
        <v>2003</v>
      </c>
      <c r="AN89" s="105">
        <v>2004</v>
      </c>
      <c r="AO89" s="105">
        <v>2005</v>
      </c>
      <c r="AP89" s="105">
        <v>2006</v>
      </c>
      <c r="AQ89" s="105">
        <v>2007</v>
      </c>
      <c r="AR89" s="105">
        <v>2008</v>
      </c>
      <c r="AS89" s="105">
        <v>2009</v>
      </c>
      <c r="AT89" s="105">
        <v>2010</v>
      </c>
      <c r="AU89" s="105">
        <v>2011</v>
      </c>
      <c r="AV89" s="105">
        <v>2012</v>
      </c>
      <c r="AW89" s="105">
        <v>2013</v>
      </c>
      <c r="AX89" s="105">
        <v>2014</v>
      </c>
      <c r="AY89" s="105">
        <v>2015</v>
      </c>
      <c r="AZ89" s="105">
        <v>2016</v>
      </c>
      <c r="BA89" s="105">
        <v>2017</v>
      </c>
      <c r="BB89" s="105">
        <v>2018</v>
      </c>
      <c r="BC89" s="105">
        <v>2019</v>
      </c>
      <c r="BD89" s="105">
        <v>2020</v>
      </c>
      <c r="BE89" s="105">
        <v>2021</v>
      </c>
      <c r="BF89" s="105">
        <v>2022</v>
      </c>
      <c r="BG89" s="105">
        <v>2023</v>
      </c>
      <c r="BH89" s="105">
        <v>2024</v>
      </c>
      <c r="BI89" s="105">
        <v>2025</v>
      </c>
      <c r="BJ89" s="105">
        <v>2026</v>
      </c>
      <c r="BK89" s="105">
        <v>2027</v>
      </c>
      <c r="BL89" s="105">
        <v>2028</v>
      </c>
      <c r="BM89" s="105">
        <v>2029</v>
      </c>
      <c r="BN89" s="105">
        <v>2030</v>
      </c>
      <c r="BO89" s="105">
        <v>2031</v>
      </c>
      <c r="BP89" s="105">
        <v>2032</v>
      </c>
      <c r="BQ89" s="105">
        <v>2033</v>
      </c>
      <c r="BR89" s="105">
        <v>2034</v>
      </c>
      <c r="BS89" s="105">
        <v>2035</v>
      </c>
    </row>
    <row r="90" spans="1:71" ht="14.5" customHeight="1" x14ac:dyDescent="0.35">
      <c r="A90" s="107" t="s">
        <v>35</v>
      </c>
      <c r="B90" s="238" t="s">
        <v>2</v>
      </c>
      <c r="C90" s="31" t="s">
        <v>253</v>
      </c>
      <c r="D90" s="32" t="s">
        <v>4</v>
      </c>
      <c r="E90" s="106" t="s">
        <v>15</v>
      </c>
      <c r="F90" s="106" t="s">
        <v>20</v>
      </c>
      <c r="G90" s="236"/>
      <c r="H90" s="236"/>
      <c r="I90" s="236"/>
      <c r="J90" s="236"/>
      <c r="K90" s="223">
        <f>'Other data'!$E$32*(EXP('Other data'!$E54)*'Organic soils'!H42^'Other data'!$F54)</f>
        <v>0.404163735969232</v>
      </c>
      <c r="L90" s="223">
        <f>'Other data'!$E$32*(EXP('Other data'!$E54)*'Organic soils'!I42^'Other data'!$F54)</f>
        <v>0.42095180279995015</v>
      </c>
      <c r="M90" s="223">
        <f>'Other data'!$E$32*(EXP('Other data'!$E54)*'Organic soils'!J42^'Other data'!$F54)</f>
        <v>0.43755327325565446</v>
      </c>
      <c r="N90" s="223">
        <f>'Other data'!$E$32*(EXP('Other data'!$E54)*'Organic soils'!K42^'Other data'!$F54)</f>
        <v>0.45362758854806223</v>
      </c>
      <c r="O90" s="223">
        <f>'Other data'!$E$32*(EXP('Other data'!$E54)*'Organic soils'!L42^'Other data'!$F54)</f>
        <v>0.46954297467485911</v>
      </c>
      <c r="P90" s="223">
        <f>'Other data'!$E$32*(EXP('Other data'!$E54)*'Organic soils'!M42^'Other data'!$F54)</f>
        <v>0.48530777893715182</v>
      </c>
      <c r="Q90" s="223">
        <f>'Other data'!$E$32*(EXP('Other data'!$E54)*'Organic soils'!N42^'Other data'!$F54)</f>
        <v>0.50092958354148276</v>
      </c>
      <c r="R90" s="223">
        <f>'Other data'!$E$32*(EXP('Other data'!$E54)*'Organic soils'!O42^'Other data'!$F54)</f>
        <v>0.51641530330746754</v>
      </c>
      <c r="S90" s="223">
        <f>'Other data'!$E$32*(EXP('Other data'!$E54)*'Organic soils'!P42^'Other data'!$F54)</f>
        <v>0.53177126764256255</v>
      </c>
      <c r="T90" s="223">
        <f>'Other data'!$E$32*(EXP('Other data'!$E54)*'Organic soils'!Q42^'Other data'!$F54)</f>
        <v>0.54700328980316693</v>
      </c>
      <c r="U90" s="223">
        <f>'Other data'!$E$32*(EXP('Other data'!$E54)*'Organic soils'!R42^'Other data'!$F54)</f>
        <v>0.56211672579495675</v>
      </c>
      <c r="V90" s="223">
        <f>'Other data'!$E$32*(EXP('Other data'!$E54)*'Organic soils'!S42^'Other data'!$F54)</f>
        <v>0.57711652476442787</v>
      </c>
      <c r="W90" s="223">
        <f>'Other data'!$E$32*(EXP('Other data'!$E54)*'Organic soils'!T42^'Other data'!$F54)</f>
        <v>0.59589489562372466</v>
      </c>
      <c r="X90" s="223">
        <f>'Other data'!$E$32*(EXP('Other data'!$E54)*'Organic soils'!U42^'Other data'!$F54)</f>
        <v>0.61450798180164512</v>
      </c>
      <c r="Y90" s="223">
        <f>'Other data'!$E$32*(EXP('Other data'!$E54)*'Organic soils'!V42^'Other data'!$F54)</f>
        <v>0.63296354776607044</v>
      </c>
      <c r="Z90" s="223">
        <f>'Other data'!$E$32*(EXP('Other data'!$E54)*'Organic soils'!W42^'Other data'!$F54)</f>
        <v>0.65126871870168968</v>
      </c>
      <c r="AA90" s="223">
        <f>'Other data'!$E$32*(EXP('Other data'!$E54)*'Organic soils'!X42^'Other data'!$F54)</f>
        <v>0.66943005414009837</v>
      </c>
      <c r="AB90" s="223">
        <f>'Other data'!$E$32*(EXP('Other data'!$E54)*'Organic soils'!Y42^'Other data'!$F54)</f>
        <v>0.68745361085757772</v>
      </c>
      <c r="AC90" s="223">
        <f>'Other data'!$E$32*(EXP('Other data'!$E54)*'Organic soils'!Z42^'Other data'!$F54)</f>
        <v>0.70534499691136232</v>
      </c>
      <c r="AD90" s="223">
        <f>'Other data'!$E$32*(EXP('Other data'!$E54)*'Organic soils'!AA42^'Other data'!$F54)</f>
        <v>0.7231094183089849</v>
      </c>
      <c r="AE90" s="223">
        <f>'Other data'!$E$32*(EXP('Other data'!$E54)*'Organic soils'!AB42^'Other data'!$F54)</f>
        <v>0.74075171951438934</v>
      </c>
      <c r="AF90" s="223">
        <f>'Other data'!$E$32*(EXP('Other data'!$E54)*'Organic soils'!AC42^'Other data'!$F54)</f>
        <v>0.75827641876725405</v>
      </c>
      <c r="AG90" s="223">
        <f>'Other data'!$E$32*(EXP('Other data'!$E54)*'Organic soils'!AD42^'Other data'!$F54)</f>
        <v>0.76241786727880201</v>
      </c>
      <c r="AH90" s="223">
        <f>'Other data'!$E$32*(EXP('Other data'!$E54)*'Organic soils'!AE42^'Other data'!$F54)</f>
        <v>0.76655298770652647</v>
      </c>
      <c r="AI90" s="223">
        <f>'Other data'!$E$32*(EXP('Other data'!$E54)*'Organic soils'!AF42^'Other data'!$F54)</f>
        <v>0.77068183334064799</v>
      </c>
      <c r="AJ90" s="223">
        <f>'Other data'!$E$32*(EXP('Other data'!$E54)*'Organic soils'!AG42^'Other data'!$F54)</f>
        <v>0.77480445666031372</v>
      </c>
      <c r="AK90" s="223">
        <f>'Other data'!$E$32*(EXP('Other data'!$E54)*'Organic soils'!AH42^'Other data'!$F54)</f>
        <v>0.77892090935137137</v>
      </c>
      <c r="AL90" s="223">
        <f>'Other data'!$E$32*(EXP('Other data'!$E54)*'Organic soils'!AI42^'Other data'!$F54)</f>
        <v>0.78303124232365473</v>
      </c>
      <c r="AM90" s="223">
        <f>'Other data'!$E$32*(EXP('Other data'!$E54)*'Organic soils'!AJ42^'Other data'!$F54)</f>
        <v>0.78713550572776014</v>
      </c>
      <c r="AN90" s="223">
        <f>'Other data'!$E$32*(EXP('Other data'!$E54)*'Organic soils'!AK42^'Other data'!$F54)</f>
        <v>0.791233748971372</v>
      </c>
      <c r="AO90" s="223">
        <f>'Other data'!$E$32*(EXP('Other data'!$E54)*'Organic soils'!AL42^'Other data'!$F54)</f>
        <v>0.81022264096726315</v>
      </c>
      <c r="AP90" s="223">
        <f>'Other data'!$E$32*(EXP('Other data'!$E54)*'Organic soils'!AM42^'Other data'!$F54)</f>
        <v>0.82908696225162959</v>
      </c>
      <c r="AQ90" s="223">
        <f>'Other data'!$E$32*(EXP('Other data'!$E54)*'Organic soils'!AN42^'Other data'!$F54)</f>
        <v>0.84783111710495385</v>
      </c>
      <c r="AR90" s="223">
        <f>'Other data'!$E$32*(EXP('Other data'!$E54)*'Organic soils'!AO42^'Other data'!$F54)</f>
        <v>0.86645923438399564</v>
      </c>
      <c r="AS90" s="223">
        <f>'Other data'!$E$32*(EXP('Other data'!$E54)*'Organic soils'!AP42^'Other data'!$F54)</f>
        <v>0.88497519182284889</v>
      </c>
      <c r="AT90" s="223">
        <f>'Other data'!$E$32*(EXP('Other data'!$E54)*'Organic soils'!AQ42^'Other data'!$F54)</f>
        <v>0.88084072489943543</v>
      </c>
      <c r="AU90" s="223">
        <f>'Other data'!$E$32*(EXP('Other data'!$E54)*'Organic soils'!AR42^'Other data'!$F54)</f>
        <v>0.87670078352714564</v>
      </c>
      <c r="AV90" s="223">
        <f>'Other data'!$E$32*(EXP('Other data'!$E54)*'Organic soils'!AS42^'Other data'!$F54)</f>
        <v>0.87255532723453633</v>
      </c>
      <c r="AW90" s="223">
        <f>'Other data'!$E$32*(EXP('Other data'!$E54)*'Organic soils'!AT42^'Other data'!$F54)</f>
        <v>0.86840431500235316</v>
      </c>
      <c r="AX90" s="223">
        <f>'Other data'!$E$32*(EXP('Other data'!$E54)*'Organic soils'!AU42^'Other data'!$F54)</f>
        <v>0.86424770525271977</v>
      </c>
      <c r="AY90" s="223">
        <f>'Other data'!$E$32*(EXP('Other data'!$E54)*'Organic soils'!AV42^'Other data'!$F54)</f>
        <v>0.85661766437340658</v>
      </c>
      <c r="AZ90" s="223">
        <f>'Other data'!$E$32*(EXP('Other data'!$E54)*'Organic soils'!AW42^'Other data'!$F54)</f>
        <v>0.84896842849689313</v>
      </c>
      <c r="BA90" s="223">
        <f>'Other data'!$E$32*(EXP('Other data'!$E54)*'Organic soils'!AX42^'Other data'!$F54)</f>
        <v>0.84129972653025042</v>
      </c>
      <c r="BB90" s="223">
        <f>'Other data'!$E$32*(EXP('Other data'!$E54)*'Organic soils'!AY42^'Other data'!$F54)</f>
        <v>0.83361128033134735</v>
      </c>
      <c r="BC90" s="223">
        <f>'Other data'!$E$32*(EXP('Other data'!$E54)*'Organic soils'!AZ42^'Other data'!$F54)</f>
        <v>0.83170204990544438</v>
      </c>
      <c r="BD90" s="223">
        <f>'Other data'!$E$32*(EXP('Other data'!$E54)*'Organic soils'!BA42^'Other data'!$F54)</f>
        <v>0.82979158395272057</v>
      </c>
      <c r="BE90" s="223">
        <f>'Other data'!$E$32*(EXP('Other data'!$E54)*'Organic soils'!BB42^'Other data'!$F54)</f>
        <v>0.82787987802288932</v>
      </c>
      <c r="BF90" s="223">
        <f>'Other data'!$E$32*(EXP('Other data'!$E54)*'Organic soils'!BC42^'Other data'!$F54)</f>
        <v>0.82596692763640467</v>
      </c>
      <c r="BG90" s="223">
        <f>'Other data'!$E$32*(EXP('Other data'!$E54)*'Organic soils'!BD42^'Other data'!$F54)</f>
        <v>0.82405272828418652</v>
      </c>
      <c r="BH90" s="223">
        <f>'Other data'!$E$32*(EXP('Other data'!$E54)*'Organic soils'!BE42^'Other data'!$F54)</f>
        <v>0.82213727542733261</v>
      </c>
      <c r="BI90" s="223">
        <f>'Other data'!$E$32*(EXP('Other data'!$E54)*'Organic soils'!BF42^'Other data'!$F54)</f>
        <v>0.82022056449683256</v>
      </c>
      <c r="BJ90" s="223">
        <f>'Other data'!$E$32*(EXP('Other data'!$E54)*'Organic soils'!BG42^'Other data'!$F54)</f>
        <v>0.81830259089328028</v>
      </c>
      <c r="BK90" s="223">
        <f>'Other data'!$E$32*(EXP('Other data'!$E54)*'Organic soils'!BH42^'Other data'!$F54)</f>
        <v>0.81638334998657547</v>
      </c>
      <c r="BL90" s="223">
        <f>'Other data'!$E$32*(EXP('Other data'!$E54)*'Organic soils'!BI42^'Other data'!$F54)</f>
        <v>0.81446283711562839</v>
      </c>
      <c r="BM90" s="223">
        <f>'Other data'!$E$32*(EXP('Other data'!$E54)*'Organic soils'!BJ42^'Other data'!$F54)</f>
        <v>0.81254104758805812</v>
      </c>
      <c r="BN90" s="223">
        <f>'Other data'!$E$32*(EXP('Other data'!$E54)*'Organic soils'!BK42^'Other data'!$F54)</f>
        <v>0.81181686239072137</v>
      </c>
      <c r="BO90" s="223">
        <f>'Other data'!$E$32*(EXP('Other data'!$E54)*'Organic soils'!BL42^'Other data'!$F54)</f>
        <v>0.81109249515113135</v>
      </c>
      <c r="BP90" s="223">
        <f>'Other data'!$E$32*(EXP('Other data'!$E54)*'Organic soils'!BM42^'Other data'!$F54)</f>
        <v>0.81036794561504211</v>
      </c>
      <c r="BQ90" s="223">
        <f>'Other data'!$E$32*(EXP('Other data'!$E54)*'Organic soils'!BN42^'Other data'!$F54)</f>
        <v>0.80964321352756274</v>
      </c>
      <c r="BR90" s="223">
        <f>'Other data'!$E$32*(EXP('Other data'!$E54)*'Organic soils'!BO42^'Other data'!$F54)</f>
        <v>0.80891829863315134</v>
      </c>
      <c r="BS90" s="223">
        <f>'Other data'!$E$32*(EXP('Other data'!$E54)*'Organic soils'!BP42^'Other data'!$F54)</f>
        <v>0.80819320067561518</v>
      </c>
    </row>
    <row r="91" spans="1:71" ht="14.5" customHeight="1" x14ac:dyDescent="0.35">
      <c r="A91" s="107" t="s">
        <v>35</v>
      </c>
      <c r="B91" s="238" t="s">
        <v>2</v>
      </c>
      <c r="C91" s="31" t="s">
        <v>253</v>
      </c>
      <c r="D91" s="32" t="s">
        <v>4</v>
      </c>
      <c r="E91" s="106" t="s">
        <v>14</v>
      </c>
      <c r="F91" s="106" t="s">
        <v>21</v>
      </c>
      <c r="G91" s="236"/>
      <c r="H91" s="236"/>
      <c r="I91" s="236"/>
      <c r="J91" s="236"/>
      <c r="K91" s="223">
        <f>'Other data'!$E25*(EXP('Other data'!$E55)*'Organic soils'!H42^'Other data'!$F55)</f>
        <v>3.9893694841692508E-2</v>
      </c>
      <c r="L91" s="223">
        <f>'Other data'!$E25*(EXP('Other data'!$E55)*'Organic soils'!I42^'Other data'!$F55)</f>
        <v>4.1921333154151558E-2</v>
      </c>
      <c r="M91" s="223">
        <f>'Other data'!$E25*(EXP('Other data'!$E55)*'Organic soils'!J42^'Other data'!$F55)</f>
        <v>4.3943863967453638E-2</v>
      </c>
      <c r="N91" s="223">
        <f>'Other data'!$E25*(EXP('Other data'!$E55)*'Organic soils'!K42^'Other data'!$F55)</f>
        <v>4.5918198326961639E-2</v>
      </c>
      <c r="O91" s="223">
        <f>'Other data'!$E25*(EXP('Other data'!$E55)*'Organic soils'!L42^'Other data'!$F55)</f>
        <v>4.7888110853897423E-2</v>
      </c>
      <c r="P91" s="223">
        <f>'Other data'!$E25*(EXP('Other data'!$E55)*'Organic soils'!M42^'Other data'!$F55)</f>
        <v>4.9853802123540833E-2</v>
      </c>
      <c r="Q91" s="223">
        <f>'Other data'!$E25*(EXP('Other data'!$E55)*'Organic soils'!N42^'Other data'!$F55)</f>
        <v>5.1815455676078578E-2</v>
      </c>
      <c r="R91" s="223">
        <f>'Other data'!$E25*(EXP('Other data'!$E55)*'Organic soils'!O42^'Other data'!$F55)</f>
        <v>5.3773240084195581E-2</v>
      </c>
      <c r="S91" s="223">
        <f>'Other data'!$E25*(EXP('Other data'!$E55)*'Organic soils'!P42^'Other data'!$F55)</f>
        <v>5.5727310700098176E-2</v>
      </c>
      <c r="T91" s="223">
        <f>'Other data'!$E25*(EXP('Other data'!$E55)*'Organic soils'!Q42^'Other data'!$F55)</f>
        <v>5.7677811141690558E-2</v>
      </c>
      <c r="U91" s="223">
        <f>'Other data'!$E25*(EXP('Other data'!$E55)*'Organic soils'!R42^'Other data'!$F55)</f>
        <v>5.9624874564733296E-2</v>
      </c>
      <c r="V91" s="223">
        <f>'Other data'!$E25*(EXP('Other data'!$E55)*'Organic soils'!S42^'Other data'!$F55)</f>
        <v>6.1568624758119701E-2</v>
      </c>
      <c r="W91" s="223">
        <f>'Other data'!$E25*(EXP('Other data'!$E55)*'Organic soils'!T42^'Other data'!$F55)</f>
        <v>6.4017575909450009E-2</v>
      </c>
      <c r="X91" s="223">
        <f>'Other data'!$E25*(EXP('Other data'!$E55)*'Organic soils'!U42^'Other data'!$F55)</f>
        <v>6.6461646339000938E-2</v>
      </c>
      <c r="Y91" s="223">
        <f>'Other data'!$E25*(EXP('Other data'!$E55)*'Organic soils'!V42^'Other data'!$F55)</f>
        <v>6.8901033983561316E-2</v>
      </c>
      <c r="Z91" s="223">
        <f>'Other data'!$E25*(EXP('Other data'!$E55)*'Organic soils'!W42^'Other data'!$F55)</f>
        <v>7.1335921684417797E-2</v>
      </c>
      <c r="AA91" s="223">
        <f>'Other data'!$E25*(EXP('Other data'!$E55)*'Organic soils'!X42^'Other data'!$F55)</f>
        <v>7.3766478839188632E-2</v>
      </c>
      <c r="AB91" s="223">
        <f>'Other data'!$E25*(EXP('Other data'!$E55)*'Organic soils'!Y42^'Other data'!$F55)</f>
        <v>7.6192862821901811E-2</v>
      </c>
      <c r="AC91" s="223">
        <f>'Other data'!$E25*(EXP('Other data'!$E55)*'Organic soils'!Z42^'Other data'!$F55)</f>
        <v>7.8615220210519324E-2</v>
      </c>
      <c r="AD91" s="223">
        <f>'Other data'!$E25*(EXP('Other data'!$E55)*'Organic soils'!AA42^'Other data'!$F55)</f>
        <v>8.1033687853402828E-2</v>
      </c>
      <c r="AE91" s="223">
        <f>'Other data'!$E25*(EXP('Other data'!$E55)*'Organic soils'!AB42^'Other data'!$F55)</f>
        <v>8.344839380025329E-2</v>
      </c>
      <c r="AF91" s="223">
        <f>'Other data'!$E25*(EXP('Other data'!$E55)*'Organic soils'!AC42^'Other data'!$F55)</f>
        <v>8.5859458118355769E-2</v>
      </c>
      <c r="AG91" s="223">
        <f>'Other data'!$E25*(EXP('Other data'!$E55)*'Organic soils'!AD42^'Other data'!$F55)</f>
        <v>8.643103100378563E-2</v>
      </c>
      <c r="AH91" s="223">
        <f>'Other data'!$E25*(EXP('Other data'!$E55)*'Organic soils'!AE42^'Other data'!$F55)</f>
        <v>8.7002406691287976E-2</v>
      </c>
      <c r="AI91" s="223">
        <f>'Other data'!$E25*(EXP('Other data'!$E55)*'Organic soils'!AF42^'Other data'!$F55)</f>
        <v>8.7573586610638937E-2</v>
      </c>
      <c r="AJ91" s="223">
        <f>'Other data'!$E25*(EXP('Other data'!$E55)*'Organic soils'!AG42^'Other data'!$F55)</f>
        <v>8.8144572171510879E-2</v>
      </c>
      <c r="AK91" s="223">
        <f>'Other data'!$E25*(EXP('Other data'!$E55)*'Organic soils'!AH42^'Other data'!$F55)</f>
        <v>8.8715364763888818E-2</v>
      </c>
      <c r="AL91" s="223">
        <f>'Other data'!$E25*(EXP('Other data'!$E55)*'Organic soils'!AI42^'Other data'!$F55)</f>
        <v>8.9285965758478039E-2</v>
      </c>
      <c r="AM91" s="223">
        <f>'Other data'!$E25*(EXP('Other data'!$E55)*'Organic soils'!AJ42^'Other data'!$F55)</f>
        <v>8.9856376507097976E-2</v>
      </c>
      <c r="AN91" s="223">
        <f>'Other data'!$E25*(EXP('Other data'!$E55)*'Organic soils'!AK42^'Other data'!$F55)</f>
        <v>9.0426598343068085E-2</v>
      </c>
      <c r="AO91" s="223">
        <f>'Other data'!$E25*(EXP('Other data'!$E55)*'Organic soils'!AL42^'Other data'!$F55)</f>
        <v>9.3077049730070111E-2</v>
      </c>
      <c r="AP91" s="223">
        <f>'Other data'!$E25*(EXP('Other data'!$E55)*'Organic soils'!AM42^'Other data'!$F55)</f>
        <v>9.5723567513491745E-2</v>
      </c>
      <c r="AQ91" s="223">
        <f>'Other data'!$E25*(EXP('Other data'!$E55)*'Organic soils'!AN42^'Other data'!$F55)</f>
        <v>9.8366271659499349E-2</v>
      </c>
      <c r="AR91" s="223">
        <f>'Other data'!$E25*(EXP('Other data'!$E55)*'Organic soils'!AO42^'Other data'!$F55)</f>
        <v>0.10100527519058783</v>
      </c>
      <c r="AS91" s="223">
        <f>'Other data'!$E25*(EXP('Other data'!$E55)*'Organic soils'!AP42^'Other data'!$F55)</f>
        <v>0.1036406847672154</v>
      </c>
      <c r="AT91" s="223">
        <f>'Other data'!$E25*(EXP('Other data'!$E55)*'Organic soils'!AQ42^'Other data'!$F55)</f>
        <v>0.10305116612040449</v>
      </c>
      <c r="AU91" s="223">
        <f>'Other data'!$E25*(EXP('Other data'!$E55)*'Organic soils'!AR42^'Other data'!$F55)</f>
        <v>0.10246147141806403</v>
      </c>
      <c r="AV91" s="223">
        <f>'Other data'!$E25*(EXP('Other data'!$E55)*'Organic soils'!AS42^'Other data'!$F55)</f>
        <v>0.10187159954083561</v>
      </c>
      <c r="AW91" s="223">
        <f>'Other data'!$E25*(EXP('Other data'!$E55)*'Organic soils'!AT42^'Other data'!$F55)</f>
        <v>0.101281549355378</v>
      </c>
      <c r="AX91" s="223">
        <f>'Other data'!$E25*(EXP('Other data'!$E55)*'Organic soils'!AU42^'Other data'!$F55)</f>
        <v>0.10069131971410636</v>
      </c>
      <c r="AY91" s="223">
        <f>'Other data'!$E25*(EXP('Other data'!$E55)*'Organic soils'!AV42^'Other data'!$F55)</f>
        <v>9.9609482880753719E-2</v>
      </c>
      <c r="AZ91" s="223">
        <f>'Other data'!$E25*(EXP('Other data'!$E55)*'Organic soils'!AW42^'Other data'!$F55)</f>
        <v>9.8527032492328109E-2</v>
      </c>
      <c r="BA91" s="223">
        <f>'Other data'!$E25*(EXP('Other data'!$E55)*'Organic soils'!AX42^'Other data'!$F55)</f>
        <v>9.7443961099942064E-2</v>
      </c>
      <c r="BB91" s="223">
        <f>'Other data'!$E25*(EXP('Other data'!$E55)*'Organic soils'!AY42^'Other data'!$F55)</f>
        <v>9.6360261076044576E-2</v>
      </c>
      <c r="BC91" s="223">
        <f>'Other data'!$E25*(EXP('Other data'!$E55)*'Organic soils'!AZ42^'Other data'!$F55)</f>
        <v>9.6091488692999508E-2</v>
      </c>
      <c r="BD91" s="223">
        <f>'Other data'!$E25*(EXP('Other data'!$E55)*'Organic soils'!BA42^'Other data'!$F55)</f>
        <v>9.5822677070440107E-2</v>
      </c>
      <c r="BE91" s="223">
        <f>'Other data'!$E25*(EXP('Other data'!$E55)*'Organic soils'!BB42^'Other data'!$F55)</f>
        <v>9.5553826086779883E-2</v>
      </c>
      <c r="BF91" s="223">
        <f>'Other data'!$E25*(EXP('Other data'!$E55)*'Organic soils'!BC42^'Other data'!$F55)</f>
        <v>9.5284935619694269E-2</v>
      </c>
      <c r="BG91" s="223">
        <f>'Other data'!$E25*(EXP('Other data'!$E55)*'Organic soils'!BD42^'Other data'!$F55)</f>
        <v>9.5016005546114501E-2</v>
      </c>
      <c r="BH91" s="223">
        <f>'Other data'!$E25*(EXP('Other data'!$E55)*'Organic soils'!BE42^'Other data'!$F55)</f>
        <v>9.4747035742220223E-2</v>
      </c>
      <c r="BI91" s="223">
        <f>'Other data'!$E25*(EXP('Other data'!$E55)*'Organic soils'!BF42^'Other data'!$F55)</f>
        <v>9.4478026083432948E-2</v>
      </c>
      <c r="BJ91" s="223">
        <f>'Other data'!$E25*(EXP('Other data'!$E55)*'Organic soils'!BG42^'Other data'!$F55)</f>
        <v>9.4208976444409273E-2</v>
      </c>
      <c r="BK91" s="223">
        <f>'Other data'!$E25*(EXP('Other data'!$E55)*'Organic soils'!BH42^'Other data'!$F55)</f>
        <v>9.3939886699033401E-2</v>
      </c>
      <c r="BL91" s="223">
        <f>'Other data'!$E25*(EXP('Other data'!$E55)*'Organic soils'!BI42^'Other data'!$F55)</f>
        <v>9.3670756720410545E-2</v>
      </c>
      <c r="BM91" s="223">
        <f>'Other data'!$E25*(EXP('Other data'!$E55)*'Organic soils'!BJ42^'Other data'!$F55)</f>
        <v>9.340158638085963E-2</v>
      </c>
      <c r="BN91" s="223">
        <f>'Other data'!$E25*(EXP('Other data'!$E55)*'Organic soils'!BK42^'Other data'!$F55)</f>
        <v>9.3300191311495501E-2</v>
      </c>
      <c r="BO91" s="223">
        <f>'Other data'!$E25*(EXP('Other data'!$E55)*'Organic soils'!BL42^'Other data'!$F55)</f>
        <v>9.3198790491028874E-2</v>
      </c>
      <c r="BP91" s="223">
        <f>'Other data'!$E25*(EXP('Other data'!$E55)*'Organic soils'!BM42^'Other data'!$F55)</f>
        <v>9.3097383912548862E-2</v>
      </c>
      <c r="BQ91" s="223">
        <f>'Other data'!$E25*(EXP('Other data'!$E55)*'Organic soils'!BN42^'Other data'!$F55)</f>
        <v>9.2995971569128616E-2</v>
      </c>
      <c r="BR91" s="223">
        <f>'Other data'!$E25*(EXP('Other data'!$E55)*'Organic soils'!BO42^'Other data'!$F55)</f>
        <v>9.2894553453824844E-2</v>
      </c>
      <c r="BS91" s="223">
        <f>'Other data'!$E25*(EXP('Other data'!$E55)*'Organic soils'!BP42^'Other data'!$F55)</f>
        <v>9.2793129559677931E-2</v>
      </c>
    </row>
    <row r="92" spans="1:71" ht="14.5" customHeight="1" x14ac:dyDescent="0.35">
      <c r="A92" s="107" t="s">
        <v>35</v>
      </c>
      <c r="B92" s="238" t="s">
        <v>2</v>
      </c>
      <c r="C92" s="31" t="s">
        <v>253</v>
      </c>
      <c r="D92" s="32" t="s">
        <v>4</v>
      </c>
      <c r="E92" s="106" t="s">
        <v>13</v>
      </c>
      <c r="F92" s="106" t="s">
        <v>130</v>
      </c>
      <c r="G92" s="236"/>
      <c r="H92" s="236"/>
      <c r="I92" s="236"/>
      <c r="J92" s="236"/>
      <c r="K92" s="223">
        <f>'Other data'!$E26*(EXP('Other data'!$E56)*'Organic soils'!H42^'Other data'!$F56)</f>
        <v>4.968207458348561E-3</v>
      </c>
      <c r="L92" s="223">
        <f>'Other data'!$E26*(EXP('Other data'!$E56)*'Organic soils'!I42^'Other data'!$F56)</f>
        <v>5.2027243824187335E-3</v>
      </c>
      <c r="M92" s="223">
        <f>'Other data'!$E26*(EXP('Other data'!$E56)*'Organic soils'!J42^'Other data'!$F56)</f>
        <v>5.435864431167909E-3</v>
      </c>
      <c r="N92" s="223">
        <f>'Other data'!$E26*(EXP('Other data'!$E56)*'Organic soils'!K42^'Other data'!$F56)</f>
        <v>5.6627285043726362E-3</v>
      </c>
      <c r="O92" s="223">
        <f>'Other data'!$E26*(EXP('Other data'!$E56)*'Organic soils'!L42^'Other data'!$F56)</f>
        <v>5.8884080923179297E-3</v>
      </c>
      <c r="P92" s="223">
        <f>'Other data'!$E26*(EXP('Other data'!$E56)*'Organic soils'!M42^'Other data'!$F56)</f>
        <v>6.112960230569368E-3</v>
      </c>
      <c r="Q92" s="223">
        <f>'Other data'!$E26*(EXP('Other data'!$E56)*'Organic soils'!N42^'Other data'!$F56)</f>
        <v>6.3364369610430186E-3</v>
      </c>
      <c r="R92" s="223">
        <f>'Other data'!$E26*(EXP('Other data'!$E56)*'Organic soils'!O42^'Other data'!$F56)</f>
        <v>6.5588859504258782E-3</v>
      </c>
      <c r="S92" s="223">
        <f>'Other data'!$E26*(EXP('Other data'!$E56)*'Organic soils'!P42^'Other data'!$F56)</f>
        <v>6.780351011274212E-3</v>
      </c>
      <c r="T92" s="223">
        <f>'Other data'!$E26*(EXP('Other data'!$E56)*'Organic soils'!Q42^'Other data'!$F56)</f>
        <v>7.00087254413177E-3</v>
      </c>
      <c r="U92" s="223">
        <f>'Other data'!$E26*(EXP('Other data'!$E56)*'Organic soils'!R42^'Other data'!$F56)</f>
        <v>7.2204879150191094E-3</v>
      </c>
      <c r="V92" s="223">
        <f>'Other data'!$E26*(EXP('Other data'!$E56)*'Organic soils'!S42^'Other data'!$F56)</f>
        <v>7.4392317796383549E-3</v>
      </c>
      <c r="W92" s="223">
        <f>'Other data'!$E26*(EXP('Other data'!$E56)*'Organic soils'!T42^'Other data'!$F56)</f>
        <v>7.7141472450224981E-3</v>
      </c>
      <c r="X92" s="223">
        <f>'Other data'!$E26*(EXP('Other data'!$E56)*'Organic soils'!U42^'Other data'!$F56)</f>
        <v>7.9877852248848146E-3</v>
      </c>
      <c r="Y92" s="223">
        <f>'Other data'!$E26*(EXP('Other data'!$E56)*'Organic soils'!V42^'Other data'!$F56)</f>
        <v>8.2602007246237417E-3</v>
      </c>
      <c r="Z92" s="223">
        <f>'Other data'!$E26*(EXP('Other data'!$E56)*'Organic soils'!W42^'Other data'!$F56)</f>
        <v>8.5314444245658851E-3</v>
      </c>
      <c r="AA92" s="223">
        <f>'Other data'!$E26*(EXP('Other data'!$E56)*'Organic soils'!X42^'Other data'!$F56)</f>
        <v>8.8015631629319788E-3</v>
      </c>
      <c r="AB92" s="223">
        <f>'Other data'!$E26*(EXP('Other data'!$E56)*'Organic soils'!Y42^'Other data'!$F56)</f>
        <v>9.07060035001463E-3</v>
      </c>
      <c r="AC92" s="223">
        <f>'Other data'!$E26*(EXP('Other data'!$E56)*'Organic soils'!Z42^'Other data'!$F56)</f>
        <v>9.3385963253411162E-3</v>
      </c>
      <c r="AD92" s="223">
        <f>'Other data'!$E26*(EXP('Other data'!$E56)*'Organic soils'!AA42^'Other data'!$F56)</f>
        <v>9.6055886672614318E-3</v>
      </c>
      <c r="AE92" s="223">
        <f>'Other data'!$E26*(EXP('Other data'!$E56)*'Organic soils'!AB42^'Other data'!$F56)</f>
        <v>9.8716124625929432E-3</v>
      </c>
      <c r="AF92" s="223">
        <f>'Other data'!$E26*(EXP('Other data'!$E56)*'Organic soils'!AC42^'Other data'!$F56)</f>
        <v>1.0136700542534429E-2</v>
      </c>
      <c r="AG92" s="223">
        <f>'Other data'!$E26*(EXP('Other data'!$E56)*'Organic soils'!AD42^'Other data'!$F56)</f>
        <v>1.0199466435330566E-2</v>
      </c>
      <c r="AH92" s="223">
        <f>'Other data'!$E26*(EXP('Other data'!$E56)*'Organic soils'!AE42^'Other data'!$F56)</f>
        <v>1.0262181782749832E-2</v>
      </c>
      <c r="AI92" s="223">
        <f>'Other data'!$E26*(EXP('Other data'!$E56)*'Organic soils'!AF42^'Other data'!$F56)</f>
        <v>1.032484697429488E-2</v>
      </c>
      <c r="AJ92" s="223">
        <f>'Other data'!$E26*(EXP('Other data'!$E56)*'Organic soils'!AG42^'Other data'!$F56)</f>
        <v>1.0387462393815949E-2</v>
      </c>
      <c r="AK92" s="223">
        <f>'Other data'!$E26*(EXP('Other data'!$E56)*'Organic soils'!AH42^'Other data'!$F56)</f>
        <v>1.0450028419630655E-2</v>
      </c>
      <c r="AL92" s="223">
        <f>'Other data'!$E26*(EXP('Other data'!$E56)*'Organic soils'!AI42^'Other data'!$F56)</f>
        <v>1.0512545424640788E-2</v>
      </c>
      <c r="AM92" s="223">
        <f>'Other data'!$E26*(EXP('Other data'!$E56)*'Organic soils'!AJ42^'Other data'!$F56)</f>
        <v>1.0575013776445569E-2</v>
      </c>
      <c r="AN92" s="223">
        <f>'Other data'!$E26*(EXP('Other data'!$E56)*'Organic soils'!AK42^'Other data'!$F56)</f>
        <v>1.0637433837452106E-2</v>
      </c>
      <c r="AO92" s="223">
        <f>'Other data'!$E26*(EXP('Other data'!$E56)*'Organic soils'!AL42^'Other data'!$F56)</f>
        <v>1.0927211973014573E-2</v>
      </c>
      <c r="AP92" s="223">
        <f>'Other data'!$E26*(EXP('Other data'!$E56)*'Organic soils'!AM42^'Other data'!$F56)</f>
        <v>1.121598702962903E-2</v>
      </c>
      <c r="AQ92" s="223">
        <f>'Other data'!$E26*(EXP('Other data'!$E56)*'Organic soils'!AN42^'Other data'!$F56)</f>
        <v>1.1503791497168502E-2</v>
      </c>
      <c r="AR92" s="223">
        <f>'Other data'!$E26*(EXP('Other data'!$E56)*'Organic soils'!AO42^'Other data'!$F56)</f>
        <v>1.1790655926067886E-2</v>
      </c>
      <c r="AS92" s="223">
        <f>'Other data'!$E26*(EXP('Other data'!$E56)*'Organic soils'!AP42^'Other data'!$F56)</f>
        <v>1.2076609093155158E-2</v>
      </c>
      <c r="AT92" s="223">
        <f>'Other data'!$E26*(EXP('Other data'!$E56)*'Organic soils'!AQ42^'Other data'!$F56)</f>
        <v>1.2012688239582773E-2</v>
      </c>
      <c r="AU92" s="223">
        <f>'Other data'!$E26*(EXP('Other data'!$E56)*'Organic soils'!AR42^'Other data'!$F56)</f>
        <v>1.1948722809280485E-2</v>
      </c>
      <c r="AV92" s="223">
        <f>'Other data'!$E26*(EXP('Other data'!$E56)*'Organic soils'!AS42^'Other data'!$F56)</f>
        <v>1.1884712500894009E-2</v>
      </c>
      <c r="AW92" s="223">
        <f>'Other data'!$E26*(EXP('Other data'!$E56)*'Organic soils'!AT42^'Other data'!$F56)</f>
        <v>1.1820657009182294E-2</v>
      </c>
      <c r="AX92" s="223">
        <f>'Other data'!$E26*(EXP('Other data'!$E56)*'Organic soils'!AU42^'Other data'!$F56)</f>
        <v>1.1756556024943377E-2</v>
      </c>
      <c r="AY92" s="223">
        <f>'Other data'!$E26*(EXP('Other data'!$E56)*'Organic soils'!AV42^'Other data'!$F56)</f>
        <v>1.163899671307923E-2</v>
      </c>
      <c r="AZ92" s="223">
        <f>'Other data'!$E26*(EXP('Other data'!$E56)*'Organic soils'!AW42^'Other data'!$F56)</f>
        <v>1.1521281682658934E-2</v>
      </c>
      <c r="BA92" s="223">
        <f>'Other data'!$E26*(EXP('Other data'!$E56)*'Organic soils'!AX42^'Other data'!$F56)</f>
        <v>1.1403408923168913E-2</v>
      </c>
      <c r="BB92" s="223">
        <f>'Other data'!$E26*(EXP('Other data'!$E56)*'Organic soils'!AY42^'Other data'!$F56)</f>
        <v>1.1285376374296038E-2</v>
      </c>
      <c r="BC92" s="223">
        <f>'Other data'!$E26*(EXP('Other data'!$E56)*'Organic soils'!AZ42^'Other data'!$F56)</f>
        <v>1.1256088420357278E-2</v>
      </c>
      <c r="BD92" s="223">
        <f>'Other data'!$E26*(EXP('Other data'!$E56)*'Organic soils'!BA42^'Other data'!$F56)</f>
        <v>1.1226790482587337E-2</v>
      </c>
      <c r="BE92" s="223">
        <f>'Other data'!$E26*(EXP('Other data'!$E56)*'Organic soils'!BB42^'Other data'!$F56)</f>
        <v>1.1197482528096195E-2</v>
      </c>
      <c r="BF92" s="223">
        <f>'Other data'!$E26*(EXP('Other data'!$E56)*'Organic soils'!BC42^'Other data'!$F56)</f>
        <v>1.1168164523787764E-2</v>
      </c>
      <c r="BG92" s="223">
        <f>'Other data'!$E26*(EXP('Other data'!$E56)*'Organic soils'!BD42^'Other data'!$F56)</f>
        <v>1.1138836436357996E-2</v>
      </c>
      <c r="BH92" s="223">
        <f>'Other data'!$E26*(EXP('Other data'!$E56)*'Organic soils'!BE42^'Other data'!$F56)</f>
        <v>1.1109498232292927E-2</v>
      </c>
      <c r="BI92" s="223">
        <f>'Other data'!$E26*(EXP('Other data'!$E56)*'Organic soils'!BF42^'Other data'!$F56)</f>
        <v>1.1080149877866733E-2</v>
      </c>
      <c r="BJ92" s="223">
        <f>'Other data'!$E26*(EXP('Other data'!$E56)*'Organic soils'!BG42^'Other data'!$F56)</f>
        <v>1.1050791339139785E-2</v>
      </c>
      <c r="BK92" s="223">
        <f>'Other data'!$E26*(EXP('Other data'!$E56)*'Organic soils'!BH42^'Other data'!$F56)</f>
        <v>1.1021422581956571E-2</v>
      </c>
      <c r="BL92" s="223">
        <f>'Other data'!$E26*(EXP('Other data'!$E56)*'Organic soils'!BI42^'Other data'!$F56)</f>
        <v>1.0992043571943749E-2</v>
      </c>
      <c r="BM92" s="223">
        <f>'Other data'!$E26*(EXP('Other data'!$E56)*'Organic soils'!BJ42^'Other data'!$F56)</f>
        <v>1.0962654274508057E-2</v>
      </c>
      <c r="BN92" s="223">
        <f>'Other data'!$E26*(EXP('Other data'!$E56)*'Organic soils'!BK42^'Other data'!$F56)</f>
        <v>1.0951581949862481E-2</v>
      </c>
      <c r="BO92" s="223">
        <f>'Other data'!$E26*(EXP('Other data'!$E56)*'Organic soils'!BL42^'Other data'!$F56)</f>
        <v>1.0940508158938595E-2</v>
      </c>
      <c r="BP92" s="223">
        <f>'Other data'!$E26*(EXP('Other data'!$E56)*'Organic soils'!BM42^'Other data'!$F56)</f>
        <v>1.0929432899863253E-2</v>
      </c>
      <c r="BQ92" s="223">
        <f>'Other data'!$E26*(EXP('Other data'!$E56)*'Organic soils'!BN42^'Other data'!$F56)</f>
        <v>1.0918356170758793E-2</v>
      </c>
      <c r="BR92" s="223">
        <f>'Other data'!$E26*(EXP('Other data'!$E56)*'Organic soils'!BO42^'Other data'!$F56)</f>
        <v>1.0907277969742973E-2</v>
      </c>
      <c r="BS92" s="223">
        <f>'Other data'!$E26*(EXP('Other data'!$E56)*'Organic soils'!BP42^'Other data'!$F56)</f>
        <v>1.0896198294928992E-2</v>
      </c>
    </row>
    <row r="93" spans="1:71" ht="14.5" customHeight="1" x14ac:dyDescent="0.35">
      <c r="A93" s="107" t="s">
        <v>35</v>
      </c>
      <c r="B93" s="238" t="s">
        <v>2</v>
      </c>
      <c r="C93" s="31" t="s">
        <v>253</v>
      </c>
      <c r="D93" s="32" t="s">
        <v>4</v>
      </c>
      <c r="E93" s="106" t="s">
        <v>13</v>
      </c>
      <c r="F93" s="106" t="s">
        <v>131</v>
      </c>
      <c r="G93" s="236"/>
      <c r="H93" s="236"/>
      <c r="I93" s="236"/>
      <c r="J93" s="236"/>
      <c r="K93" s="223">
        <f>'Other data'!$E36*(EXP('Other data'!$E$59)*'Organic soils'!H42^'Other data'!$F$59)</f>
        <v>5.3687982024640422E-3</v>
      </c>
      <c r="L93" s="223">
        <f>'Other data'!$E36*(EXP('Other data'!$E$59)*'Organic soils'!I42^'Other data'!$F$59)</f>
        <v>5.6613363608733237E-3</v>
      </c>
      <c r="M93" s="223">
        <f>'Other data'!$E36*(EXP('Other data'!$E$59)*'Organic soils'!J42^'Other data'!$F$59)</f>
        <v>5.9541289941563427E-3</v>
      </c>
      <c r="N93" s="223">
        <f>'Other data'!$E36*(EXP('Other data'!$E$59)*'Organic soils'!K42^'Other data'!$F$59)</f>
        <v>6.2408587492661137E-3</v>
      </c>
      <c r="O93" s="223">
        <f>'Other data'!$E36*(EXP('Other data'!$E$59)*'Organic soils'!L42^'Other data'!$F$59)</f>
        <v>6.5278102313386707E-3</v>
      </c>
      <c r="P93" s="223">
        <f>'Other data'!$E36*(EXP('Other data'!$E$59)*'Organic soils'!M42^'Other data'!$F$59)</f>
        <v>6.8149740083334751E-3</v>
      </c>
      <c r="Q93" s="223">
        <f>'Other data'!$E36*(EXP('Other data'!$E$59)*'Organic soils'!N42^'Other data'!$F$59)</f>
        <v>7.102341424294928E-3</v>
      </c>
      <c r="R93" s="223">
        <f>'Other data'!$E36*(EXP('Other data'!$E$59)*'Organic soils'!O42^'Other data'!$F$59)</f>
        <v>7.3899045070940274E-3</v>
      </c>
      <c r="S93" s="223">
        <f>'Other data'!$E36*(EXP('Other data'!$E$59)*'Organic soils'!P42^'Other data'!$F$59)</f>
        <v>7.677655890254897E-3</v>
      </c>
      <c r="T93" s="223">
        <f>'Other data'!$E36*(EXP('Other data'!$E$59)*'Organic soils'!Q42^'Other data'!$F$59)</f>
        <v>7.9655887462775701E-3</v>
      </c>
      <c r="U93" s="223">
        <f>'Other data'!$E36*(EXP('Other data'!$E$59)*'Organic soils'!R42^'Other data'!$F$59)</f>
        <v>8.253696729413923E-3</v>
      </c>
      <c r="V93" s="223">
        <f>'Other data'!$E36*(EXP('Other data'!$E$59)*'Organic soils'!S42^'Other data'!$F$59)</f>
        <v>8.5419739262801043E-3</v>
      </c>
      <c r="W93" s="223">
        <f>'Other data'!$E36*(EXP('Other data'!$E$59)*'Organic soils'!T42^'Other data'!$F$59)</f>
        <v>8.9060855658172587E-3</v>
      </c>
      <c r="X93" s="223">
        <f>'Other data'!$E36*(EXP('Other data'!$E$59)*'Organic soils'!U42^'Other data'!$F$59)</f>
        <v>9.2704477190695168E-3</v>
      </c>
      <c r="Y93" s="223">
        <f>'Other data'!$E36*(EXP('Other data'!$E$59)*'Organic soils'!V42^'Other data'!$F$59)</f>
        <v>9.6350508598387966E-3</v>
      </c>
      <c r="Z93" s="223">
        <f>'Other data'!$E36*(EXP('Other data'!$E$59)*'Organic soils'!W42^'Other data'!$F$59)</f>
        <v>9.9998861656722341E-3</v>
      </c>
      <c r="AA93" s="223">
        <f>'Other data'!$E36*(EXP('Other data'!$E$59)*'Organic soils'!X42^'Other data'!$F$59)</f>
        <v>1.0364945442447013E-2</v>
      </c>
      <c r="AB93" s="223">
        <f>'Other data'!$E36*(EXP('Other data'!$E$59)*'Organic soils'!Y42^'Other data'!$F$59)</f>
        <v>1.0730221059373931E-2</v>
      </c>
      <c r="AC93" s="223">
        <f>'Other data'!$E36*(EXP('Other data'!$E$59)*'Organic soils'!Z42^'Other data'!$F$59)</f>
        <v>1.1095705892680082E-2</v>
      </c>
      <c r="AD93" s="223">
        <f>'Other data'!$E36*(EXP('Other data'!$E$59)*'Organic soils'!AA42^'Other data'!$F$59)</f>
        <v>1.1461393276565831E-2</v>
      </c>
      <c r="AE93" s="223">
        <f>'Other data'!$E36*(EXP('Other data'!$E$59)*'Organic soils'!AB42^'Other data'!$F$59)</f>
        <v>1.1827276960297979E-2</v>
      </c>
      <c r="AF93" s="223">
        <f>'Other data'!$E36*(EXP('Other data'!$E$59)*'Organic soils'!AC42^'Other data'!$F$59)</f>
        <v>1.2193351070508734E-2</v>
      </c>
      <c r="AG93" s="223">
        <f>'Other data'!$E36*(EXP('Other data'!$E$59)*'Organic soils'!AD42^'Other data'!$F$59)</f>
        <v>1.2280240112869103E-2</v>
      </c>
      <c r="AH93" s="223">
        <f>'Other data'!$E36*(EXP('Other data'!$E$59)*'Organic soils'!AE42^'Other data'!$F$59)</f>
        <v>1.2367139492617538E-2</v>
      </c>
      <c r="AI93" s="223">
        <f>'Other data'!$E36*(EXP('Other data'!$E$59)*'Organic soils'!AF42^'Other data'!$F$59)</f>
        <v>1.2454049139549905E-2</v>
      </c>
      <c r="AJ93" s="223">
        <f>'Other data'!$E36*(EXP('Other data'!$E$59)*'Organic soils'!AG42^'Other data'!$F$59)</f>
        <v>1.2540968984417464E-2</v>
      </c>
      <c r="AK93" s="223">
        <f>'Other data'!$E36*(EXP('Other data'!$E$59)*'Organic soils'!AH42^'Other data'!$F$59)</f>
        <v>1.2627898958907176E-2</v>
      </c>
      <c r="AL93" s="223">
        <f>'Other data'!$E36*(EXP('Other data'!$E$59)*'Organic soils'!AI42^'Other data'!$F$59)</f>
        <v>1.2714838995623061E-2</v>
      </c>
      <c r="AM93" s="223">
        <f>'Other data'!$E36*(EXP('Other data'!$E$59)*'Organic soils'!AJ42^'Other data'!$F$59)</f>
        <v>1.2801789028067577E-2</v>
      </c>
      <c r="AN93" s="223">
        <f>'Other data'!$E36*(EXP('Other data'!$E$59)*'Organic soils'!AK42^'Other data'!$F$59)</f>
        <v>1.2888748990623946E-2</v>
      </c>
      <c r="AO93" s="223">
        <f>'Other data'!$E36*(EXP('Other data'!$E$59)*'Organic soils'!AL42^'Other data'!$F$59)</f>
        <v>1.329344982115517E-2</v>
      </c>
      <c r="AP93" s="223">
        <f>'Other data'!$E36*(EXP('Other data'!$E$59)*'Organic soils'!AM42^'Other data'!$F$59)</f>
        <v>1.3698357928526392E-2</v>
      </c>
      <c r="AQ93" s="223">
        <f>'Other data'!$E36*(EXP('Other data'!$E$59)*'Organic soils'!AN42^'Other data'!$F$59)</f>
        <v>1.4103467387229172E-2</v>
      </c>
      <c r="AR93" s="223">
        <f>'Other data'!$E36*(EXP('Other data'!$E$59)*'Organic soils'!AO42^'Other data'!$F$59)</f>
        <v>1.4508772603878463E-2</v>
      </c>
      <c r="AS93" s="223">
        <f>'Other data'!$E36*(EXP('Other data'!$E$59)*'Organic soils'!AP42^'Other data'!$F$59)</f>
        <v>1.491426828997524E-2</v>
      </c>
      <c r="AT93" s="223">
        <f>'Other data'!$E36*(EXP('Other data'!$E$59)*'Organic soils'!AQ42^'Other data'!$F$59)</f>
        <v>1.482349886076161E-2</v>
      </c>
      <c r="AU93" s="223">
        <f>'Other data'!$E36*(EXP('Other data'!$E$59)*'Organic soils'!AR42^'Other data'!$F$59)</f>
        <v>1.4732738775247783E-2</v>
      </c>
      <c r="AV93" s="223">
        <f>'Other data'!$E36*(EXP('Other data'!$E$59)*'Organic soils'!AS42^'Other data'!$F$59)</f>
        <v>1.4641988089054495E-2</v>
      </c>
      <c r="AW93" s="223">
        <f>'Other data'!$E36*(EXP('Other data'!$E$59)*'Organic soils'!AT42^'Other data'!$F$59)</f>
        <v>1.4551246858474441E-2</v>
      </c>
      <c r="AX93" s="223">
        <f>'Other data'!$E36*(EXP('Other data'!$E$59)*'Organic soils'!AU42^'Other data'!$F$59)</f>
        <v>1.4460515140484619E-2</v>
      </c>
      <c r="AY93" s="223">
        <f>'Other data'!$E36*(EXP('Other data'!$E$59)*'Organic soils'!AV42^'Other data'!$F$59)</f>
        <v>1.4294309251682092E-2</v>
      </c>
      <c r="AZ93" s="223">
        <f>'Other data'!$E36*(EXP('Other data'!$E$59)*'Organic soils'!AW42^'Other data'!$F$59)</f>
        <v>1.4128135848169248E-2</v>
      </c>
      <c r="BA93" s="223">
        <f>'Other data'!$E36*(EXP('Other data'!$E$59)*'Organic soils'!AX42^'Other data'!$F$59)</f>
        <v>1.3961995299129826E-2</v>
      </c>
      <c r="BB93" s="223">
        <f>'Other data'!$E36*(EXP('Other data'!$E$59)*'Organic soils'!AY42^'Other data'!$F$59)</f>
        <v>1.3795887982311114E-2</v>
      </c>
      <c r="BC93" s="223">
        <f>'Other data'!$E36*(EXP('Other data'!$E$59)*'Organic soils'!AZ42^'Other data'!$F$59)</f>
        <v>1.3754711332003625E-2</v>
      </c>
      <c r="BD93" s="223">
        <f>'Other data'!$E36*(EXP('Other data'!$E$59)*'Organic soils'!BA42^'Other data'!$F$59)</f>
        <v>1.3713536754039793E-2</v>
      </c>
      <c r="BE93" s="223">
        <f>'Other data'!$E36*(EXP('Other data'!$E$59)*'Organic soils'!BB42^'Other data'!$F$59)</f>
        <v>1.3672364254432294E-2</v>
      </c>
      <c r="BF93" s="223">
        <f>'Other data'!$E36*(EXP('Other data'!$E$59)*'Organic soils'!BC42^'Other data'!$F$59)</f>
        <v>1.3631193839229061E-2</v>
      </c>
      <c r="BG93" s="223">
        <f>'Other data'!$E36*(EXP('Other data'!$E$59)*'Organic soils'!BD42^'Other data'!$F$59)</f>
        <v>1.3590025514513687E-2</v>
      </c>
      <c r="BH93" s="223">
        <f>'Other data'!$E36*(EXP('Other data'!$E$59)*'Organic soils'!BE42^'Other data'!$F$59)</f>
        <v>1.3548859286405651E-2</v>
      </c>
      <c r="BI93" s="223">
        <f>'Other data'!$E36*(EXP('Other data'!$E$59)*'Organic soils'!BF42^'Other data'!$F$59)</f>
        <v>1.3507695161060693E-2</v>
      </c>
      <c r="BJ93" s="223">
        <f>'Other data'!$E36*(EXP('Other data'!$E$59)*'Organic soils'!BG42^'Other data'!$F$59)</f>
        <v>1.3466533144671148E-2</v>
      </c>
      <c r="BK93" s="223">
        <f>'Other data'!$E36*(EXP('Other data'!$E$59)*'Organic soils'!BH42^'Other data'!$F$59)</f>
        <v>1.342537324346618E-2</v>
      </c>
      <c r="BL93" s="223">
        <f>'Other data'!$E36*(EXP('Other data'!$E$59)*'Organic soils'!BI42^'Other data'!$F$59)</f>
        <v>1.3384215463712259E-2</v>
      </c>
      <c r="BM93" s="223">
        <f>'Other data'!$E36*(EXP('Other data'!$E$59)*'Organic soils'!BJ42^'Other data'!$F$59)</f>
        <v>1.3343059811713378E-2</v>
      </c>
      <c r="BN93" s="223">
        <f>'Other data'!$E36*(EXP('Other data'!$E$59)*'Organic soils'!BK42^'Other data'!$F$59)</f>
        <v>1.3327558848206434E-2</v>
      </c>
      <c r="BO93" s="223">
        <f>'Other data'!$E36*(EXP('Other data'!$E$59)*'Organic soils'!BL42^'Other data'!$F$59)</f>
        <v>1.3312058187802902E-2</v>
      </c>
      <c r="BP93" s="223">
        <f>'Other data'!$E36*(EXP('Other data'!$E$59)*'Organic soils'!BM42^'Other data'!$F$59)</f>
        <v>1.3296557830843858E-2</v>
      </c>
      <c r="BQ93" s="223">
        <f>'Other data'!$E36*(EXP('Other data'!$E$59)*'Organic soils'!BN42^'Other data'!$F$59)</f>
        <v>1.3281057777671126E-2</v>
      </c>
      <c r="BR93" s="223">
        <f>'Other data'!$E36*(EXP('Other data'!$E$59)*'Organic soils'!BO42^'Other data'!$F$59)</f>
        <v>1.3265558028627339E-2</v>
      </c>
      <c r="BS93" s="223">
        <f>'Other data'!$E36*(EXP('Other data'!$E$59)*'Organic soils'!BP42^'Other data'!$F$59)</f>
        <v>1.325005858405588E-2</v>
      </c>
    </row>
    <row r="94" spans="1:71" ht="14.5" customHeight="1" x14ac:dyDescent="0.35">
      <c r="A94" s="107" t="s">
        <v>35</v>
      </c>
      <c r="B94" s="238" t="s">
        <v>2</v>
      </c>
      <c r="C94" s="31" t="s">
        <v>253</v>
      </c>
      <c r="D94" s="32" t="s">
        <v>4</v>
      </c>
      <c r="E94" s="106" t="s">
        <v>14</v>
      </c>
      <c r="F94" s="106" t="s">
        <v>23</v>
      </c>
      <c r="G94" s="236"/>
      <c r="H94" s="236"/>
      <c r="I94" s="236"/>
      <c r="J94" s="236"/>
      <c r="K94" s="223">
        <f>'Other data'!$E27*(EXP('Other data'!$E57)*'Organic soils'!H42^'Other data'!$F57)</f>
        <v>2.4074734478358818E-2</v>
      </c>
      <c r="L94" s="223">
        <f>'Other data'!$E27*(EXP('Other data'!$E57)*'Organic soils'!I42^'Other data'!$F57)</f>
        <v>2.5549806810091127E-2</v>
      </c>
      <c r="M94" s="223">
        <f>'Other data'!$E27*(EXP('Other data'!$E57)*'Organic soils'!J42^'Other data'!$F57)</f>
        <v>2.7035417039897071E-2</v>
      </c>
      <c r="N94" s="223">
        <f>'Other data'!$E27*(EXP('Other data'!$E57)*'Organic soils'!K42^'Other data'!$F57)</f>
        <v>2.8498851018627244E-2</v>
      </c>
      <c r="O94" s="223">
        <f>'Other data'!$E27*(EXP('Other data'!$E57)*'Organic soils'!L42^'Other data'!$F57)</f>
        <v>2.9971575704840915E-2</v>
      </c>
      <c r="P94" s="223">
        <f>'Other data'!$E27*(EXP('Other data'!$E57)*'Organic soils'!M42^'Other data'!$F57)</f>
        <v>3.1453244377452783E-2</v>
      </c>
      <c r="Q94" s="223">
        <f>'Other data'!$E27*(EXP('Other data'!$E57)*'Organic soils'!N42^'Other data'!$F57)</f>
        <v>3.2943537144824807E-2</v>
      </c>
      <c r="R94" s="223">
        <f>'Other data'!$E27*(EXP('Other data'!$E57)*'Organic soils'!O42^'Other data'!$F57)</f>
        <v>3.4442157879153133E-2</v>
      </c>
      <c r="S94" s="223">
        <f>'Other data'!$E27*(EXP('Other data'!$E57)*'Organic soils'!P42^'Other data'!$F57)</f>
        <v>3.5948831605568936E-2</v>
      </c>
      <c r="T94" s="223">
        <f>'Other data'!$E27*(EXP('Other data'!$E57)*'Organic soils'!Q42^'Other data'!$F57)</f>
        <v>3.7463302264170023E-2</v>
      </c>
      <c r="U94" s="223">
        <f>'Other data'!$E27*(EXP('Other data'!$E57)*'Organic soils'!R42^'Other data'!$F57)</f>
        <v>3.8985330780279763E-2</v>
      </c>
      <c r="V94" s="223">
        <f>'Other data'!$E27*(EXP('Other data'!$E57)*'Organic soils'!S42^'Other data'!$F57)</f>
        <v>4.0514693391328627E-2</v>
      </c>
      <c r="W94" s="223">
        <f>'Other data'!$E27*(EXP('Other data'!$E57)*'Organic soils'!T42^'Other data'!$F57)</f>
        <v>4.2455281782587284E-2</v>
      </c>
      <c r="X94" s="223">
        <f>'Other data'!$E27*(EXP('Other data'!$E57)*'Organic soils'!U42^'Other data'!$F57)</f>
        <v>4.4406828116834884E-2</v>
      </c>
      <c r="Y94" s="223">
        <f>'Other data'!$E27*(EXP('Other data'!$E57)*'Organic soils'!V42^'Other data'!$F57)</f>
        <v>4.6368966934882155E-2</v>
      </c>
      <c r="Z94" s="223">
        <f>'Other data'!$E27*(EXP('Other data'!$E57)*'Organic soils'!W42^'Other data'!$F57)</f>
        <v>4.8341358160807021E-2</v>
      </c>
      <c r="AA94" s="223">
        <f>'Other data'!$E27*(EXP('Other data'!$E57)*'Organic soils'!X42^'Other data'!$F57)</f>
        <v>5.0323684488060662E-2</v>
      </c>
      <c r="AB94" s="223">
        <f>'Other data'!$E27*(EXP('Other data'!$E57)*'Organic soils'!Y42^'Other data'!$F57)</f>
        <v>5.2315649116309725E-2</v>
      </c>
      <c r="AC94" s="223">
        <f>'Other data'!$E27*(EXP('Other data'!$E57)*'Organic soils'!Z42^'Other data'!$F57)</f>
        <v>5.4316973781744146E-2</v>
      </c>
      <c r="AD94" s="223">
        <f>'Other data'!$E27*(EXP('Other data'!$E57)*'Organic soils'!AA42^'Other data'!$F57)</f>
        <v>5.6327397034478116E-2</v>
      </c>
      <c r="AE94" s="223">
        <f>'Other data'!$E27*(EXP('Other data'!$E57)*'Organic soils'!AB42^'Other data'!$F57)</f>
        <v>5.8346672725241563E-2</v>
      </c>
      <c r="AF94" s="223">
        <f>'Other data'!$E27*(EXP('Other data'!$E57)*'Organic soils'!AC42^'Other data'!$F57)</f>
        <v>6.0374568670324161E-2</v>
      </c>
      <c r="AG94" s="223">
        <f>'Other data'!$E27*(EXP('Other data'!$E57)*'Organic soils'!AD42^'Other data'!$F57)</f>
        <v>6.085698690688579E-2</v>
      </c>
      <c r="AH94" s="223">
        <f>'Other data'!$E27*(EXP('Other data'!$E57)*'Organic soils'!AE42^'Other data'!$F57)</f>
        <v>6.1339875239837548E-2</v>
      </c>
      <c r="AI94" s="223">
        <f>'Other data'!$E27*(EXP('Other data'!$E57)*'Organic soils'!AF42^'Other data'!$F57)</f>
        <v>6.1823230874629473E-2</v>
      </c>
      <c r="AJ94" s="223">
        <f>'Other data'!$E27*(EXP('Other data'!$E57)*'Organic soils'!AG42^'Other data'!$F57)</f>
        <v>6.2307051052395319E-2</v>
      </c>
      <c r="AK94" s="223">
        <f>'Other data'!$E27*(EXP('Other data'!$E57)*'Organic soils'!AH42^'Other data'!$F57)</f>
        <v>6.2791333049255549E-2</v>
      </c>
      <c r="AL94" s="223">
        <f>'Other data'!$E27*(EXP('Other data'!$E57)*'Organic soils'!AI42^'Other data'!$F57)</f>
        <v>6.3276074175641045E-2</v>
      </c>
      <c r="AM94" s="223">
        <f>'Other data'!$E27*(EXP('Other data'!$E57)*'Organic soils'!AJ42^'Other data'!$F57)</f>
        <v>6.3761271775631581E-2</v>
      </c>
      <c r="AN94" s="223">
        <f>'Other data'!$E27*(EXP('Other data'!$E57)*'Organic soils'!AK42^'Other data'!$F57)</f>
        <v>6.4246923226314284E-2</v>
      </c>
      <c r="AO94" s="223">
        <f>'Other data'!$E27*(EXP('Other data'!$E57)*'Organic soils'!AL42^'Other data'!$F57)</f>
        <v>6.6512258601340621E-2</v>
      </c>
      <c r="AP94" s="223">
        <f>'Other data'!$E27*(EXP('Other data'!$E57)*'Organic soils'!AM42^'Other data'!$F57)</f>
        <v>6.8787110461157819E-2</v>
      </c>
      <c r="AQ94" s="223">
        <f>'Other data'!$E27*(EXP('Other data'!$E57)*'Organic soils'!AN42^'Other data'!$F57)</f>
        <v>7.1071240345078543E-2</v>
      </c>
      <c r="AR94" s="223">
        <f>'Other data'!$E27*(EXP('Other data'!$E57)*'Organic soils'!AO42^'Other data'!$F57)</f>
        <v>7.3364422351574768E-2</v>
      </c>
      <c r="AS94" s="223">
        <f>'Other data'!$E27*(EXP('Other data'!$E57)*'Organic soils'!AP42^'Other data'!$F57)</f>
        <v>7.5666442149063179E-2</v>
      </c>
      <c r="AT94" s="223">
        <f>'Other data'!$E27*(EXP('Other data'!$E57)*'Organic soils'!AQ42^'Other data'!$F57)</f>
        <v>7.5150474873482281E-2</v>
      </c>
      <c r="AU94" s="223">
        <f>'Other data'!$E27*(EXP('Other data'!$E57)*'Organic soils'!AR42^'Other data'!$F57)</f>
        <v>7.4634942280792538E-2</v>
      </c>
      <c r="AV94" s="223">
        <f>'Other data'!$E27*(EXP('Other data'!$E57)*'Organic soils'!AS42^'Other data'!$F57)</f>
        <v>7.4119846634166112E-2</v>
      </c>
      <c r="AW94" s="223">
        <f>'Other data'!$E27*(EXP('Other data'!$E57)*'Organic soils'!AT42^'Other data'!$F57)</f>
        <v>7.3605190222414241E-2</v>
      </c>
      <c r="AX94" s="223">
        <f>'Other data'!$E27*(EXP('Other data'!$E57)*'Organic soils'!AU42^'Other data'!$F57)</f>
        <v>7.3090975360437876E-2</v>
      </c>
      <c r="AY94" s="223">
        <f>'Other data'!$E27*(EXP('Other data'!$E57)*'Organic soils'!AV42^'Other data'!$F57)</f>
        <v>7.2150028953280917E-2</v>
      </c>
      <c r="AZ94" s="223">
        <f>'Other data'!$E27*(EXP('Other data'!$E57)*'Organic soils'!AW42^'Other data'!$F57)</f>
        <v>7.1210587182474264E-2</v>
      </c>
      <c r="BA94" s="223">
        <f>'Other data'!$E27*(EXP('Other data'!$E57)*'Organic soils'!AX42^'Other data'!$F57)</f>
        <v>7.0272664998939929E-2</v>
      </c>
      <c r="BB94" s="223">
        <f>'Other data'!$E27*(EXP('Other data'!$E57)*'Organic soils'!AY42^'Other data'!$F57)</f>
        <v>6.9336277678670039E-2</v>
      </c>
      <c r="BC94" s="223">
        <f>'Other data'!$E27*(EXP('Other data'!$E57)*'Organic soils'!AZ42^'Other data'!$F57)</f>
        <v>6.9104364897493359E-2</v>
      </c>
      <c r="BD94" s="223">
        <f>'Other data'!$E27*(EXP('Other data'!$E57)*'Organic soils'!BA42^'Other data'!$F57)</f>
        <v>6.8872547657098548E-2</v>
      </c>
      <c r="BE94" s="223">
        <f>'Other data'!$E27*(EXP('Other data'!$E57)*'Organic soils'!BB42^'Other data'!$F57)</f>
        <v>6.8640826199981117E-2</v>
      </c>
      <c r="BF94" s="223">
        <f>'Other data'!$E27*(EXP('Other data'!$E57)*'Organic soils'!BC42^'Other data'!$F57)</f>
        <v>6.8409200769971826E-2</v>
      </c>
      <c r="BG94" s="223">
        <f>'Other data'!$E27*(EXP('Other data'!$E57)*'Organic soils'!BD42^'Other data'!$F57)</f>
        <v>6.8177671612247873E-2</v>
      </c>
      <c r="BH94" s="223">
        <f>'Other data'!$E27*(EXP('Other data'!$E57)*'Organic soils'!BE42^'Other data'!$F57)</f>
        <v>6.7946238973344245E-2</v>
      </c>
      <c r="BI94" s="223">
        <f>'Other data'!$E27*(EXP('Other data'!$E57)*'Organic soils'!BF42^'Other data'!$F57)</f>
        <v>6.7714903101165583E-2</v>
      </c>
      <c r="BJ94" s="223">
        <f>'Other data'!$E27*(EXP('Other data'!$E57)*'Organic soils'!BG42^'Other data'!$F57)</f>
        <v>6.7483664244997674E-2</v>
      </c>
      <c r="BK94" s="223">
        <f>'Other data'!$E27*(EXP('Other data'!$E57)*'Organic soils'!BH42^'Other data'!$F57)</f>
        <v>6.7252522655519467E-2</v>
      </c>
      <c r="BL94" s="223">
        <f>'Other data'!$E27*(EXP('Other data'!$E57)*'Organic soils'!BI42^'Other data'!$F57)</f>
        <v>6.7021478584815025E-2</v>
      </c>
      <c r="BM94" s="223">
        <f>'Other data'!$E27*(EXP('Other data'!$E57)*'Organic soils'!BJ42^'Other data'!$F57)</f>
        <v>6.6790532286385665E-2</v>
      </c>
      <c r="BN94" s="223">
        <f>'Other data'!$E27*(EXP('Other data'!$E57)*'Organic soils'!BK42^'Other data'!$F57)</f>
        <v>6.6703570416603519E-2</v>
      </c>
      <c r="BO94" s="223">
        <f>'Other data'!$E27*(EXP('Other data'!$E57)*'Organic soils'!BL42^'Other data'!$F57)</f>
        <v>6.661662246756439E-2</v>
      </c>
      <c r="BP94" s="223">
        <f>'Other data'!$E27*(EXP('Other data'!$E57)*'Organic soils'!BM42^'Other data'!$F57)</f>
        <v>6.6529688452972732E-2</v>
      </c>
      <c r="BQ94" s="223">
        <f>'Other data'!$E27*(EXP('Other data'!$E57)*'Organic soils'!BN42^'Other data'!$F57)</f>
        <v>6.6442768386562309E-2</v>
      </c>
      <c r="BR94" s="223">
        <f>'Other data'!$E27*(EXP('Other data'!$E57)*'Organic soils'!BO42^'Other data'!$F57)</f>
        <v>6.6355862282096126E-2</v>
      </c>
      <c r="BS94" s="223">
        <f>'Other data'!$E27*(EXP('Other data'!$E57)*'Organic soils'!BP42^'Other data'!$F57)</f>
        <v>6.6268970153366691E-2</v>
      </c>
    </row>
    <row r="95" spans="1:71" ht="14.5" customHeight="1" x14ac:dyDescent="0.35">
      <c r="A95" s="107" t="s">
        <v>35</v>
      </c>
      <c r="B95" s="238" t="s">
        <v>2</v>
      </c>
      <c r="C95" s="31" t="s">
        <v>253</v>
      </c>
      <c r="D95" s="32" t="s">
        <v>5</v>
      </c>
      <c r="E95" s="106" t="s">
        <v>15</v>
      </c>
      <c r="F95" s="106" t="s">
        <v>20</v>
      </c>
      <c r="G95" s="236"/>
      <c r="H95" s="236"/>
      <c r="I95" s="236"/>
      <c r="J95" s="236"/>
      <c r="K95" s="223">
        <f>'Other data'!$F24*(EXP('Other data'!$G54)*'Organic soils'!H43^'Other data'!$H54)</f>
        <v>0.13136445451253811</v>
      </c>
      <c r="L95" s="223">
        <f>'Other data'!$F24*(EXP('Other data'!$G54)*'Organic soils'!I43^'Other data'!$H54)</f>
        <v>0.13461301941080189</v>
      </c>
      <c r="M95" s="223">
        <f>'Other data'!$F24*(EXP('Other data'!$G54)*'Organic soils'!J43^'Other data'!$H54)</f>
        <v>0.1378385656045554</v>
      </c>
      <c r="N95" s="223">
        <f>'Other data'!$F24*(EXP('Other data'!$G54)*'Organic soils'!K43^'Other data'!$H54)</f>
        <v>0.1436155346109107</v>
      </c>
      <c r="O95" s="223">
        <f>'Other data'!$F24*(EXP('Other data'!$G54)*'Organic soils'!L43^'Other data'!$H54)</f>
        <v>0.14932457622371584</v>
      </c>
      <c r="P95" s="223">
        <f>'Other data'!$F24*(EXP('Other data'!$G54)*'Organic soils'!M43^'Other data'!$H54)</f>
        <v>0.15496978000878572</v>
      </c>
      <c r="Q95" s="223">
        <f>'Other data'!$F24*(EXP('Other data'!$G54)*'Organic soils'!N43^'Other data'!$H54)</f>
        <v>0.16055480958915949</v>
      </c>
      <c r="R95" s="223">
        <f>'Other data'!$F24*(EXP('Other data'!$G54)*'Organic soils'!O43^'Other data'!$H54)</f>
        <v>0.1660829640664335</v>
      </c>
      <c r="S95" s="223">
        <f>'Other data'!$F24*(EXP('Other data'!$G54)*'Organic soils'!P43^'Other data'!$H54)</f>
        <v>0.17155722833446771</v>
      </c>
      <c r="T95" s="223">
        <f>'Other data'!$F24*(EXP('Other data'!$G54)*'Organic soils'!Q43^'Other data'!$H54)</f>
        <v>0.17698031466801215</v>
      </c>
      <c r="U95" s="223">
        <f>'Other data'!$F24*(EXP('Other data'!$G54)*'Organic soils'!R43^'Other data'!$H54)</f>
        <v>0.18235469738386717</v>
      </c>
      <c r="V95" s="223">
        <f>'Other data'!$F24*(EXP('Other data'!$G54)*'Organic soils'!S43^'Other data'!$H54)</f>
        <v>0.18768264194758347</v>
      </c>
      <c r="W95" s="223">
        <f>'Other data'!$F24*(EXP('Other data'!$G54)*'Organic soils'!T43^'Other data'!$H54)</f>
        <v>0.19130576458471335</v>
      </c>
      <c r="X95" s="223">
        <f>'Other data'!$F24*(EXP('Other data'!$G54)*'Organic soils'!U43^'Other data'!$H54)</f>
        <v>0.1949087099741306</v>
      </c>
      <c r="Y95" s="223">
        <f>'Other data'!$F24*(EXP('Other data'!$G54)*'Organic soils'!V43^'Other data'!$H54)</f>
        <v>0.19849206853350665</v>
      </c>
      <c r="Z95" s="223">
        <f>'Other data'!$F24*(EXP('Other data'!$G54)*'Organic soils'!W43^'Other data'!$H54)</f>
        <v>0.20205640006433387</v>
      </c>
      <c r="AA95" s="223">
        <f>'Other data'!$F24*(EXP('Other data'!$G54)*'Organic soils'!X43^'Other data'!$H54)</f>
        <v>0.20560223599990424</v>
      </c>
      <c r="AB95" s="223">
        <f>'Other data'!$F24*(EXP('Other data'!$G54)*'Organic soils'!Y43^'Other data'!$H54)</f>
        <v>0.20913008144187983</v>
      </c>
      <c r="AC95" s="223">
        <f>'Other data'!$F24*(EXP('Other data'!$G54)*'Organic soils'!Z43^'Other data'!$H54)</f>
        <v>0.21264041700953384</v>
      </c>
      <c r="AD95" s="223">
        <f>'Other data'!$F24*(EXP('Other data'!$G54)*'Organic soils'!AA43^'Other data'!$H54)</f>
        <v>0.21613370052248762</v>
      </c>
      <c r="AE95" s="223">
        <f>'Other data'!$F24*(EXP('Other data'!$G54)*'Organic soils'!AB43^'Other data'!$H54)</f>
        <v>0.21961036853512339</v>
      </c>
      <c r="AF95" s="223">
        <f>'Other data'!$F24*(EXP('Other data'!$G54)*'Organic soils'!AC43^'Other data'!$H54)</f>
        <v>0.22307083773848801</v>
      </c>
      <c r="AG95" s="223">
        <f>'Other data'!$F24*(EXP('Other data'!$G54)*'Organic soils'!AD43^'Other data'!$H54)</f>
        <v>0.2214725084050686</v>
      </c>
      <c r="AH95" s="223">
        <f>'Other data'!$F24*(EXP('Other data'!$G54)*'Organic soils'!AE43^'Other data'!$H54)</f>
        <v>0.21987076119088972</v>
      </c>
      <c r="AI95" s="223">
        <f>'Other data'!$F24*(EXP('Other data'!$G54)*'Organic soils'!AF43^'Other data'!$H54)</f>
        <v>0.21826555638634351</v>
      </c>
      <c r="AJ95" s="223">
        <f>'Other data'!$F24*(EXP('Other data'!$G54)*'Organic soils'!AG43^'Other data'!$H54)</f>
        <v>0.21665685343682983</v>
      </c>
      <c r="AK95" s="223">
        <f>'Other data'!$F24*(EXP('Other data'!$G54)*'Organic soils'!AH43^'Other data'!$H54)</f>
        <v>0.21504461091645335</v>
      </c>
      <c r="AL95" s="223">
        <f>'Other data'!$F24*(EXP('Other data'!$G54)*'Organic soils'!AI43^'Other data'!$H54)</f>
        <v>0.21342878650063968</v>
      </c>
      <c r="AM95" s="223">
        <f>'Other data'!$F24*(EXP('Other data'!$G54)*'Organic soils'!AJ43^'Other data'!$H54)</f>
        <v>0.21180933693761081</v>
      </c>
      <c r="AN95" s="223">
        <f>'Other data'!$F24*(EXP('Other data'!$G54)*'Organic soils'!AK43^'Other data'!$H54)</f>
        <v>0.2101862180186656</v>
      </c>
      <c r="AO95" s="223">
        <f>'Other data'!$F24*(EXP('Other data'!$G54)*'Organic soils'!AL43^'Other data'!$H54)</f>
        <v>0.21501897147354543</v>
      </c>
      <c r="AP95" s="223">
        <f>'Other data'!$F24*(EXP('Other data'!$G54)*'Organic soils'!AM43^'Other data'!$H54)</f>
        <v>0.2198198168626159</v>
      </c>
      <c r="AQ95" s="223">
        <f>'Other data'!$F24*(EXP('Other data'!$G54)*'Organic soils'!AN43^'Other data'!$H54)</f>
        <v>0.22458985629215117</v>
      </c>
      <c r="AR95" s="223">
        <f>'Other data'!$F24*(EXP('Other data'!$G54)*'Organic soils'!AO43^'Other data'!$H54)</f>
        <v>0.22933012468925695</v>
      </c>
      <c r="AS95" s="223">
        <f>'Other data'!$F24*(EXP('Other data'!$G54)*'Organic soils'!AP43^'Other data'!$H54)</f>
        <v>0.23404159557718801</v>
      </c>
      <c r="AT95" s="223">
        <f>'Other data'!$F24*(EXP('Other data'!$G54)*'Organic soils'!AQ43^'Other data'!$H54)</f>
        <v>0.23304553823646756</v>
      </c>
      <c r="AU95" s="223">
        <f>'Other data'!$F24*(EXP('Other data'!$G54)*'Organic soils'!AR43^'Other data'!$H54)</f>
        <v>0.23204822054940896</v>
      </c>
      <c r="AV95" s="223">
        <f>'Other data'!$F24*(EXP('Other data'!$G54)*'Organic soils'!AS43^'Other data'!$H54)</f>
        <v>0.23104963388492067</v>
      </c>
      <c r="AW95" s="223">
        <f>'Other data'!$F24*(EXP('Other data'!$G54)*'Organic soils'!AT43^'Other data'!$H54)</f>
        <v>0.23004976950407749</v>
      </c>
      <c r="AX95" s="223">
        <f>'Other data'!$F24*(EXP('Other data'!$G54)*'Organic soils'!AU43^'Other data'!$H54)</f>
        <v>0.22904861855815639</v>
      </c>
      <c r="AY95" s="223">
        <f>'Other data'!$F24*(EXP('Other data'!$G54)*'Organic soils'!AV43^'Other data'!$H54)</f>
        <v>0.22999868773786677</v>
      </c>
      <c r="AZ95" s="223">
        <f>'Other data'!$F24*(EXP('Other data'!$G54)*'Organic soils'!AW43^'Other data'!$H54)</f>
        <v>0.23094759795957917</v>
      </c>
      <c r="BA95" s="223">
        <f>'Other data'!$F24*(EXP('Other data'!$G54)*'Organic soils'!AX43^'Other data'!$H54)</f>
        <v>0.2318953567919714</v>
      </c>
      <c r="BB95" s="223">
        <f>'Other data'!$F24*(EXP('Other data'!$G54)*'Organic soils'!AY43^'Other data'!$H54)</f>
        <v>0.23284197171452392</v>
      </c>
      <c r="BC95" s="223">
        <f>'Other data'!$F24*(EXP('Other data'!$G54)*'Organic soils'!AZ43^'Other data'!$H54)</f>
        <v>0.23290079323966123</v>
      </c>
      <c r="BD95" s="223">
        <f>'Other data'!$F24*(EXP('Other data'!$G54)*'Organic soils'!BA43^'Other data'!$H54)</f>
        <v>0.23295961037261945</v>
      </c>
      <c r="BE95" s="223">
        <f>'Other data'!$F24*(EXP('Other data'!$G54)*'Organic soils'!BB43^'Other data'!$H54)</f>
        <v>0.2330184231151633</v>
      </c>
      <c r="BF95" s="223">
        <f>'Other data'!$F24*(EXP('Other data'!$G54)*'Organic soils'!BC43^'Other data'!$H54)</f>
        <v>0.23307723146905596</v>
      </c>
      <c r="BG95" s="223">
        <f>'Other data'!$F24*(EXP('Other data'!$G54)*'Organic soils'!BD43^'Other data'!$H54)</f>
        <v>0.23313603543605921</v>
      </c>
      <c r="BH95" s="223">
        <f>'Other data'!$F24*(EXP('Other data'!$G54)*'Organic soils'!BE43^'Other data'!$H54)</f>
        <v>0.233194835017934</v>
      </c>
      <c r="BI95" s="223">
        <f>'Other data'!$F24*(EXP('Other data'!$G54)*'Organic soils'!BF43^'Other data'!$H54)</f>
        <v>0.23325363021643969</v>
      </c>
      <c r="BJ95" s="223">
        <f>'Other data'!$F24*(EXP('Other data'!$G54)*'Organic soils'!BG43^'Other data'!$H54)</f>
        <v>0.2333124210333343</v>
      </c>
      <c r="BK95" s="223">
        <f>'Other data'!$F24*(EXP('Other data'!$G54)*'Organic soils'!BH43^'Other data'!$H54)</f>
        <v>0.23337120747037485</v>
      </c>
      <c r="BL95" s="223">
        <f>'Other data'!$F24*(EXP('Other data'!$G54)*'Organic soils'!BI43^'Other data'!$H54)</f>
        <v>0.23342998952931679</v>
      </c>
      <c r="BM95" s="223">
        <f>'Other data'!$F24*(EXP('Other data'!$G54)*'Organic soils'!BJ43^'Other data'!$H54)</f>
        <v>0.23348876721191464</v>
      </c>
      <c r="BN95" s="223">
        <f>'Other data'!$F24*(EXP('Other data'!$G54)*'Organic soils'!BK43^'Other data'!$H54)</f>
        <v>0.23479027105296418</v>
      </c>
      <c r="BO95" s="223">
        <f>'Other data'!$F24*(EXP('Other data'!$G54)*'Organic soils'!BL43^'Other data'!$H54)</f>
        <v>0.23608964521695605</v>
      </c>
      <c r="BP95" s="223">
        <f>'Other data'!$F24*(EXP('Other data'!$G54)*'Organic soils'!BM43^'Other data'!$H54)</f>
        <v>0.23738690832629292</v>
      </c>
      <c r="BQ95" s="223">
        <f>'Other data'!$F24*(EXP('Other data'!$G54)*'Organic soils'!BN43^'Other data'!$H54)</f>
        <v>0.23868207871004363</v>
      </c>
      <c r="BR95" s="223">
        <f>'Other data'!$F24*(EXP('Other data'!$G54)*'Organic soils'!BO43^'Other data'!$H54)</f>
        <v>0.23997517441058697</v>
      </c>
      <c r="BS95" s="223">
        <f>'Other data'!$F24*(EXP('Other data'!$G54)*'Organic soils'!BP43^'Other data'!$H54)</f>
        <v>0.24126621319006492</v>
      </c>
    </row>
    <row r="96" spans="1:71" ht="14.5" customHeight="1" x14ac:dyDescent="0.35">
      <c r="A96" s="107" t="s">
        <v>35</v>
      </c>
      <c r="B96" s="238" t="s">
        <v>2</v>
      </c>
      <c r="C96" s="31" t="s">
        <v>253</v>
      </c>
      <c r="D96" s="32" t="s">
        <v>5</v>
      </c>
      <c r="E96" s="106" t="s">
        <v>14</v>
      </c>
      <c r="F96" s="106" t="s">
        <v>21</v>
      </c>
      <c r="G96" s="236"/>
      <c r="H96" s="236"/>
      <c r="I96" s="236"/>
      <c r="J96" s="236"/>
      <c r="K96" s="223">
        <f>'Other data'!$F25*(EXP('Other data'!$G55)*'Organic soils'!H43^'Other data'!$H55)</f>
        <v>2.0916637457011351E-2</v>
      </c>
      <c r="L96" s="223">
        <f>'Other data'!$F25*(EXP('Other data'!$G55)*'Organic soils'!I43^'Other data'!$H55)</f>
        <v>2.1496670647013771E-2</v>
      </c>
      <c r="M96" s="223">
        <f>'Other data'!$F25*(EXP('Other data'!$G55)*'Organic soils'!J43^'Other data'!$H55)</f>
        <v>2.2074254504723407E-2</v>
      </c>
      <c r="N96" s="223">
        <f>'Other data'!$F25*(EXP('Other data'!$G55)*'Organic soils'!K43^'Other data'!$H55)</f>
        <v>2.3112738748303205E-2</v>
      </c>
      <c r="O96" s="223">
        <f>'Other data'!$F25*(EXP('Other data'!$G55)*'Organic soils'!L43^'Other data'!$H55)</f>
        <v>2.4143939186493546E-2</v>
      </c>
      <c r="P96" s="223">
        <f>'Other data'!$F25*(EXP('Other data'!$G55)*'Organic soils'!M43^'Other data'!$H55)</f>
        <v>2.5168262272936788E-2</v>
      </c>
      <c r="Q96" s="223">
        <f>'Other data'!$F25*(EXP('Other data'!$G55)*'Organic soils'!N43^'Other data'!$H55)</f>
        <v>2.6186073794389399E-2</v>
      </c>
      <c r="R96" s="223">
        <f>'Other data'!$F25*(EXP('Other data'!$G55)*'Organic soils'!O43^'Other data'!$H55)</f>
        <v>2.7197704579079125E-2</v>
      </c>
      <c r="S96" s="223">
        <f>'Other data'!$F25*(EXP('Other data'!$G55)*'Organic soils'!P43^'Other data'!$H55)</f>
        <v>2.8203455193250765E-2</v>
      </c>
      <c r="T96" s="223">
        <f>'Other data'!$F25*(EXP('Other data'!$G55)*'Organic soils'!Q43^'Other data'!$H55)</f>
        <v>2.9203599839514472E-2</v>
      </c>
      <c r="U96" s="223">
        <f>'Other data'!$F25*(EXP('Other data'!$G55)*'Organic soils'!R43^'Other data'!$H55)</f>
        <v>3.0198389618847923E-2</v>
      </c>
      <c r="V96" s="223">
        <f>'Other data'!$F25*(EXP('Other data'!$G55)*'Organic soils'!S43^'Other data'!$H55)</f>
        <v>3.118805528036573E-2</v>
      </c>
      <c r="W96" s="223">
        <f>'Other data'!$F25*(EXP('Other data'!$G55)*'Organic soils'!T43^'Other data'!$H55)</f>
        <v>3.1862980199389372E-2</v>
      </c>
      <c r="X96" s="223">
        <f>'Other data'!$F25*(EXP('Other data'!$G55)*'Organic soils'!U43^'Other data'!$H55)</f>
        <v>3.2535665844901175E-2</v>
      </c>
      <c r="Y96" s="223">
        <f>'Other data'!$F25*(EXP('Other data'!$G55)*'Organic soils'!V43^'Other data'!$H55)</f>
        <v>3.3206172878846106E-2</v>
      </c>
      <c r="Z96" s="223">
        <f>'Other data'!$F25*(EXP('Other data'!$G55)*'Organic soils'!W43^'Other data'!$H55)</f>
        <v>3.387455894471799E-2</v>
      </c>
      <c r="AA96" s="223">
        <f>'Other data'!$F25*(EXP('Other data'!$G55)*'Organic soils'!X43^'Other data'!$H55)</f>
        <v>3.4540878883073403E-2</v>
      </c>
      <c r="AB96" s="223">
        <f>'Other data'!$F25*(EXP('Other data'!$G55)*'Organic soils'!Y43^'Other data'!$H55)</f>
        <v>3.5205184927198811E-2</v>
      </c>
      <c r="AC96" s="223">
        <f>'Other data'!$F25*(EXP('Other data'!$G55)*'Organic soils'!Z43^'Other data'!$H55)</f>
        <v>3.586752688115654E-2</v>
      </c>
      <c r="AD96" s="223">
        <f>'Other data'!$F25*(EXP('Other data'!$G55)*'Organic soils'!AA43^'Other data'!$H55)</f>
        <v>3.6527952282132854E-2</v>
      </c>
      <c r="AE96" s="223">
        <f>'Other data'!$F25*(EXP('Other data'!$G55)*'Organic soils'!AB43^'Other data'!$H55)</f>
        <v>3.7186506548776269E-2</v>
      </c>
      <c r="AF96" s="223">
        <f>'Other data'!$F25*(EXP('Other data'!$G55)*'Organic soils'!AC43^'Other data'!$H55)</f>
        <v>3.7843233116992947E-2</v>
      </c>
      <c r="AG96" s="223">
        <f>'Other data'!$F25*(EXP('Other data'!$G55)*'Organic soils'!AD43^'Other data'!$H55)</f>
        <v>3.7539750033154226E-2</v>
      </c>
      <c r="AH96" s="223">
        <f>'Other data'!$F25*(EXP('Other data'!$G55)*'Organic soils'!AE43^'Other data'!$H55)</f>
        <v>3.7235880919285008E-2</v>
      </c>
      <c r="AI96" s="223">
        <f>'Other data'!$F25*(EXP('Other data'!$G55)*'Organic soils'!AF43^'Other data'!$H55)</f>
        <v>3.6931621629637305E-2</v>
      </c>
      <c r="AJ96" s="223">
        <f>'Other data'!$F25*(EXP('Other data'!$G55)*'Organic soils'!AG43^'Other data'!$H55)</f>
        <v>3.662696793393995E-2</v>
      </c>
      <c r="AK96" s="223">
        <f>'Other data'!$F25*(EXP('Other data'!$G55)*'Organic soils'!AH43^'Other data'!$H55)</f>
        <v>3.6321915514844212E-2</v>
      </c>
      <c r="AL96" s="223">
        <f>'Other data'!$F25*(EXP('Other data'!$G55)*'Organic soils'!AI43^'Other data'!$H55)</f>
        <v>3.6016459965266374E-2</v>
      </c>
      <c r="AM96" s="223">
        <f>'Other data'!$F25*(EXP('Other data'!$G55)*'Organic soils'!AJ43^'Other data'!$H55)</f>
        <v>3.5710596785622391E-2</v>
      </c>
      <c r="AN96" s="223">
        <f>'Other data'!$F25*(EXP('Other data'!$G55)*'Organic soils'!AK43^'Other data'!$H55)</f>
        <v>3.5404321380949198E-2</v>
      </c>
      <c r="AO96" s="223">
        <f>'Other data'!$F25*(EXP('Other data'!$G55)*'Organic soils'!AL43^'Other data'!$H55)</f>
        <v>3.6317066481694492E-2</v>
      </c>
      <c r="AP96" s="223">
        <f>'Other data'!$F25*(EXP('Other data'!$G55)*'Organic soils'!AM43^'Other data'!$H55)</f>
        <v>3.7226220556041488E-2</v>
      </c>
      <c r="AQ96" s="223">
        <f>'Other data'!$F25*(EXP('Other data'!$G55)*'Organic soils'!AN43^'Other data'!$H55)</f>
        <v>3.8131898456362869E-2</v>
      </c>
      <c r="AR96" s="223">
        <f>'Other data'!$F25*(EXP('Other data'!$G55)*'Organic soils'!AO43^'Other data'!$H55)</f>
        <v>3.9034208315944383E-2</v>
      </c>
      <c r="AS96" s="223">
        <f>'Other data'!$F25*(EXP('Other data'!$G55)*'Organic soils'!AP43^'Other data'!$H55)</f>
        <v>3.9933252110781879E-2</v>
      </c>
      <c r="AT96" s="223">
        <f>'Other data'!$F25*(EXP('Other data'!$G55)*'Organic soils'!AQ43^'Other data'!$H55)</f>
        <v>3.9743002110876918E-2</v>
      </c>
      <c r="AU96" s="223">
        <f>'Other data'!$F25*(EXP('Other data'!$G55)*'Organic soils'!AR43^'Other data'!$H55)</f>
        <v>3.9552608891175137E-2</v>
      </c>
      <c r="AV96" s="223">
        <f>'Other data'!$F25*(EXP('Other data'!$G55)*'Organic soils'!AS43^'Other data'!$H55)</f>
        <v>3.9362071544900908E-2</v>
      </c>
      <c r="AW96" s="223">
        <f>'Other data'!$F25*(EXP('Other data'!$G55)*'Organic soils'!AT43^'Other data'!$H55)</f>
        <v>3.9171389154422392E-2</v>
      </c>
      <c r="AX96" s="223">
        <f>'Other data'!$F25*(EXP('Other data'!$G55)*'Organic soils'!AU43^'Other data'!$H55)</f>
        <v>3.8980560791059299E-2</v>
      </c>
      <c r="AY96" s="223">
        <f>'Other data'!$F25*(EXP('Other data'!$G55)*'Organic soils'!AV43^'Other data'!$H55)</f>
        <v>3.9161650100041745E-2</v>
      </c>
      <c r="AZ96" s="223">
        <f>'Other data'!$F25*(EXP('Other data'!$G55)*'Organic soils'!AW43^'Other data'!$H55)</f>
        <v>3.9342607917845808E-2</v>
      </c>
      <c r="BA96" s="223">
        <f>'Other data'!$F25*(EXP('Other data'!$G55)*'Organic soils'!AX43^'Other data'!$H55)</f>
        <v>3.9523435038778656E-2</v>
      </c>
      <c r="BB96" s="223">
        <f>'Other data'!$F25*(EXP('Other data'!$G55)*'Organic soils'!AY43^'Other data'!$H55)</f>
        <v>3.9704132248172382E-2</v>
      </c>
      <c r="BC96" s="223">
        <f>'Other data'!$F25*(EXP('Other data'!$G55)*'Organic soils'!AZ43^'Other data'!$H55)</f>
        <v>3.9715363464074893E-2</v>
      </c>
      <c r="BD96" s="223">
        <f>'Other data'!$F25*(EXP('Other data'!$G55)*'Organic soils'!BA43^'Other data'!$H55)</f>
        <v>3.9726594180907689E-2</v>
      </c>
      <c r="BE96" s="223">
        <f>'Other data'!$F25*(EXP('Other data'!$G55)*'Organic soils'!BB43^'Other data'!$H55)</f>
        <v>3.9737824398856182E-2</v>
      </c>
      <c r="BF96" s="223">
        <f>'Other data'!$F25*(EXP('Other data'!$G55)*'Organic soils'!BC43^'Other data'!$H55)</f>
        <v>3.9749054118105684E-2</v>
      </c>
      <c r="BG96" s="223">
        <f>'Other data'!$F25*(EXP('Other data'!$G55)*'Organic soils'!BD43^'Other data'!$H55)</f>
        <v>3.9760283338841289E-2</v>
      </c>
      <c r="BH96" s="223">
        <f>'Other data'!$F25*(EXP('Other data'!$G55)*'Organic soils'!BE43^'Other data'!$H55)</f>
        <v>3.9771512061248099E-2</v>
      </c>
      <c r="BI96" s="223">
        <f>'Other data'!$F25*(EXP('Other data'!$G55)*'Organic soils'!BF43^'Other data'!$H55)</f>
        <v>3.9782740285510959E-2</v>
      </c>
      <c r="BJ96" s="223">
        <f>'Other data'!$F25*(EXP('Other data'!$G55)*'Organic soils'!BG43^'Other data'!$H55)</f>
        <v>3.9793968011814687E-2</v>
      </c>
      <c r="BK96" s="223">
        <f>'Other data'!$F25*(EXP('Other data'!$G55)*'Organic soils'!BH43^'Other data'!$H55)</f>
        <v>3.9805195240343913E-2</v>
      </c>
      <c r="BL96" s="223">
        <f>'Other data'!$F25*(EXP('Other data'!$G55)*'Organic soils'!BI43^'Other data'!$H55)</f>
        <v>3.9816421971283135E-2</v>
      </c>
      <c r="BM96" s="223">
        <f>'Other data'!$F25*(EXP('Other data'!$G55)*'Organic soils'!BJ43^'Other data'!$H55)</f>
        <v>3.9827648204816768E-2</v>
      </c>
      <c r="BN96" s="223">
        <f>'Other data'!$F25*(EXP('Other data'!$G55)*'Organic soils'!BK43^'Other data'!$H55)</f>
        <v>4.007631526641281E-2</v>
      </c>
      <c r="BO96" s="223">
        <f>'Other data'!$F25*(EXP('Other data'!$G55)*'Organic soils'!BL43^'Other data'!$H55)</f>
        <v>4.0324740105511327E-2</v>
      </c>
      <c r="BP96" s="223">
        <f>'Other data'!$F25*(EXP('Other data'!$G55)*'Organic soils'!BM43^'Other data'!$H55)</f>
        <v>4.0572924681462785E-2</v>
      </c>
      <c r="BQ96" s="223">
        <f>'Other data'!$F25*(EXP('Other data'!$G55)*'Organic soils'!BN43^'Other data'!$H55)</f>
        <v>4.0820870924024984E-2</v>
      </c>
      <c r="BR96" s="223">
        <f>'Other data'!$F25*(EXP('Other data'!$G55)*'Organic soils'!BO43^'Other data'!$H55)</f>
        <v>4.1068580734013954E-2</v>
      </c>
      <c r="BS96" s="223">
        <f>'Other data'!$F25*(EXP('Other data'!$G55)*'Organic soils'!BP43^'Other data'!$H55)</f>
        <v>4.1316055983937165E-2</v>
      </c>
    </row>
    <row r="97" spans="1:71" ht="14.5" customHeight="1" x14ac:dyDescent="0.35">
      <c r="A97" s="107" t="s">
        <v>35</v>
      </c>
      <c r="B97" s="238" t="s">
        <v>2</v>
      </c>
      <c r="C97" s="31" t="s">
        <v>253</v>
      </c>
      <c r="D97" s="32" t="s">
        <v>5</v>
      </c>
      <c r="E97" s="106" t="s">
        <v>13</v>
      </c>
      <c r="F97" s="106" t="s">
        <v>130</v>
      </c>
      <c r="G97" s="236"/>
      <c r="H97" s="236"/>
      <c r="I97" s="236"/>
      <c r="J97" s="236"/>
      <c r="K97" s="223">
        <f>'Other data'!$F26*(EXP('Other data'!$G56)*'Organic soils'!H43^'Other data'!$H56)</f>
        <v>1.3021964762421059E-3</v>
      </c>
      <c r="L97" s="223">
        <f>'Other data'!$F26*(EXP('Other data'!$G56)*'Organic soils'!I43^'Other data'!$H56)</f>
        <v>1.3407621634813197E-3</v>
      </c>
      <c r="M97" s="223">
        <f>'Other data'!$F26*(EXP('Other data'!$G56)*'Organic soils'!J43^'Other data'!$H56)</f>
        <v>1.3792343482341074E-3</v>
      </c>
      <c r="N97" s="223">
        <f>'Other data'!$F26*(EXP('Other data'!$G56)*'Organic soils'!K43^'Other data'!$H56)</f>
        <v>1.4485753018382995E-3</v>
      </c>
      <c r="O97" s="223">
        <f>'Other data'!$F26*(EXP('Other data'!$G56)*'Organic soils'!L43^'Other data'!$H56)</f>
        <v>1.5176368522564431E-3</v>
      </c>
      <c r="P97" s="223">
        <f>'Other data'!$F26*(EXP('Other data'!$G56)*'Organic soils'!M43^'Other data'!$H56)</f>
        <v>1.5864338171580426E-3</v>
      </c>
      <c r="Q97" s="223">
        <f>'Other data'!$F26*(EXP('Other data'!$G56)*'Organic soils'!N43^'Other data'!$H56)</f>
        <v>1.6549795698736066E-3</v>
      </c>
      <c r="R97" s="223">
        <f>'Other data'!$F26*(EXP('Other data'!$G56)*'Organic soils'!O43^'Other data'!$H56)</f>
        <v>1.7232862386540766E-3</v>
      </c>
      <c r="S97" s="223">
        <f>'Other data'!$F26*(EXP('Other data'!$G56)*'Organic soils'!P43^'Other data'!$H56)</f>
        <v>1.7913648710613155E-3</v>
      </c>
      <c r="T97" s="223">
        <f>'Other data'!$F26*(EXP('Other data'!$G56)*'Organic soils'!Q43^'Other data'!$H56)</f>
        <v>1.8592255707772926E-3</v>
      </c>
      <c r="U97" s="223">
        <f>'Other data'!$F26*(EXP('Other data'!$G56)*'Organic soils'!R43^'Other data'!$H56)</f>
        <v>1.9268776123682121E-3</v>
      </c>
      <c r="V97" s="223">
        <f>'Other data'!$F26*(EXP('Other data'!$G56)*'Organic soils'!S43^'Other data'!$H56)</f>
        <v>1.9943295382594413E-3</v>
      </c>
      <c r="W97" s="223">
        <f>'Other data'!$F26*(EXP('Other data'!$G56)*'Organic soils'!T43^'Other data'!$H56)</f>
        <v>2.0404125099347317E-3</v>
      </c>
      <c r="X97" s="223">
        <f>'Other data'!$F26*(EXP('Other data'!$G56)*'Organic soils'!U43^'Other data'!$H56)</f>
        <v>2.0864077136222791E-3</v>
      </c>
      <c r="Y97" s="223">
        <f>'Other data'!$F26*(EXP('Other data'!$G56)*'Organic soils'!V43^'Other data'!$H56)</f>
        <v>2.132317407312919E-3</v>
      </c>
      <c r="Z97" s="223">
        <f>'Other data'!$F26*(EXP('Other data'!$G56)*'Organic soils'!W43^'Other data'!$H56)</f>
        <v>2.178143739614806E-3</v>
      </c>
      <c r="AA97" s="223">
        <f>'Other data'!$F26*(EXP('Other data'!$G56)*'Organic soils'!X43^'Other data'!$H56)</f>
        <v>2.2238887574241527E-3</v>
      </c>
      <c r="AB97" s="223">
        <f>'Other data'!$F26*(EXP('Other data'!$G56)*'Organic soils'!Y43^'Other data'!$H56)</f>
        <v>2.2695544128989074E-3</v>
      </c>
      <c r="AC97" s="223">
        <f>'Other data'!$F26*(EXP('Other data'!$G56)*'Organic soils'!Z43^'Other data'!$H56)</f>
        <v>2.3151425698129035E-3</v>
      </c>
      <c r="AD97" s="223">
        <f>'Other data'!$F26*(EXP('Other data'!$G56)*'Organic soils'!AA43^'Other data'!$H56)</f>
        <v>2.3606550093571719E-3</v>
      </c>
      <c r="AE97" s="223">
        <f>'Other data'!$F26*(EXP('Other data'!$G56)*'Organic soils'!AB43^'Other data'!$H56)</f>
        <v>2.4060934354474348E-3</v>
      </c>
      <c r="AF97" s="223">
        <f>'Other data'!$F26*(EXP('Other data'!$G56)*'Organic soils'!AC43^'Other data'!$H56)</f>
        <v>2.4514594795887754E-3</v>
      </c>
      <c r="AG97" s="223">
        <f>'Other data'!$F26*(EXP('Other data'!$G56)*'Organic soils'!AD43^'Other data'!$H56)</f>
        <v>2.4304885464667913E-3</v>
      </c>
      <c r="AH97" s="223">
        <f>'Other data'!$F26*(EXP('Other data'!$G56)*'Organic soils'!AE43^'Other data'!$H56)</f>
        <v>2.4095023157148579E-3</v>
      </c>
      <c r="AI97" s="223">
        <f>'Other data'!$F26*(EXP('Other data'!$G56)*'Organic soils'!AF43^'Other data'!$H56)</f>
        <v>2.3885006314625368E-3</v>
      </c>
      <c r="AJ97" s="223">
        <f>'Other data'!$F26*(EXP('Other data'!$G56)*'Organic soils'!AG43^'Other data'!$H56)</f>
        <v>2.3674833347485272E-3</v>
      </c>
      <c r="AK97" s="223">
        <f>'Other data'!$F26*(EXP('Other data'!$G56)*'Organic soils'!AH43^'Other data'!$H56)</f>
        <v>2.3464502634289912E-3</v>
      </c>
      <c r="AL97" s="223">
        <f>'Other data'!$F26*(EXP('Other data'!$G56)*'Organic soils'!AI43^'Other data'!$H56)</f>
        <v>2.3254012520822604E-3</v>
      </c>
      <c r="AM97" s="223">
        <f>'Other data'!$F26*(EXP('Other data'!$G56)*'Organic soils'!AJ43^'Other data'!$H56)</f>
        <v>2.3043361319097099E-3</v>
      </c>
      <c r="AN97" s="223">
        <f>'Other data'!$F26*(EXP('Other data'!$G56)*'Organic soils'!AK43^'Other data'!$H56)</f>
        <v>2.2832547306326414E-3</v>
      </c>
      <c r="AO97" s="223">
        <f>'Other data'!$F26*(EXP('Other data'!$G56)*'Organic soils'!AL43^'Other data'!$H56)</f>
        <v>2.3461160225382383E-3</v>
      </c>
      <c r="AP97" s="223">
        <f>'Other data'!$F26*(EXP('Other data'!$G56)*'Organic soils'!AM43^'Other data'!$H56)</f>
        <v>2.408835325968744E-3</v>
      </c>
      <c r="AQ97" s="223">
        <f>'Other data'!$F26*(EXP('Other data'!$G56)*'Organic soils'!AN43^'Other data'!$H56)</f>
        <v>2.4714169541839681E-3</v>
      </c>
      <c r="AR97" s="223">
        <f>'Other data'!$F26*(EXP('Other data'!$G56)*'Organic soils'!AO43^'Other data'!$H56)</f>
        <v>2.5338649747543391E-3</v>
      </c>
      <c r="AS97" s="223">
        <f>'Other data'!$F26*(EXP('Other data'!$G56)*'Organic soils'!AP43^'Other data'!$H56)</f>
        <v>2.5961832297398922E-3</v>
      </c>
      <c r="AT97" s="223">
        <f>'Other data'!$F26*(EXP('Other data'!$G56)*'Organic soils'!AQ43^'Other data'!$H56)</f>
        <v>2.5829879176934513E-3</v>
      </c>
      <c r="AU97" s="223">
        <f>'Other data'!$F26*(EXP('Other data'!$G56)*'Organic soils'!AR43^'Other data'!$H56)</f>
        <v>2.5697869083875368E-3</v>
      </c>
      <c r="AV97" s="223">
        <f>'Other data'!$F26*(EXP('Other data'!$G56)*'Organic soils'!AS43^'Other data'!$H56)</f>
        <v>2.5565801675951111E-3</v>
      </c>
      <c r="AW97" s="223">
        <f>'Other data'!$F26*(EXP('Other data'!$G56)*'Organic soils'!AT43^'Other data'!$H56)</f>
        <v>2.5433676606905313E-3</v>
      </c>
      <c r="AX97" s="223">
        <f>'Other data'!$F26*(EXP('Other data'!$G56)*'Organic soils'!AU43^'Other data'!$H56)</f>
        <v>2.5301493526426249E-3</v>
      </c>
      <c r="AY97" s="223">
        <f>'Other data'!$F26*(EXP('Other data'!$G56)*'Organic soils'!AV43^'Other data'!$H56)</f>
        <v>2.5426929507558925E-3</v>
      </c>
      <c r="AZ97" s="223">
        <f>'Other data'!$F26*(EXP('Other data'!$G56)*'Organic soils'!AW43^'Other data'!$H56)</f>
        <v>2.5552313233335863E-3</v>
      </c>
      <c r="BA97" s="223">
        <f>'Other data'!$F26*(EXP('Other data'!$G56)*'Organic soils'!AX43^'Other data'!$H56)</f>
        <v>2.5677645003373837E-3</v>
      </c>
      <c r="BB97" s="223">
        <f>'Other data'!$F26*(EXP('Other data'!$G56)*'Organic soils'!AY43^'Other data'!$H56)</f>
        <v>2.5802925113995495E-3</v>
      </c>
      <c r="BC97" s="223">
        <f>'Other data'!$F26*(EXP('Other data'!$G56)*'Organic soils'!AZ43^'Other data'!$H56)</f>
        <v>2.581071314880906E-3</v>
      </c>
      <c r="BD97" s="223">
        <f>'Other data'!$F26*(EXP('Other data'!$G56)*'Organic soils'!BA43^'Other data'!$H56)</f>
        <v>2.5818500985102691E-3</v>
      </c>
      <c r="BE97" s="223">
        <f>'Other data'!$F26*(EXP('Other data'!$G56)*'Organic soils'!BB43^'Other data'!$H56)</f>
        <v>2.5826288622946367E-3</v>
      </c>
      <c r="BF97" s="223">
        <f>'Other data'!$F26*(EXP('Other data'!$G56)*'Organic soils'!BC43^'Other data'!$H56)</f>
        <v>2.583407606241006E-3</v>
      </c>
      <c r="BG97" s="223">
        <f>'Other data'!$F26*(EXP('Other data'!$G56)*'Organic soils'!BD43^'Other data'!$H56)</f>
        <v>2.5841863303563647E-3</v>
      </c>
      <c r="BH97" s="223">
        <f>'Other data'!$F26*(EXP('Other data'!$G56)*'Organic soils'!BE43^'Other data'!$H56)</f>
        <v>2.5849650346477016E-3</v>
      </c>
      <c r="BI97" s="223">
        <f>'Other data'!$F26*(EXP('Other data'!$G56)*'Organic soils'!BF43^'Other data'!$H56)</f>
        <v>2.5857437191219943E-3</v>
      </c>
      <c r="BJ97" s="223">
        <f>'Other data'!$F26*(EXP('Other data'!$G56)*'Organic soils'!BG43^'Other data'!$H56)</f>
        <v>2.5865223837862193E-3</v>
      </c>
      <c r="BK97" s="223">
        <f>'Other data'!$F26*(EXP('Other data'!$G56)*'Organic soils'!BH43^'Other data'!$H56)</f>
        <v>2.5873010286473499E-3</v>
      </c>
      <c r="BL97" s="223">
        <f>'Other data'!$F26*(EXP('Other data'!$G56)*'Organic soils'!BI43^'Other data'!$H56)</f>
        <v>2.5880796537123491E-3</v>
      </c>
      <c r="BM97" s="223">
        <f>'Other data'!$F26*(EXP('Other data'!$G56)*'Organic soils'!BJ43^'Other data'!$H56)</f>
        <v>2.5888582589881836E-3</v>
      </c>
      <c r="BN97" s="223">
        <f>'Other data'!$F26*(EXP('Other data'!$G56)*'Organic soils'!BK43^'Other data'!$H56)</f>
        <v>2.6061085443172954E-3</v>
      </c>
      <c r="BO97" s="223">
        <f>'Other data'!$F26*(EXP('Other data'!$G56)*'Organic soils'!BL43^'Other data'!$H56)</f>
        <v>2.623349188686112E-3</v>
      </c>
      <c r="BP97" s="223">
        <f>'Other data'!$F26*(EXP('Other data'!$G56)*'Organic soils'!BM43^'Other data'!$H56)</f>
        <v>2.6405802661205995E-3</v>
      </c>
      <c r="BQ97" s="223">
        <f>'Other data'!$F26*(EXP('Other data'!$G56)*'Organic soils'!BN43^'Other data'!$H56)</f>
        <v>2.6578018495587866E-3</v>
      </c>
      <c r="BR97" s="223">
        <f>'Other data'!$F26*(EXP('Other data'!$G56)*'Organic soils'!BO43^'Other data'!$H56)</f>
        <v>2.6750140108742332E-3</v>
      </c>
      <c r="BS97" s="223">
        <f>'Other data'!$F26*(EXP('Other data'!$G56)*'Organic soils'!BP43^'Other data'!$H56)</f>
        <v>2.6922168208989073E-3</v>
      </c>
    </row>
    <row r="98" spans="1:71" ht="14.5" customHeight="1" x14ac:dyDescent="0.35">
      <c r="A98" s="107" t="s">
        <v>35</v>
      </c>
      <c r="B98" s="238" t="s">
        <v>2</v>
      </c>
      <c r="C98" s="31" t="s">
        <v>253</v>
      </c>
      <c r="D98" s="32" t="s">
        <v>5</v>
      </c>
      <c r="E98" s="106" t="s">
        <v>13</v>
      </c>
      <c r="F98" s="106" t="s">
        <v>131</v>
      </c>
      <c r="G98" s="236"/>
      <c r="H98" s="236"/>
      <c r="I98" s="236"/>
      <c r="J98" s="236"/>
      <c r="K98" s="223">
        <f>'Other data'!$F36*(EXP('Other data'!$G59)*'Organic soils'!H43^'Other data'!$H59)</f>
        <v>1.3008263043769752E-3</v>
      </c>
      <c r="L98" s="223">
        <f>'Other data'!$F36*(EXP('Other data'!$G59)*'Organic soils'!I43^'Other data'!$H59)</f>
        <v>1.3415958494400852E-3</v>
      </c>
      <c r="M98" s="223">
        <f>'Other data'!$F36*(EXP('Other data'!$G59)*'Organic soils'!J43^'Other data'!$H59)</f>
        <v>1.3823336464940726E-3</v>
      </c>
      <c r="N98" s="223">
        <f>'Other data'!$F36*(EXP('Other data'!$G59)*'Organic soils'!K43^'Other data'!$H59)</f>
        <v>1.4559217183859135E-3</v>
      </c>
      <c r="O98" s="223">
        <f>'Other data'!$F36*(EXP('Other data'!$G59)*'Organic soils'!L43^'Other data'!$H59)</f>
        <v>1.5294145015591848E-3</v>
      </c>
      <c r="P98" s="223">
        <f>'Other data'!$F36*(EXP('Other data'!$G59)*'Organic soils'!M43^'Other data'!$H59)</f>
        <v>1.6028168077461752E-3</v>
      </c>
      <c r="Q98" s="223">
        <f>'Other data'!$F36*(EXP('Other data'!$G59)*'Organic soils'!N43^'Other data'!$H59)</f>
        <v>1.6761329910273278E-3</v>
      </c>
      <c r="R98" s="223">
        <f>'Other data'!$F36*(EXP('Other data'!$G59)*'Organic soils'!O43^'Other data'!$H59)</f>
        <v>1.7493670099582716E-3</v>
      </c>
      <c r="S98" s="223">
        <f>'Other data'!$F36*(EXP('Other data'!$G59)*'Organic soils'!P43^'Other data'!$H59)</f>
        <v>1.8225224789534431E-3</v>
      </c>
      <c r="T98" s="223">
        <f>'Other data'!$F36*(EXP('Other data'!$G59)*'Organic soils'!Q43^'Other data'!$H59)</f>
        <v>1.8956027111509438E-3</v>
      </c>
      <c r="U98" s="223">
        <f>'Other data'!$F36*(EXP('Other data'!$G59)*'Organic soils'!R43^'Other data'!$H59)</f>
        <v>1.9686107544527633E-3</v>
      </c>
      <c r="V98" s="223">
        <f>'Other data'!$F36*(EXP('Other data'!$G59)*'Organic soils'!S43^'Other data'!$H59)</f>
        <v>2.041549422045155E-3</v>
      </c>
      <c r="W98" s="223">
        <f>'Other data'!$F36*(EXP('Other data'!$G59)*'Organic soils'!T43^'Other data'!$H59)</f>
        <v>2.0914626597595106E-3</v>
      </c>
      <c r="X98" s="223">
        <f>'Other data'!$F36*(EXP('Other data'!$G59)*'Organic soils'!U43^'Other data'!$H59)</f>
        <v>2.1413453697892758E-3</v>
      </c>
      <c r="Y98" s="223">
        <f>'Other data'!$F36*(EXP('Other data'!$G59)*'Organic soils'!V43^'Other data'!$H59)</f>
        <v>2.1911982994425134E-3</v>
      </c>
      <c r="Z98" s="223">
        <f>'Other data'!$F36*(EXP('Other data'!$G59)*'Organic soils'!W43^'Other data'!$H59)</f>
        <v>2.2410221607255636E-3</v>
      </c>
      <c r="AA98" s="223">
        <f>'Other data'!$F36*(EXP('Other data'!$G59)*'Organic soils'!X43^'Other data'!$H59)</f>
        <v>2.2908176327776728E-3</v>
      </c>
      <c r="AB98" s="223">
        <f>'Other data'!$F36*(EXP('Other data'!$G59)*'Organic soils'!Y43^'Other data'!$H59)</f>
        <v>2.3405853640869603E-3</v>
      </c>
      <c r="AC98" s="223">
        <f>'Other data'!$F36*(EXP('Other data'!$G59)*'Organic soils'!Z43^'Other data'!$H59)</f>
        <v>2.3903259745121333E-3</v>
      </c>
      <c r="AD98" s="223">
        <f>'Other data'!$F36*(EXP('Other data'!$G59)*'Organic soils'!AA43^'Other data'!$H59)</f>
        <v>2.4400400571303236E-3</v>
      </c>
      <c r="AE98" s="223">
        <f>'Other data'!$F36*(EXP('Other data'!$G59)*'Organic soils'!AB43^'Other data'!$H59)</f>
        <v>2.4897281799297305E-3</v>
      </c>
      <c r="AF98" s="223">
        <f>'Other data'!$F36*(EXP('Other data'!$G59)*'Organic soils'!AC43^'Other data'!$H59)</f>
        <v>2.5393908873627084E-3</v>
      </c>
      <c r="AG98" s="223">
        <f>'Other data'!$F36*(EXP('Other data'!$G59)*'Organic soils'!AD43^'Other data'!$H59)</f>
        <v>2.5164271633753097E-3</v>
      </c>
      <c r="AH98" s="223">
        <f>'Other data'!$F36*(EXP('Other data'!$G59)*'Organic soils'!AE43^'Other data'!$H59)</f>
        <v>2.4934580648199268E-3</v>
      </c>
      <c r="AI98" s="223">
        <f>'Other data'!$F36*(EXP('Other data'!$G59)*'Organic soils'!AF43^'Other data'!$H59)</f>
        <v>2.4704835396346585E-3</v>
      </c>
      <c r="AJ98" s="223">
        <f>'Other data'!$F36*(EXP('Other data'!$G59)*'Organic soils'!AG43^'Other data'!$H59)</f>
        <v>2.4475035347517704E-3</v>
      </c>
      <c r="AK98" s="223">
        <f>'Other data'!$F36*(EXP('Other data'!$G59)*'Organic soils'!AH43^'Other data'!$H59)</f>
        <v>2.424517996068379E-3</v>
      </c>
      <c r="AL98" s="223">
        <f>'Other data'!$F36*(EXP('Other data'!$G59)*'Organic soils'!AI43^'Other data'!$H59)</f>
        <v>2.4015268684160029E-3</v>
      </c>
      <c r="AM98" s="223">
        <f>'Other data'!$F36*(EXP('Other data'!$G59)*'Organic soils'!AJ43^'Other data'!$H59)</f>
        <v>2.3785300955288858E-3</v>
      </c>
      <c r="AN98" s="223">
        <f>'Other data'!$F36*(EXP('Other data'!$G59)*'Organic soils'!AK43^'Other data'!$H59)</f>
        <v>2.3555276200110955E-3</v>
      </c>
      <c r="AO98" s="223">
        <f>'Other data'!$F36*(EXP('Other data'!$G59)*'Organic soils'!AL43^'Other data'!$H59)</f>
        <v>2.4241528232376857E-3</v>
      </c>
      <c r="AP98" s="223">
        <f>'Other data'!$F36*(EXP('Other data'!$G59)*'Organic soils'!AM43^'Other data'!$H59)</f>
        <v>2.4927282426986772E-3</v>
      </c>
      <c r="AQ98" s="223">
        <f>'Other data'!$F36*(EXP('Other data'!$G59)*'Organic soils'!AN43^'Other data'!$H59)</f>
        <v>2.5612553175559877E-3</v>
      </c>
      <c r="AR98" s="223">
        <f>'Other data'!$F36*(EXP('Other data'!$G59)*'Organic soils'!AO43^'Other data'!$H59)</f>
        <v>2.6297354070236195E-3</v>
      </c>
      <c r="AS98" s="223">
        <f>'Other data'!$F36*(EXP('Other data'!$G59)*'Organic soils'!AP43^'Other data'!$H59)</f>
        <v>2.6981697968256244E-3</v>
      </c>
      <c r="AT98" s="223">
        <f>'Other data'!$F36*(EXP('Other data'!$G59)*'Organic soils'!AQ43^'Other data'!$H59)</f>
        <v>2.6836715071553189E-3</v>
      </c>
      <c r="AU98" s="223">
        <f>'Other data'!$F36*(EXP('Other data'!$G59)*'Organic soils'!AR43^'Other data'!$H59)</f>
        <v>2.6691712088457772E-3</v>
      </c>
      <c r="AV98" s="223">
        <f>'Other data'!$F36*(EXP('Other data'!$G59)*'Organic soils'!AS43^'Other data'!$H59)</f>
        <v>2.654668890423741E-3</v>
      </c>
      <c r="AW98" s="223">
        <f>'Other data'!$F36*(EXP('Other data'!$G59)*'Organic soils'!AT43^'Other data'!$H59)</f>
        <v>2.640164540285764E-3</v>
      </c>
      <c r="AX98" s="223">
        <f>'Other data'!$F36*(EXP('Other data'!$G59)*'Organic soils'!AU43^'Other data'!$H59)</f>
        <v>2.6256581466959777E-3</v>
      </c>
      <c r="AY98" s="223">
        <f>'Other data'!$F36*(EXP('Other data'!$G59)*'Organic soils'!AV43^'Other data'!$H59)</f>
        <v>2.6394239768894445E-3</v>
      </c>
      <c r="AZ98" s="223">
        <f>'Other data'!$F36*(EXP('Other data'!$G59)*'Organic soils'!AW43^'Other data'!$H59)</f>
        <v>2.6531879664167756E-3</v>
      </c>
      <c r="BA98" s="223">
        <f>'Other data'!$F36*(EXP('Other data'!$G59)*'Organic soils'!AX43^'Other data'!$H59)</f>
        <v>2.6669501253152737E-3</v>
      </c>
      <c r="BB98" s="223">
        <f>'Other data'!$F36*(EXP('Other data'!$G59)*'Organic soils'!AY43^'Other data'!$H59)</f>
        <v>2.6807104635146722E-3</v>
      </c>
      <c r="BC98" s="223">
        <f>'Other data'!$F36*(EXP('Other data'!$G59)*'Organic soils'!AZ43^'Other data'!$H59)</f>
        <v>2.6815660013195255E-3</v>
      </c>
      <c r="BD98" s="223">
        <f>'Other data'!$F36*(EXP('Other data'!$G59)*'Organic soils'!BA43^'Other data'!$H59)</f>
        <v>2.6824215321256078E-3</v>
      </c>
      <c r="BE98" s="223">
        <f>'Other data'!$F36*(EXP('Other data'!$G59)*'Organic soils'!BB43^'Other data'!$H59)</f>
        <v>2.6832770559352677E-3</v>
      </c>
      <c r="BF98" s="223">
        <f>'Other data'!$F36*(EXP('Other data'!$G59)*'Organic soils'!BC43^'Other data'!$H59)</f>
        <v>2.6841325727508477E-3</v>
      </c>
      <c r="BG98" s="223">
        <f>'Other data'!$F36*(EXP('Other data'!$G59)*'Organic soils'!BD43^'Other data'!$H59)</f>
        <v>2.6849880825746916E-3</v>
      </c>
      <c r="BH98" s="223">
        <f>'Other data'!$F36*(EXP('Other data'!$G59)*'Organic soils'!BE43^'Other data'!$H59)</f>
        <v>2.6858435854091433E-3</v>
      </c>
      <c r="BI98" s="223">
        <f>'Other data'!$F36*(EXP('Other data'!$G59)*'Organic soils'!BF43^'Other data'!$H59)</f>
        <v>2.6866990812565409E-3</v>
      </c>
      <c r="BJ98" s="223">
        <f>'Other data'!$F36*(EXP('Other data'!$G59)*'Organic soils'!BG43^'Other data'!$H59)</f>
        <v>2.687554570119224E-3</v>
      </c>
      <c r="BK98" s="223">
        <f>'Other data'!$F36*(EXP('Other data'!$G59)*'Organic soils'!BH43^'Other data'!$H59)</f>
        <v>2.6884100519995314E-3</v>
      </c>
      <c r="BL98" s="223">
        <f>'Other data'!$F36*(EXP('Other data'!$G59)*'Organic soils'!BI43^'Other data'!$H59)</f>
        <v>2.6892655268997961E-3</v>
      </c>
      <c r="BM98" s="223">
        <f>'Other data'!$F36*(EXP('Other data'!$G59)*'Organic soils'!BJ43^'Other data'!$H59)</f>
        <v>2.6901209948223558E-3</v>
      </c>
      <c r="BN98" s="223">
        <f>'Other data'!$F36*(EXP('Other data'!$G59)*'Organic soils'!BK43^'Other data'!$H59)</f>
        <v>2.7090779788472258E-3</v>
      </c>
      <c r="BO98" s="223">
        <f>'Other data'!$F36*(EXP('Other data'!$G59)*'Organic soils'!BL43^'Other data'!$H59)</f>
        <v>2.728031562095222E-3</v>
      </c>
      <c r="BP98" s="223">
        <f>'Other data'!$F36*(EXP('Other data'!$G59)*'Organic soils'!BM43^'Other data'!$H59)</f>
        <v>2.7469817694016235E-3</v>
      </c>
      <c r="BQ98" s="223">
        <f>'Other data'!$F36*(EXP('Other data'!$G59)*'Organic soils'!BN43^'Other data'!$H59)</f>
        <v>2.7659286252459548E-3</v>
      </c>
      <c r="BR98" s="223">
        <f>'Other data'!$F36*(EXP('Other data'!$G59)*'Organic soils'!BO43^'Other data'!$H59)</f>
        <v>2.7848721537594976E-3</v>
      </c>
      <c r="BS98" s="223">
        <f>'Other data'!$F36*(EXP('Other data'!$G59)*'Organic soils'!BP43^'Other data'!$H59)</f>
        <v>2.8038123787326647E-3</v>
      </c>
    </row>
    <row r="99" spans="1:71" ht="14.5" customHeight="1" x14ac:dyDescent="0.35">
      <c r="A99" s="107" t="s">
        <v>35</v>
      </c>
      <c r="B99" s="238" t="s">
        <v>2</v>
      </c>
      <c r="C99" s="31" t="s">
        <v>253</v>
      </c>
      <c r="D99" s="32" t="s">
        <v>5</v>
      </c>
      <c r="E99" s="106" t="s">
        <v>14</v>
      </c>
      <c r="F99" s="106" t="s">
        <v>23</v>
      </c>
      <c r="G99" s="236"/>
      <c r="H99" s="236"/>
      <c r="I99" s="236"/>
      <c r="J99" s="236"/>
      <c r="K99" s="223">
        <f>'Other data'!$F27*(EXP('Other data'!$G57)*'Organic soils'!H43^'Other data'!$H57)</f>
        <v>8.7936030439297892E-3</v>
      </c>
      <c r="L99" s="223">
        <f>'Other data'!$F27*(EXP('Other data'!$G57)*'Organic soils'!I43^'Other data'!$H57)</f>
        <v>9.0996844738013127E-3</v>
      </c>
      <c r="M99" s="223">
        <f>'Other data'!$F27*(EXP('Other data'!$G57)*'Organic soils'!J43^'Other data'!$H57)</f>
        <v>9.4065394320406951E-3</v>
      </c>
      <c r="N99" s="223">
        <f>'Other data'!$F27*(EXP('Other data'!$G57)*'Organic soils'!K43^'Other data'!$H57)</f>
        <v>9.9633162013799299E-3</v>
      </c>
      <c r="O99" s="223">
        <f>'Other data'!$F27*(EXP('Other data'!$G57)*'Organic soils'!L43^'Other data'!$H57)</f>
        <v>1.0522435273971488E-2</v>
      </c>
      <c r="P99" s="223">
        <f>'Other data'!$F27*(EXP('Other data'!$G57)*'Organic soils'!M43^'Other data'!$H57)</f>
        <v>1.1083790326227983E-2</v>
      </c>
      <c r="Q99" s="223">
        <f>'Other data'!$F27*(EXP('Other data'!$G57)*'Organic soils'!N43^'Other data'!$H57)</f>
        <v>1.1647284641921753E-2</v>
      </c>
      <c r="R99" s="223">
        <f>'Other data'!$F27*(EXP('Other data'!$G57)*'Organic soils'!O43^'Other data'!$H57)</f>
        <v>1.2212829850628187E-2</v>
      </c>
      <c r="S99" s="223">
        <f>'Other data'!$F27*(EXP('Other data'!$G57)*'Organic soils'!P43^'Other data'!$H57)</f>
        <v>1.2780344879069578E-2</v>
      </c>
      <c r="T99" s="223">
        <f>'Other data'!$F27*(EXP('Other data'!$G57)*'Organic soils'!Q43^'Other data'!$H57)</f>
        <v>1.3349755072112652E-2</v>
      </c>
      <c r="U99" s="223">
        <f>'Other data'!$F27*(EXP('Other data'!$G57)*'Organic soils'!R43^'Other data'!$H57)</f>
        <v>1.3920991450328308E-2</v>
      </c>
      <c r="V99" s="223">
        <f>'Other data'!$F27*(EXP('Other data'!$G57)*'Organic soils'!S43^'Other data'!$H57)</f>
        <v>1.4493990078488953E-2</v>
      </c>
      <c r="W99" s="223">
        <f>'Other data'!$F27*(EXP('Other data'!$G57)*'Organic soils'!T43^'Other data'!$H57)</f>
        <v>1.4887392963132864E-2</v>
      </c>
      <c r="X99" s="223">
        <f>'Other data'!$F27*(EXP('Other data'!$G57)*'Organic soils'!U43^'Other data'!$H57)</f>
        <v>1.5281576435519091E-2</v>
      </c>
      <c r="Y99" s="223">
        <f>'Other data'!$F27*(EXP('Other data'!$G57)*'Organic soils'!V43^'Other data'!$H57)</f>
        <v>1.5676523341501433E-2</v>
      </c>
      <c r="Z99" s="223">
        <f>'Other data'!$F27*(EXP('Other data'!$G57)*'Organic soils'!W43^'Other data'!$H57)</f>
        <v>1.6072217295805342E-2</v>
      </c>
      <c r="AA99" s="223">
        <f>'Other data'!$F27*(EXP('Other data'!$G57)*'Organic soils'!X43^'Other data'!$H57)</f>
        <v>1.6468642630800358E-2</v>
      </c>
      <c r="AB99" s="223">
        <f>'Other data'!$F27*(EXP('Other data'!$G57)*'Organic soils'!Y43^'Other data'!$H57)</f>
        <v>1.6865784349751521E-2</v>
      </c>
      <c r="AC99" s="223">
        <f>'Other data'!$F27*(EXP('Other data'!$G57)*'Organic soils'!Z43^'Other data'!$H57)</f>
        <v>1.7263628084072103E-2</v>
      </c>
      <c r="AD99" s="223">
        <f>'Other data'!$F27*(EXP('Other data'!$G57)*'Organic soils'!AA43^'Other data'!$H57)</f>
        <v>1.7662160054153664E-2</v>
      </c>
      <c r="AE99" s="223">
        <f>'Other data'!$F27*(EXP('Other data'!$G57)*'Organic soils'!AB43^'Other data'!$H57)</f>
        <v>1.806136703340858E-2</v>
      </c>
      <c r="AF99" s="223">
        <f>'Other data'!$F27*(EXP('Other data'!$G57)*'Organic soils'!AC43^'Other data'!$H57)</f>
        <v>1.8461236315198769E-2</v>
      </c>
      <c r="AG99" s="223">
        <f>'Other data'!$F27*(EXP('Other data'!$G57)*'Organic soils'!AD43^'Other data'!$H57)</f>
        <v>1.8276232575670726E-2</v>
      </c>
      <c r="AH99" s="223">
        <f>'Other data'!$F27*(EXP('Other data'!$G57)*'Organic soils'!AE43^'Other data'!$H57)</f>
        <v>1.8091369056468385E-2</v>
      </c>
      <c r="AI99" s="223">
        <f>'Other data'!$F27*(EXP('Other data'!$G57)*'Organic soils'!AF43^'Other data'!$H57)</f>
        <v>1.7906646974790632E-2</v>
      </c>
      <c r="AJ99" s="223">
        <f>'Other data'!$F27*(EXP('Other data'!$G57)*'Organic soils'!AG43^'Other data'!$H57)</f>
        <v>1.7722067570110467E-2</v>
      </c>
      <c r="AK99" s="223">
        <f>'Other data'!$F27*(EXP('Other data'!$G57)*'Organic soils'!AH43^'Other data'!$H57)</f>
        <v>1.7537632104800995E-2</v>
      </c>
      <c r="AL99" s="223">
        <f>'Other data'!$F27*(EXP('Other data'!$G57)*'Organic soils'!AI43^'Other data'!$H57)</f>
        <v>1.7353341864785276E-2</v>
      </c>
      <c r="AM99" s="223">
        <f>'Other data'!$F27*(EXP('Other data'!$G57)*'Organic soils'!AJ43^'Other data'!$H57)</f>
        <v>1.7169198160211053E-2</v>
      </c>
      <c r="AN99" s="223">
        <f>'Other data'!$F27*(EXP('Other data'!$G57)*'Organic soils'!AK43^'Other data'!$H57)</f>
        <v>1.6985202326152023E-2</v>
      </c>
      <c r="AO99" s="223">
        <f>'Other data'!$F27*(EXP('Other data'!$G57)*'Organic soils'!AL43^'Other data'!$H57)</f>
        <v>1.7534703494916964E-2</v>
      </c>
      <c r="AP99" s="223">
        <f>'Other data'!$F27*(EXP('Other data'!$G57)*'Organic soils'!AM43^'Other data'!$H57)</f>
        <v>1.808549821226987E-2</v>
      </c>
      <c r="AQ99" s="223">
        <f>'Other data'!$F27*(EXP('Other data'!$G57)*'Organic soils'!AN43^'Other data'!$H57)</f>
        <v>1.8637552900907607E-2</v>
      </c>
      <c r="AR99" s="223">
        <f>'Other data'!$F27*(EXP('Other data'!$G57)*'Organic soils'!AO43^'Other data'!$H57)</f>
        <v>1.9190835753752463E-2</v>
      </c>
      <c r="AS99" s="223">
        <f>'Other data'!$F27*(EXP('Other data'!$G57)*'Organic soils'!AP43^'Other data'!$H57)</f>
        <v>1.9745316595768558E-2</v>
      </c>
      <c r="AT99" s="223">
        <f>'Other data'!$F27*(EXP('Other data'!$G57)*'Organic soils'!AQ43^'Other data'!$H57)</f>
        <v>1.9627717061828219E-2</v>
      </c>
      <c r="AU99" s="223">
        <f>'Other data'!$F27*(EXP('Other data'!$G57)*'Organic soils'!AR43^'Other data'!$H57)</f>
        <v>1.9510170300442404E-2</v>
      </c>
      <c r="AV99" s="223">
        <f>'Other data'!$F27*(EXP('Other data'!$G57)*'Organic soils'!AS43^'Other data'!$H57)</f>
        <v>1.9392676581792945E-2</v>
      </c>
      <c r="AW99" s="223">
        <f>'Other data'!$F27*(EXP('Other data'!$G57)*'Organic soils'!AT43^'Other data'!$H57)</f>
        <v>1.9275236178966412E-2</v>
      </c>
      <c r="AX99" s="223">
        <f>'Other data'!$F27*(EXP('Other data'!$G57)*'Organic soils'!AU43^'Other data'!$H57)</f>
        <v>1.9157849368001682E-2</v>
      </c>
      <c r="AY99" s="223">
        <f>'Other data'!$F27*(EXP('Other data'!$G57)*'Organic soils'!AV43^'Other data'!$H57)</f>
        <v>1.9269241783205143E-2</v>
      </c>
      <c r="AZ99" s="223">
        <f>'Other data'!$F27*(EXP('Other data'!$G57)*'Organic soils'!AW43^'Other data'!$H57)</f>
        <v>1.9380682470515651E-2</v>
      </c>
      <c r="BA99" s="223">
        <f>'Other data'!$F27*(EXP('Other data'!$G57)*'Organic soils'!AX43^'Other data'!$H57)</f>
        <v>1.9492171193856978E-2</v>
      </c>
      <c r="BB99" s="223">
        <f>'Other data'!$F27*(EXP('Other data'!$G57)*'Organic soils'!AY43^'Other data'!$H57)</f>
        <v>1.9603707719551014E-2</v>
      </c>
      <c r="BC99" s="223">
        <f>'Other data'!$F27*(EXP('Other data'!$G57)*'Organic soils'!AZ43^'Other data'!$H57)</f>
        <v>1.9610644470882177E-2</v>
      </c>
      <c r="BD99" s="223">
        <f>'Other data'!$F27*(EXP('Other data'!$G57)*'Organic soils'!BA43^'Other data'!$H57)</f>
        <v>1.9617581406075016E-2</v>
      </c>
      <c r="BE99" s="223">
        <f>'Other data'!$F27*(EXP('Other data'!$G57)*'Organic soils'!BB43^'Other data'!$H57)</f>
        <v>1.9624518525074269E-2</v>
      </c>
      <c r="BF99" s="223">
        <f>'Other data'!$F27*(EXP('Other data'!$G57)*'Organic soils'!BC43^'Other data'!$H57)</f>
        <v>1.9631455827824693E-2</v>
      </c>
      <c r="BG99" s="223">
        <f>'Other data'!$F27*(EXP('Other data'!$G57)*'Organic soils'!BD43^'Other data'!$H57)</f>
        <v>1.9638393314271082E-2</v>
      </c>
      <c r="BH99" s="223">
        <f>'Other data'!$F27*(EXP('Other data'!$G57)*'Organic soils'!BE43^'Other data'!$H57)</f>
        <v>1.9645330984358271E-2</v>
      </c>
      <c r="BI99" s="223">
        <f>'Other data'!$F27*(EXP('Other data'!$G57)*'Organic soils'!BF43^'Other data'!$H57)</f>
        <v>1.9652268838031128E-2</v>
      </c>
      <c r="BJ99" s="223">
        <f>'Other data'!$F27*(EXP('Other data'!$G57)*'Organic soils'!BG43^'Other data'!$H57)</f>
        <v>1.9659206875234536E-2</v>
      </c>
      <c r="BK99" s="223">
        <f>'Other data'!$F27*(EXP('Other data'!$G57)*'Organic soils'!BH43^'Other data'!$H57)</f>
        <v>1.9666145095913454E-2</v>
      </c>
      <c r="BL99" s="223">
        <f>'Other data'!$F27*(EXP('Other data'!$G57)*'Organic soils'!BI43^'Other data'!$H57)</f>
        <v>1.967308350001282E-2</v>
      </c>
      <c r="BM99" s="223">
        <f>'Other data'!$F27*(EXP('Other data'!$G57)*'Organic soils'!BJ43^'Other data'!$H57)</f>
        <v>1.9680022087477673E-2</v>
      </c>
      <c r="BN99" s="223">
        <f>'Other data'!$F27*(EXP('Other data'!$G57)*'Organic soils'!BK43^'Other data'!$H57)</f>
        <v>1.9833841119019962E-2</v>
      </c>
      <c r="BO99" s="223">
        <f>'Other data'!$F27*(EXP('Other data'!$G57)*'Organic soils'!BL43^'Other data'!$H57)</f>
        <v>1.9987749589981424E-2</v>
      </c>
      <c r="BP99" s="223">
        <f>'Other data'!$F27*(EXP('Other data'!$G57)*'Organic soils'!BM43^'Other data'!$H57)</f>
        <v>2.0141746914526398E-2</v>
      </c>
      <c r="BQ99" s="223">
        <f>'Other data'!$F27*(EXP('Other data'!$G57)*'Organic soils'!BN43^'Other data'!$H57)</f>
        <v>2.0295832514775517E-2</v>
      </c>
      <c r="BR99" s="223">
        <f>'Other data'!$F27*(EXP('Other data'!$G57)*'Organic soils'!BO43^'Other data'!$H57)</f>
        <v>2.0450005820642218E-2</v>
      </c>
      <c r="BS99" s="223">
        <f>'Other data'!$F27*(EXP('Other data'!$G57)*'Organic soils'!BP43^'Other data'!$H57)</f>
        <v>2.0604266269674067E-2</v>
      </c>
    </row>
    <row r="100" spans="1:71" ht="14.5" customHeight="1" x14ac:dyDescent="0.35">
      <c r="A100" s="107" t="s">
        <v>35</v>
      </c>
      <c r="B100" s="238" t="s">
        <v>2</v>
      </c>
      <c r="C100" s="31" t="s">
        <v>253</v>
      </c>
      <c r="D100" s="32" t="s">
        <v>6</v>
      </c>
      <c r="E100" s="106" t="s">
        <v>15</v>
      </c>
      <c r="F100" s="106" t="s">
        <v>20</v>
      </c>
      <c r="G100" s="236"/>
      <c r="H100" s="236"/>
      <c r="I100" s="236"/>
      <c r="J100" s="236"/>
      <c r="K100" s="223">
        <f>'Other data'!$G$24*'Organic soils'!H44*'Other data'!$G$41*'Other data'!$G$42</f>
        <v>6.0406856964301613E-2</v>
      </c>
      <c r="L100" s="223">
        <f>'Other data'!$G$24*'Organic soils'!I44*'Other data'!$G$41*'Other data'!$G$42</f>
        <v>6.3665318128350884E-2</v>
      </c>
      <c r="M100" s="223">
        <f>'Other data'!$G$24*'Organic soils'!J44*'Other data'!$G$41*'Other data'!$G$42</f>
        <v>6.692377929240044E-2</v>
      </c>
      <c r="N100" s="223">
        <f>'Other data'!$G$24*'Organic soils'!K44*'Other data'!$G$41*'Other data'!$G$42</f>
        <v>7.7583408712578253E-2</v>
      </c>
      <c r="O100" s="223">
        <f>'Other data'!$G$24*'Organic soils'!L44*'Other data'!$G$41*'Other data'!$G$42</f>
        <v>8.824303813275633E-2</v>
      </c>
      <c r="P100" s="223">
        <f>'Other data'!$G$24*'Organic soils'!M44*'Other data'!$G$41*'Other data'!$G$42</f>
        <v>9.8902667552934392E-2</v>
      </c>
      <c r="Q100" s="223">
        <f>'Other data'!$G$24*'Organic soils'!N44*'Other data'!$G$41*'Other data'!$G$42</f>
        <v>0.10956229697311248</v>
      </c>
      <c r="R100" s="223">
        <f>'Other data'!$G$24*'Organic soils'!O44*'Other data'!$G$41*'Other data'!$G$42</f>
        <v>0.12022192639328676</v>
      </c>
      <c r="S100" s="223">
        <f>'Other data'!$G$24*'Organic soils'!P44*'Other data'!$G$41*'Other data'!$G$42</f>
        <v>0.13088155581346483</v>
      </c>
      <c r="T100" s="223">
        <f>'Other data'!$G$24*'Organic soils'!Q44*'Other data'!$G$41*'Other data'!$G$42</f>
        <v>0.14154118523364287</v>
      </c>
      <c r="U100" s="223">
        <f>'Other data'!$G$24*'Organic soils'!R44*'Other data'!$G$41*'Other data'!$G$42</f>
        <v>0.15220081465382096</v>
      </c>
      <c r="V100" s="223">
        <f>'Other data'!$G$24*'Organic soils'!S44*'Other data'!$G$41*'Other data'!$G$42</f>
        <v>0.16286044407399564</v>
      </c>
      <c r="W100" s="223">
        <f>'Other data'!$G$24*'Organic soils'!T44*'Other data'!$G$41*'Other data'!$G$42</f>
        <v>0.16728428077472723</v>
      </c>
      <c r="X100" s="223">
        <f>'Other data'!$G$24*'Organic soils'!U44*'Other data'!$G$41*'Other data'!$G$42</f>
        <v>0.17170811747545919</v>
      </c>
      <c r="Y100" s="223">
        <f>'Other data'!$G$24*'Organic soils'!V44*'Other data'!$G$41*'Other data'!$G$42</f>
        <v>0.17613195417619121</v>
      </c>
      <c r="Z100" s="223">
        <f>'Other data'!$G$24*'Organic soils'!W44*'Other data'!$G$41*'Other data'!$G$42</f>
        <v>0.18055579087692319</v>
      </c>
      <c r="AA100" s="223">
        <f>'Other data'!$G$24*'Organic soils'!X44*'Other data'!$G$41*'Other data'!$G$42</f>
        <v>0.18497962757765515</v>
      </c>
      <c r="AB100" s="223">
        <f>'Other data'!$G$24*'Organic soils'!Y44*'Other data'!$G$41*'Other data'!$G$42</f>
        <v>0.18940346427838717</v>
      </c>
      <c r="AC100" s="223">
        <f>'Other data'!$G$24*'Organic soils'!Z44*'Other data'!$G$41*'Other data'!$G$42</f>
        <v>0.19382730097911913</v>
      </c>
      <c r="AD100" s="223">
        <f>'Other data'!$G$24*'Organic soils'!AA44*'Other data'!$G$41*'Other data'!$G$42</f>
        <v>0.19825113767985117</v>
      </c>
      <c r="AE100" s="223">
        <f>'Other data'!$G$24*'Organic soils'!AB44*'Other data'!$G$41*'Other data'!$G$42</f>
        <v>0.20267497438058316</v>
      </c>
      <c r="AF100" s="223">
        <f>'Other data'!$G$24*'Organic soils'!AC44*'Other data'!$G$41*'Other data'!$G$42</f>
        <v>0.20709881108131531</v>
      </c>
      <c r="AG100" s="223">
        <f>'Other data'!$G$24*'Organic soils'!AD44*'Other data'!$G$41*'Other data'!$G$42</f>
        <v>0.20868101289954846</v>
      </c>
      <c r="AH100" s="223">
        <f>'Other data'!$G$24*'Organic soils'!AE44*'Other data'!$G$41*'Other data'!$G$42</f>
        <v>0.21026321471778181</v>
      </c>
      <c r="AI100" s="223">
        <f>'Other data'!$G$24*'Organic soils'!AF44*'Other data'!$G$41*'Other data'!$G$42</f>
        <v>0.21184541653601563</v>
      </c>
      <c r="AJ100" s="223">
        <f>'Other data'!$G$24*'Organic soils'!AG44*'Other data'!$G$41*'Other data'!$G$42</f>
        <v>0.213427618354249</v>
      </c>
      <c r="AK100" s="223">
        <f>'Other data'!$G$24*'Organic soils'!AH44*'Other data'!$G$41*'Other data'!$G$42</f>
        <v>0.21500982017248241</v>
      </c>
      <c r="AL100" s="223">
        <f>'Other data'!$G$24*'Organic soils'!AI44*'Other data'!$G$41*'Other data'!$G$42</f>
        <v>0.2165920219907157</v>
      </c>
      <c r="AM100" s="223">
        <f>'Other data'!$G$24*'Organic soils'!AJ44*'Other data'!$G$41*'Other data'!$G$42</f>
        <v>0.2181742238089491</v>
      </c>
      <c r="AN100" s="223">
        <f>'Other data'!$G$24*'Organic soils'!AK44*'Other data'!$G$41*'Other data'!$G$42</f>
        <v>0.21975642562718284</v>
      </c>
      <c r="AO100" s="223">
        <f>'Other data'!$G$24*'Organic soils'!AL44*'Other data'!$G$41*'Other data'!$G$42</f>
        <v>0.22409886224503667</v>
      </c>
      <c r="AP100" s="223">
        <f>'Other data'!$G$24*'Organic soils'!AM44*'Other data'!$G$41*'Other data'!$G$42</f>
        <v>0.22844129886288847</v>
      </c>
      <c r="AQ100" s="223">
        <f>'Other data'!$G$24*'Organic soils'!AN44*'Other data'!$G$41*'Other data'!$G$42</f>
        <v>0.23278373548074219</v>
      </c>
      <c r="AR100" s="223">
        <f>'Other data'!$G$24*'Organic soils'!AO44*'Other data'!$G$41*'Other data'!$G$42</f>
        <v>0.23712617209859593</v>
      </c>
      <c r="AS100" s="223">
        <f>'Other data'!$G$24*'Organic soils'!AP44*'Other data'!$G$41*'Other data'!$G$42</f>
        <v>0.24146860871644776</v>
      </c>
      <c r="AT100" s="223">
        <f>'Other data'!$G$24*'Organic soils'!AQ44*'Other data'!$G$41*'Other data'!$G$42</f>
        <v>0.2363554457837049</v>
      </c>
      <c r="AU100" s="223">
        <f>'Other data'!$G$24*'Organic soils'!AR44*'Other data'!$G$41*'Other data'!$G$42</f>
        <v>0.23124228285096307</v>
      </c>
      <c r="AV100" s="223">
        <f>'Other data'!$G$24*'Organic soils'!AS44*'Other data'!$G$41*'Other data'!$G$42</f>
        <v>0.22612911991821927</v>
      </c>
      <c r="AW100" s="223">
        <f>'Other data'!$G$24*'Organic soils'!AT44*'Other data'!$G$41*'Other data'!$G$42</f>
        <v>0.22101595698547744</v>
      </c>
      <c r="AX100" s="223">
        <f>'Other data'!$G$24*'Organic soils'!AU44*'Other data'!$G$41*'Other data'!$G$42</f>
        <v>0.21590279405273516</v>
      </c>
      <c r="AY100" s="223">
        <f>'Other data'!$G$24*'Organic soils'!AV44*'Other data'!$G$41*'Other data'!$G$42</f>
        <v>0.20978162291605248</v>
      </c>
      <c r="AZ100" s="223">
        <f>'Other data'!$G$24*'Organic soils'!AW44*'Other data'!$G$41*'Other data'!$G$42</f>
        <v>0.20366045177937134</v>
      </c>
      <c r="BA100" s="223">
        <f>'Other data'!$G$24*'Organic soils'!AX44*'Other data'!$G$41*'Other data'!$G$42</f>
        <v>0.1975392806426883</v>
      </c>
      <c r="BB100" s="223">
        <f>'Other data'!$G$24*'Organic soils'!AY44*'Other data'!$G$41*'Other data'!$G$42</f>
        <v>0.19141810950600874</v>
      </c>
      <c r="BC100" s="223">
        <f>'Other data'!$G$24*'Organic soils'!AZ44*'Other data'!$G$41*'Other data'!$G$42</f>
        <v>0.18936875419756974</v>
      </c>
      <c r="BD100" s="223">
        <f>'Other data'!$G$24*'Organic soils'!BA44*'Other data'!$G$41*'Other data'!$G$42</f>
        <v>0.18731939888913091</v>
      </c>
      <c r="BE100" s="223">
        <f>'Other data'!$G$24*'Organic soils'!BB44*'Other data'!$G$41*'Other data'!$G$42</f>
        <v>0.18527004358069207</v>
      </c>
      <c r="BF100" s="223">
        <f>'Other data'!$G$24*'Organic soils'!BC44*'Other data'!$G$41*'Other data'!$G$42</f>
        <v>0.18322068827225327</v>
      </c>
      <c r="BG100" s="223">
        <f>'Other data'!$G$24*'Organic soils'!BD44*'Other data'!$G$41*'Other data'!$G$42</f>
        <v>0.18117133296381396</v>
      </c>
      <c r="BH100" s="223">
        <f>'Other data'!$G$24*'Organic soils'!BE44*'Other data'!$G$41*'Other data'!$G$42</f>
        <v>0.17912197765537516</v>
      </c>
      <c r="BI100" s="223">
        <f>'Other data'!$G$24*'Organic soils'!BF44*'Other data'!$G$41*'Other data'!$G$42</f>
        <v>0.17707262234693633</v>
      </c>
      <c r="BJ100" s="223">
        <f>'Other data'!$G$24*'Organic soils'!BG44*'Other data'!$G$41*'Other data'!$G$42</f>
        <v>0.17502326703849699</v>
      </c>
      <c r="BK100" s="223">
        <f>'Other data'!$G$24*'Organic soils'!BH44*'Other data'!$G$41*'Other data'!$G$42</f>
        <v>0.17297391173005816</v>
      </c>
      <c r="BL100" s="223">
        <f>'Other data'!$G$24*'Organic soils'!BI44*'Other data'!$G$41*'Other data'!$G$42</f>
        <v>0.17092455642161936</v>
      </c>
      <c r="BM100" s="223">
        <f>'Other data'!$G$24*'Organic soils'!BJ44*'Other data'!$G$41*'Other data'!$G$42</f>
        <v>0.16887520111318016</v>
      </c>
      <c r="BN100" s="223">
        <f>'Other data'!$G$24*'Organic soils'!BK44*'Other data'!$G$41*'Other data'!$G$42</f>
        <v>0.16883835561475549</v>
      </c>
      <c r="BO100" s="223">
        <f>'Other data'!$G$24*'Organic soils'!BL44*'Other data'!$G$41*'Other data'!$G$42</f>
        <v>0.16880151011633077</v>
      </c>
      <c r="BP100" s="223">
        <f>'Other data'!$G$24*'Organic soils'!BM44*'Other data'!$G$41*'Other data'!$G$42</f>
        <v>0.1687646646179061</v>
      </c>
      <c r="BQ100" s="223">
        <f>'Other data'!$G$24*'Organic soils'!BN44*'Other data'!$G$41*'Other data'!$G$42</f>
        <v>0.1687278191194814</v>
      </c>
      <c r="BR100" s="223">
        <f>'Other data'!$G$24*'Organic soils'!BO44*'Other data'!$G$41*'Other data'!$G$42</f>
        <v>0.16869097362105676</v>
      </c>
      <c r="BS100" s="223">
        <f>'Other data'!$G$24*'Organic soils'!BP44*'Other data'!$G$41*'Other data'!$G$42</f>
        <v>0.16865412812263203</v>
      </c>
    </row>
    <row r="101" spans="1:71" ht="14.5" customHeight="1" x14ac:dyDescent="0.35">
      <c r="A101" s="107" t="s">
        <v>35</v>
      </c>
      <c r="B101" s="238" t="s">
        <v>2</v>
      </c>
      <c r="C101" s="31" t="s">
        <v>253</v>
      </c>
      <c r="D101" s="32" t="s">
        <v>6</v>
      </c>
      <c r="E101" s="106" t="s">
        <v>14</v>
      </c>
      <c r="F101" s="106" t="s">
        <v>21</v>
      </c>
      <c r="G101" s="236"/>
      <c r="H101" s="236"/>
      <c r="I101" s="236"/>
      <c r="J101" s="236"/>
      <c r="K101" s="223">
        <f>'Other data'!$G25*(EXP('Other data'!$I55)*'Organic soils'!H44^'Other data'!$J55)</f>
        <v>7.8771022760660662E-3</v>
      </c>
      <c r="L101" s="223">
        <f>'Other data'!$G25*(EXP('Other data'!$I55)*'Organic soils'!I44^'Other data'!$J55)</f>
        <v>8.3253321412255794E-3</v>
      </c>
      <c r="M101" s="223">
        <f>'Other data'!$G25*(EXP('Other data'!$I55)*'Organic soils'!J44^'Other data'!$J55)</f>
        <v>8.774789248478132E-3</v>
      </c>
      <c r="N101" s="223">
        <f>'Other data'!$G25*(EXP('Other data'!$I55)*'Organic soils'!K44^'Other data'!$J55)</f>
        <v>1.0253042404644853E-2</v>
      </c>
      <c r="O101" s="223">
        <f>'Other data'!$G25*(EXP('Other data'!$I55)*'Organic soils'!L44^'Other data'!$J55)</f>
        <v>1.1742214996263604E-2</v>
      </c>
      <c r="P101" s="223">
        <f>'Other data'!$G25*(EXP('Other data'!$I55)*'Organic soils'!M44^'Other data'!$J55)</f>
        <v>1.3241047773726979E-2</v>
      </c>
      <c r="Q101" s="223">
        <f>'Other data'!$G25*(EXP('Other data'!$I55)*'Organic soils'!N44^'Other data'!$J55)</f>
        <v>1.4748548225930851E-2</v>
      </c>
      <c r="R101" s="223">
        <f>'Other data'!$G25*(EXP('Other data'!$I55)*'Organic soils'!O44^'Other data'!$J55)</f>
        <v>1.6263913319551293E-2</v>
      </c>
      <c r="S101" s="223">
        <f>'Other data'!$G25*(EXP('Other data'!$I55)*'Organic soils'!P44^'Other data'!$J55)</f>
        <v>1.7786479566139875E-2</v>
      </c>
      <c r="T101" s="223">
        <f>'Other data'!$G25*(EXP('Other data'!$I55)*'Organic soils'!Q44^'Other data'!$J55)</f>
        <v>1.9315689285470134E-2</v>
      </c>
      <c r="U101" s="223">
        <f>'Other data'!$G25*(EXP('Other data'!$I55)*'Organic soils'!R44^'Other data'!$J55)</f>
        <v>2.0851066974702685E-2</v>
      </c>
      <c r="V101" s="223">
        <f>'Other data'!$G25*(EXP('Other data'!$I55)*'Organic soils'!S44^'Other data'!$J55)</f>
        <v>2.2392202253809477E-2</v>
      </c>
      <c r="W101" s="223">
        <f>'Other data'!$G25*(EXP('Other data'!$I55)*'Organic soils'!T44^'Other data'!$J55)</f>
        <v>2.3033390858176E-2</v>
      </c>
      <c r="X101" s="223">
        <f>'Other data'!$G25*(EXP('Other data'!$I55)*'Organic soils'!U44^'Other data'!$J55)</f>
        <v>2.3675485668688923E-2</v>
      </c>
      <c r="Y101" s="223">
        <f>'Other data'!$G25*(EXP('Other data'!$I55)*'Organic soils'!V44^'Other data'!$J55)</f>
        <v>2.4318464564692152E-2</v>
      </c>
      <c r="Z101" s="223">
        <f>'Other data'!$G25*(EXP('Other data'!$I55)*'Organic soils'!W44^'Other data'!$J55)</f>
        <v>2.4962306508131849E-2</v>
      </c>
      <c r="AA101" s="223">
        <f>'Other data'!$G25*(EXP('Other data'!$I55)*'Organic soils'!X44^'Other data'!$J55)</f>
        <v>2.5606991465313485E-2</v>
      </c>
      <c r="AB101" s="223">
        <f>'Other data'!$G25*(EXP('Other data'!$I55)*'Organic soils'!Y44^'Other data'!$J55)</f>
        <v>2.6252500336052198E-2</v>
      </c>
      <c r="AC101" s="223">
        <f>'Other data'!$G25*(EXP('Other data'!$I55)*'Organic soils'!Z44^'Other data'!$J55)</f>
        <v>2.6898814889361466E-2</v>
      </c>
      <c r="AD101" s="223">
        <f>'Other data'!$G25*(EXP('Other data'!$I55)*'Organic soils'!AA44^'Other data'!$J55)</f>
        <v>2.7545917704940647E-2</v>
      </c>
      <c r="AE101" s="223">
        <f>'Other data'!$G25*(EXP('Other data'!$I55)*'Organic soils'!AB44^'Other data'!$J55)</f>
        <v>2.8193792119821058E-2</v>
      </c>
      <c r="AF101" s="223">
        <f>'Other data'!$G25*(EXP('Other data'!$I55)*'Organic soils'!AC44^'Other data'!$J55)</f>
        <v>2.8842422179612616E-2</v>
      </c>
      <c r="AG101" s="223">
        <f>'Other data'!$G25*(EXP('Other data'!$I55)*'Organic soils'!AD44^'Other data'!$J55)</f>
        <v>2.9074587679996575E-2</v>
      </c>
      <c r="AH101" s="223">
        <f>'Other data'!$G25*(EXP('Other data'!$I55)*'Organic soils'!AE44^'Other data'!$J55)</f>
        <v>2.9306847198131036E-2</v>
      </c>
      <c r="AI101" s="223">
        <f>'Other data'!$G25*(EXP('Other data'!$I55)*'Organic soils'!AF44^'Other data'!$J55)</f>
        <v>2.9539200064177006E-2</v>
      </c>
      <c r="AJ101" s="223">
        <f>'Other data'!$G25*(EXP('Other data'!$I55)*'Organic soils'!AG44^'Other data'!$J55)</f>
        <v>2.9771645618036045E-2</v>
      </c>
      <c r="AK101" s="223">
        <f>'Other data'!$G25*(EXP('Other data'!$I55)*'Organic soils'!AH44^'Other data'!$J55)</f>
        <v>3.0004183209137746E-2</v>
      </c>
      <c r="AL101" s="223">
        <f>'Other data'!$G25*(EXP('Other data'!$I55)*'Organic soils'!AI44^'Other data'!$J55)</f>
        <v>3.0236812196232848E-2</v>
      </c>
      <c r="AM101" s="223">
        <f>'Other data'!$G25*(EXP('Other data'!$I55)*'Organic soils'!AJ44^'Other data'!$J55)</f>
        <v>3.0469531947192579E-2</v>
      </c>
      <c r="AN101" s="223">
        <f>'Other data'!$G25*(EXP('Other data'!$I55)*'Organic soils'!AK44^'Other data'!$J55)</f>
        <v>3.0702341838813825E-2</v>
      </c>
      <c r="AO101" s="223">
        <f>'Other data'!$G25*(EXP('Other data'!$I55)*'Organic soils'!AL44^'Other data'!$J55)</f>
        <v>3.1341759136287214E-2</v>
      </c>
      <c r="AP101" s="223">
        <f>'Other data'!$G25*(EXP('Other data'!$I55)*'Organic soils'!AM44^'Other data'!$J55)</f>
        <v>3.1981838453068144E-2</v>
      </c>
      <c r="AQ101" s="223">
        <f>'Other data'!$G25*(EXP('Other data'!$I55)*'Organic soils'!AN44^'Other data'!$J55)</f>
        <v>3.2622567869347627E-2</v>
      </c>
      <c r="AR101" s="223">
        <f>'Other data'!$G25*(EXP('Other data'!$I55)*'Organic soils'!AO44^'Other data'!$J55)</f>
        <v>3.3263935898448602E-2</v>
      </c>
      <c r="AS101" s="223">
        <f>'Other data'!$G25*(EXP('Other data'!$I55)*'Organic soils'!AP44^'Other data'!$J55)</f>
        <v>3.3905931463437747E-2</v>
      </c>
      <c r="AT101" s="223">
        <f>'Other data'!$G25*(EXP('Other data'!$I55)*'Organic soils'!AQ44^'Other data'!$J55)</f>
        <v>3.315005525394471E-2</v>
      </c>
      <c r="AU101" s="223">
        <f>'Other data'!$G25*(EXP('Other data'!$I55)*'Organic soils'!AR44^'Other data'!$J55)</f>
        <v>3.2395051810975108E-2</v>
      </c>
      <c r="AV101" s="223">
        <f>'Other data'!$G25*(EXP('Other data'!$I55)*'Organic soils'!AS44^'Other data'!$J55)</f>
        <v>3.1640939394520333E-2</v>
      </c>
      <c r="AW101" s="223">
        <f>'Other data'!$G25*(EXP('Other data'!$I55)*'Organic soils'!AT44^'Other data'!$J55)</f>
        <v>3.0887737068020688E-2</v>
      </c>
      <c r="AX101" s="223">
        <f>'Other data'!$G25*(EXP('Other data'!$I55)*'Organic soils'!AU44^'Other data'!$J55)</f>
        <v>3.0135464753119401E-2</v>
      </c>
      <c r="AY101" s="223">
        <f>'Other data'!$G25*(EXP('Other data'!$I55)*'Organic soils'!AV44^'Other data'!$J55)</f>
        <v>2.9236141954979405E-2</v>
      </c>
      <c r="AZ101" s="223">
        <f>'Other data'!$G25*(EXP('Other data'!$I55)*'Organic soils'!AW44^'Other data'!$J55)</f>
        <v>2.8338219535834062E-2</v>
      </c>
      <c r="BA101" s="223">
        <f>'Other data'!$G25*(EXP('Other data'!$I55)*'Organic soils'!AX44^'Other data'!$J55)</f>
        <v>2.7441737317424709E-2</v>
      </c>
      <c r="BB101" s="223">
        <f>'Other data'!$G25*(EXP('Other data'!$I55)*'Organic soils'!AY44^'Other data'!$J55)</f>
        <v>2.6546737522663715E-2</v>
      </c>
      <c r="BC101" s="223">
        <f>'Other data'!$G25*(EXP('Other data'!$I55)*'Organic soils'!AZ44^'Other data'!$J55)</f>
        <v>2.6247432418180956E-2</v>
      </c>
      <c r="BD101" s="223">
        <f>'Other data'!$G25*(EXP('Other data'!$I55)*'Organic soils'!BA44^'Other data'!$J55)</f>
        <v>2.594830023443832E-2</v>
      </c>
      <c r="BE101" s="223">
        <f>'Other data'!$G25*(EXP('Other data'!$I55)*'Organic soils'!BB44^'Other data'!$J55)</f>
        <v>2.5649342761787958E-2</v>
      </c>
      <c r="BF101" s="223">
        <f>'Other data'!$G25*(EXP('Other data'!$I55)*'Organic soils'!BC44^'Other data'!$J55)</f>
        <v>2.5350561829123257E-2</v>
      </c>
      <c r="BG101" s="223">
        <f>'Other data'!$G25*(EXP('Other data'!$I55)*'Organic soils'!BD44^'Other data'!$J55)</f>
        <v>2.5051959305148731E-2</v>
      </c>
      <c r="BH101" s="223">
        <f>'Other data'!$G25*(EXP('Other data'!$I55)*'Organic soils'!BE44^'Other data'!$J55)</f>
        <v>2.4753537099706967E-2</v>
      </c>
      <c r="BI101" s="223">
        <f>'Other data'!$G25*(EXP('Other data'!$I55)*'Organic soils'!BF44^'Other data'!$J55)</f>
        <v>2.4455297165164768E-2</v>
      </c>
      <c r="BJ101" s="223">
        <f>'Other data'!$G25*(EXP('Other data'!$I55)*'Organic soils'!BG44^'Other data'!$J55)</f>
        <v>2.4157241497863201E-2</v>
      </c>
      <c r="BK101" s="223">
        <f>'Other data'!$G25*(EXP('Other data'!$I55)*'Organic soils'!BH44^'Other data'!$J55)</f>
        <v>2.38593721396347E-2</v>
      </c>
      <c r="BL101" s="223">
        <f>'Other data'!$G25*(EXP('Other data'!$I55)*'Organic soils'!BI44^'Other data'!$J55)</f>
        <v>2.3561691179390408E-2</v>
      </c>
      <c r="BM101" s="223">
        <f>'Other data'!$G25*(EXP('Other data'!$I55)*'Organic soils'!BJ44^'Other data'!$J55)</f>
        <v>2.3264200754783269E-2</v>
      </c>
      <c r="BN101" s="223">
        <f>'Other data'!$G25*(EXP('Other data'!$I55)*'Organic soils'!BK44^'Other data'!$J55)</f>
        <v>2.3258853911226108E-2</v>
      </c>
      <c r="BO101" s="223">
        <f>'Other data'!$G25*(EXP('Other data'!$I55)*'Organic soils'!BL44^'Other data'!$J55)</f>
        <v>2.3253507129977754E-2</v>
      </c>
      <c r="BP101" s="223">
        <f>'Other data'!$G25*(EXP('Other data'!$I55)*'Organic soils'!BM44^'Other data'!$J55)</f>
        <v>2.3248160411051103E-2</v>
      </c>
      <c r="BQ101" s="223">
        <f>'Other data'!$G25*(EXP('Other data'!$I55)*'Organic soils'!BN44^'Other data'!$J55)</f>
        <v>2.324281375445901E-2</v>
      </c>
      <c r="BR101" s="223">
        <f>'Other data'!$G25*(EXP('Other data'!$I55)*'Organic soils'!BO44^'Other data'!$J55)</f>
        <v>2.3237467160214388E-2</v>
      </c>
      <c r="BS101" s="223">
        <f>'Other data'!$G25*(EXP('Other data'!$I55)*'Organic soils'!BP44^'Other data'!$J55)</f>
        <v>2.3232120628330119E-2</v>
      </c>
    </row>
    <row r="102" spans="1:71" ht="14.5" customHeight="1" x14ac:dyDescent="0.35">
      <c r="A102" s="107" t="s">
        <v>35</v>
      </c>
      <c r="B102" s="238" t="s">
        <v>2</v>
      </c>
      <c r="C102" s="31" t="s">
        <v>253</v>
      </c>
      <c r="D102" s="32" t="s">
        <v>6</v>
      </c>
      <c r="E102" s="106" t="s">
        <v>13</v>
      </c>
      <c r="F102" s="106" t="s">
        <v>130</v>
      </c>
      <c r="G102" s="236"/>
      <c r="H102" s="236"/>
      <c r="I102" s="236"/>
      <c r="J102" s="236"/>
      <c r="K102" s="223">
        <f>'Other data'!$G26*(EXP('Other data'!$I56)*'Organic soils'!H44^'Other data'!$J56)</f>
        <v>1.4814625776964237E-3</v>
      </c>
      <c r="L102" s="223">
        <f>'Other data'!$G26*(EXP('Other data'!$I56)*'Organic soils'!I44^'Other data'!$J56)</f>
        <v>1.5582696338456139E-3</v>
      </c>
      <c r="M102" s="223">
        <f>'Other data'!$G26*(EXP('Other data'!$I56)*'Organic soils'!J44^'Other data'!$J56)</f>
        <v>1.6349277806359656E-3</v>
      </c>
      <c r="N102" s="223">
        <f>'Other data'!$G26*(EXP('Other data'!$I56)*'Organic soils'!K44^'Other data'!$J56)</f>
        <v>1.8847520819076612E-3</v>
      </c>
      <c r="O102" s="223">
        <f>'Other data'!$G26*(EXP('Other data'!$I56)*'Organic soils'!L44^'Other data'!$J56)</f>
        <v>2.1332746737323383E-3</v>
      </c>
      <c r="P102" s="223">
        <f>'Other data'!$G26*(EXP('Other data'!$I56)*'Organic soils'!M44^'Other data'!$J56)</f>
        <v>2.3806592405426668E-3</v>
      </c>
      <c r="Q102" s="223">
        <f>'Other data'!$G26*(EXP('Other data'!$I56)*'Organic soils'!N44^'Other data'!$J56)</f>
        <v>2.6270333513286328E-3</v>
      </c>
      <c r="R102" s="223">
        <f>'Other data'!$G26*(EXP('Other data'!$I56)*'Organic soils'!O44^'Other data'!$J56)</f>
        <v>2.8724991945895E-3</v>
      </c>
      <c r="S102" s="223">
        <f>'Other data'!$G26*(EXP('Other data'!$I56)*'Organic soils'!P44^'Other data'!$J56)</f>
        <v>3.1171404450844173E-3</v>
      </c>
      <c r="T102" s="223">
        <f>'Other data'!$G26*(EXP('Other data'!$I56)*'Organic soils'!Q44^'Other data'!$J56)</f>
        <v>3.3610268606881935E-3</v>
      </c>
      <c r="U102" s="223">
        <f>'Other data'!$G26*(EXP('Other data'!$I56)*'Organic soils'!R44^'Other data'!$J56)</f>
        <v>3.6042174754853584E-3</v>
      </c>
      <c r="V102" s="223">
        <f>'Other data'!$G26*(EXP('Other data'!$I56)*'Organic soils'!S44^'Other data'!$J56)</f>
        <v>3.8467628867317576E-3</v>
      </c>
      <c r="W102" s="223">
        <f>'Other data'!$G26*(EXP('Other data'!$I56)*'Organic soils'!T44^'Other data'!$J56)</f>
        <v>3.9472424107659171E-3</v>
      </c>
      <c r="X102" s="223">
        <f>'Other data'!$G26*(EXP('Other data'!$I56)*'Organic soils'!U44^'Other data'!$J56)</f>
        <v>4.0476212660499567E-3</v>
      </c>
      <c r="Y102" s="223">
        <f>'Other data'!$G26*(EXP('Other data'!$I56)*'Organic soils'!V44^'Other data'!$J56)</f>
        <v>4.1479021437702563E-3</v>
      </c>
      <c r="Z102" s="223">
        <f>'Other data'!$G26*(EXP('Other data'!$I56)*'Organic soils'!W44^'Other data'!$J56)</f>
        <v>4.2480875973857392E-3</v>
      </c>
      <c r="AA102" s="223">
        <f>'Other data'!$G26*(EXP('Other data'!$I56)*'Organic soils'!X44^'Other data'!$J56)</f>
        <v>4.3481800528786911E-3</v>
      </c>
      <c r="AB102" s="223">
        <f>'Other data'!$G26*(EXP('Other data'!$I56)*'Organic soils'!Y44^'Other data'!$J56)</f>
        <v>4.448181818015636E-3</v>
      </c>
      <c r="AC102" s="223">
        <f>'Other data'!$G26*(EXP('Other data'!$I56)*'Organic soils'!Z44^'Other data'!$J56)</f>
        <v>4.5480950907348106E-3</v>
      </c>
      <c r="AD102" s="223">
        <f>'Other data'!$G26*(EXP('Other data'!$I56)*'Organic soils'!AA44^'Other data'!$J56)</f>
        <v>4.6479219667605954E-3</v>
      </c>
      <c r="AE102" s="223">
        <f>'Other data'!$G26*(EXP('Other data'!$I56)*'Organic soils'!AB44^'Other data'!$J56)</f>
        <v>4.7476644465318987E-3</v>
      </c>
      <c r="AF102" s="223">
        <f>'Other data'!$G26*(EXP('Other data'!$I56)*'Organic soils'!AC44^'Other data'!$J56)</f>
        <v>4.8473244415198815E-3</v>
      </c>
      <c r="AG102" s="223">
        <f>'Other data'!$G26*(EXP('Other data'!$I56)*'Organic soils'!AD44^'Other data'!$J56)</f>
        <v>4.8829485383997647E-3</v>
      </c>
      <c r="AH102" s="223">
        <f>'Other data'!$G26*(EXP('Other data'!$I56)*'Organic soils'!AE44^'Other data'!$J56)</f>
        <v>4.9185623999022958E-3</v>
      </c>
      <c r="AI102" s="223">
        <f>'Other data'!$G26*(EXP('Other data'!$I56)*'Organic soils'!AF44^'Other data'!$J56)</f>
        <v>4.9541661059564574E-3</v>
      </c>
      <c r="AJ102" s="223">
        <f>'Other data'!$G26*(EXP('Other data'!$I56)*'Organic soils'!AG44^'Other data'!$J56)</f>
        <v>4.9897597352747888E-3</v>
      </c>
      <c r="AK102" s="223">
        <f>'Other data'!$G26*(EXP('Other data'!$I56)*'Organic soils'!AH44^'Other data'!$J56)</f>
        <v>5.0253433653808478E-3</v>
      </c>
      <c r="AL102" s="223">
        <f>'Other data'!$G26*(EXP('Other data'!$I56)*'Organic soils'!AI44^'Other data'!$J56)</f>
        <v>5.0609170726357384E-3</v>
      </c>
      <c r="AM102" s="223">
        <f>'Other data'!$G26*(EXP('Other data'!$I56)*'Organic soils'!AJ44^'Other data'!$J56)</f>
        <v>5.0964809322639115E-3</v>
      </c>
      <c r="AN102" s="223">
        <f>'Other data'!$G26*(EXP('Other data'!$I56)*'Organic soils'!AK44^'Other data'!$J56)</f>
        <v>5.1320350183782252E-3</v>
      </c>
      <c r="AO102" s="223">
        <f>'Other data'!$G26*(EXP('Other data'!$I56)*'Organic soils'!AL44^'Other data'!$J56)</f>
        <v>5.229565457082465E-3</v>
      </c>
      <c r="AP102" s="223">
        <f>'Other data'!$G26*(EXP('Other data'!$I56)*'Organic soils'!AM44^'Other data'!$J56)</f>
        <v>5.3270242911002096E-3</v>
      </c>
      <c r="AQ102" s="223">
        <f>'Other data'!$G26*(EXP('Other data'!$I56)*'Organic soils'!AN44^'Other data'!$J56)</f>
        <v>5.4244129328136267E-3</v>
      </c>
      <c r="AR102" s="223">
        <f>'Other data'!$G26*(EXP('Other data'!$I56)*'Organic soils'!AO44^'Other data'!$J56)</f>
        <v>5.5217327409214957E-3</v>
      </c>
      <c r="AS102" s="223">
        <f>'Other data'!$G26*(EXP('Other data'!$I56)*'Organic soils'!AP44^'Other data'!$J56)</f>
        <v>5.6189850234254985E-3</v>
      </c>
      <c r="AT102" s="223">
        <f>'Other data'!$G26*(EXP('Other data'!$I56)*'Organic soils'!AQ44^'Other data'!$J56)</f>
        <v>5.5044646998671535E-3</v>
      </c>
      <c r="AU102" s="223">
        <f>'Other data'!$G26*(EXP('Other data'!$I56)*'Organic soils'!AR44^'Other data'!$J56)</f>
        <v>5.3898504346156272E-3</v>
      </c>
      <c r="AV102" s="223">
        <f>'Other data'!$G26*(EXP('Other data'!$I56)*'Organic soils'!AS44^'Other data'!$J56)</f>
        <v>5.2751400704812088E-3</v>
      </c>
      <c r="AW102" s="223">
        <f>'Other data'!$G26*(EXP('Other data'!$I56)*'Organic soils'!AT44^'Other data'!$J56)</f>
        <v>5.1603313508028735E-3</v>
      </c>
      <c r="AX102" s="223">
        <f>'Other data'!$G26*(EXP('Other data'!$I56)*'Organic soils'!AU44^'Other data'!$J56)</f>
        <v>5.0454219124515982E-3</v>
      </c>
      <c r="AY102" s="223">
        <f>'Other data'!$G26*(EXP('Other data'!$I56)*'Organic soils'!AV44^'Other data'!$J56)</f>
        <v>4.90772330422805E-3</v>
      </c>
      <c r="AZ102" s="223">
        <f>'Other data'!$G26*(EXP('Other data'!$I56)*'Organic soils'!AW44^'Other data'!$J56)</f>
        <v>4.7698723121875853E-3</v>
      </c>
      <c r="BA102" s="223">
        <f>'Other data'!$G26*(EXP('Other data'!$I56)*'Organic soils'!AX44^'Other data'!$J56)</f>
        <v>4.6318641786137335E-3</v>
      </c>
      <c r="BB102" s="223">
        <f>'Other data'!$G26*(EXP('Other data'!$I56)*'Organic soils'!AY44^'Other data'!$J56)</f>
        <v>4.4936938450310842E-3</v>
      </c>
      <c r="BC102" s="223">
        <f>'Other data'!$G26*(EXP('Other data'!$I56)*'Organic soils'!AZ44^'Other data'!$J56)</f>
        <v>4.4473975365347434E-3</v>
      </c>
      <c r="BD102" s="223">
        <f>'Other data'!$G26*(EXP('Other data'!$I56)*'Organic soils'!BA44^'Other data'!$J56)</f>
        <v>4.4010822350974014E-3</v>
      </c>
      <c r="BE102" s="223">
        <f>'Other data'!$G26*(EXP('Other data'!$I56)*'Organic soils'!BB44^'Other data'!$J56)</f>
        <v>4.3547477249995031E-3</v>
      </c>
      <c r="BF102" s="223">
        <f>'Other data'!$G26*(EXP('Other data'!$I56)*'Organic soils'!BC44^'Other data'!$J56)</f>
        <v>4.3083937856573966E-3</v>
      </c>
      <c r="BG102" s="223">
        <f>'Other data'!$G26*(EXP('Other data'!$I56)*'Organic soils'!BD44^'Other data'!$J56)</f>
        <v>4.2620201914580144E-3</v>
      </c>
      <c r="BH102" s="223">
        <f>'Other data'!$G26*(EXP('Other data'!$I56)*'Organic soils'!BE44^'Other data'!$J56)</f>
        <v>4.2156267115860116E-3</v>
      </c>
      <c r="BI102" s="223">
        <f>'Other data'!$G26*(EXP('Other data'!$I56)*'Organic soils'!BF44^'Other data'!$J56)</f>
        <v>4.1692131098428498E-3</v>
      </c>
      <c r="BJ102" s="223">
        <f>'Other data'!$G26*(EXP('Other data'!$I56)*'Organic soils'!BG44^'Other data'!$J56)</f>
        <v>4.1227791444574894E-3</v>
      </c>
      <c r="BK102" s="223">
        <f>'Other data'!$G26*(EXP('Other data'!$I56)*'Organic soils'!BH44^'Other data'!$J56)</f>
        <v>4.0763245678881463E-3</v>
      </c>
      <c r="BL102" s="223">
        <f>'Other data'!$G26*(EXP('Other data'!$I56)*'Organic soils'!BI44^'Other data'!$J56)</f>
        <v>4.0298491266144675E-3</v>
      </c>
      <c r="BM102" s="223">
        <f>'Other data'!$G26*(EXP('Other data'!$I56)*'Organic soils'!BJ44^'Other data'!$J56)</f>
        <v>3.9833525609197116E-3</v>
      </c>
      <c r="BN102" s="223">
        <f>'Other data'!$G26*(EXP('Other data'!$I56)*'Organic soils'!BK44^'Other data'!$J56)</f>
        <v>3.982516401062574E-3</v>
      </c>
      <c r="BO102" s="223">
        <f>'Other data'!$G26*(EXP('Other data'!$I56)*'Organic soils'!BL44^'Other data'!$J56)</f>
        <v>3.9816802342896159E-3</v>
      </c>
      <c r="BP102" s="223">
        <f>'Other data'!$G26*(EXP('Other data'!$I56)*'Organic soils'!BM44^'Other data'!$J56)</f>
        <v>3.9808440605992711E-3</v>
      </c>
      <c r="BQ102" s="223">
        <f>'Other data'!$G26*(EXP('Other data'!$I56)*'Organic soils'!BN44^'Other data'!$J56)</f>
        <v>3.9800078799899713E-3</v>
      </c>
      <c r="BR102" s="223">
        <f>'Other data'!$G26*(EXP('Other data'!$I56)*'Organic soils'!BO44^'Other data'!$J56)</f>
        <v>3.9791716924601518E-3</v>
      </c>
      <c r="BS102" s="223">
        <f>'Other data'!$G26*(EXP('Other data'!$I56)*'Organic soils'!BP44^'Other data'!$J56)</f>
        <v>3.9783354980082409E-3</v>
      </c>
    </row>
    <row r="103" spans="1:71" ht="14.5" customHeight="1" x14ac:dyDescent="0.35">
      <c r="A103" s="107" t="s">
        <v>35</v>
      </c>
      <c r="B103" s="238" t="s">
        <v>2</v>
      </c>
      <c r="C103" s="31" t="s">
        <v>253</v>
      </c>
      <c r="D103" s="32" t="s">
        <v>6</v>
      </c>
      <c r="E103" s="106" t="s">
        <v>13</v>
      </c>
      <c r="F103" s="106" t="s">
        <v>131</v>
      </c>
      <c r="G103" s="236"/>
      <c r="H103" s="236"/>
      <c r="I103" s="236"/>
      <c r="J103" s="236"/>
      <c r="K103" s="223">
        <f>'Other data'!$G$36*'Organic soils'!H44*'Other data'!$G$41*'Other data'!$G$47</f>
        <v>2.0853920701139794E-5</v>
      </c>
      <c r="L103" s="223">
        <f>'Other data'!$G$36*'Organic soils'!I44*'Other data'!$G$41*'Other data'!$G$47</f>
        <v>2.1978820987923209E-5</v>
      </c>
      <c r="M103" s="223">
        <f>'Other data'!$G$36*'Organic soils'!J44*'Other data'!$G$41*'Other data'!$G$47</f>
        <v>2.3103721274706715E-5</v>
      </c>
      <c r="N103" s="223">
        <f>'Other data'!$G$36*'Organic soils'!K44*'Other data'!$G$41*'Other data'!$G$47</f>
        <v>2.6783685401350375E-5</v>
      </c>
      <c r="O103" s="223">
        <f>'Other data'!$G$36*'Organic soils'!L44*'Other data'!$G$41*'Other data'!$G$47</f>
        <v>3.0463649527994134E-5</v>
      </c>
      <c r="P103" s="223">
        <f>'Other data'!$G$36*'Organic soils'!M44*'Other data'!$G$41*'Other data'!$G$47</f>
        <v>3.4143613654637882E-5</v>
      </c>
      <c r="Q103" s="223">
        <f>'Other data'!$G$36*'Organic soils'!N44*'Other data'!$G$41*'Other data'!$G$47</f>
        <v>3.7823577781281641E-5</v>
      </c>
      <c r="R103" s="223">
        <f>'Other data'!$G$36*'Organic soils'!O44*'Other data'!$G$41*'Other data'!$G$47</f>
        <v>4.1503541907924085E-5</v>
      </c>
      <c r="S103" s="223">
        <f>'Other data'!$G$36*'Organic soils'!P44*'Other data'!$G$41*'Other data'!$G$47</f>
        <v>4.5183506034567836E-5</v>
      </c>
      <c r="T103" s="223">
        <f>'Other data'!$G$36*'Organic soils'!Q44*'Other data'!$G$41*'Other data'!$G$47</f>
        <v>4.8863470161211595E-5</v>
      </c>
      <c r="U103" s="223">
        <f>'Other data'!$G$36*'Organic soils'!R44*'Other data'!$G$41*'Other data'!$G$47</f>
        <v>5.254343428785534E-5</v>
      </c>
      <c r="V103" s="223">
        <f>'Other data'!$G$36*'Organic soils'!S44*'Other data'!$G$41*'Other data'!$G$47</f>
        <v>5.622339841449792E-5</v>
      </c>
      <c r="W103" s="223">
        <f>'Other data'!$G$36*'Organic soils'!T44*'Other data'!$G$41*'Other data'!$G$47</f>
        <v>5.7750614766879372E-5</v>
      </c>
      <c r="X103" s="223">
        <f>'Other data'!$G$36*'Organic soils'!U44*'Other data'!$G$41*'Other data'!$G$47</f>
        <v>5.9277831119260953E-5</v>
      </c>
      <c r="Y103" s="223">
        <f>'Other data'!$G$36*'Organic soils'!V44*'Other data'!$G$41*'Other data'!$G$47</f>
        <v>6.0805047471642534E-5</v>
      </c>
      <c r="Z103" s="223">
        <f>'Other data'!$G$36*'Organic soils'!W44*'Other data'!$G$41*'Other data'!$G$47</f>
        <v>6.2332263824024136E-5</v>
      </c>
      <c r="AA103" s="223">
        <f>'Other data'!$G$36*'Organic soils'!X44*'Other data'!$G$41*'Other data'!$G$47</f>
        <v>6.3859480176405717E-5</v>
      </c>
      <c r="AB103" s="223">
        <f>'Other data'!$G$36*'Organic soils'!Y44*'Other data'!$G$41*'Other data'!$G$47</f>
        <v>6.5386696528787298E-5</v>
      </c>
      <c r="AC103" s="223">
        <f>'Other data'!$G$36*'Organic soils'!Z44*'Other data'!$G$41*'Other data'!$G$47</f>
        <v>6.6913912881168866E-5</v>
      </c>
      <c r="AD103" s="223">
        <f>'Other data'!$G$36*'Organic soils'!AA44*'Other data'!$G$41*'Other data'!$G$47</f>
        <v>6.8441129233550447E-5</v>
      </c>
      <c r="AE103" s="223">
        <f>'Other data'!$G$36*'Organic soils'!AB44*'Other data'!$G$41*'Other data'!$G$47</f>
        <v>6.9968345585932028E-5</v>
      </c>
      <c r="AF103" s="223">
        <f>'Other data'!$G$36*'Organic soils'!AC44*'Other data'!$G$41*'Other data'!$G$47</f>
        <v>7.1495561938313704E-5</v>
      </c>
      <c r="AG103" s="223">
        <f>'Other data'!$G$36*'Organic soils'!AD44*'Other data'!$G$41*'Other data'!$G$47</f>
        <v>7.2041776605137562E-5</v>
      </c>
      <c r="AH103" s="223">
        <f>'Other data'!$G$36*'Organic soils'!AE44*'Other data'!$G$41*'Other data'!$G$47</f>
        <v>7.2587991271961516E-5</v>
      </c>
      <c r="AI103" s="223">
        <f>'Other data'!$G$36*'Organic soils'!AF44*'Other data'!$G$41*'Other data'!$G$47</f>
        <v>7.3134205938785618E-5</v>
      </c>
      <c r="AJ103" s="223">
        <f>'Other data'!$G$36*'Organic soils'!AG44*'Other data'!$G$41*'Other data'!$G$47</f>
        <v>7.3680420605609572E-5</v>
      </c>
      <c r="AK103" s="223">
        <f>'Other data'!$G$36*'Organic soils'!AH44*'Other data'!$G$41*'Other data'!$G$47</f>
        <v>7.4226635272433498E-5</v>
      </c>
      <c r="AL103" s="223">
        <f>'Other data'!$G$36*'Organic soils'!AI44*'Other data'!$G$41*'Other data'!$G$47</f>
        <v>7.4772849939257452E-5</v>
      </c>
      <c r="AM103" s="223">
        <f>'Other data'!$G$36*'Organic soils'!AJ44*'Other data'!$G$41*'Other data'!$G$47</f>
        <v>7.5319064606081391E-5</v>
      </c>
      <c r="AN103" s="223">
        <f>'Other data'!$G$36*'Organic soils'!AK44*'Other data'!$G$41*'Other data'!$G$47</f>
        <v>7.586527927290548E-5</v>
      </c>
      <c r="AO103" s="223">
        <f>'Other data'!$G$36*'Organic soils'!AL44*'Other data'!$G$41*'Other data'!$G$47</f>
        <v>7.7364394330852693E-5</v>
      </c>
      <c r="AP103" s="223">
        <f>'Other data'!$G$36*'Organic soils'!AM44*'Other data'!$G$41*'Other data'!$G$47</f>
        <v>7.8863509388799242E-5</v>
      </c>
      <c r="AQ103" s="223">
        <f>'Other data'!$G$36*'Organic soils'!AN44*'Other data'!$G$41*'Other data'!$G$47</f>
        <v>8.0362624446746441E-5</v>
      </c>
      <c r="AR103" s="223">
        <f>'Other data'!$G$36*'Organic soils'!AO44*'Other data'!$G$41*'Other data'!$G$47</f>
        <v>8.1861739504693654E-5</v>
      </c>
      <c r="AS103" s="223">
        <f>'Other data'!$G$36*'Organic soils'!AP44*'Other data'!$G$41*'Other data'!$G$47</f>
        <v>8.3360854562640203E-5</v>
      </c>
      <c r="AT103" s="223">
        <f>'Other data'!$G$36*'Organic soils'!AQ44*'Other data'!$G$41*'Other data'!$G$47</f>
        <v>8.159566597826408E-5</v>
      </c>
      <c r="AU103" s="223">
        <f>'Other data'!$G$36*'Organic soils'!AR44*'Other data'!$G$41*'Other data'!$G$47</f>
        <v>7.9830477393888282E-5</v>
      </c>
      <c r="AV103" s="223">
        <f>'Other data'!$G$36*'Organic soils'!AS44*'Other data'!$G$41*'Other data'!$G$47</f>
        <v>7.8065288809511834E-5</v>
      </c>
      <c r="AW103" s="223">
        <f>'Other data'!$G$36*'Organic soils'!AT44*'Other data'!$G$41*'Other data'!$G$47</f>
        <v>7.6300100225136036E-5</v>
      </c>
      <c r="AX103" s="223">
        <f>'Other data'!$G$36*'Organic soils'!AU44*'Other data'!$G$41*'Other data'!$G$47</f>
        <v>7.4534911640760116E-5</v>
      </c>
      <c r="AY103" s="223">
        <f>'Other data'!$G$36*'Organic soils'!AV44*'Other data'!$G$41*'Other data'!$G$47</f>
        <v>7.2421734033159657E-5</v>
      </c>
      <c r="AZ103" s="223">
        <f>'Other data'!$G$36*'Organic soils'!AW44*'Other data'!$G$41*'Other data'!$G$47</f>
        <v>7.0308556425559726E-5</v>
      </c>
      <c r="BA103" s="223">
        <f>'Other data'!$G$36*'Organic soils'!AX44*'Other data'!$G$41*'Other data'!$G$47</f>
        <v>6.8195378817959145E-5</v>
      </c>
      <c r="BB103" s="223">
        <f>'Other data'!$G$36*'Organic soils'!AY44*'Other data'!$G$41*'Other data'!$G$47</f>
        <v>6.6082201210359757E-5</v>
      </c>
      <c r="BC103" s="223">
        <f>'Other data'!$G$36*'Organic soils'!AZ44*'Other data'!$G$41*'Other data'!$G$47</f>
        <v>6.5374713762106929E-5</v>
      </c>
      <c r="BD103" s="223">
        <f>'Other data'!$G$36*'Organic soils'!BA44*'Other data'!$G$41*'Other data'!$G$47</f>
        <v>6.4667226313854182E-5</v>
      </c>
      <c r="BE103" s="223">
        <f>'Other data'!$G$36*'Organic soils'!BB44*'Other data'!$G$41*'Other data'!$G$47</f>
        <v>6.3959738865601421E-5</v>
      </c>
      <c r="BF103" s="223">
        <f>'Other data'!$G$36*'Organic soils'!BC44*'Other data'!$G$41*'Other data'!$G$47</f>
        <v>6.3252251417348648E-5</v>
      </c>
      <c r="BG103" s="223">
        <f>'Other data'!$G$36*'Organic soils'!BD44*'Other data'!$G$41*'Other data'!$G$47</f>
        <v>6.2544763969095725E-5</v>
      </c>
      <c r="BH103" s="223">
        <f>'Other data'!$G$36*'Organic soils'!BE44*'Other data'!$G$41*'Other data'!$G$47</f>
        <v>6.1837276520842978E-5</v>
      </c>
      <c r="BI103" s="223">
        <f>'Other data'!$G$36*'Organic soils'!BF44*'Other data'!$G$41*'Other data'!$G$47</f>
        <v>6.1129789072590217E-5</v>
      </c>
      <c r="BJ103" s="223">
        <f>'Other data'!$G$36*'Organic soils'!BG44*'Other data'!$G$41*'Other data'!$G$47</f>
        <v>6.0422301624337281E-5</v>
      </c>
      <c r="BK103" s="223">
        <f>'Other data'!$G$36*'Organic soils'!BH44*'Other data'!$G$41*'Other data'!$G$47</f>
        <v>5.9714814176084527E-5</v>
      </c>
      <c r="BL103" s="223">
        <f>'Other data'!$G$36*'Organic soils'!BI44*'Other data'!$G$41*'Other data'!$G$47</f>
        <v>5.900732672783176E-5</v>
      </c>
      <c r="BM103" s="223">
        <f>'Other data'!$G$36*'Organic soils'!BJ44*'Other data'!$G$41*'Other data'!$G$47</f>
        <v>5.8299839279578885E-5</v>
      </c>
      <c r="BN103" s="223">
        <f>'Other data'!$G$36*'Organic soils'!BK44*'Other data'!$G$41*'Other data'!$G$47</f>
        <v>5.8287119314645166E-5</v>
      </c>
      <c r="BO103" s="223">
        <f>'Other data'!$G$36*'Organic soils'!BL44*'Other data'!$G$41*'Other data'!$G$47</f>
        <v>5.827439934971144E-5</v>
      </c>
      <c r="BP103" s="223">
        <f>'Other data'!$G$36*'Organic soils'!BM44*'Other data'!$G$41*'Other data'!$G$47</f>
        <v>5.82616793847777E-5</v>
      </c>
      <c r="BQ103" s="223">
        <f>'Other data'!$G$36*'Organic soils'!BN44*'Other data'!$G$41*'Other data'!$G$47</f>
        <v>5.8248959419843988E-5</v>
      </c>
      <c r="BR103" s="223">
        <f>'Other data'!$G$36*'Organic soils'!BO44*'Other data'!$G$41*'Other data'!$G$47</f>
        <v>5.8236239454910262E-5</v>
      </c>
      <c r="BS103" s="223">
        <f>'Other data'!$G$36*'Organic soils'!BP44*'Other data'!$G$41*'Other data'!$G$47</f>
        <v>5.8223519489976543E-5</v>
      </c>
    </row>
    <row r="104" spans="1:71" ht="14.5" customHeight="1" x14ac:dyDescent="0.35">
      <c r="A104" s="107" t="s">
        <v>35</v>
      </c>
      <c r="B104" s="238" t="s">
        <v>2</v>
      </c>
      <c r="C104" s="31" t="s">
        <v>253</v>
      </c>
      <c r="D104" s="32" t="s">
        <v>6</v>
      </c>
      <c r="E104" s="106" t="s">
        <v>14</v>
      </c>
      <c r="F104" s="106" t="s">
        <v>23</v>
      </c>
      <c r="G104" s="236"/>
      <c r="H104" s="236"/>
      <c r="I104" s="236"/>
      <c r="J104" s="236"/>
      <c r="K104" s="223">
        <f>'Other data'!$G$27*'Organic soils'!H44*'Other data'!$G$41*'Other data'!$G$45</f>
        <v>1.0791903962839845E-2</v>
      </c>
      <c r="L104" s="223">
        <f>'Other data'!$G$27*'Organic soils'!I44*'Other data'!$G$41*'Other data'!$G$45</f>
        <v>1.1374039861250259E-2</v>
      </c>
      <c r="M104" s="223">
        <f>'Other data'!$G$27*'Organic soils'!J44*'Other data'!$G$41*'Other data'!$G$45</f>
        <v>1.1956175759660724E-2</v>
      </c>
      <c r="N104" s="223">
        <f>'Other data'!$G$27*'Organic soils'!K44*'Other data'!$G$41*'Other data'!$G$45</f>
        <v>1.3860557195198818E-2</v>
      </c>
      <c r="O104" s="223">
        <f>'Other data'!$G$27*'Organic soils'!L44*'Other data'!$G$41*'Other data'!$G$45</f>
        <v>1.5764938630736962E-2</v>
      </c>
      <c r="P104" s="223">
        <f>'Other data'!$G$27*'Organic soils'!M44*'Other data'!$G$41*'Other data'!$G$45</f>
        <v>1.7669320066275106E-2</v>
      </c>
      <c r="Q104" s="223">
        <f>'Other data'!$G$27*'Organic soils'!N44*'Other data'!$G$41*'Other data'!$G$45</f>
        <v>1.9573701501813246E-2</v>
      </c>
      <c r="R104" s="223">
        <f>'Other data'!$G$27*'Organic soils'!O44*'Other data'!$G$41*'Other data'!$G$45</f>
        <v>2.1478082937350713E-2</v>
      </c>
      <c r="S104" s="223">
        <f>'Other data'!$G$27*'Organic soils'!P44*'Other data'!$G$41*'Other data'!$G$45</f>
        <v>2.3382464372888854E-2</v>
      </c>
      <c r="T104" s="223">
        <f>'Other data'!$G$27*'Organic soils'!Q44*'Other data'!$G$41*'Other data'!$G$45</f>
        <v>2.5286845808426998E-2</v>
      </c>
      <c r="U104" s="223">
        <f>'Other data'!$G$27*'Organic soils'!R44*'Other data'!$G$41*'Other data'!$G$45</f>
        <v>2.7191227243965138E-2</v>
      </c>
      <c r="V104" s="223">
        <f>'Other data'!$G$27*'Organic soils'!S44*'Other data'!$G$41*'Other data'!$G$45</f>
        <v>2.9095608679502675E-2</v>
      </c>
      <c r="W104" s="223">
        <f>'Other data'!$G$27*'Organic soils'!T44*'Other data'!$G$41*'Other data'!$G$45</f>
        <v>2.9885943141860077E-2</v>
      </c>
      <c r="X104" s="223">
        <f>'Other data'!$G$27*'Organic soils'!U44*'Other data'!$G$41*'Other data'!$G$45</f>
        <v>3.0676277604217546E-2</v>
      </c>
      <c r="Y104" s="223">
        <f>'Other data'!$G$27*'Organic soils'!V44*'Other data'!$G$41*'Other data'!$G$45</f>
        <v>3.1466612066575014E-2</v>
      </c>
      <c r="Z104" s="223">
        <f>'Other data'!$G$27*'Organic soils'!W44*'Other data'!$G$41*'Other data'!$G$45</f>
        <v>3.2256946528932483E-2</v>
      </c>
      <c r="AA104" s="223">
        <f>'Other data'!$G$27*'Organic soils'!X44*'Other data'!$G$41*'Other data'!$G$45</f>
        <v>3.3047280991289951E-2</v>
      </c>
      <c r="AB104" s="223">
        <f>'Other data'!$G$27*'Organic soils'!Y44*'Other data'!$G$41*'Other data'!$G$45</f>
        <v>3.383761545364742E-2</v>
      </c>
      <c r="AC104" s="223">
        <f>'Other data'!$G$27*'Organic soils'!Z44*'Other data'!$G$41*'Other data'!$G$45</f>
        <v>3.4627949916004888E-2</v>
      </c>
      <c r="AD104" s="223">
        <f>'Other data'!$G$27*'Organic soils'!AA44*'Other data'!$G$41*'Other data'!$G$45</f>
        <v>3.5418284378362357E-2</v>
      </c>
      <c r="AE104" s="223">
        <f>'Other data'!$G$27*'Organic soils'!AB44*'Other data'!$G$41*'Other data'!$G$45</f>
        <v>3.6208618840719832E-2</v>
      </c>
      <c r="AF104" s="223">
        <f>'Other data'!$G$27*'Organic soils'!AC44*'Other data'!$G$41*'Other data'!$G$45</f>
        <v>3.6998953303077342E-2</v>
      </c>
      <c r="AG104" s="223">
        <f>'Other data'!$G$27*'Organic soils'!AD44*'Other data'!$G$41*'Other data'!$G$45</f>
        <v>3.7281619393158688E-2</v>
      </c>
      <c r="AH104" s="223">
        <f>'Other data'!$G$27*'Organic soils'!AE44*'Other data'!$G$41*'Other data'!$G$45</f>
        <v>3.7564285483240083E-2</v>
      </c>
      <c r="AI104" s="223">
        <f>'Other data'!$G$27*'Organic soils'!AF44*'Other data'!$G$41*'Other data'!$G$45</f>
        <v>3.7846951573321554E-2</v>
      </c>
      <c r="AJ104" s="223">
        <f>'Other data'!$G$27*'Organic soils'!AG44*'Other data'!$G$41*'Other data'!$G$45</f>
        <v>3.8129617663402948E-2</v>
      </c>
      <c r="AK104" s="223">
        <f>'Other data'!$G$27*'Organic soils'!AH44*'Other data'!$G$41*'Other data'!$G$45</f>
        <v>3.8412283753484336E-2</v>
      </c>
      <c r="AL104" s="223">
        <f>'Other data'!$G$27*'Organic soils'!AI44*'Other data'!$G$41*'Other data'!$G$45</f>
        <v>3.869494984356573E-2</v>
      </c>
      <c r="AM104" s="223">
        <f>'Other data'!$G$27*'Organic soils'!AJ44*'Other data'!$G$41*'Other data'!$G$45</f>
        <v>3.8977615933647118E-2</v>
      </c>
      <c r="AN104" s="223">
        <f>'Other data'!$G$27*'Organic soils'!AK44*'Other data'!$G$41*'Other data'!$G$45</f>
        <v>3.9260282023728589E-2</v>
      </c>
      <c r="AO104" s="223">
        <f>'Other data'!$G$27*'Organic soils'!AL44*'Other data'!$G$41*'Other data'!$G$45</f>
        <v>4.0036074066216273E-2</v>
      </c>
      <c r="AP104" s="223">
        <f>'Other data'!$G$27*'Organic soils'!AM44*'Other data'!$G$41*'Other data'!$G$45</f>
        <v>4.0811866108703611E-2</v>
      </c>
      <c r="AQ104" s="223">
        <f>'Other data'!$G$27*'Organic soils'!AN44*'Other data'!$G$41*'Other data'!$G$45</f>
        <v>4.1587658151191288E-2</v>
      </c>
      <c r="AR104" s="223">
        <f>'Other data'!$G$27*'Organic soils'!AO44*'Other data'!$G$41*'Other data'!$G$45</f>
        <v>4.2363450193678966E-2</v>
      </c>
      <c r="AS104" s="223">
        <f>'Other data'!$G$27*'Organic soils'!AP44*'Other data'!$G$41*'Other data'!$G$45</f>
        <v>4.3139242236166303E-2</v>
      </c>
      <c r="AT104" s="223">
        <f>'Other data'!$G$27*'Organic soils'!AQ44*'Other data'!$G$41*'Other data'!$G$45</f>
        <v>4.2225757143751659E-2</v>
      </c>
      <c r="AU104" s="223">
        <f>'Other data'!$G$27*'Organic soils'!AR44*'Other data'!$G$41*'Other data'!$G$45</f>
        <v>4.1312272051337195E-2</v>
      </c>
      <c r="AV104" s="223">
        <f>'Other data'!$G$27*'Organic soils'!AS44*'Other data'!$G$41*'Other data'!$G$45</f>
        <v>4.0398786958922378E-2</v>
      </c>
      <c r="AW104" s="223">
        <f>'Other data'!$G$27*'Organic soils'!AT44*'Other data'!$G$41*'Other data'!$G$45</f>
        <v>3.9485301866507901E-2</v>
      </c>
      <c r="AX104" s="223">
        <f>'Other data'!$G$27*'Organic soils'!AU44*'Other data'!$G$41*'Other data'!$G$45</f>
        <v>3.8571816774093361E-2</v>
      </c>
      <c r="AY104" s="223">
        <f>'Other data'!$G$27*'Organic soils'!AV44*'Other data'!$G$41*'Other data'!$G$45</f>
        <v>3.7478247362160128E-2</v>
      </c>
      <c r="AZ104" s="223">
        <f>'Other data'!$G$27*'Organic soils'!AW44*'Other data'!$G$41*'Other data'!$G$45</f>
        <v>3.6384677950227158E-2</v>
      </c>
      <c r="BA104" s="223">
        <f>'Other data'!$G$27*'Organic soils'!AX44*'Other data'!$G$41*'Other data'!$G$45</f>
        <v>3.5291108538293849E-2</v>
      </c>
      <c r="BB104" s="223">
        <f>'Other data'!$G$27*'Organic soils'!AY44*'Other data'!$G$41*'Other data'!$G$45</f>
        <v>3.4197539126361177E-2</v>
      </c>
      <c r="BC104" s="223">
        <f>'Other data'!$G$27*'Organic soils'!AZ44*'Other data'!$G$41*'Other data'!$G$45</f>
        <v>3.3831414371890335E-2</v>
      </c>
      <c r="BD104" s="223">
        <f>'Other data'!$G$27*'Organic soils'!BA44*'Other data'!$G$41*'Other data'!$G$45</f>
        <v>3.3465289617419534E-2</v>
      </c>
      <c r="BE104" s="223">
        <f>'Other data'!$G$27*'Organic soils'!BB44*'Other data'!$G$41*'Other data'!$G$45</f>
        <v>3.3099164862948727E-2</v>
      </c>
      <c r="BF104" s="223">
        <f>'Other data'!$G$27*'Organic soils'!BC44*'Other data'!$G$41*'Other data'!$G$45</f>
        <v>3.2733040108477933E-2</v>
      </c>
      <c r="BG104" s="223">
        <f>'Other data'!$G$27*'Organic soils'!BD44*'Other data'!$G$41*'Other data'!$G$45</f>
        <v>3.2366915354007035E-2</v>
      </c>
      <c r="BH104" s="223">
        <f>'Other data'!$G$27*'Organic soils'!BE44*'Other data'!$G$41*'Other data'!$G$45</f>
        <v>3.2000790599536241E-2</v>
      </c>
      <c r="BI104" s="223">
        <f>'Other data'!$G$27*'Organic soils'!BF44*'Other data'!$G$41*'Other data'!$G$45</f>
        <v>3.1634665845065434E-2</v>
      </c>
      <c r="BJ104" s="223">
        <f>'Other data'!$G$27*'Organic soils'!BG44*'Other data'!$G$41*'Other data'!$G$45</f>
        <v>3.126854109059455E-2</v>
      </c>
      <c r="BK104" s="223">
        <f>'Other data'!$G$27*'Organic soils'!BH44*'Other data'!$G$41*'Other data'!$G$45</f>
        <v>3.0902416336123742E-2</v>
      </c>
      <c r="BL104" s="223">
        <f>'Other data'!$G$27*'Organic soils'!BI44*'Other data'!$G$41*'Other data'!$G$45</f>
        <v>3.0536291581652945E-2</v>
      </c>
      <c r="BM104" s="223">
        <f>'Other data'!$G$27*'Organic soils'!BJ44*'Other data'!$G$41*'Other data'!$G$45</f>
        <v>3.0170166827182068E-2</v>
      </c>
      <c r="BN104" s="223">
        <f>'Other data'!$G$27*'Organic soils'!BK44*'Other data'!$G$41*'Other data'!$G$45</f>
        <v>3.0163584245328875E-2</v>
      </c>
      <c r="BO104" s="223">
        <f>'Other data'!$G$27*'Organic soils'!BL44*'Other data'!$G$41*'Other data'!$G$45</f>
        <v>3.0157001663475669E-2</v>
      </c>
      <c r="BP104" s="223">
        <f>'Other data'!$G$27*'Organic soils'!BM44*'Other data'!$G$41*'Other data'!$G$45</f>
        <v>3.0150419081622467E-2</v>
      </c>
      <c r="BQ104" s="223">
        <f>'Other data'!$G$27*'Organic soils'!BN44*'Other data'!$G$41*'Other data'!$G$45</f>
        <v>3.0143836499769261E-2</v>
      </c>
      <c r="BR104" s="223">
        <f>'Other data'!$G$27*'Organic soils'!BO44*'Other data'!$G$41*'Other data'!$G$45</f>
        <v>3.0137253917916062E-2</v>
      </c>
      <c r="BS104" s="223">
        <f>'Other data'!$G$27*'Organic soils'!BP44*'Other data'!$G$41*'Other data'!$G$45</f>
        <v>3.0130671336062863E-2</v>
      </c>
    </row>
    <row r="105" spans="1:71" ht="14.5" customHeight="1" x14ac:dyDescent="0.35">
      <c r="A105" s="107" t="s">
        <v>35</v>
      </c>
      <c r="B105" s="238" t="s">
        <v>2</v>
      </c>
      <c r="C105" s="230"/>
      <c r="F105" s="110" t="s">
        <v>56</v>
      </c>
      <c r="G105" s="237"/>
      <c r="H105" s="237"/>
      <c r="I105" s="237"/>
      <c r="J105" s="237"/>
      <c r="K105" s="231">
        <f>SUM(K90:K102)*'Organic soils'!H54</f>
        <v>1.4216725102096874</v>
      </c>
      <c r="L105" s="231">
        <f>SUM(L90:L102)*'Organic soils'!I54</f>
        <v>1.4792160922069377</v>
      </c>
      <c r="M105" s="231">
        <f>SUM(M90:M102)*'Organic soils'!J54</f>
        <v>1.5363482374268007</v>
      </c>
      <c r="N105" s="231">
        <f>SUM(N90:N102)*'Organic soils'!K54</f>
        <v>1.6160846202028527</v>
      </c>
      <c r="O105" s="231">
        <f>SUM(O90:O102)*'Organic soils'!L54</f>
        <v>1.695384366133396</v>
      </c>
      <c r="P105" s="231">
        <f>SUM(P90:P102)*'Organic soils'!M54</f>
        <v>1.7742705653027815</v>
      </c>
      <c r="Q105" s="231">
        <f>SUM(Q90:Q102)*'Organic soils'!N54</f>
        <v>1.8527643351834628</v>
      </c>
      <c r="R105" s="231">
        <f>SUM(R90:R102)*'Organic soils'!O54</f>
        <v>1.930885014022298</v>
      </c>
      <c r="S105" s="231">
        <f>SUM(S90:S102)*'Organic soils'!P54</f>
        <v>2.0086503458905143</v>
      </c>
      <c r="T105" s="231">
        <f>SUM(T90:T102)*'Organic soils'!Q54</f>
        <v>2.0860766494933234</v>
      </c>
      <c r="U105" s="231">
        <f>SUM(U90:U102)*'Organic soils'!R54</f>
        <v>2.1631789688554486</v>
      </c>
      <c r="V105" s="231">
        <f>SUM(V90:V102)*'Organic soils'!S54</f>
        <v>2.2399712064662913</v>
      </c>
      <c r="W105" s="231">
        <f>SUM(W90:W102)*'Organic soils'!T54</f>
        <v>2.3073889282941389</v>
      </c>
      <c r="X105" s="231">
        <f>SUM(X90:X102)*'Organic soils'!U54</f>
        <v>2.3744448315911071</v>
      </c>
      <c r="Y105" s="231">
        <f>SUM(Y90:Y102)*'Organic soils'!V54</f>
        <v>2.4411554112394001</v>
      </c>
      <c r="Z105" s="231">
        <f>SUM(Z90:Z102)*'Organic soils'!W54</f>
        <v>2.5075358347659136</v>
      </c>
      <c r="AA105" s="231">
        <f>SUM(AA90:AA102)*'Organic soils'!X54</f>
        <v>2.5724092898322386</v>
      </c>
      <c r="AB105" s="231">
        <f>SUM(AB90:AB102)*'Organic soils'!Y54</f>
        <v>2.6368063247056002</v>
      </c>
      <c r="AC105" s="231">
        <f>SUM(AC90:AC102)*'Organic soils'!Z54</f>
        <v>2.7006077334853118</v>
      </c>
      <c r="AD105" s="231">
        <f>SUM(AD90:AD102)*'Organic soils'!AA54</f>
        <v>2.7765331836895522</v>
      </c>
      <c r="AE105" s="231">
        <f>SUM(AE90:AE102)*'Organic soils'!AB54</f>
        <v>2.8527399881436977</v>
      </c>
      <c r="AF105" s="231">
        <f>SUM(AF90:AF102)*'Organic soils'!AC54</f>
        <v>2.9292653054805173</v>
      </c>
      <c r="AG105" s="231">
        <f>SUM(AG90:AG102)*'Organic soils'!AD54</f>
        <v>2.95094336110468</v>
      </c>
      <c r="AH105" s="231">
        <f>SUM(AH90:AH102)*'Organic soils'!AE54</f>
        <v>2.9731931155529669</v>
      </c>
      <c r="AI105" s="231">
        <f>SUM(AI90:AI102)*'Organic soils'!AF54</f>
        <v>2.9955897775704492</v>
      </c>
      <c r="AJ105" s="231">
        <f>SUM(AJ90:AJ102)*'Organic soils'!AG54</f>
        <v>3.0180500689041847</v>
      </c>
      <c r="AK105" s="231">
        <f>SUM(AK90:AK102)*'Organic soils'!AH54</f>
        <v>3.0403314963214338</v>
      </c>
      <c r="AL105" s="231">
        <f>SUM(AL90:AL102)*'Organic soils'!AI54</f>
        <v>3.0699314732734537</v>
      </c>
      <c r="AM105" s="231">
        <f>SUM(AM90:AM102)*'Organic soils'!AJ54</f>
        <v>3.0998693106770085</v>
      </c>
      <c r="AN105" s="231">
        <f>SUM(AN90:AN102)*'Organic soils'!AK54</f>
        <v>3.1300514217964865</v>
      </c>
      <c r="AO105" s="231">
        <f>SUM(AO90:AO102)*'Organic soils'!AL54</f>
        <v>3.2259669766536083</v>
      </c>
      <c r="AP105" s="231">
        <f>SUM(AP90:AP102)*'Organic soils'!AM54</f>
        <v>3.3230574197828</v>
      </c>
      <c r="AQ105" s="231">
        <f>SUM(AQ90:AQ102)*'Organic soils'!AN54</f>
        <v>3.4215916088013758</v>
      </c>
      <c r="AR105" s="231">
        <f>SUM(AR90:AR102)*'Organic soils'!AO54</f>
        <v>3.4723171688320238</v>
      </c>
      <c r="AS105" s="231">
        <f>SUM(AS90:AS102)*'Organic soils'!AP54</f>
        <v>3.522165044300511</v>
      </c>
      <c r="AT105" s="231">
        <f>SUM(AT90:AT102)*'Organic soils'!AQ54</f>
        <v>3.4718527560684973</v>
      </c>
      <c r="AU105" s="231">
        <f>SUM(AU90:AU102)*'Organic soils'!AR54</f>
        <v>3.4217506704281688</v>
      </c>
      <c r="AV105" s="231">
        <f>SUM(AV90:AV102)*'Organic soils'!AS54</f>
        <v>3.4001872550040777</v>
      </c>
      <c r="AW105" s="231">
        <f>SUM(AW90:AW102)*'Organic soils'!AT54</f>
        <v>3.3777138996476799</v>
      </c>
      <c r="AX105" s="231">
        <f>SUM(AX90:AX102)*'Organic soils'!AU54</f>
        <v>3.3544736415240406</v>
      </c>
      <c r="AY105" s="231">
        <f>SUM(AY90:AY102)*'Organic soils'!AV54</f>
        <v>3.3246470773054368</v>
      </c>
      <c r="AZ105" s="231">
        <f>SUM(AZ90:AZ102)*'Organic soils'!AW54</f>
        <v>3.2948792146349151</v>
      </c>
      <c r="BA105" s="231">
        <f>SUM(BA90:BA102)*'Organic soils'!AX54</f>
        <v>3.2624843028619761</v>
      </c>
      <c r="BB105" s="231">
        <f>SUM(BB90:BB102)*'Organic soils'!AY54</f>
        <v>3.2304959988262958</v>
      </c>
      <c r="BC105" s="231">
        <f>SUM(BC90:BC102)*'Organic soils'!AZ54</f>
        <v>3.2217377766320241</v>
      </c>
      <c r="BD105" s="231">
        <f>SUM(BD90:BD102)*'Organic soils'!BA54</f>
        <v>3.2123954641244707</v>
      </c>
      <c r="BE105" s="231">
        <f>SUM(BE90:BE102)*'Organic soils'!BB54</f>
        <v>3.2028798514182188</v>
      </c>
      <c r="BF105" s="231">
        <f>SUM(BF90:BF102)*'Organic soils'!BC54</f>
        <v>3.1928310603404042</v>
      </c>
      <c r="BG105" s="231">
        <f>SUM(BG90:BG102)*'Organic soils'!BD54</f>
        <v>3.1827800788288134</v>
      </c>
      <c r="BH105" s="231">
        <f>SUM(BH90:BH102)*'Organic soils'!BE54</f>
        <v>3.1727269010996375</v>
      </c>
      <c r="BI105" s="231">
        <f>SUM(BI90:BI102)*'Organic soils'!BF54</f>
        <v>3.1626715213846976</v>
      </c>
      <c r="BJ105" s="231">
        <f>SUM(BJ90:BJ102)*'Organic soils'!BG54</f>
        <v>3.1526139339334938</v>
      </c>
      <c r="BK105" s="231">
        <f>SUM(BK90:BK102)*'Organic soils'!BH54</f>
        <v>3.1425541330153437</v>
      </c>
      <c r="BL105" s="231">
        <f>SUM(BL90:BL102)*'Organic soils'!BI54</f>
        <v>3.1324921129216636</v>
      </c>
      <c r="BM105" s="231">
        <f>SUM(BM90:BM102)*'Organic soils'!BJ54</f>
        <v>3.1224278679683697</v>
      </c>
      <c r="BN105" s="231">
        <f>SUM(BN90:BN102)*'Organic soils'!BK54</f>
        <v>3.1240149055676389</v>
      </c>
      <c r="BO105" s="231">
        <f>SUM(BO90:BO102)*'Organic soils'!BL54</f>
        <v>3.1255967710393473</v>
      </c>
      <c r="BP105" s="231">
        <f>SUM(BP90:BP102)*'Organic soils'!BM54</f>
        <v>3.127173505932078</v>
      </c>
      <c r="BQ105" s="231">
        <f>SUM(BQ90:BQ102)*'Organic soils'!BN54</f>
        <v>3.1287451511306474</v>
      </c>
      <c r="BR105" s="231">
        <f>SUM(BR90:BR102)*'Organic soils'!BO54</f>
        <v>3.1303117468710924</v>
      </c>
      <c r="BS105" s="231">
        <f>SUM(BS90:BS102)*'Organic soils'!BP54</f>
        <v>3.1318733327552297</v>
      </c>
    </row>
    <row r="106" spans="1:71" ht="14.5" customHeight="1" x14ac:dyDescent="0.35">
      <c r="A106" s="234"/>
      <c r="B106" s="107"/>
      <c r="C106" s="230"/>
      <c r="F106" s="110"/>
      <c r="G106" s="105"/>
      <c r="H106" s="105"/>
      <c r="I106" s="105"/>
      <c r="J106" s="105"/>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c r="AS106" s="231"/>
      <c r="AT106" s="231"/>
      <c r="AU106" s="231"/>
      <c r="AV106" s="231"/>
      <c r="AW106" s="231"/>
      <c r="AX106" s="231"/>
      <c r="AY106" s="231"/>
      <c r="AZ106" s="231"/>
      <c r="BA106" s="231"/>
      <c r="BB106" s="231"/>
      <c r="BC106" s="231"/>
      <c r="BD106" s="231"/>
      <c r="BE106" s="231"/>
      <c r="BF106" s="231"/>
      <c r="BG106" s="231"/>
      <c r="BH106" s="231"/>
      <c r="BI106" s="231"/>
      <c r="BJ106" s="231"/>
      <c r="BK106" s="231"/>
      <c r="BL106" s="231"/>
      <c r="BM106" s="231"/>
      <c r="BN106" s="231"/>
      <c r="BO106" s="231"/>
      <c r="BP106" s="231"/>
      <c r="BQ106" s="231"/>
      <c r="BR106" s="231"/>
      <c r="BS106" s="231"/>
    </row>
    <row r="107" spans="1:71" ht="14.5" customHeight="1" x14ac:dyDescent="0.35">
      <c r="A107" s="234"/>
      <c r="B107" s="107"/>
      <c r="C107" s="230"/>
      <c r="G107" s="105">
        <v>1971</v>
      </c>
      <c r="H107" s="105">
        <v>1972</v>
      </c>
      <c r="I107" s="105">
        <v>1973</v>
      </c>
      <c r="J107" s="105">
        <v>1974</v>
      </c>
      <c r="K107" s="105">
        <v>1975</v>
      </c>
      <c r="L107" s="105">
        <v>1976</v>
      </c>
      <c r="M107" s="105">
        <v>1977</v>
      </c>
      <c r="N107" s="105">
        <v>1978</v>
      </c>
      <c r="O107" s="105">
        <v>1979</v>
      </c>
      <c r="P107" s="105">
        <v>1980</v>
      </c>
      <c r="Q107" s="105">
        <v>1981</v>
      </c>
      <c r="R107" s="105">
        <v>1982</v>
      </c>
      <c r="S107" s="105">
        <v>1983</v>
      </c>
      <c r="T107" s="105">
        <v>1984</v>
      </c>
      <c r="U107" s="105">
        <v>1985</v>
      </c>
      <c r="V107" s="105">
        <v>1986</v>
      </c>
      <c r="W107" s="105">
        <v>1987</v>
      </c>
      <c r="X107" s="105">
        <v>1988</v>
      </c>
      <c r="Y107" s="105">
        <v>1989</v>
      </c>
      <c r="Z107" s="105">
        <v>1990</v>
      </c>
      <c r="AA107" s="105">
        <v>1991</v>
      </c>
      <c r="AB107" s="105">
        <v>1992</v>
      </c>
      <c r="AC107" s="105">
        <v>1993</v>
      </c>
      <c r="AD107" s="105">
        <v>1994</v>
      </c>
      <c r="AE107" s="105">
        <v>1995</v>
      </c>
      <c r="AF107" s="105">
        <v>1996</v>
      </c>
      <c r="AG107" s="105">
        <v>1997</v>
      </c>
      <c r="AH107" s="105">
        <v>1998</v>
      </c>
      <c r="AI107" s="105">
        <v>1999</v>
      </c>
      <c r="AJ107" s="105">
        <v>2000</v>
      </c>
      <c r="AK107" s="105">
        <v>2001</v>
      </c>
      <c r="AL107" s="105">
        <v>2002</v>
      </c>
      <c r="AM107" s="105">
        <v>2003</v>
      </c>
      <c r="AN107" s="105">
        <v>2004</v>
      </c>
      <c r="AO107" s="105">
        <v>2005</v>
      </c>
      <c r="AP107" s="105">
        <v>2006</v>
      </c>
      <c r="AQ107" s="105">
        <v>2007</v>
      </c>
      <c r="AR107" s="105">
        <v>2008</v>
      </c>
      <c r="AS107" s="105">
        <v>2009</v>
      </c>
      <c r="AT107" s="105">
        <v>2010</v>
      </c>
      <c r="AU107" s="105">
        <v>2011</v>
      </c>
      <c r="AV107" s="105">
        <v>2012</v>
      </c>
      <c r="AW107" s="105">
        <v>2013</v>
      </c>
      <c r="AX107" s="105">
        <v>2014</v>
      </c>
      <c r="AY107" s="105">
        <v>2015</v>
      </c>
      <c r="AZ107" s="105">
        <v>2016</v>
      </c>
      <c r="BA107" s="105">
        <v>2017</v>
      </c>
      <c r="BB107" s="105">
        <v>2018</v>
      </c>
      <c r="BC107" s="105">
        <v>2019</v>
      </c>
      <c r="BD107" s="105">
        <v>2020</v>
      </c>
      <c r="BE107" s="105">
        <v>2021</v>
      </c>
      <c r="BF107" s="105">
        <v>2022</v>
      </c>
      <c r="BG107" s="105">
        <v>2023</v>
      </c>
      <c r="BH107" s="105">
        <v>2024</v>
      </c>
      <c r="BI107" s="105">
        <v>2025</v>
      </c>
      <c r="BJ107" s="105">
        <v>2026</v>
      </c>
      <c r="BK107" s="105">
        <v>2027</v>
      </c>
      <c r="BL107" s="105">
        <v>2028</v>
      </c>
      <c r="BM107" s="105">
        <v>2029</v>
      </c>
      <c r="BN107" s="105">
        <v>2030</v>
      </c>
      <c r="BO107" s="105">
        <v>2031</v>
      </c>
      <c r="BP107" s="105">
        <v>2032</v>
      </c>
      <c r="BQ107" s="105">
        <v>2033</v>
      </c>
      <c r="BR107" s="105">
        <v>2034</v>
      </c>
      <c r="BS107" s="105">
        <v>2035</v>
      </c>
    </row>
    <row r="108" spans="1:71" ht="14.5" customHeight="1" x14ac:dyDescent="0.35">
      <c r="A108" s="107" t="s">
        <v>35</v>
      </c>
      <c r="B108" s="238" t="s">
        <v>2</v>
      </c>
      <c r="C108" s="106" t="s">
        <v>133</v>
      </c>
      <c r="G108" s="236"/>
      <c r="H108" s="236"/>
      <c r="I108" s="236"/>
      <c r="J108" s="236"/>
      <c r="K108" s="236"/>
      <c r="L108" s="236"/>
      <c r="M108" s="236"/>
      <c r="N108" s="236"/>
      <c r="O108" s="236"/>
      <c r="P108" s="236"/>
      <c r="Q108" s="236"/>
      <c r="R108" s="236"/>
      <c r="S108" s="236"/>
      <c r="T108" s="236"/>
      <c r="U108" s="236"/>
      <c r="V108" s="236"/>
      <c r="W108" s="236"/>
      <c r="X108" s="236"/>
      <c r="Y108" s="236"/>
      <c r="Z108" s="223">
        <f>'Other data'!AD336</f>
        <v>1.0870202895075742</v>
      </c>
      <c r="AA108" s="223">
        <f>'Other data'!AE336</f>
        <v>1.1027155361383341</v>
      </c>
      <c r="AB108" s="223">
        <f>'Other data'!AF336</f>
        <v>1.1183246907678976</v>
      </c>
      <c r="AC108" s="223">
        <f>'Other data'!AG336</f>
        <v>1.1337918997065326</v>
      </c>
      <c r="AD108" s="223">
        <f>'Other data'!AH336</f>
        <v>1.1526555945951258</v>
      </c>
      <c r="AE108" s="223">
        <f>'Other data'!AI336</f>
        <v>1.171907549417269</v>
      </c>
      <c r="AF108" s="223">
        <f>'Other data'!AJ336</f>
        <v>1.1913142054906469</v>
      </c>
      <c r="AG108" s="223">
        <f>'Other data'!AK336</f>
        <v>1.21087068784546</v>
      </c>
      <c r="AH108" s="223">
        <f>'Other data'!AL336</f>
        <v>1.2307676591770145</v>
      </c>
      <c r="AI108" s="223">
        <f>'Other data'!AM336</f>
        <v>1.2507828178324569</v>
      </c>
      <c r="AJ108" s="223">
        <f>'Other data'!AN336</f>
        <v>1.2709738944253557</v>
      </c>
      <c r="AK108" s="223">
        <f>'Other data'!AO336</f>
        <v>1.2912515275618428</v>
      </c>
      <c r="AL108" s="223">
        <f>'Other data'!AP336</f>
        <v>1.3093281670810517</v>
      </c>
      <c r="AM108" s="223">
        <f>'Other data'!AQ336</f>
        <v>1.3187109450533463</v>
      </c>
      <c r="AN108" s="223">
        <f>'Other data'!AR336</f>
        <v>1.3280552893434627</v>
      </c>
      <c r="AO108" s="223">
        <f>'Other data'!AS336</f>
        <v>1.3372577325863229</v>
      </c>
      <c r="AP108" s="223">
        <f>'Other data'!AT336</f>
        <v>1.3465938872691838</v>
      </c>
      <c r="AQ108" s="223">
        <f>'Other data'!AU336</f>
        <v>1.3554874270808814</v>
      </c>
      <c r="AR108" s="223">
        <f>'Other data'!AV336</f>
        <v>1.3497551739229205</v>
      </c>
      <c r="AS108" s="223">
        <f>'Other data'!AW336</f>
        <v>1.3437743081395956</v>
      </c>
      <c r="AT108" s="223">
        <f>'Other data'!AX336</f>
        <v>1.3378916085004118</v>
      </c>
      <c r="AU108" s="223">
        <f>'Other data'!AY336</f>
        <v>1.3318164797834877</v>
      </c>
      <c r="AV108" s="223">
        <f>'Other data'!AZ336</f>
        <v>1.3402352333842729</v>
      </c>
      <c r="AW108" s="223">
        <f>'Other data'!BA336</f>
        <v>1.3486424977948244</v>
      </c>
      <c r="AX108" s="223">
        <f>'Other data'!BB336</f>
        <v>1.3569922712471911</v>
      </c>
      <c r="AY108" s="223">
        <f>'Other data'!BC336</f>
        <v>1.3655256778366105</v>
      </c>
      <c r="AZ108" s="223">
        <f>'Other data'!BD336</f>
        <v>1.374235704731118</v>
      </c>
      <c r="BA108" s="223">
        <f>'Other data'!BE336</f>
        <v>1.3657687772255125</v>
      </c>
      <c r="BB108" s="223">
        <f>'Other data'!BF336</f>
        <v>1.3575138907808766</v>
      </c>
      <c r="BC108" s="223">
        <f>'Other data'!BG336</f>
        <v>1.3493985356554876</v>
      </c>
      <c r="BD108" s="223">
        <f>'Other data'!BH336</f>
        <v>1.3410140669218271</v>
      </c>
      <c r="BE108" s="223">
        <f>'Other data'!BI336</f>
        <v>1.3413707899408354</v>
      </c>
      <c r="BF108" s="223">
        <f>'Other data'!BJ336</f>
        <v>1.3413707899408354</v>
      </c>
      <c r="BG108" s="223">
        <f>'Other data'!BK336</f>
        <v>1.3413707899408354</v>
      </c>
      <c r="BH108" s="223">
        <f>'Other data'!BL336</f>
        <v>1.3413707899408354</v>
      </c>
      <c r="BI108" s="223">
        <f>'Other data'!BM336</f>
        <v>1.3413707899408354</v>
      </c>
      <c r="BJ108" s="223">
        <f>'Other data'!BN336</f>
        <v>1.3413707899408354</v>
      </c>
      <c r="BK108" s="223">
        <f>'Other data'!BO336</f>
        <v>1.3413707899408354</v>
      </c>
      <c r="BL108" s="223">
        <f>'Other data'!BP336</f>
        <v>1.3413707899408354</v>
      </c>
      <c r="BM108" s="223">
        <f>'Other data'!BQ336</f>
        <v>1.3413707899408354</v>
      </c>
      <c r="BN108" s="223">
        <f>'Other data'!BR336</f>
        <v>1.3413707899408354</v>
      </c>
      <c r="BO108" s="223">
        <f>'Other data'!BS336</f>
        <v>1.3413707899408354</v>
      </c>
      <c r="BP108" s="223">
        <f>'Other data'!BT336</f>
        <v>1.3413707899408354</v>
      </c>
      <c r="BQ108" s="223">
        <f>'Other data'!BU336</f>
        <v>1.3413707899408354</v>
      </c>
      <c r="BR108" s="223">
        <f>'Other data'!BV336</f>
        <v>1.3413707899408354</v>
      </c>
      <c r="BS108" s="223">
        <f>'Other data'!BW336</f>
        <v>1.3413707899408354</v>
      </c>
    </row>
    <row r="109" spans="1:71" ht="14.5" customHeight="1" x14ac:dyDescent="0.35">
      <c r="A109" s="107" t="s">
        <v>35</v>
      </c>
      <c r="B109" s="238" t="s">
        <v>2</v>
      </c>
      <c r="C109" s="106" t="s">
        <v>134</v>
      </c>
      <c r="G109" s="236"/>
      <c r="H109" s="236"/>
      <c r="I109" s="236"/>
      <c r="J109" s="236"/>
      <c r="K109" s="236"/>
      <c r="L109" s="236"/>
      <c r="M109" s="236"/>
      <c r="N109" s="236"/>
      <c r="O109" s="236"/>
      <c r="P109" s="236"/>
      <c r="Q109" s="236"/>
      <c r="R109" s="236"/>
      <c r="S109" s="236"/>
      <c r="T109" s="236"/>
      <c r="U109" s="236"/>
      <c r="V109" s="236"/>
      <c r="W109" s="236"/>
      <c r="X109" s="236"/>
      <c r="Y109" s="236"/>
      <c r="Z109" s="223">
        <f>'Other data'!AD246</f>
        <v>2.1232547556189947</v>
      </c>
      <c r="AA109" s="223">
        <f>'Other data'!AE246</f>
        <v>2.1107853525485218</v>
      </c>
      <c r="AB109" s="223">
        <f>'Other data'!AF246</f>
        <v>2.0982464117536863</v>
      </c>
      <c r="AC109" s="223">
        <f>'Other data'!AG246</f>
        <v>2.0855800912949292</v>
      </c>
      <c r="AD109" s="223">
        <f>'Other data'!AH246</f>
        <v>2.0772455683192179</v>
      </c>
      <c r="AE109" s="223">
        <f>'Other data'!AI246</f>
        <v>2.0689222574532242</v>
      </c>
      <c r="AF109" s="223">
        <f>'Other data'!AJ246</f>
        <v>2.0604226873301568</v>
      </c>
      <c r="AG109" s="223">
        <f>'Other data'!AK246</f>
        <v>2.0516870431475147</v>
      </c>
      <c r="AH109" s="223">
        <f>'Other data'!AL246</f>
        <v>2.0430623120056537</v>
      </c>
      <c r="AI109" s="223">
        <f>'Other data'!AM246</f>
        <v>2.0342744458279522</v>
      </c>
      <c r="AJ109" s="223">
        <f>'Other data'!AN246</f>
        <v>2.0253210793763303</v>
      </c>
      <c r="AK109" s="223">
        <f>'Other data'!AO246</f>
        <v>2.0160513571320733</v>
      </c>
      <c r="AL109" s="223">
        <f>'Other data'!AP246</f>
        <v>2.0205650330184204</v>
      </c>
      <c r="AM109" s="223">
        <f>'Other data'!AQ246</f>
        <v>2.0280081177540468</v>
      </c>
      <c r="AN109" s="223">
        <f>'Other data'!AR246</f>
        <v>2.0353519194689258</v>
      </c>
      <c r="AO109" s="223">
        <f>'Other data'!AS246</f>
        <v>2.0424340939953276</v>
      </c>
      <c r="AP109" s="223">
        <f>'Other data'!AT246</f>
        <v>2.0496026729856065</v>
      </c>
      <c r="AQ109" s="223">
        <f>'Other data'!AU246</f>
        <v>2.0600035646983734</v>
      </c>
      <c r="AR109" s="223">
        <f>'Other data'!AV246</f>
        <v>2.0425811912581451</v>
      </c>
      <c r="AS109" s="223">
        <f>'Other data'!AW246</f>
        <v>2.0256267135872075</v>
      </c>
      <c r="AT109" s="223">
        <f>'Other data'!AX246</f>
        <v>2.0101239868427383</v>
      </c>
      <c r="AU109" s="223">
        <f>'Other data'!AY246</f>
        <v>1.9944540066692635</v>
      </c>
      <c r="AV109" s="223">
        <f>'Other data'!AZ246</f>
        <v>1.9935896240018873</v>
      </c>
      <c r="AW109" s="223">
        <f>'Other data'!BA246</f>
        <v>1.9921000177524848</v>
      </c>
      <c r="AX109" s="223">
        <f>'Other data'!BB246</f>
        <v>1.9900624583423774</v>
      </c>
      <c r="AY109" s="223">
        <f>'Other data'!BC246</f>
        <v>1.9880754140607535</v>
      </c>
      <c r="AZ109" s="223">
        <f>'Other data'!BD246</f>
        <v>1.9863026640254324</v>
      </c>
      <c r="BA109" s="223">
        <f>'Other data'!BE246</f>
        <v>1.9907259542718385</v>
      </c>
      <c r="BB109" s="223">
        <f>'Other data'!BF246</f>
        <v>1.9954262106933873</v>
      </c>
      <c r="BC109" s="223">
        <f>'Other data'!BG246</f>
        <v>2.0001166712482776</v>
      </c>
      <c r="BD109" s="223">
        <f>'Other data'!BH246</f>
        <v>2.0043331655790513</v>
      </c>
      <c r="BE109" s="223">
        <f>'Other data'!BI246</f>
        <v>2.0043688383981078</v>
      </c>
      <c r="BF109" s="223">
        <f>'Other data'!BJ246</f>
        <v>2.0043688383981078</v>
      </c>
      <c r="BG109" s="223">
        <f>'Other data'!BK246</f>
        <v>2.0043688383981078</v>
      </c>
      <c r="BH109" s="223">
        <f>'Other data'!BL246</f>
        <v>2.0043688383981078</v>
      </c>
      <c r="BI109" s="223">
        <f>'Other data'!BM246</f>
        <v>2.0043688383981078</v>
      </c>
      <c r="BJ109" s="223">
        <f>'Other data'!BN246</f>
        <v>2.0043688383981078</v>
      </c>
      <c r="BK109" s="223">
        <f>'Other data'!BO246</f>
        <v>2.0043688383981078</v>
      </c>
      <c r="BL109" s="223">
        <f>'Other data'!BP246</f>
        <v>2.0043688383981078</v>
      </c>
      <c r="BM109" s="223">
        <f>'Other data'!BQ246</f>
        <v>2.0043688383981078</v>
      </c>
      <c r="BN109" s="223">
        <f>'Other data'!BR246</f>
        <v>2.0043688383981078</v>
      </c>
      <c r="BO109" s="223">
        <f>'Other data'!BS246</f>
        <v>2.0043688383981078</v>
      </c>
      <c r="BP109" s="223">
        <f>'Other data'!BT246</f>
        <v>2.0043688383981078</v>
      </c>
      <c r="BQ109" s="223">
        <f>'Other data'!BU246</f>
        <v>2.0043688383981078</v>
      </c>
      <c r="BR109" s="223">
        <f>'Other data'!BV246</f>
        <v>2.0043688383981078</v>
      </c>
      <c r="BS109" s="223">
        <f>'Other data'!BW246</f>
        <v>2.0043688383981078</v>
      </c>
    </row>
    <row r="110" spans="1:71" ht="14.5" customHeight="1" x14ac:dyDescent="0.35">
      <c r="A110" s="107"/>
      <c r="B110" s="107"/>
      <c r="C110" s="65"/>
      <c r="F110" s="110"/>
      <c r="G110" s="105"/>
      <c r="H110" s="105"/>
      <c r="I110" s="105"/>
      <c r="J110" s="105"/>
      <c r="K110" s="105"/>
      <c r="L110" s="105"/>
      <c r="M110" s="105"/>
      <c r="N110" s="105"/>
      <c r="O110" s="105"/>
      <c r="P110" s="105"/>
      <c r="Q110" s="105"/>
      <c r="R110" s="105"/>
      <c r="S110" s="105"/>
      <c r="T110" s="105"/>
      <c r="U110" s="105"/>
      <c r="V110" s="105"/>
      <c r="W110" s="105"/>
      <c r="X110" s="105"/>
      <c r="Y110" s="105"/>
      <c r="Z110" s="233"/>
      <c r="AA110" s="233"/>
      <c r="AB110" s="233"/>
      <c r="AC110" s="233"/>
      <c r="AD110" s="233"/>
      <c r="AE110" s="233"/>
      <c r="AF110" s="233"/>
      <c r="AG110" s="233"/>
      <c r="AH110" s="233"/>
      <c r="AI110" s="233"/>
      <c r="AJ110" s="233"/>
      <c r="AK110" s="233"/>
      <c r="AL110" s="233"/>
      <c r="AM110" s="233"/>
      <c r="AN110" s="233"/>
      <c r="AO110" s="233"/>
      <c r="AP110" s="233"/>
      <c r="AQ110" s="233"/>
      <c r="AR110" s="233"/>
      <c r="AS110" s="233"/>
      <c r="AT110" s="233"/>
      <c r="AU110" s="233"/>
      <c r="AV110" s="233"/>
      <c r="AW110" s="233"/>
      <c r="AX110" s="233"/>
      <c r="AY110" s="233"/>
      <c r="AZ110" s="233"/>
      <c r="BA110" s="233"/>
      <c r="BB110" s="233"/>
      <c r="BC110" s="233"/>
      <c r="BD110" s="233"/>
      <c r="BE110" s="233"/>
      <c r="BF110" s="233"/>
      <c r="BG110" s="233"/>
      <c r="BH110" s="233"/>
      <c r="BI110" s="233"/>
      <c r="BJ110" s="233"/>
      <c r="BK110" s="233"/>
      <c r="BL110" s="233"/>
      <c r="BM110" s="233"/>
      <c r="BN110" s="233"/>
      <c r="BO110" s="233"/>
      <c r="BP110" s="233"/>
      <c r="BQ110" s="233"/>
      <c r="BR110" s="233"/>
      <c r="BS110" s="233"/>
    </row>
    <row r="111" spans="1:71" ht="14.5" customHeight="1" x14ac:dyDescent="0.35">
      <c r="A111" s="234"/>
      <c r="B111" s="107"/>
      <c r="C111" s="6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231"/>
      <c r="AT111" s="231"/>
      <c r="AU111" s="231"/>
      <c r="AV111" s="231"/>
      <c r="AW111" s="231"/>
      <c r="AX111" s="231"/>
      <c r="AY111" s="231"/>
      <c r="AZ111" s="231"/>
      <c r="BA111" s="231"/>
      <c r="BB111" s="231"/>
      <c r="BC111" s="231"/>
      <c r="BD111" s="231"/>
      <c r="BE111" s="231"/>
      <c r="BF111" s="223"/>
    </row>
    <row r="112" spans="1:71" ht="14.5" customHeight="1" x14ac:dyDescent="0.35">
      <c r="A112" s="234"/>
      <c r="B112" s="107"/>
      <c r="C112" s="65"/>
      <c r="F112" s="105"/>
      <c r="G112" s="105">
        <v>1971</v>
      </c>
      <c r="H112" s="105">
        <v>1972</v>
      </c>
      <c r="I112" s="105">
        <v>1973</v>
      </c>
      <c r="J112" s="105">
        <v>1974</v>
      </c>
      <c r="K112" s="105">
        <v>1975</v>
      </c>
      <c r="L112" s="105">
        <v>1976</v>
      </c>
      <c r="M112" s="105">
        <v>1977</v>
      </c>
      <c r="N112" s="105">
        <v>1978</v>
      </c>
      <c r="O112" s="105">
        <v>1979</v>
      </c>
      <c r="P112" s="105">
        <v>1980</v>
      </c>
      <c r="Q112" s="105">
        <v>1981</v>
      </c>
      <c r="R112" s="105">
        <v>1982</v>
      </c>
      <c r="S112" s="105">
        <v>1983</v>
      </c>
      <c r="T112" s="105">
        <v>1984</v>
      </c>
      <c r="U112" s="105">
        <v>1985</v>
      </c>
      <c r="V112" s="105">
        <v>1986</v>
      </c>
      <c r="W112" s="105">
        <v>1987</v>
      </c>
      <c r="X112" s="105">
        <v>1988</v>
      </c>
      <c r="Y112" s="105">
        <v>1989</v>
      </c>
      <c r="Z112" s="105">
        <v>1990</v>
      </c>
      <c r="AA112" s="105">
        <v>1991</v>
      </c>
      <c r="AB112" s="105">
        <v>1992</v>
      </c>
      <c r="AC112" s="105">
        <v>1993</v>
      </c>
      <c r="AD112" s="105">
        <v>1994</v>
      </c>
      <c r="AE112" s="105">
        <v>1995</v>
      </c>
      <c r="AF112" s="105">
        <v>1996</v>
      </c>
      <c r="AG112" s="105">
        <v>1997</v>
      </c>
      <c r="AH112" s="105">
        <v>1998</v>
      </c>
      <c r="AI112" s="105">
        <v>1999</v>
      </c>
      <c r="AJ112" s="105">
        <v>2000</v>
      </c>
      <c r="AK112" s="105">
        <v>2001</v>
      </c>
      <c r="AL112" s="105">
        <v>2002</v>
      </c>
      <c r="AM112" s="105">
        <v>2003</v>
      </c>
      <c r="AN112" s="105">
        <v>2004</v>
      </c>
      <c r="AO112" s="105">
        <v>2005</v>
      </c>
      <c r="AP112" s="105">
        <v>2006</v>
      </c>
      <c r="AQ112" s="105">
        <v>2007</v>
      </c>
      <c r="AR112" s="105">
        <v>2008</v>
      </c>
      <c r="AS112" s="105">
        <v>2009</v>
      </c>
      <c r="AT112" s="105">
        <v>2010</v>
      </c>
      <c r="AU112" s="105">
        <v>2011</v>
      </c>
      <c r="AV112" s="105">
        <v>2012</v>
      </c>
      <c r="AW112" s="105">
        <v>2013</v>
      </c>
      <c r="AX112" s="105">
        <v>2014</v>
      </c>
      <c r="AY112" s="105">
        <v>2015</v>
      </c>
      <c r="AZ112" s="105">
        <v>2016</v>
      </c>
      <c r="BA112" s="105">
        <v>2017</v>
      </c>
      <c r="BB112" s="105">
        <v>2018</v>
      </c>
      <c r="BC112" s="105">
        <v>2019</v>
      </c>
      <c r="BD112" s="105">
        <v>2020</v>
      </c>
      <c r="BE112" s="105">
        <v>2021</v>
      </c>
      <c r="BF112" s="105">
        <v>2022</v>
      </c>
      <c r="BG112" s="105">
        <v>2023</v>
      </c>
      <c r="BH112" s="105">
        <v>2024</v>
      </c>
      <c r="BI112" s="105">
        <v>2025</v>
      </c>
      <c r="BJ112" s="105">
        <v>2026</v>
      </c>
      <c r="BK112" s="105">
        <v>2027</v>
      </c>
      <c r="BL112" s="105">
        <v>2028</v>
      </c>
      <c r="BM112" s="105">
        <v>2029</v>
      </c>
      <c r="BN112" s="105">
        <v>2030</v>
      </c>
      <c r="BO112" s="105">
        <v>2031</v>
      </c>
      <c r="BP112" s="105">
        <v>2032</v>
      </c>
      <c r="BQ112" s="105">
        <v>2033</v>
      </c>
      <c r="BR112" s="105">
        <v>2034</v>
      </c>
      <c r="BS112" s="105">
        <v>2035</v>
      </c>
    </row>
    <row r="113" spans="1:71" ht="14.5" customHeight="1" x14ac:dyDescent="0.35">
      <c r="A113" s="107" t="s">
        <v>35</v>
      </c>
      <c r="B113" s="238" t="s">
        <v>2</v>
      </c>
      <c r="C113" s="246" t="s">
        <v>262</v>
      </c>
      <c r="D113" s="32" t="s">
        <v>87</v>
      </c>
      <c r="E113" s="106" t="s">
        <v>15</v>
      </c>
      <c r="G113" s="236"/>
      <c r="H113" s="236"/>
      <c r="I113" s="236"/>
      <c r="J113" s="236"/>
      <c r="K113" s="223">
        <f>(K90+K95+K100)*'Organic soils'!H54</f>
        <v>1.1900685832437143</v>
      </c>
      <c r="L113" s="223">
        <f>(L90+L95+L100)*'Organic soils'!I54</f>
        <v>1.236588347963961</v>
      </c>
      <c r="M113" s="223">
        <f>(M90+M95+M100)*'Organic soils'!J54</f>
        <v>1.2826895161915455</v>
      </c>
      <c r="N113" s="223">
        <f>(N90+N95+N100)*'Organic soils'!K54</f>
        <v>1.3476130631372552</v>
      </c>
      <c r="O113" s="223">
        <f>(O90+O95+O100)*'Organic soils'!L54</f>
        <v>1.4120835827520211</v>
      </c>
      <c r="P113" s="223">
        <f>(P90+P95+P100)*'Organic soils'!M54</f>
        <v>1.476125911173038</v>
      </c>
      <c r="Q113" s="223">
        <f>(Q90+Q95+Q100)*'Organic soils'!N54</f>
        <v>1.5397625060633262</v>
      </c>
      <c r="R113" s="223">
        <f>(R90+R95+R100)*'Organic soils'!O54</f>
        <v>1.6030137643886178</v>
      </c>
      <c r="S113" s="223">
        <f>(S90+S95+S100)*'Organic soils'!P54</f>
        <v>1.6658982865944278</v>
      </c>
      <c r="T113" s="223">
        <f>(T90+T95+T100)*'Organic soils'!Q54</f>
        <v>1.7284330979703666</v>
      </c>
      <c r="U113" s="223">
        <f>(U90+U95+U100)*'Organic soils'!R54</f>
        <v>1.790633835490322</v>
      </c>
      <c r="V113" s="223">
        <f>(V90+V95+V100)*'Organic soils'!S54</f>
        <v>1.8525149065686082</v>
      </c>
      <c r="W113" s="223">
        <f>(W90+W95+W100)*'Organic soils'!T54</f>
        <v>1.9060844739897389</v>
      </c>
      <c r="X113" s="223">
        <f>(X90+X95+X100)*'Organic soils'!U54</f>
        <v>1.9592836782041039</v>
      </c>
      <c r="Y113" s="223">
        <f>(Y90+Y95+Y100)*'Organic soils'!V54</f>
        <v>2.0121292037259892</v>
      </c>
      <c r="Z113" s="223">
        <f>(Z90+Z95+Z100)*'Organic soils'!W54</f>
        <v>2.0646363972960433</v>
      </c>
      <c r="AA113" s="223">
        <f>(AA90+AA95+AA100)*'Organic soils'!X54</f>
        <v>2.115839968396084</v>
      </c>
      <c r="AB113" s="223">
        <f>(AB90+AB95+AB100)*'Organic soils'!Y54</f>
        <v>2.1665921608076899</v>
      </c>
      <c r="AC113" s="223">
        <f>(AC90+AC95+AC100)*'Organic soils'!Z54</f>
        <v>2.2167977879178293</v>
      </c>
      <c r="AD113" s="223">
        <f>(AD90+AD95+AD100)*'Organic soils'!AA54</f>
        <v>2.2768904034195345</v>
      </c>
      <c r="AE113" s="223">
        <f>(AE90+AE95+AE100)*'Organic soils'!AB54</f>
        <v>2.3371404225092141</v>
      </c>
      <c r="AF113" s="223">
        <f>(AF90+AF95+AF100)*'Organic soils'!AC54</f>
        <v>2.3975794158726034</v>
      </c>
      <c r="AG113" s="223">
        <f>(AG90+AG95+AG100)*'Organic soils'!AD54</f>
        <v>2.4152826338705071</v>
      </c>
      <c r="AH113" s="223">
        <f>(AH90+AH95+AH100)*'Organic soils'!AE54</f>
        <v>2.4334497769549053</v>
      </c>
      <c r="AI113" s="223">
        <f>(AI90+AI95+AI100)*'Organic soils'!AF54</f>
        <v>2.4517331217011695</v>
      </c>
      <c r="AJ113" s="223">
        <f>(AJ90+AJ95+AJ100)*'Organic soils'!AG54</f>
        <v>2.470064474437851</v>
      </c>
      <c r="AK113" s="223">
        <f>(AK90+AK95+AK100)*'Organic soils'!AH54</f>
        <v>2.4882453430751763</v>
      </c>
      <c r="AL113" s="223">
        <f>(AL90+AL95+AL100)*'Organic soils'!AI54</f>
        <v>2.5124115419934583</v>
      </c>
      <c r="AM113" s="223">
        <f>(AM90+AM95+AM100)*'Organic soils'!AJ54</f>
        <v>2.5368497900858906</v>
      </c>
      <c r="AN113" s="223">
        <f>(AN90+AN95+AN100)*'Organic soils'!AK54</f>
        <v>2.5614834270398217</v>
      </c>
      <c r="AO113" s="223">
        <f>(AO90+AO95+AO100)*'Organic soils'!AL54</f>
        <v>2.6370579003478953</v>
      </c>
      <c r="AP113" s="223">
        <f>(AP90+AP95+AP100)*'Organic soils'!AM54</f>
        <v>2.7134909596160735</v>
      </c>
      <c r="AQ113" s="223">
        <f>(AQ90+AQ95+AQ100)*'Organic soils'!AN54</f>
        <v>2.7910014568901604</v>
      </c>
      <c r="AR113" s="223">
        <f>(AR90+AR95+AR100)*'Organic soils'!AO54</f>
        <v>2.8294544412882283</v>
      </c>
      <c r="AS113" s="223">
        <f>(AS90+AS95+AS100)*'Organic soils'!AP54</f>
        <v>2.8671739948412314</v>
      </c>
      <c r="AT113" s="223">
        <f>(AT90+AT95+AT100)*'Organic soils'!AQ54</f>
        <v>2.8264326142055278</v>
      </c>
      <c r="AU113" s="223">
        <f>(AU90+AU95+AU100)*'Organic soils'!AR54</f>
        <v>2.7858552854351788</v>
      </c>
      <c r="AV113" s="223">
        <f>(AV90+AV95+AV100)*'Organic soils'!AS54</f>
        <v>2.7685076864545235</v>
      </c>
      <c r="AW113" s="223">
        <f>(AW90+AW95+AW100)*'Organic soils'!AT54</f>
        <v>2.7504155094392604</v>
      </c>
      <c r="AX113" s="223">
        <f>(AX90+AX95+AX100)*'Organic soils'!AU54</f>
        <v>2.731695018188022</v>
      </c>
      <c r="AY113" s="223">
        <f>(AY90+AY95+AY100)*'Organic soils'!AV54</f>
        <v>2.7075868051514216</v>
      </c>
      <c r="AZ113" s="223">
        <f>(AZ90+AZ95+AZ100)*'Organic soils'!AW54</f>
        <v>2.6835155821061583</v>
      </c>
      <c r="BA113" s="223">
        <f>(BA90+BA95+BA100)*'Organic soils'!AX54</f>
        <v>2.6572936237364937</v>
      </c>
      <c r="BB113" s="223">
        <f>(BB90+BB95+BB100)*'Organic soils'!AY54</f>
        <v>2.6313914160848402</v>
      </c>
      <c r="BC113" s="223">
        <f>(BC90+BC95+BC100)*'Organic soils'!AZ54</f>
        <v>2.6242728857992335</v>
      </c>
      <c r="BD113" s="223">
        <f>(BD90+BD95+BD100)*'Organic soils'!BA54</f>
        <v>2.616677767410768</v>
      </c>
      <c r="BE113" s="223">
        <f>(BE90+BE95+BE100)*'Organic soils'!BB54</f>
        <v>2.6089406614528219</v>
      </c>
      <c r="BF113" s="223">
        <f>(BF90+BF95+BF100)*'Organic soils'!BC54</f>
        <v>2.6007684165245606</v>
      </c>
      <c r="BG113" s="223">
        <f>(BG90+BG95+BG100)*'Organic soils'!BD54</f>
        <v>2.5925935476148467</v>
      </c>
      <c r="BH113" s="223">
        <f>(BH90+BH95+BH100)*'Organic soils'!BE54</f>
        <v>2.5844160452248603</v>
      </c>
      <c r="BI113" s="223">
        <f>(BI90+BI95+BI100)*'Organic soils'!BF54</f>
        <v>2.5762358997927404</v>
      </c>
      <c r="BJ113" s="223">
        <f>(BJ90+BJ95+BJ100)*'Organic soils'!BG54</f>
        <v>2.5680531016929882</v>
      </c>
      <c r="BK113" s="223">
        <f>(BK90+BK95+BK100)*'Organic soils'!BH54</f>
        <v>2.559867641235845</v>
      </c>
      <c r="BL113" s="223">
        <f>(BL90+BL95+BL100)*'Organic soils'!BI54</f>
        <v>2.551679508666667</v>
      </c>
      <c r="BM113" s="223">
        <f>(BM90+BM95+BM100)*'Organic soils'!BJ54</f>
        <v>2.543488694165299</v>
      </c>
      <c r="BN113" s="223">
        <f>(BN90+BN95+BN100)*'Organic soils'!BK54</f>
        <v>2.5446202125280797</v>
      </c>
      <c r="BO113" s="223">
        <f>(BO90+BO95+BO100)*'Organic soils'!BL54</f>
        <v>2.5457468911446628</v>
      </c>
      <c r="BP113" s="223">
        <f>(BP90+BP95+BP100)*'Organic soils'!BM54</f>
        <v>2.5468687684700702</v>
      </c>
      <c r="BQ113" s="223">
        <f>(BQ90+BQ95+BQ100)*'Organic soils'!BN54</f>
        <v>2.5479858823438577</v>
      </c>
      <c r="BR113" s="223">
        <f>(BR90+BR95+BR100)*'Organic soils'!BO54</f>
        <v>2.5490982700040146</v>
      </c>
      <c r="BS113" s="223">
        <f>(BS90+BS95+BS100)*'Organic soils'!BP54</f>
        <v>2.5502059681004705</v>
      </c>
    </row>
    <row r="114" spans="1:71" ht="14.5" customHeight="1" x14ac:dyDescent="0.35">
      <c r="A114" s="107" t="s">
        <v>35</v>
      </c>
      <c r="B114" s="238" t="s">
        <v>2</v>
      </c>
      <c r="C114" s="246" t="s">
        <v>262</v>
      </c>
      <c r="D114" s="32" t="s">
        <v>87</v>
      </c>
      <c r="E114" s="106" t="s">
        <v>14</v>
      </c>
      <c r="G114" s="236"/>
      <c r="H114" s="236"/>
      <c r="I114" s="236"/>
      <c r="J114" s="236"/>
      <c r="K114" s="223">
        <f>(K91+K94+K96+K99+K101+K104)*'Organic soils'!H54</f>
        <v>0.22435572509506771</v>
      </c>
      <c r="L114" s="223">
        <f>(L91+L94+L96+L99+L101+L104)*'Organic soils'!I54</f>
        <v>0.23517772493586164</v>
      </c>
      <c r="M114" s="223">
        <f>(M91+M94+M96+M99+M101+M104)*'Organic soils'!J54</f>
        <v>0.24600967339073174</v>
      </c>
      <c r="N114" s="223">
        <f>(N91+N94+N96+N99+N101+N104)*'Organic soils'!K54</f>
        <v>0.26281556072435647</v>
      </c>
      <c r="O114" s="223">
        <f>(O91+O94+O96+O99+O101+O104)*'Organic soils'!L54</f>
        <v>0.27964310888453248</v>
      </c>
      <c r="P114" s="223">
        <f>(P91+P94+P96+P99+P101+P104)*'Organic soils'!M54</f>
        <v>0.29649011068176095</v>
      </c>
      <c r="Q114" s="223">
        <f>(Q91+Q94+Q96+Q99+Q101+Q104)*'Organic soils'!N54</f>
        <v>0.31335484913113981</v>
      </c>
      <c r="R114" s="223">
        <f>(R91+R94+R96+R99+R101+R104)*'Organic soils'!O54</f>
        <v>0.33023595005160733</v>
      </c>
      <c r="S114" s="223">
        <f>(S91+S94+S96+S99+S101+S104)*'Organic soils'!P54</f>
        <v>0.34713228791069611</v>
      </c>
      <c r="T114" s="223">
        <f>(T91+T94+T96+T99+T101+T104)*'Organic soils'!Q54</f>
        <v>0.36404292298145713</v>
      </c>
      <c r="U114" s="223">
        <f>(U91+U94+U96+U99+U101+U104)*'Organic soils'!R54</f>
        <v>0.38096705787056118</v>
      </c>
      <c r="V114" s="223">
        <f>(V91+V94+V96+V99+V101+V104)*'Organic soils'!S54</f>
        <v>0.39790400653689334</v>
      </c>
      <c r="W114" s="223">
        <f>(W91+W94+W96+W99+W101+W104)*'Organic soils'!T54</f>
        <v>0.41166196073563582</v>
      </c>
      <c r="X114" s="223">
        <f>(X91+X94+X96+X99+X101+X104)*'Organic soils'!U54</f>
        <v>0.4254309477162575</v>
      </c>
      <c r="Y114" s="223">
        <f>(Y91+Y94+Y96+Y99+Y101+Y104)*'Organic soils'!V54</f>
        <v>0.4392106756500096</v>
      </c>
      <c r="Z114" s="223">
        <f>(Z91+Z94+Z96+Z99+Z101+Z104)*'Organic soils'!W54</f>
        <v>0.45300087092214686</v>
      </c>
      <c r="AA114" s="223">
        <f>(AA91+AA94+AA96+AA99+AA101+AA104)*'Organic soils'!X54</f>
        <v>0.46658528772599894</v>
      </c>
      <c r="AB114" s="223">
        <f>(AB91+AB94+AB96+AB99+AB101+AB104)*'Organic soils'!Y54</f>
        <v>0.48014643548696689</v>
      </c>
      <c r="AC114" s="223">
        <f>(AC91+AC94+AC96+AC99+AC101+AC104)*'Organic soils'!Z54</f>
        <v>0.49365977663709931</v>
      </c>
      <c r="AD114" s="223">
        <f>(AD91+AD94+AD96+AD99+AD101+AD104)*'Organic soils'!AA54</f>
        <v>0.50945634836258302</v>
      </c>
      <c r="AE114" s="223">
        <f>(AE91+AE94+AE96+AE99+AE101+AE104)*'Organic soils'!AB54</f>
        <v>0.52537835465185523</v>
      </c>
      <c r="AF114" s="223">
        <f>(AF91+AF94+AF96+AF99+AF101+AF104)*'Organic soils'!AC54</f>
        <v>0.54143143183386722</v>
      </c>
      <c r="AG114" s="223">
        <f>(AG91+AG94+AG96+AG99+AG101+AG104)*'Organic soils'!AD54</f>
        <v>0.5457304830117925</v>
      </c>
      <c r="AH114" s="223">
        <f>(AH91+AH94+AH96+AH99+AH101+AH104)*'Organic soils'!AE54</f>
        <v>0.550141465492896</v>
      </c>
      <c r="AI114" s="223">
        <f>(AI91+AI94+AI96+AI99+AI101+AI104)*'Organic soils'!AF54</f>
        <v>0.55458592158435294</v>
      </c>
      <c r="AJ114" s="223">
        <f>(AJ91+AJ94+AJ96+AJ99+AJ101+AJ104)*'Organic soils'!AG54</f>
        <v>0.55904848468653134</v>
      </c>
      <c r="AK114" s="223">
        <f>(AK91+AK94+AK96+AK99+AK101+AK104)*'Organic soils'!AH54</f>
        <v>0.56348424682034215</v>
      </c>
      <c r="AL114" s="223">
        <f>(AL91+AL94+AL96+AL99+AL101+AL104)*'Organic soils'!AI54</f>
        <v>0.56928347815498737</v>
      </c>
      <c r="AM114" s="223">
        <f>(AM91+AM94+AM96+AM99+AM101+AM104)*'Organic soils'!AJ54</f>
        <v>0.57515324286146574</v>
      </c>
      <c r="AN114" s="223">
        <f>(AN91+AN94+AN96+AN99+AN101+AN104)*'Organic soils'!AK54</f>
        <v>0.58107630040524061</v>
      </c>
      <c r="AO114" s="223">
        <f>(AO91+AO94+AO96+AO99+AO101+AO104)*'Organic soils'!AL54</f>
        <v>0.60118436565995736</v>
      </c>
      <c r="AP114" s="223">
        <f>(AP91+AP94+AP96+AP99+AP101+AP104)*'Organic soils'!AM54</f>
        <v>0.62160906585926456</v>
      </c>
      <c r="AQ114" s="223">
        <f>(AQ91+AQ94+AQ96+AQ99+AQ101+AQ104)*'Organic soils'!AN54</f>
        <v>0.64240100233928987</v>
      </c>
      <c r="AR114" s="223">
        <f>(AR91+AR94+AR96+AR99+AR101+AR104)*'Organic soils'!AO54</f>
        <v>0.65428037091640467</v>
      </c>
      <c r="AS114" s="223">
        <f>(AS91+AS94+AS96+AS99+AS101+AS104)*'Organic soils'!AP54</f>
        <v>0.6660236799857322</v>
      </c>
      <c r="AT114" s="223">
        <f>(AT91+AT94+AT96+AT99+AT101+AT104)*'Organic soils'!AQ54</f>
        <v>0.6550878377172008</v>
      </c>
      <c r="AU114" s="223">
        <f>(AU91+AU94+AU96+AU99+AU101+AU104)*'Organic soils'!AR54</f>
        <v>0.64421558699421055</v>
      </c>
      <c r="AV114" s="223">
        <f>(AV91+AV94+AV96+AV99+AV101+AV104)*'Organic soils'!AS54</f>
        <v>0.63872859358991874</v>
      </c>
      <c r="AW114" s="223">
        <f>(AW91+AW94+AW96+AW99+AW101+AW104)*'Organic soils'!AT54</f>
        <v>0.63307144322032416</v>
      </c>
      <c r="AX114" s="223">
        <f>(AX91+AX94+AX96+AX99+AX101+AX104)*'Organic soils'!AU54</f>
        <v>0.62727201886793049</v>
      </c>
      <c r="AY114" s="223">
        <f>(AY91+AY94+AY96+AY99+AY101+AY104)*'Organic soils'!AV54</f>
        <v>0.62009931787286809</v>
      </c>
      <c r="AZ114" s="223">
        <f>(AZ91+AZ94+AZ96+AZ99+AZ101+AZ104)*'Organic soils'!AW54</f>
        <v>0.61294619317182519</v>
      </c>
      <c r="BA114" s="223">
        <f>(BA91+BA94+BA96+BA99+BA101+BA104)*'Organic soils'!AX54</f>
        <v>0.60531431932108248</v>
      </c>
      <c r="BB114" s="223">
        <f>(BB91+BB94+BB96+BB99+BB101+BB104)*'Organic soils'!AY54</f>
        <v>0.59776904211777826</v>
      </c>
      <c r="BC114" s="223">
        <f>(BC91+BC94+BC96+BC99+BC101+BC104)*'Organic soils'!AZ54</f>
        <v>0.59560353974076519</v>
      </c>
      <c r="BD114" s="223">
        <f>(BD91+BD94+BD96+BD99+BD101+BD104)*'Organic soils'!BA54</f>
        <v>0.593330601888029</v>
      </c>
      <c r="BE114" s="223">
        <f>(BE91+BE94+BE96+BE99+BE101+BE104)*'Organic soils'!BB54</f>
        <v>0.59102633157116713</v>
      </c>
      <c r="BF114" s="223">
        <f>(BF91+BF94+BF96+BF99+BF101+BF104)*'Organic soils'!BC54</f>
        <v>0.58862447383731831</v>
      </c>
      <c r="BG114" s="223">
        <f>(BG91+BG94+BG96+BG99+BG101+BG104)*'Organic soils'!BD54</f>
        <v>0.58622310758925777</v>
      </c>
      <c r="BH114" s="223">
        <f>(BH91+BH94+BH96+BH99+BH101+BH104)*'Organic soils'!BE54</f>
        <v>0.58382223708255898</v>
      </c>
      <c r="BI114" s="223">
        <f>(BI91+BI94+BI96+BI99+BI101+BI104)*'Organic soils'!BF54</f>
        <v>0.58142186666310147</v>
      </c>
      <c r="BJ114" s="223">
        <f>(BJ91+BJ94+BJ96+BJ99+BJ101+BJ104)*'Organic soils'!BG54</f>
        <v>0.57902200077011878</v>
      </c>
      <c r="BK114" s="223">
        <f>(BK91+BK94+BK96+BK99+BK101+BK104)*'Organic soils'!BH54</f>
        <v>0.57662264393938323</v>
      </c>
      <c r="BL114" s="223">
        <f>(BL91+BL94+BL96+BL99+BL101+BL104)*'Organic soils'!BI54</f>
        <v>0.57422380080653967</v>
      </c>
      <c r="BM114" s="223">
        <f>(BM91+BM94+BM96+BM99+BM101+BM104)*'Organic soils'!BJ54</f>
        <v>0.57182547611059875</v>
      </c>
      <c r="BN114" s="223">
        <f>(BN91+BN94+BN96+BN99+BN101+BN104)*'Organic soils'!BK54</f>
        <v>0.57224879539636553</v>
      </c>
      <c r="BO114" s="223">
        <f>(BO91+BO94+BO96+BO99+BO101+BO104)*'Organic soils'!BL54</f>
        <v>0.57267181205422502</v>
      </c>
      <c r="BP114" s="223">
        <f>(BP91+BP94+BP96+BP99+BP101+BP104)*'Organic soils'!BM54</f>
        <v>0.57309452897397661</v>
      </c>
      <c r="BQ114" s="223">
        <f>(BQ91+BQ94+BQ96+BQ99+BQ101+BQ104)*'Organic soils'!BN54</f>
        <v>0.57351694900015004</v>
      </c>
      <c r="BR114" s="223">
        <f>(BR91+BR94+BR96+BR99+BR101+BR104)*'Organic soils'!BO54</f>
        <v>0.57393907493302498</v>
      </c>
      <c r="BS114" s="223">
        <f>(BS91+BS94+BS96+BS99+BS101+BS104)*'Organic soils'!BP54</f>
        <v>0.57436090952962582</v>
      </c>
    </row>
    <row r="115" spans="1:71" ht="14.5" customHeight="1" x14ac:dyDescent="0.35">
      <c r="A115" s="107" t="s">
        <v>35</v>
      </c>
      <c r="B115" s="238" t="s">
        <v>2</v>
      </c>
      <c r="C115" s="246" t="s">
        <v>262</v>
      </c>
      <c r="D115" s="32" t="s">
        <v>87</v>
      </c>
      <c r="E115" s="106" t="s">
        <v>13</v>
      </c>
      <c r="G115" s="236"/>
      <c r="H115" s="236"/>
      <c r="I115" s="236"/>
      <c r="J115" s="236"/>
      <c r="K115" s="223">
        <f>(K92+K93+K97+K98+K102+K103)*'Organic soils'!H54</f>
        <v>2.8841030670905397E-2</v>
      </c>
      <c r="L115" s="223">
        <f>(L92+L93+L97+L98+L102+L103)*'Organic soils'!I54</f>
        <v>3.0207606507115011E-2</v>
      </c>
      <c r="M115" s="223">
        <f>(M92+M93+M97+M98+M102+M103)*'Organic soils'!J54</f>
        <v>3.157139344452313E-2</v>
      </c>
      <c r="N115" s="223">
        <f>(N92+N93+N97+N98+N102+N103)*'Organic soils'!K54</f>
        <v>3.3388696670959492E-2</v>
      </c>
      <c r="O115" s="223">
        <f>(O92+O93+O97+O98+O102+O103)*'Organic soils'!L54</f>
        <v>3.5200729556278919E-2</v>
      </c>
      <c r="P115" s="223">
        <f>(P92+P93+P97+P98+P102+P103)*'Organic soils'!M54</f>
        <v>3.7007953237137209E-2</v>
      </c>
      <c r="Q115" s="223">
        <f>(Q92+Q93+Q97+Q98+Q102+Q103)*'Organic soils'!N54</f>
        <v>3.8810744507870421E-2</v>
      </c>
      <c r="R115" s="223">
        <f>(R92+R93+R97+R98+R102+R103)*'Organic soils'!O54</f>
        <v>4.0609418830663296E-2</v>
      </c>
      <c r="S115" s="223">
        <f>(S92+S93+S97+S98+S102+S103)*'Organic soils'!P54</f>
        <v>4.2404245363699071E-2</v>
      </c>
      <c r="T115" s="223">
        <f>(T92+T93+T97+T98+T102+T103)*'Organic soils'!Q54</f>
        <v>4.4195457249526636E-2</v>
      </c>
      <c r="U115" s="223">
        <f>(U92+U93+U97+U98+U102+U103)*'Organic soils'!R54</f>
        <v>4.5983258932311193E-2</v>
      </c>
      <c r="V115" s="223">
        <f>(V92+V93+V97+V98+V102+V103)*'Organic soils'!S54</f>
        <v>4.7767831528252647E-2</v>
      </c>
      <c r="W115" s="223">
        <f>(W92+W93+W97+W98+W102+W103)*'Organic soils'!T54</f>
        <v>4.943936129579226E-2</v>
      </c>
      <c r="X115" s="223">
        <f>(X92+X93+X97+X98+X102+X103)*'Organic soils'!U54</f>
        <v>5.110840295733874E-2</v>
      </c>
      <c r="Y115" s="223">
        <f>(Y92+Y93+Y97+Y98+Y102+Y103)*'Organic soils'!V54</f>
        <v>5.2775058709559279E-2</v>
      </c>
      <c r="Z115" s="223">
        <f>(Z92+Z93+Z97+Z98+Z102+Z103)*'Organic soils'!W54</f>
        <v>5.4439422953445067E-2</v>
      </c>
      <c r="AA115" s="223">
        <f>(AA92+AA93+AA97+AA98+AA102+AA103)*'Organic soils'!X54</f>
        <v>5.607562498164731E-2</v>
      </c>
      <c r="AB115" s="223">
        <f>(AB92+AB93+AB97+AB98+AB102+AB103)*'Organic soils'!Y54</f>
        <v>5.7705709432639953E-2</v>
      </c>
      <c r="AC115" s="223">
        <f>(AC92+AC93+AC97+AC98+AC102+AC103)*'Organic soils'!Z54</f>
        <v>5.9326835429381657E-2</v>
      </c>
      <c r="AD115" s="223">
        <f>(AD92+AD93+AD97+AD98+AD102+AD103)*'Organic soils'!AA54</f>
        <v>6.1219216727675559E-2</v>
      </c>
      <c r="AE115" s="223">
        <f>(AE92+AE93+AE97+AE98+AE102+AE103)*'Organic soils'!AB54</f>
        <v>6.3123576112317947E-2</v>
      </c>
      <c r="AF115" s="223">
        <f>(AF92+AF93+AF97+AF98+AF102+AF103)*'Organic soils'!AC54</f>
        <v>6.5040640807471656E-2</v>
      </c>
      <c r="AG115" s="223">
        <f>(AG92+AG93+AG97+AG98+AG102+AG103)*'Organic soils'!AD54</f>
        <v>6.5581605640651963E-2</v>
      </c>
      <c r="AH115" s="223">
        <f>(AH92+AH93+AH97+AH98+AH102+AH103)*'Organic soils'!AE54</f>
        <v>6.6136041309977356E-2</v>
      </c>
      <c r="AI115" s="223">
        <f>(AI92+AI93+AI97+AI98+AI102+AI103)*'Organic soils'!AF54</f>
        <v>6.6694524465759547E-2</v>
      </c>
      <c r="AJ115" s="223">
        <f>(AJ92+AJ93+AJ97+AJ98+AJ102+AJ103)*'Organic soils'!AG54</f>
        <v>6.725520796745306E-2</v>
      </c>
      <c r="AK115" s="223">
        <f>(AK92+AK93+AK97+AK98+AK102+AK103)*'Organic soils'!AH54</f>
        <v>6.7812686863472874E-2</v>
      </c>
      <c r="AL115" s="223">
        <f>(AL92+AL93+AL97+AL98+AL102+AL103)*'Organic soils'!AI54</f>
        <v>6.8534325511938207E-2</v>
      </c>
      <c r="AM115" s="223">
        <f>(AM92+AM93+AM97+AM98+AM102+AM103)*'Organic soils'!AJ54</f>
        <v>6.9264583517056347E-2</v>
      </c>
      <c r="AN115" s="223">
        <f>(AN92+AN93+AN97+AN98+AN102+AN103)*'Organic soils'!AK54</f>
        <v>7.0001387471423732E-2</v>
      </c>
      <c r="AO115" s="223">
        <f>(AO92+AO93+AO97+AO98+AO102+AO103)*'Organic soils'!AL54</f>
        <v>7.2394552010740909E-2</v>
      </c>
      <c r="AP115" s="223">
        <f>(AP92+AP93+AP97+AP98+AP102+AP103)*'Organic soils'!AM54</f>
        <v>7.4822225486849803E-2</v>
      </c>
      <c r="AQ115" s="223">
        <f>(AQ92+AQ93+AQ97+AQ98+AQ102+AQ103)*'Organic soils'!AN54</f>
        <v>7.7290503481781889E-2</v>
      </c>
      <c r="AR115" s="223">
        <f>(AR92+AR93+AR97+AR98+AR102+AR103)*'Organic soils'!AO54</f>
        <v>7.8683397205427816E-2</v>
      </c>
      <c r="AS115" s="223">
        <f>(AS92+AS93+AS97+AS98+AS102+AS103)*'Organic soils'!AP54</f>
        <v>8.0057449473547787E-2</v>
      </c>
      <c r="AT115" s="223">
        <f>(AT92+AT93+AT97+AT98+AT102+AT103)*'Organic soils'!AQ54</f>
        <v>7.8893397327966311E-2</v>
      </c>
      <c r="AU115" s="223">
        <f>(AU92+AU93+AU97+AU98+AU102+AU103)*'Organic soils'!AR54</f>
        <v>7.7734393077036279E-2</v>
      </c>
      <c r="AV115" s="223">
        <f>(AV92+AV93+AV97+AV98+AV102+AV103)*'Organic soils'!AS54</f>
        <v>7.7223821816266344E-2</v>
      </c>
      <c r="AW115" s="223">
        <f>(AW92+AW93+AW97+AW98+AW102+AW103)*'Organic soils'!AT54</f>
        <v>7.6692512863720641E-2</v>
      </c>
      <c r="AX115" s="223">
        <f>(AX92+AX93+AX97+AX98+AX102+AX103)*'Organic soils'!AU54</f>
        <v>7.6143724468088259E-2</v>
      </c>
      <c r="AY115" s="223">
        <f>(AY92+AY93+AY97+AY98+AY102+AY103)*'Organic soils'!AV54</f>
        <v>7.5387254019324668E-2</v>
      </c>
      <c r="AZ115" s="223">
        <f>(AZ92+AZ93+AZ97+AZ98+AZ102+AZ103)*'Organic soils'!AW54</f>
        <v>7.4632239171997045E-2</v>
      </c>
      <c r="BA115" s="223">
        <f>(BA92+BA93+BA97+BA98+BA102+BA103)*'Organic soils'!AX54</f>
        <v>7.381789747206001E-2</v>
      </c>
      <c r="BB115" s="223">
        <f>(BB92+BB93+BB97+BB98+BB102+BB103)*'Organic soils'!AY54</f>
        <v>7.3012980623677157E-2</v>
      </c>
      <c r="BC115" s="223">
        <f>(BC92+BC93+BC97+BC98+BC102+BC103)*'Organic soils'!AZ54</f>
        <v>7.2799500490017516E-2</v>
      </c>
      <c r="BD115" s="223">
        <f>(BD92+BD93+BD97+BD98+BD102+BD103)*'Organic soils'!BA54</f>
        <v>7.257280520994086E-2</v>
      </c>
      <c r="BE115" s="223">
        <f>(BE92+BE93+BE97+BE98+BE102+BE103)*'Organic soils'!BB54</f>
        <v>7.2342181166850802E-2</v>
      </c>
      <c r="BF115" s="223">
        <f>(BF92+BF93+BF97+BF98+BF102+BF103)*'Organic soils'!BC54</f>
        <v>7.2099503774431681E-2</v>
      </c>
      <c r="BG115" s="223">
        <f>(BG92+BG93+BG97+BG98+BG102+BG103)*'Organic soils'!BD54</f>
        <v>7.1856768443900029E-2</v>
      </c>
      <c r="BH115" s="223">
        <f>(BH92+BH93+BH97+BH98+BH102+BH103)*'Organic soils'!BE54</f>
        <v>7.1613974634695057E-2</v>
      </c>
      <c r="BI115" s="223">
        <f>(BI92+BI93+BI97+BI98+BI102+BI103)*'Organic soils'!BF54</f>
        <v>7.1371121794618173E-2</v>
      </c>
      <c r="BJ115" s="223">
        <f>(BJ92+BJ93+BJ97+BJ98+BJ102+BJ103)*'Organic soils'!BG54</f>
        <v>7.1128209359433384E-2</v>
      </c>
      <c r="BK115" s="223">
        <f>(BK92+BK93+BK97+BK98+BK102+BK103)*'Organic soils'!BH54</f>
        <v>7.0885236752448399E-2</v>
      </c>
      <c r="BL115" s="223">
        <f>(BL92+BL93+BL97+BL98+BL102+BL103)*'Organic soils'!BI54</f>
        <v>7.0642203384076355E-2</v>
      </c>
      <c r="BM115" s="223">
        <f>(BM92+BM93+BM97+BM98+BM102+BM103)*'Organic soils'!BJ54</f>
        <v>7.0399108651375969E-2</v>
      </c>
      <c r="BN115" s="223">
        <f>(BN92+BN93+BN97+BN98+BN102+BN103)*'Organic soils'!BK54</f>
        <v>7.0417500876070807E-2</v>
      </c>
      <c r="BO115" s="223">
        <f>(BO92+BO93+BO97+BO98+BO102+BO103)*'Organic soils'!BL54</f>
        <v>7.0435863347309141E-2</v>
      </c>
      <c r="BP115" s="223">
        <f>(BP92+BP93+BP97+BP98+BP102+BP103)*'Organic soils'!BM54</f>
        <v>7.0454196268853131E-2</v>
      </c>
      <c r="BQ115" s="223">
        <f>(BQ92+BQ93+BQ97+BQ98+BQ102+BQ103)*'Organic soils'!BN54</f>
        <v>7.0472499841434583E-2</v>
      </c>
      <c r="BR115" s="223">
        <f>(BR92+BR93+BR97+BR98+BR102+BR103)*'Organic soils'!BO54</f>
        <v>7.0490774262819786E-2</v>
      </c>
      <c r="BS115" s="223">
        <f>(BS92+BS93+BS97+BS98+BS102+BS103)*'Organic soils'!BP54</f>
        <v>7.0509019727872768E-2</v>
      </c>
    </row>
    <row r="116" spans="1:71" ht="14.5" customHeight="1" x14ac:dyDescent="0.35">
      <c r="A116" s="234"/>
      <c r="C116" s="65"/>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row>
    <row r="122" spans="1:71" x14ac:dyDescent="0.35">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row>
    <row r="123" spans="1:71" x14ac:dyDescent="0.35">
      <c r="G123" s="223"/>
      <c r="H123" s="223"/>
      <c r="I123" s="223"/>
      <c r="J123" s="223"/>
      <c r="K123" s="223"/>
      <c r="L123" s="223"/>
      <c r="M123" s="223"/>
      <c r="N123" s="223"/>
      <c r="O123" s="223"/>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row>
    <row r="124" spans="1:71" x14ac:dyDescent="0.35">
      <c r="G124" s="105"/>
      <c r="H124" s="105"/>
      <c r="I124" s="105"/>
      <c r="J124" s="105"/>
      <c r="K124" s="223"/>
      <c r="L124" s="223"/>
      <c r="M124" s="223"/>
      <c r="N124" s="223"/>
      <c r="O124" s="223"/>
      <c r="P124" s="223"/>
      <c r="Q124" s="223"/>
      <c r="R124" s="223"/>
      <c r="S124" s="223"/>
      <c r="T124" s="223"/>
      <c r="U124" s="223"/>
      <c r="V124" s="223"/>
      <c r="W124" s="223"/>
      <c r="X124" s="223"/>
      <c r="Y124" s="223"/>
    </row>
    <row r="125" spans="1:71" x14ac:dyDescent="0.35">
      <c r="G125" s="231"/>
      <c r="H125" s="231"/>
      <c r="I125" s="231"/>
      <c r="J125" s="231"/>
      <c r="K125" s="231"/>
      <c r="L125" s="231"/>
      <c r="M125" s="231"/>
      <c r="N125" s="231"/>
      <c r="O125" s="231"/>
      <c r="P125" s="231"/>
      <c r="Q125" s="231"/>
      <c r="R125" s="231"/>
      <c r="S125" s="231"/>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31"/>
      <c r="AS125" s="231"/>
      <c r="AT125" s="231"/>
      <c r="AU125" s="231"/>
      <c r="AV125" s="231"/>
      <c r="AW125" s="231"/>
      <c r="AX125" s="231"/>
      <c r="AY125" s="231"/>
      <c r="AZ125" s="231"/>
      <c r="BA125" s="231"/>
      <c r="BB125" s="231"/>
      <c r="BC125" s="231"/>
      <c r="BD125" s="231"/>
      <c r="BE125" s="231"/>
      <c r="BF125" s="231"/>
      <c r="BG125" s="231"/>
      <c r="BH125" s="231"/>
      <c r="BI125" s="231"/>
      <c r="BJ125" s="231"/>
      <c r="BK125" s="231"/>
      <c r="BL125" s="231"/>
      <c r="BM125" s="231"/>
      <c r="BN125" s="231"/>
      <c r="BO125" s="231"/>
      <c r="BP125" s="231"/>
      <c r="BQ125" s="231"/>
      <c r="BR125" s="231"/>
      <c r="BS125" s="231"/>
    </row>
  </sheetData>
  <mergeCells count="2">
    <mergeCell ref="BG1:BS1"/>
    <mergeCell ref="G1:BF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F26BB-77A5-47BA-A6AB-6307945D733A}">
  <dimension ref="A1:CC329"/>
  <sheetViews>
    <sheetView zoomScale="74" zoomScaleNormal="46" workbookViewId="0">
      <selection activeCell="G4" sqref="G4"/>
    </sheetView>
  </sheetViews>
  <sheetFormatPr defaultRowHeight="14.5" x14ac:dyDescent="0.35"/>
  <cols>
    <col min="1" max="1" width="28.26953125" customWidth="1"/>
    <col min="2" max="2" width="15.90625" customWidth="1"/>
    <col min="3" max="3" width="28.7265625" customWidth="1"/>
    <col min="4" max="4" width="15.81640625" style="40" customWidth="1"/>
    <col min="5" max="5" width="8.7265625" style="40"/>
    <col min="10" max="13" width="12.54296875" bestFit="1" customWidth="1"/>
    <col min="14" max="14" width="13.453125" bestFit="1" customWidth="1"/>
    <col min="15" max="17" width="12.54296875" bestFit="1" customWidth="1"/>
    <col min="18" max="18" width="12" bestFit="1" customWidth="1"/>
    <col min="19" max="20" width="12.54296875" bestFit="1" customWidth="1"/>
    <col min="21" max="21" width="12" bestFit="1" customWidth="1"/>
    <col min="22" max="23" width="12.54296875" bestFit="1" customWidth="1"/>
    <col min="24" max="24" width="12" bestFit="1" customWidth="1"/>
    <col min="25" max="25" width="12.54296875" bestFit="1" customWidth="1"/>
    <col min="26" max="26" width="12.453125" bestFit="1" customWidth="1"/>
    <col min="27" max="28" width="12.54296875" bestFit="1" customWidth="1"/>
    <col min="29" max="47" width="8.7265625" customWidth="1"/>
    <col min="48" max="48" width="13.36328125" bestFit="1" customWidth="1"/>
    <col min="49" max="49" width="15.453125" bestFit="1" customWidth="1"/>
    <col min="50" max="50" width="13.36328125" bestFit="1" customWidth="1"/>
    <col min="51" max="51" width="13.6328125" bestFit="1" customWidth="1"/>
    <col min="52" max="52" width="13" bestFit="1" customWidth="1"/>
    <col min="53" max="53" width="13.6328125" bestFit="1" customWidth="1"/>
    <col min="54" max="54" width="13" bestFit="1" customWidth="1"/>
    <col min="55" max="55" width="13.36328125" bestFit="1" customWidth="1"/>
    <col min="56" max="56" width="12.7265625" bestFit="1" customWidth="1"/>
    <col min="57" max="57" width="15" bestFit="1" customWidth="1"/>
    <col min="58" max="58" width="12.453125" bestFit="1" customWidth="1"/>
    <col min="59" max="59" width="12.7265625" bestFit="1" customWidth="1"/>
    <col min="60" max="60" width="13" bestFit="1" customWidth="1"/>
    <col min="61" max="73" width="12.453125" bestFit="1" customWidth="1"/>
    <col min="74" max="76" width="12.36328125" bestFit="1" customWidth="1"/>
    <col min="77" max="77" width="12.26953125" bestFit="1" customWidth="1"/>
    <col min="78" max="78" width="12.90625" bestFit="1" customWidth="1"/>
  </cols>
  <sheetData>
    <row r="1" spans="1:78" x14ac:dyDescent="0.35">
      <c r="BP1" s="1"/>
      <c r="BQ1" s="1"/>
      <c r="BR1" s="1"/>
      <c r="BS1" s="1"/>
      <c r="BT1" s="1"/>
      <c r="BU1" s="1"/>
      <c r="BV1" s="1"/>
      <c r="BW1" s="1"/>
      <c r="BX1" s="1"/>
      <c r="BY1" s="1"/>
      <c r="BZ1" s="1"/>
    </row>
    <row r="2" spans="1:78" x14ac:dyDescent="0.35">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row>
    <row r="3" spans="1:78" x14ac:dyDescent="0.35">
      <c r="B3" t="s">
        <v>108</v>
      </c>
      <c r="C3" t="s">
        <v>112</v>
      </c>
      <c r="D3" s="40" t="s">
        <v>115</v>
      </c>
      <c r="E3" s="40" t="s">
        <v>116</v>
      </c>
      <c r="F3" t="s">
        <v>117</v>
      </c>
      <c r="G3" t="s">
        <v>111</v>
      </c>
      <c r="J3" s="1">
        <v>1971</v>
      </c>
      <c r="K3" s="1">
        <v>1972</v>
      </c>
      <c r="L3" s="1">
        <v>1973</v>
      </c>
      <c r="M3" s="1">
        <v>1974</v>
      </c>
      <c r="N3" s="1">
        <v>1975</v>
      </c>
      <c r="O3" s="1">
        <v>1976</v>
      </c>
      <c r="P3" s="1">
        <v>1977</v>
      </c>
      <c r="Q3" s="1">
        <v>1978</v>
      </c>
      <c r="R3" s="1">
        <v>1979</v>
      </c>
      <c r="S3" s="1">
        <v>1980</v>
      </c>
      <c r="T3" s="1">
        <v>1981</v>
      </c>
      <c r="U3" s="1">
        <v>1982</v>
      </c>
      <c r="V3" s="1">
        <v>1983</v>
      </c>
      <c r="W3" s="1">
        <v>1984</v>
      </c>
      <c r="X3" s="1">
        <v>1985</v>
      </c>
      <c r="Y3" s="1">
        <v>1986</v>
      </c>
      <c r="Z3" s="1">
        <v>1987</v>
      </c>
      <c r="AA3" s="1">
        <v>1988</v>
      </c>
      <c r="AB3" s="1">
        <v>1989</v>
      </c>
      <c r="AC3" s="1">
        <v>1990</v>
      </c>
      <c r="AD3" s="1">
        <v>1991</v>
      </c>
      <c r="AE3" s="1">
        <v>1992</v>
      </c>
      <c r="AF3" s="1">
        <v>1993</v>
      </c>
      <c r="AG3" s="1">
        <v>1994</v>
      </c>
      <c r="AH3" s="1">
        <v>1995</v>
      </c>
      <c r="AI3" s="1">
        <v>1996</v>
      </c>
      <c r="AJ3" s="1">
        <v>1997</v>
      </c>
      <c r="AK3" s="1">
        <v>1998</v>
      </c>
      <c r="AL3" s="1">
        <v>1999</v>
      </c>
      <c r="AM3" s="1">
        <v>2000</v>
      </c>
      <c r="AN3" s="1">
        <v>2001</v>
      </c>
      <c r="AO3" s="1">
        <v>2002</v>
      </c>
      <c r="AP3" s="1">
        <v>2003</v>
      </c>
      <c r="AQ3" s="1">
        <v>2004</v>
      </c>
      <c r="AR3" s="1">
        <v>2005</v>
      </c>
      <c r="AS3" s="1">
        <v>2006</v>
      </c>
      <c r="AT3" s="1">
        <v>2007</v>
      </c>
      <c r="AU3" s="1">
        <v>2008</v>
      </c>
      <c r="AV3" s="1">
        <v>2009</v>
      </c>
      <c r="AW3" s="1">
        <v>2010</v>
      </c>
      <c r="AX3" s="1">
        <v>2011</v>
      </c>
      <c r="AY3" s="1">
        <v>2012</v>
      </c>
      <c r="AZ3" s="1">
        <v>2013</v>
      </c>
      <c r="BA3" s="1">
        <v>2014</v>
      </c>
      <c r="BB3" s="1">
        <v>2015</v>
      </c>
      <c r="BC3" s="1">
        <v>2016</v>
      </c>
      <c r="BD3" s="1">
        <v>2017</v>
      </c>
      <c r="BE3" s="1">
        <v>2018</v>
      </c>
      <c r="BF3" s="1">
        <v>2019</v>
      </c>
      <c r="BG3" s="1">
        <v>2020</v>
      </c>
      <c r="BH3" s="1">
        <v>2021</v>
      </c>
      <c r="BI3" s="1">
        <v>2022</v>
      </c>
      <c r="BJ3" s="1">
        <v>2023</v>
      </c>
      <c r="BK3" s="1">
        <v>2024</v>
      </c>
      <c r="BL3" s="1">
        <v>2025</v>
      </c>
      <c r="BM3" s="1">
        <v>2026</v>
      </c>
      <c r="BN3" s="1">
        <v>2027</v>
      </c>
      <c r="BO3" s="1">
        <v>2028</v>
      </c>
      <c r="BP3" s="1">
        <v>2029</v>
      </c>
      <c r="BQ3" s="1">
        <v>2030</v>
      </c>
      <c r="BR3" s="1">
        <v>2031</v>
      </c>
      <c r="BS3" s="1">
        <v>2032</v>
      </c>
      <c r="BT3" s="1">
        <v>2033</v>
      </c>
      <c r="BU3" s="1">
        <v>2034</v>
      </c>
      <c r="BV3" s="1">
        <v>2035</v>
      </c>
      <c r="BW3" s="1">
        <v>2036</v>
      </c>
      <c r="BX3" s="1">
        <v>2037</v>
      </c>
      <c r="BY3" s="1">
        <v>2038</v>
      </c>
      <c r="BZ3" s="1">
        <v>2039</v>
      </c>
    </row>
    <row r="4" spans="1:78" x14ac:dyDescent="0.35">
      <c r="A4" t="s">
        <v>178</v>
      </c>
      <c r="B4" t="s">
        <v>3</v>
      </c>
      <c r="C4" t="s">
        <v>113</v>
      </c>
      <c r="D4" s="40" t="s">
        <v>114</v>
      </c>
      <c r="G4" t="s">
        <v>80</v>
      </c>
      <c r="J4">
        <v>54.96</v>
      </c>
      <c r="K4">
        <v>54.83</v>
      </c>
      <c r="L4">
        <v>54.97</v>
      </c>
      <c r="M4">
        <v>52.04</v>
      </c>
      <c r="N4">
        <v>40.659999999999997</v>
      </c>
      <c r="O4">
        <v>40.68</v>
      </c>
      <c r="P4">
        <v>43.01</v>
      </c>
      <c r="Q4">
        <v>47.41</v>
      </c>
      <c r="R4">
        <v>57.2</v>
      </c>
      <c r="S4">
        <v>58.8</v>
      </c>
      <c r="T4">
        <v>56</v>
      </c>
      <c r="U4">
        <v>48.5</v>
      </c>
      <c r="V4">
        <v>49.35</v>
      </c>
      <c r="W4">
        <v>52.4</v>
      </c>
      <c r="X4">
        <v>53.85</v>
      </c>
      <c r="Y4">
        <v>49.6</v>
      </c>
      <c r="Z4">
        <v>54.1</v>
      </c>
      <c r="AA4">
        <v>57.1</v>
      </c>
      <c r="AB4">
        <v>58.7</v>
      </c>
      <c r="AC4" s="6">
        <f>'Living biomass'!E47</f>
        <v>55.918067421841457</v>
      </c>
      <c r="AD4" s="6">
        <f>'Living biomass'!F47</f>
        <v>45.388300933730932</v>
      </c>
      <c r="AE4" s="6">
        <f>'Living biomass'!G47</f>
        <v>51.651649114622359</v>
      </c>
      <c r="AF4" s="6">
        <f>'Living biomass'!H47</f>
        <v>54.351224104425157</v>
      </c>
      <c r="AG4" s="6">
        <f>'Living biomass'!I47</f>
        <v>62.175667543478909</v>
      </c>
      <c r="AH4" s="6">
        <f>'Living biomass'!J47</f>
        <v>64.073825934575467</v>
      </c>
      <c r="AI4" s="6">
        <f>'Living biomass'!K47</f>
        <v>59.374823524857476</v>
      </c>
      <c r="AJ4" s="6">
        <f>'Living biomass'!L47</f>
        <v>66.371212403929789</v>
      </c>
      <c r="AK4" s="6">
        <f>'Living biomass'!M47</f>
        <v>69.52089330586756</v>
      </c>
      <c r="AL4" s="6">
        <f>'Living biomass'!N47</f>
        <v>70.363605403930649</v>
      </c>
      <c r="AM4" s="6">
        <f>'Living biomass'!O47</f>
        <v>71.888393809097337</v>
      </c>
      <c r="AN4" s="6">
        <f>'Living biomass'!P47</f>
        <v>69.78398966295012</v>
      </c>
      <c r="AO4" s="6">
        <f>'Living biomass'!Q47</f>
        <v>70.698447809264636</v>
      </c>
      <c r="AP4" s="6">
        <f>'Living biomass'!R47</f>
        <v>71.568813867865373</v>
      </c>
      <c r="AQ4" s="6">
        <f>'Living biomass'!S47</f>
        <v>71.476838119548404</v>
      </c>
      <c r="AR4" s="6">
        <f>'Living biomass'!T47</f>
        <v>69.009400069966745</v>
      </c>
      <c r="AS4" s="6">
        <f>'Living biomass'!U47</f>
        <v>67.269769547570576</v>
      </c>
      <c r="AT4" s="6">
        <f>'Living biomass'!V47</f>
        <v>75.06711206624567</v>
      </c>
      <c r="AU4" s="6">
        <f>'Living biomass'!W47</f>
        <v>69.834535204422536</v>
      </c>
      <c r="AV4" s="6">
        <f>'Living biomass'!X47</f>
        <v>58.6321719231074</v>
      </c>
      <c r="AW4" s="6">
        <f>'Living biomass'!Y47</f>
        <v>71.132527100673926</v>
      </c>
      <c r="AX4" s="6">
        <f>'Living biomass'!Z47</f>
        <v>71.960782087746693</v>
      </c>
      <c r="AY4" s="6">
        <f>'Living biomass'!AA47</f>
        <v>71.349538717093438</v>
      </c>
      <c r="AZ4" s="6">
        <f>'Living biomass'!AB47</f>
        <v>77.599592001520406</v>
      </c>
      <c r="BA4" s="6">
        <f>'Living biomass'!AC47</f>
        <v>77.733956188835279</v>
      </c>
      <c r="BB4" s="6">
        <f>'Living biomass'!AD47</f>
        <v>80.928589269984244</v>
      </c>
      <c r="BC4" s="6">
        <f>'Living biomass'!AE47</f>
        <v>83.554623006229505</v>
      </c>
      <c r="BD4" s="6">
        <f>'Living biomass'!AF47</f>
        <v>85.767683265644038</v>
      </c>
      <c r="BE4" s="6">
        <f>'Living biomass'!AG47</f>
        <v>91.94922958566444</v>
      </c>
      <c r="BF4" s="6">
        <f>'Living biomass'!AH47</f>
        <v>86.116413377927017</v>
      </c>
      <c r="BG4" s="6">
        <f>'Living biomass'!AI47</f>
        <v>81.655001289968581</v>
      </c>
      <c r="BH4" s="6">
        <f>'Living biomass'!AJ47</f>
        <v>89.799125633314361</v>
      </c>
      <c r="BI4" s="6">
        <f>'Living biomass'!AK47</f>
        <v>88.621119419948798</v>
      </c>
      <c r="BJ4">
        <f>'Scenario data'!AO9</f>
        <v>88.9</v>
      </c>
      <c r="BK4">
        <f>'Scenario data'!AP9</f>
        <v>88.9</v>
      </c>
      <c r="BL4">
        <f>'Scenario data'!AQ9</f>
        <v>88.9</v>
      </c>
      <c r="BM4">
        <f>'Scenario data'!AR9</f>
        <v>88.9</v>
      </c>
      <c r="BN4">
        <f>'Scenario data'!AS9</f>
        <v>88.9</v>
      </c>
      <c r="BO4">
        <f>'Scenario data'!AT9</f>
        <v>88.9</v>
      </c>
      <c r="BP4">
        <f>'Scenario data'!AU9</f>
        <v>92.3</v>
      </c>
      <c r="BQ4">
        <f>'Scenario data'!AV9</f>
        <v>92.3</v>
      </c>
      <c r="BR4">
        <f>'Scenario data'!AW9</f>
        <v>92.3</v>
      </c>
      <c r="BS4">
        <f>'Scenario data'!AX9</f>
        <v>92.3</v>
      </c>
      <c r="BT4">
        <f>'Scenario data'!AY9</f>
        <v>92.3</v>
      </c>
      <c r="BU4">
        <f>'Scenario data'!AZ9</f>
        <v>92.3</v>
      </c>
      <c r="BV4">
        <f>'Scenario data'!BA9</f>
        <v>92.3</v>
      </c>
      <c r="BW4">
        <f>'Scenario data'!BB9</f>
        <v>92.3</v>
      </c>
      <c r="BX4">
        <f>'Scenario data'!BC9</f>
        <v>92.3</v>
      </c>
      <c r="BY4">
        <f>'Scenario data'!BD9</f>
        <v>92.3</v>
      </c>
      <c r="BZ4">
        <f>'Scenario data'!BD9</f>
        <v>92.3</v>
      </c>
    </row>
    <row r="5" spans="1:78" x14ac:dyDescent="0.35">
      <c r="A5" t="s">
        <v>60</v>
      </c>
      <c r="B5" t="s">
        <v>3</v>
      </c>
      <c r="C5" t="s">
        <v>113</v>
      </c>
      <c r="D5" s="40" t="s">
        <v>114</v>
      </c>
      <c r="G5" t="s">
        <v>80</v>
      </c>
      <c r="J5">
        <v>53.75</v>
      </c>
      <c r="K5">
        <v>53.67</v>
      </c>
      <c r="L5">
        <v>53.81</v>
      </c>
      <c r="M5">
        <v>50.88</v>
      </c>
      <c r="N5">
        <v>39.49</v>
      </c>
      <c r="O5">
        <v>39.49</v>
      </c>
      <c r="P5">
        <v>41.84</v>
      </c>
      <c r="Q5">
        <v>46.24</v>
      </c>
      <c r="R5">
        <v>55.97</v>
      </c>
      <c r="S5">
        <v>57.62</v>
      </c>
      <c r="T5">
        <v>54.78</v>
      </c>
      <c r="U5">
        <v>47.19</v>
      </c>
      <c r="V5">
        <v>48.09</v>
      </c>
      <c r="W5">
        <v>51.14</v>
      </c>
      <c r="X5">
        <v>52.59</v>
      </c>
      <c r="Y5">
        <v>43.91</v>
      </c>
      <c r="Z5">
        <v>47.81</v>
      </c>
      <c r="AA5">
        <v>50.62</v>
      </c>
      <c r="AB5">
        <v>52.04</v>
      </c>
      <c r="AC5" s="6">
        <f>'Living biomass'!E39-'Living biomass'!E46</f>
        <v>48.198067421841451</v>
      </c>
      <c r="AD5" s="6">
        <f>'Living biomass'!F39-'Living biomass'!F46</f>
        <v>38.628300933730927</v>
      </c>
      <c r="AE5" s="6">
        <f>'Living biomass'!G39-'Living biomass'!G46</f>
        <v>44.341649114622356</v>
      </c>
      <c r="AF5" s="6">
        <f>'Living biomass'!H39-'Living biomass'!H46</f>
        <v>46.791224104425162</v>
      </c>
      <c r="AG5" s="6">
        <f>'Living biomass'!I39-'Living biomass'!I46</f>
        <v>54.065667543478909</v>
      </c>
      <c r="AH5" s="6">
        <f>'Living biomass'!J39-'Living biomass'!J46</f>
        <v>55.733825934575471</v>
      </c>
      <c r="AI5" s="6">
        <f>'Living biomass'!K39-'Living biomass'!K46</f>
        <v>51.514823524857476</v>
      </c>
      <c r="AJ5" s="6">
        <f>'Living biomass'!L39-'Living biomass'!L46</f>
        <v>57.571212403929792</v>
      </c>
      <c r="AK5" s="6">
        <f>'Living biomass'!M39-'Living biomass'!M46</f>
        <v>59.600893305867558</v>
      </c>
      <c r="AL5" s="6">
        <f>'Living biomass'!N39-'Living biomass'!N46</f>
        <v>59.483605403930646</v>
      </c>
      <c r="AM5" s="6">
        <f>'Living biomass'!O39-'Living biomass'!O46</f>
        <v>59.918393809097346</v>
      </c>
      <c r="AN5" s="6">
        <f>'Living biomass'!P39-'Living biomass'!P46</f>
        <v>57.523989662950108</v>
      </c>
      <c r="AO5" s="6">
        <f>'Living biomass'!Q39-'Living biomass'!Q46</f>
        <v>58.358447809264639</v>
      </c>
      <c r="AP5" s="6">
        <f>'Living biomass'!R39-'Living biomass'!R46</f>
        <v>59.13881386786538</v>
      </c>
      <c r="AQ5" s="6">
        <f>'Living biomass'!S39-'Living biomass'!S46</f>
        <v>59.076838119548391</v>
      </c>
      <c r="AR5" s="6">
        <f>'Living biomass'!T39-'Living biomass'!T46</f>
        <v>56.699400069966742</v>
      </c>
      <c r="AS5" s="6">
        <f>'Living biomass'!U39-'Living biomass'!U46</f>
        <v>55.149769547570571</v>
      </c>
      <c r="AT5" s="6">
        <f>'Living biomass'!V39-'Living biomass'!V46</f>
        <v>62.157112066245666</v>
      </c>
      <c r="AU5" s="6">
        <f>'Living biomass'!W39-'Living biomass'!W46</f>
        <v>56.714535204422532</v>
      </c>
      <c r="AV5" s="6">
        <f>'Living biomass'!X39-'Living biomass'!X46</f>
        <v>46.602171923107399</v>
      </c>
      <c r="AW5" s="6">
        <f>'Living biomass'!Y39-'Living biomass'!Y46</f>
        <v>57.852527100673925</v>
      </c>
      <c r="AX5" s="6">
        <f>'Living biomass'!Z39-'Living biomass'!Z46</f>
        <v>58.580782087746698</v>
      </c>
      <c r="AY5" s="6">
        <f>'Living biomass'!AA39-'Living biomass'!AA46</f>
        <v>58.109538717093443</v>
      </c>
      <c r="AZ5" s="6">
        <f>'Living biomass'!AB39-'Living biomass'!AB46</f>
        <v>63.5595920015204</v>
      </c>
      <c r="BA5" s="6">
        <f>'Living biomass'!AC39-'Living biomass'!AC46</f>
        <v>63.733956188835279</v>
      </c>
      <c r="BB5" s="6">
        <f>'Living biomass'!AD39-'Living biomass'!AD46</f>
        <v>66.618589269984255</v>
      </c>
      <c r="BC5" s="6">
        <f>'Living biomass'!AE39-'Living biomass'!AE46</f>
        <v>69.054623006229505</v>
      </c>
      <c r="BD5" s="6">
        <f>'Living biomass'!AF39-'Living biomass'!AF46</f>
        <v>71.257683265644047</v>
      </c>
      <c r="BE5" s="6">
        <f>'Living biomass'!AG39-'Living biomass'!AG46</f>
        <v>76.999229585664438</v>
      </c>
      <c r="BF5" s="6">
        <f>'Living biomass'!AH39-'Living biomass'!AH46</f>
        <v>71.796413377927024</v>
      </c>
      <c r="BG5" s="6">
        <f>'Living biomass'!AI39-'Living biomass'!AI46</f>
        <v>67.805001289968573</v>
      </c>
      <c r="BH5" s="6">
        <f>'Living biomass'!AJ39-'Living biomass'!AJ46</f>
        <v>75.279125633314351</v>
      </c>
      <c r="BI5" s="6">
        <f>'Living biomass'!AK39-'Living biomass'!AK46</f>
        <v>74.231119419948797</v>
      </c>
      <c r="BJ5">
        <f>'Scenario data'!AO10</f>
        <v>77.3</v>
      </c>
      <c r="BK5">
        <f>'Scenario data'!AP10</f>
        <v>77.3</v>
      </c>
      <c r="BL5">
        <f>'Scenario data'!AQ10</f>
        <v>77.3</v>
      </c>
      <c r="BM5">
        <f>'Scenario data'!AR10</f>
        <v>77.3</v>
      </c>
      <c r="BN5">
        <f>'Scenario data'!AS10</f>
        <v>77.3</v>
      </c>
      <c r="BO5">
        <f>'Scenario data'!AT10</f>
        <v>77.3</v>
      </c>
      <c r="BP5">
        <f>'Scenario data'!AU10</f>
        <v>81.900000000000006</v>
      </c>
      <c r="BQ5">
        <f>'Scenario data'!AV10</f>
        <v>81.900000000000006</v>
      </c>
      <c r="BR5">
        <f>'Scenario data'!AW10</f>
        <v>81.900000000000006</v>
      </c>
      <c r="BS5">
        <f>'Scenario data'!AX10</f>
        <v>81.900000000000006</v>
      </c>
      <c r="BT5">
        <f>'Scenario data'!AY10</f>
        <v>81.900000000000006</v>
      </c>
      <c r="BU5">
        <f>'Scenario data'!AZ10</f>
        <v>81.900000000000006</v>
      </c>
      <c r="BV5">
        <f>'Scenario data'!BA10</f>
        <v>81.900000000000006</v>
      </c>
      <c r="BW5">
        <f>'Scenario data'!BB10</f>
        <v>81.900000000000006</v>
      </c>
      <c r="BX5">
        <f>'Scenario data'!BC10</f>
        <v>81.900000000000006</v>
      </c>
      <c r="BY5">
        <f>'Scenario data'!BD10</f>
        <v>81.900000000000006</v>
      </c>
      <c r="BZ5" s="3">
        <f>'Scenario data'!BD10</f>
        <v>81.900000000000006</v>
      </c>
    </row>
    <row r="6" spans="1:78" x14ac:dyDescent="0.35">
      <c r="A6" t="s">
        <v>203</v>
      </c>
      <c r="B6" t="s">
        <v>3</v>
      </c>
      <c r="C6" t="s">
        <v>113</v>
      </c>
      <c r="D6" s="40" t="s">
        <v>114</v>
      </c>
      <c r="G6" t="s">
        <v>228</v>
      </c>
      <c r="J6" s="6">
        <f t="shared" ref="J6" si="0">J4-J5</f>
        <v>1.2100000000000009</v>
      </c>
      <c r="K6" s="6">
        <f t="shared" ref="K6" si="1">K4-K5</f>
        <v>1.1599999999999966</v>
      </c>
      <c r="L6" s="6">
        <f t="shared" ref="L6" si="2">L4-L5</f>
        <v>1.1599999999999966</v>
      </c>
      <c r="M6" s="6">
        <f t="shared" ref="M6" si="3">M4-M5</f>
        <v>1.1599999999999966</v>
      </c>
      <c r="N6" s="6">
        <f t="shared" ref="N6" si="4">N4-N5</f>
        <v>1.1699999999999946</v>
      </c>
      <c r="O6" s="6">
        <f t="shared" ref="O6" si="5">O4-O5</f>
        <v>1.1899999999999977</v>
      </c>
      <c r="P6" s="6">
        <f t="shared" ref="P6" si="6">P4-P5</f>
        <v>1.1699999999999946</v>
      </c>
      <c r="Q6" s="6">
        <f t="shared" ref="Q6" si="7">Q4-Q5</f>
        <v>1.1699999999999946</v>
      </c>
      <c r="R6" s="6">
        <f t="shared" ref="R6" si="8">R4-R5</f>
        <v>1.230000000000004</v>
      </c>
      <c r="S6" s="6">
        <f t="shared" ref="S6" si="9">S4-S5</f>
        <v>1.1799999999999997</v>
      </c>
      <c r="T6" s="6">
        <f t="shared" ref="T6" si="10">T4-T5</f>
        <v>1.2199999999999989</v>
      </c>
      <c r="U6" s="6">
        <f t="shared" ref="U6" si="11">U4-U5</f>
        <v>1.3100000000000023</v>
      </c>
      <c r="V6" s="6">
        <f t="shared" ref="V6" si="12">V4-V5</f>
        <v>1.259999999999998</v>
      </c>
      <c r="W6" s="6">
        <f t="shared" ref="W6" si="13">W4-W5</f>
        <v>1.259999999999998</v>
      </c>
      <c r="X6" s="6">
        <f t="shared" ref="X6" si="14">X4-X5</f>
        <v>1.259999999999998</v>
      </c>
      <c r="Y6" s="6">
        <f t="shared" ref="Y6" si="15">Y4-Y5</f>
        <v>5.6900000000000048</v>
      </c>
      <c r="Z6" s="6">
        <f t="shared" ref="Z6" si="16">Z4-Z5</f>
        <v>6.2899999999999991</v>
      </c>
      <c r="AA6" s="6">
        <f t="shared" ref="AA6" si="17">AA4-AA5</f>
        <v>6.480000000000004</v>
      </c>
      <c r="AB6" s="6">
        <f t="shared" ref="AB6" si="18">AB4-AB5</f>
        <v>6.6600000000000037</v>
      </c>
      <c r="AC6" s="6">
        <f t="shared" ref="AC6" si="19">AC4-AC5</f>
        <v>7.720000000000006</v>
      </c>
      <c r="AD6" s="6">
        <f t="shared" ref="AD6" si="20">AD4-AD5</f>
        <v>6.7600000000000051</v>
      </c>
      <c r="AE6" s="6">
        <f t="shared" ref="AE6" si="21">AE4-AE5</f>
        <v>7.3100000000000023</v>
      </c>
      <c r="AF6" s="6">
        <f t="shared" ref="AF6" si="22">AF4-AF5</f>
        <v>7.5599999999999952</v>
      </c>
      <c r="AG6" s="6">
        <f t="shared" ref="AG6" si="23">AG4-AG5</f>
        <v>8.11</v>
      </c>
      <c r="AH6" s="6">
        <f t="shared" ref="AH6" si="24">AH4-AH5</f>
        <v>8.3399999999999963</v>
      </c>
      <c r="AI6" s="6">
        <f t="shared" ref="AI6" si="25">AI4-AI5</f>
        <v>7.8599999999999994</v>
      </c>
      <c r="AJ6" s="6">
        <f t="shared" ref="AJ6" si="26">AJ4-AJ5</f>
        <v>8.7999999999999972</v>
      </c>
      <c r="AK6" s="6">
        <f t="shared" ref="AK6" si="27">AK4-AK5</f>
        <v>9.9200000000000017</v>
      </c>
      <c r="AL6" s="6">
        <f t="shared" ref="AL6" si="28">AL4-AL5</f>
        <v>10.880000000000003</v>
      </c>
      <c r="AM6" s="6">
        <f t="shared" ref="AM6" si="29">AM4-AM5</f>
        <v>11.969999999999992</v>
      </c>
      <c r="AN6" s="6">
        <f t="shared" ref="AN6" si="30">AN4-AN5</f>
        <v>12.260000000000012</v>
      </c>
      <c r="AO6" s="6">
        <f t="shared" ref="AO6" si="31">AO4-AO5</f>
        <v>12.339999999999996</v>
      </c>
      <c r="AP6" s="6">
        <f t="shared" ref="AP6" si="32">AP4-AP5</f>
        <v>12.429999999999993</v>
      </c>
      <c r="AQ6" s="6">
        <f t="shared" ref="AQ6:BU6" si="33">AQ4-AQ5</f>
        <v>12.400000000000013</v>
      </c>
      <c r="AR6" s="6">
        <f>AR4-AR5</f>
        <v>12.310000000000002</v>
      </c>
      <c r="AS6" s="6">
        <f t="shared" si="33"/>
        <v>12.120000000000005</v>
      </c>
      <c r="AT6" s="6">
        <f t="shared" si="33"/>
        <v>12.910000000000004</v>
      </c>
      <c r="AU6" s="6">
        <f t="shared" si="33"/>
        <v>13.120000000000005</v>
      </c>
      <c r="AV6" s="6">
        <f t="shared" si="33"/>
        <v>12.030000000000001</v>
      </c>
      <c r="AW6" s="6">
        <f t="shared" si="33"/>
        <v>13.280000000000001</v>
      </c>
      <c r="AX6" s="6">
        <f t="shared" si="33"/>
        <v>13.379999999999995</v>
      </c>
      <c r="AY6" s="6">
        <f t="shared" si="33"/>
        <v>13.239999999999995</v>
      </c>
      <c r="AZ6" s="6">
        <f t="shared" si="33"/>
        <v>14.040000000000006</v>
      </c>
      <c r="BA6" s="6">
        <f t="shared" si="33"/>
        <v>14</v>
      </c>
      <c r="BB6" s="6">
        <f t="shared" si="33"/>
        <v>14.309999999999988</v>
      </c>
      <c r="BC6" s="6">
        <f t="shared" si="33"/>
        <v>14.5</v>
      </c>
      <c r="BD6" s="6">
        <f t="shared" si="33"/>
        <v>14.509999999999991</v>
      </c>
      <c r="BE6" s="6">
        <f t="shared" si="33"/>
        <v>14.950000000000003</v>
      </c>
      <c r="BF6" s="6">
        <f t="shared" si="33"/>
        <v>14.319999999999993</v>
      </c>
      <c r="BG6" s="6">
        <f t="shared" si="33"/>
        <v>13.850000000000009</v>
      </c>
      <c r="BH6" s="6">
        <f t="shared" si="33"/>
        <v>14.52000000000001</v>
      </c>
      <c r="BI6" s="6">
        <f t="shared" si="33"/>
        <v>14.39</v>
      </c>
      <c r="BJ6" s="6">
        <f t="shared" si="33"/>
        <v>11.600000000000009</v>
      </c>
      <c r="BK6" s="6">
        <f t="shared" si="33"/>
        <v>11.600000000000009</v>
      </c>
      <c r="BL6" s="6">
        <f t="shared" si="33"/>
        <v>11.600000000000009</v>
      </c>
      <c r="BM6" s="6">
        <f t="shared" si="33"/>
        <v>11.600000000000009</v>
      </c>
      <c r="BN6" s="6">
        <f t="shared" si="33"/>
        <v>11.600000000000009</v>
      </c>
      <c r="BO6" s="6">
        <f t="shared" si="33"/>
        <v>11.600000000000009</v>
      </c>
      <c r="BP6" s="6">
        <f t="shared" si="33"/>
        <v>10.399999999999991</v>
      </c>
      <c r="BQ6" s="6">
        <f t="shared" si="33"/>
        <v>10.399999999999991</v>
      </c>
      <c r="BR6" s="6">
        <f t="shared" si="33"/>
        <v>10.399999999999991</v>
      </c>
      <c r="BS6" s="6">
        <f t="shared" si="33"/>
        <v>10.399999999999991</v>
      </c>
      <c r="BT6" s="6">
        <f t="shared" si="33"/>
        <v>10.399999999999991</v>
      </c>
      <c r="BU6" s="6">
        <f t="shared" si="33"/>
        <v>10.399999999999991</v>
      </c>
      <c r="BV6" s="6">
        <f t="shared" ref="BV6:BZ6" si="34">BV4-BV5</f>
        <v>10.399999999999991</v>
      </c>
      <c r="BW6" s="6">
        <f t="shared" si="34"/>
        <v>10.399999999999991</v>
      </c>
      <c r="BX6" s="6">
        <f t="shared" si="34"/>
        <v>10.399999999999991</v>
      </c>
      <c r="BY6" s="6">
        <f t="shared" si="34"/>
        <v>10.399999999999991</v>
      </c>
      <c r="BZ6" s="6">
        <f t="shared" si="34"/>
        <v>10.399999999999991</v>
      </c>
    </row>
    <row r="7" spans="1:78" ht="14.5" customHeight="1" x14ac:dyDescent="0.35">
      <c r="A7" t="s">
        <v>179</v>
      </c>
      <c r="B7" t="s">
        <v>3</v>
      </c>
      <c r="C7" t="s">
        <v>113</v>
      </c>
      <c r="D7" s="40" t="s">
        <v>114</v>
      </c>
      <c r="G7" t="s">
        <v>252</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0.378</v>
      </c>
      <c r="AN7">
        <v>0.55600000000000005</v>
      </c>
      <c r="AO7">
        <v>0.79400000000000004</v>
      </c>
      <c r="AP7">
        <v>1.111</v>
      </c>
      <c r="AQ7">
        <v>1.48</v>
      </c>
      <c r="AR7">
        <v>1.4850000000000001</v>
      </c>
      <c r="AS7">
        <v>1.7350000000000001</v>
      </c>
      <c r="AT7">
        <v>1.5269999999999999</v>
      </c>
      <c r="AU7">
        <v>2.3319999999999999</v>
      </c>
      <c r="AV7">
        <v>1.9379999999999999</v>
      </c>
      <c r="AW7">
        <v>2.2170000000000001</v>
      </c>
      <c r="AX7">
        <v>2.242</v>
      </c>
      <c r="AY7">
        <v>2.5750000000000002</v>
      </c>
      <c r="AZ7">
        <v>2.7549999999999999</v>
      </c>
      <c r="BA7">
        <v>2.5710000000000002</v>
      </c>
      <c r="BB7">
        <v>2.3650000000000002</v>
      </c>
      <c r="BC7">
        <v>2.5030000000000001</v>
      </c>
      <c r="BD7">
        <v>2.2709999999999999</v>
      </c>
      <c r="BE7">
        <v>2.72</v>
      </c>
      <c r="BF7">
        <v>2.92</v>
      </c>
      <c r="BG7">
        <v>2.5110000000000001</v>
      </c>
      <c r="BH7">
        <v>2.7</v>
      </c>
      <c r="BI7">
        <v>2.7</v>
      </c>
      <c r="BJ7">
        <f>'Scenario data'!AO11</f>
        <v>5.7</v>
      </c>
      <c r="BK7">
        <f>'Scenario data'!AP11</f>
        <v>5.7</v>
      </c>
      <c r="BL7">
        <f>'Scenario data'!AQ11</f>
        <v>5.7</v>
      </c>
      <c r="BM7">
        <f>'Scenario data'!AR11</f>
        <v>5.7</v>
      </c>
      <c r="BN7">
        <f>'Scenario data'!AS11</f>
        <v>5.7</v>
      </c>
      <c r="BO7">
        <f>'Scenario data'!AT11</f>
        <v>5.7</v>
      </c>
      <c r="BP7">
        <f>'Scenario data'!AU11</f>
        <v>5.6</v>
      </c>
      <c r="BQ7">
        <f>'Scenario data'!AV11</f>
        <v>5.6</v>
      </c>
      <c r="BR7">
        <f>'Scenario data'!AW11</f>
        <v>5.6</v>
      </c>
      <c r="BS7">
        <f>'Scenario data'!AX11</f>
        <v>5.6</v>
      </c>
      <c r="BT7">
        <f>'Scenario data'!AY11</f>
        <v>5.6</v>
      </c>
      <c r="BU7">
        <f>'Scenario data'!AZ11</f>
        <v>5.6</v>
      </c>
      <c r="BV7">
        <f>'Scenario data'!BA11</f>
        <v>5.6</v>
      </c>
      <c r="BW7">
        <f>'Scenario data'!BB11</f>
        <v>5.6</v>
      </c>
      <c r="BX7">
        <f>'Scenario data'!BC11</f>
        <v>5.6</v>
      </c>
      <c r="BY7">
        <f>'Scenario data'!BD11</f>
        <v>5.6</v>
      </c>
      <c r="BZ7" s="13">
        <f>'Scenario data'!BD11</f>
        <v>5.6</v>
      </c>
    </row>
    <row r="8" spans="1:78" ht="14.5" customHeight="1" x14ac:dyDescent="0.35">
      <c r="A8" t="s">
        <v>61</v>
      </c>
      <c r="B8" t="s">
        <v>3</v>
      </c>
      <c r="C8" t="s">
        <v>113</v>
      </c>
      <c r="D8" s="40" t="s">
        <v>114</v>
      </c>
      <c r="G8" t="s">
        <v>252</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5.0000000000000001E-3</v>
      </c>
      <c r="AN8">
        <v>1.7000000000000001E-2</v>
      </c>
      <c r="AO8">
        <v>4.3999999999999997E-2</v>
      </c>
      <c r="AP8">
        <v>8.4000000000000005E-2</v>
      </c>
      <c r="AQ8">
        <v>0.14399999999999999</v>
      </c>
      <c r="AR8">
        <v>0.376</v>
      </c>
      <c r="AS8">
        <v>0.45800000000000002</v>
      </c>
      <c r="AT8">
        <v>0.313</v>
      </c>
      <c r="AU8">
        <v>0.77300000000000002</v>
      </c>
      <c r="AV8">
        <v>0.83</v>
      </c>
      <c r="AW8">
        <v>1.0030000000000001</v>
      </c>
      <c r="AX8">
        <v>0.96399999999999997</v>
      </c>
      <c r="AY8">
        <v>1.089</v>
      </c>
      <c r="AZ8">
        <v>1.1919999999999999</v>
      </c>
      <c r="BA8">
        <v>0.81500000000000006</v>
      </c>
      <c r="BB8">
        <v>0.77400000000000002</v>
      </c>
      <c r="BC8">
        <v>0.76300000000000001</v>
      </c>
      <c r="BD8">
        <v>0.54400000000000004</v>
      </c>
      <c r="BE8">
        <v>0.35599999999999998</v>
      </c>
      <c r="BF8">
        <v>0.33900000000000002</v>
      </c>
      <c r="BG8">
        <v>0.28000000000000003</v>
      </c>
      <c r="BH8">
        <v>0.28800000000000003</v>
      </c>
      <c r="BI8">
        <v>0.28800000000000003</v>
      </c>
      <c r="BJ8">
        <v>0.28800000000000003</v>
      </c>
      <c r="BK8">
        <v>0.28800000000000003</v>
      </c>
      <c r="BL8">
        <v>0.28800000000000003</v>
      </c>
      <c r="BM8">
        <v>0.28800000000000003</v>
      </c>
      <c r="BN8">
        <v>0.28800000000000003</v>
      </c>
      <c r="BO8">
        <v>0.28800000000000003</v>
      </c>
      <c r="BP8">
        <v>0.28800000000000003</v>
      </c>
      <c r="BQ8">
        <v>0.28800000000000003</v>
      </c>
      <c r="BR8">
        <v>0.28800000000000003</v>
      </c>
      <c r="BS8">
        <v>0.28800000000000003</v>
      </c>
      <c r="BT8">
        <v>0.28800000000000003</v>
      </c>
      <c r="BU8">
        <v>0.28800000000000003</v>
      </c>
      <c r="BV8">
        <v>0.28800000000000003</v>
      </c>
      <c r="BW8">
        <v>0.28800000000000003</v>
      </c>
      <c r="BX8">
        <v>0.28800000000000003</v>
      </c>
      <c r="BY8">
        <v>0.28800000000000003</v>
      </c>
      <c r="BZ8">
        <v>0.28800000000000003</v>
      </c>
    </row>
    <row r="9" spans="1:78" ht="14.5" customHeight="1" x14ac:dyDescent="0.35">
      <c r="A9" t="s">
        <v>180</v>
      </c>
      <c r="B9" t="s">
        <v>3</v>
      </c>
      <c r="C9" t="s">
        <v>113</v>
      </c>
      <c r="D9" s="40" t="s">
        <v>114</v>
      </c>
      <c r="G9" t="s">
        <v>263</v>
      </c>
      <c r="J9" s="6">
        <v>1.2100000000000009</v>
      </c>
      <c r="K9" s="6">
        <v>1.1599999999999966</v>
      </c>
      <c r="L9" s="6">
        <v>1.1599999999999966</v>
      </c>
      <c r="M9" s="6">
        <v>1.1599999999999966</v>
      </c>
      <c r="N9" s="6">
        <v>1.1699999999999946</v>
      </c>
      <c r="O9" s="6">
        <v>1.1899999999999977</v>
      </c>
      <c r="P9" s="6">
        <v>1.1699999999999946</v>
      </c>
      <c r="Q9" s="6">
        <v>1.1699999999999946</v>
      </c>
      <c r="R9" s="6">
        <v>1.230000000000004</v>
      </c>
      <c r="S9" s="6">
        <v>1.1799999999999997</v>
      </c>
      <c r="T9" s="6">
        <v>1.2199999999999989</v>
      </c>
      <c r="U9" s="6">
        <v>1.3100000000000023</v>
      </c>
      <c r="V9" s="6">
        <v>1.259999999999998</v>
      </c>
      <c r="W9" s="6">
        <v>1.259999999999998</v>
      </c>
      <c r="X9" s="6">
        <v>2.8</v>
      </c>
      <c r="Y9" s="6">
        <v>2.8</v>
      </c>
      <c r="Z9" s="6">
        <v>2.8</v>
      </c>
      <c r="AA9" s="6">
        <v>2.8</v>
      </c>
      <c r="AB9" s="6">
        <v>2.8</v>
      </c>
      <c r="AC9" s="6">
        <v>2.8</v>
      </c>
      <c r="AD9" s="6">
        <v>2.8</v>
      </c>
      <c r="AE9" s="6">
        <v>2.8</v>
      </c>
      <c r="AF9" s="6">
        <v>2.8</v>
      </c>
      <c r="AG9" s="6">
        <v>2.8</v>
      </c>
      <c r="AH9" s="6">
        <v>2.8</v>
      </c>
      <c r="AI9" s="6">
        <v>4.9000000000000004</v>
      </c>
      <c r="AJ9" s="6">
        <v>4.9000000000000004</v>
      </c>
      <c r="AK9" s="6">
        <v>4.9000000000000004</v>
      </c>
      <c r="AL9" s="6">
        <v>4.9000000000000004</v>
      </c>
      <c r="AM9" s="6">
        <v>4.9000000000000004</v>
      </c>
      <c r="AN9" s="6">
        <v>4.9000000000000004</v>
      </c>
      <c r="AO9" s="6">
        <v>4.9000000000000004</v>
      </c>
      <c r="AP9" s="6">
        <v>4.9000000000000004</v>
      </c>
      <c r="AQ9" s="6">
        <v>4.9000000000000004</v>
      </c>
      <c r="AR9" s="6">
        <v>4.9000000000000004</v>
      </c>
      <c r="AS9" s="6">
        <v>4.9000000000000004</v>
      </c>
      <c r="AT9" s="6">
        <v>4.9000000000000004</v>
      </c>
      <c r="AU9" s="6">
        <v>4.9000000000000004</v>
      </c>
      <c r="AV9" s="6">
        <v>4.9000000000000004</v>
      </c>
      <c r="AW9" s="6">
        <v>4.9000000000000004</v>
      </c>
      <c r="AX9" s="6">
        <v>4.9000000000000004</v>
      </c>
      <c r="AY9" s="6">
        <v>4.9000000000000004</v>
      </c>
      <c r="AZ9" s="6">
        <v>4.9000000000000004</v>
      </c>
      <c r="BA9" s="6">
        <v>5.6</v>
      </c>
      <c r="BB9" s="6">
        <v>5.6</v>
      </c>
      <c r="BC9" s="6">
        <v>5.6</v>
      </c>
      <c r="BD9" s="6">
        <v>5.6</v>
      </c>
      <c r="BE9" s="6">
        <v>5.6</v>
      </c>
      <c r="BF9" s="6">
        <v>5.6</v>
      </c>
      <c r="BG9" s="6">
        <v>5.6</v>
      </c>
      <c r="BH9" s="6">
        <v>5.6</v>
      </c>
      <c r="BI9" s="6">
        <v>5.6</v>
      </c>
      <c r="BJ9" s="6">
        <v>5.6</v>
      </c>
      <c r="BK9" s="6">
        <v>5.6</v>
      </c>
      <c r="BL9" s="6">
        <v>5.6</v>
      </c>
      <c r="BM9" s="6">
        <v>5.6</v>
      </c>
      <c r="BN9" s="6">
        <v>5.6</v>
      </c>
      <c r="BO9" s="6">
        <v>5.6</v>
      </c>
      <c r="BP9" s="6">
        <v>5.6</v>
      </c>
      <c r="BQ9" s="6">
        <v>5.6</v>
      </c>
      <c r="BR9" s="6">
        <v>5.6</v>
      </c>
      <c r="BS9" s="6">
        <v>5.6</v>
      </c>
      <c r="BT9" s="6">
        <v>5.6</v>
      </c>
      <c r="BU9" s="6">
        <v>5.6</v>
      </c>
      <c r="BV9" s="6">
        <v>5.6</v>
      </c>
      <c r="BW9" s="6">
        <v>5.6</v>
      </c>
      <c r="BX9" s="6">
        <v>5.6</v>
      </c>
      <c r="BY9" s="6">
        <v>5.6</v>
      </c>
      <c r="BZ9" s="6">
        <v>5.6</v>
      </c>
    </row>
    <row r="10" spans="1:78" ht="14.5" customHeight="1" x14ac:dyDescent="0.35">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row>
    <row r="11" spans="1:78" ht="14.5" customHeight="1" x14ac:dyDescent="0.35">
      <c r="F11" s="1"/>
      <c r="G11" s="1"/>
      <c r="H11" s="1"/>
      <c r="I11" s="1"/>
      <c r="J11" s="1">
        <v>1971</v>
      </c>
      <c r="K11" s="1">
        <v>1972</v>
      </c>
      <c r="L11" s="1">
        <v>1973</v>
      </c>
      <c r="M11" s="1">
        <v>1974</v>
      </c>
      <c r="N11" s="1">
        <v>1975</v>
      </c>
      <c r="O11" s="1">
        <v>1976</v>
      </c>
      <c r="P11" s="1">
        <v>1977</v>
      </c>
      <c r="Q11" s="1">
        <v>1978</v>
      </c>
      <c r="R11" s="1">
        <v>1979</v>
      </c>
      <c r="S11" s="1">
        <v>1980</v>
      </c>
      <c r="T11" s="1">
        <v>1981</v>
      </c>
      <c r="U11" s="1">
        <v>1982</v>
      </c>
      <c r="V11" s="1">
        <v>1983</v>
      </c>
      <c r="W11" s="1">
        <v>1984</v>
      </c>
      <c r="X11" s="1">
        <v>1985</v>
      </c>
      <c r="Y11" s="1">
        <v>1986</v>
      </c>
      <c r="Z11" s="1">
        <v>1987</v>
      </c>
      <c r="AA11" s="1">
        <v>1988</v>
      </c>
      <c r="AB11" s="1">
        <v>1989</v>
      </c>
      <c r="AC11" s="1">
        <v>1990</v>
      </c>
      <c r="AD11" s="1">
        <v>1991</v>
      </c>
      <c r="AE11" s="1">
        <v>1992</v>
      </c>
      <c r="AF11" s="1">
        <v>1993</v>
      </c>
      <c r="AG11" s="1">
        <v>1994</v>
      </c>
      <c r="AH11" s="1">
        <v>1995</v>
      </c>
      <c r="AI11" s="1">
        <v>1996</v>
      </c>
      <c r="AJ11" s="1">
        <v>1997</v>
      </c>
      <c r="AK11" s="1">
        <v>1998</v>
      </c>
      <c r="AL11" s="1">
        <v>1999</v>
      </c>
      <c r="AM11" s="1">
        <v>2000</v>
      </c>
      <c r="AN11" s="1">
        <v>2001</v>
      </c>
      <c r="AO11" s="1">
        <v>2002</v>
      </c>
      <c r="AP11" s="1">
        <v>2003</v>
      </c>
      <c r="AQ11" s="1">
        <v>2004</v>
      </c>
      <c r="AR11" s="1">
        <v>2005</v>
      </c>
      <c r="AS11" s="1">
        <v>2006</v>
      </c>
      <c r="AT11" s="1">
        <v>2007</v>
      </c>
      <c r="AU11" s="1">
        <v>2008</v>
      </c>
      <c r="AV11" s="1">
        <v>2009</v>
      </c>
      <c r="AW11" s="1">
        <v>2010</v>
      </c>
      <c r="AX11" s="1">
        <v>2011</v>
      </c>
      <c r="AY11" s="1">
        <v>2012</v>
      </c>
      <c r="AZ11" s="1">
        <v>2013</v>
      </c>
      <c r="BA11" s="1">
        <v>2014</v>
      </c>
      <c r="BB11" s="1">
        <v>2015</v>
      </c>
      <c r="BC11" s="1">
        <v>2016</v>
      </c>
      <c r="BD11" s="1">
        <v>2017</v>
      </c>
      <c r="BE11" s="1">
        <v>2018</v>
      </c>
      <c r="BF11" s="1">
        <v>2019</v>
      </c>
      <c r="BG11" s="1">
        <v>2020</v>
      </c>
      <c r="BH11" s="1">
        <v>2021</v>
      </c>
      <c r="BI11" s="1">
        <v>2022</v>
      </c>
      <c r="BJ11" s="1">
        <v>2023</v>
      </c>
      <c r="BK11" s="1">
        <v>2024</v>
      </c>
      <c r="BL11" s="1">
        <v>2025</v>
      </c>
      <c r="BM11" s="1">
        <v>2026</v>
      </c>
      <c r="BN11" s="1">
        <v>2027</v>
      </c>
      <c r="BO11" s="1">
        <v>2028</v>
      </c>
      <c r="BP11" s="1">
        <v>2029</v>
      </c>
      <c r="BQ11" s="1">
        <v>2030</v>
      </c>
      <c r="BR11" s="1">
        <v>2031</v>
      </c>
      <c r="BS11" s="1">
        <v>2032</v>
      </c>
      <c r="BT11" s="1">
        <v>2033</v>
      </c>
      <c r="BU11" s="1">
        <v>2034</v>
      </c>
      <c r="BV11" s="1">
        <v>2035</v>
      </c>
      <c r="BW11" s="1">
        <v>2036</v>
      </c>
      <c r="BX11" s="1">
        <v>2037</v>
      </c>
      <c r="BY11" s="1">
        <v>2038</v>
      </c>
      <c r="BZ11" s="1">
        <v>2039</v>
      </c>
    </row>
    <row r="12" spans="1:78" ht="14.5" customHeight="1" x14ac:dyDescent="0.35">
      <c r="A12" s="145" t="s">
        <v>71</v>
      </c>
      <c r="B12" s="147" t="s">
        <v>0</v>
      </c>
      <c r="C12" t="s">
        <v>113</v>
      </c>
      <c r="D12" s="40" t="s">
        <v>4</v>
      </c>
      <c r="F12" s="1"/>
      <c r="G12" s="1"/>
      <c r="H12" s="1"/>
      <c r="I12" s="1"/>
      <c r="J12" s="39">
        <f>(J$6-J$9)*'Other data'!J468</f>
        <v>0</v>
      </c>
      <c r="K12" s="39">
        <f>(K$6-K$9)*'Other data'!K468</f>
        <v>0</v>
      </c>
      <c r="L12" s="39">
        <f>(L$6-L$9)*'Other data'!L468</f>
        <v>0</v>
      </c>
      <c r="M12" s="39">
        <f>(M$6-M$9)*'Other data'!M468</f>
        <v>0</v>
      </c>
      <c r="N12" s="39">
        <f>(N$6-N$9)*'Other data'!N468</f>
        <v>0</v>
      </c>
      <c r="O12" s="39">
        <f>(O$6-O$9)*'Other data'!O468</f>
        <v>0</v>
      </c>
      <c r="P12" s="39">
        <f>(P$6-P$9)*'Other data'!P468</f>
        <v>0</v>
      </c>
      <c r="Q12" s="39">
        <f>(Q$6-Q$9)*'Other data'!Q468</f>
        <v>0</v>
      </c>
      <c r="R12" s="39">
        <f>(R$6-R$9)*'Other data'!R468</f>
        <v>0</v>
      </c>
      <c r="S12" s="39">
        <f>(S$6-S$9)*'Other data'!S468</f>
        <v>0</v>
      </c>
      <c r="T12" s="39">
        <f>(T$6-T$9)*'Other data'!T468</f>
        <v>0</v>
      </c>
      <c r="U12" s="39">
        <f>(U$6-U$9)*'Other data'!U468</f>
        <v>0</v>
      </c>
      <c r="V12" s="39">
        <f>(V$6-V$9)*'Other data'!V468</f>
        <v>0</v>
      </c>
      <c r="W12" s="39">
        <f>(W$6-W$9)*'Other data'!W468</f>
        <v>0</v>
      </c>
      <c r="X12" s="39">
        <f>(X$6-X$9)*'Other data'!X468</f>
        <v>-0.38010624169986756</v>
      </c>
      <c r="Y12" s="39">
        <f>(Y$6-Y$9)*'Other data'!Y468</f>
        <v>0.72168114846996734</v>
      </c>
      <c r="Z12" s="39">
        <f>(Z$6-Z$9)*'Other data'!Z468</f>
        <v>0.86578600219860724</v>
      </c>
      <c r="AA12" s="39">
        <f>(AA$6-AA$9)*'Other data'!AA468</f>
        <v>0.92458689458689569</v>
      </c>
      <c r="AB12" s="39">
        <f>(AB$6-AB$9)*'Other data'!AB468</f>
        <v>0.99736726782403606</v>
      </c>
      <c r="AC12" s="39">
        <f>(AC$6-AC$9)*'Other data'!AC468</f>
        <v>1.2961735036987239</v>
      </c>
      <c r="AD12" s="39">
        <f>(AD$6-AD$9)*'Other data'!AD468</f>
        <v>1.0238706382978735</v>
      </c>
      <c r="AE12" s="39">
        <f>(AE$6-AE$9)*'Other data'!AE468</f>
        <v>1.1950691480280013</v>
      </c>
      <c r="AF12" s="39">
        <f>(AF$6-AF$9)*'Other data'!AF468</f>
        <v>1.2637968561064075</v>
      </c>
      <c r="AG12" s="39">
        <f>(AG$6-AG$9)*'Other data'!AG468</f>
        <v>1.4356121883656507</v>
      </c>
      <c r="AH12" s="39">
        <f>(AH$6-AH$9)*'Other data'!AH468</f>
        <v>1.4783452054794513</v>
      </c>
      <c r="AI12" s="39">
        <f>(AI$6-AI$9)*'Other data'!AI468</f>
        <v>0.82313169720013801</v>
      </c>
      <c r="AJ12" s="39">
        <f>(AJ$6-AJ$9)*'Other data'!AJ468</f>
        <v>1.0703056768558941</v>
      </c>
      <c r="AK12" s="39">
        <f>(AK$6-AK$9)*'Other data'!AK468</f>
        <v>1.356414141414142</v>
      </c>
      <c r="AL12" s="39">
        <f>(AL$6-AL$9)*'Other data'!AL468</f>
        <v>1.610108201348597</v>
      </c>
      <c r="AM12" s="39">
        <f>(AM$6-AM$9)*'Other data'!AM468</f>
        <v>1.9092508404033917</v>
      </c>
      <c r="AN12" s="39">
        <f>(AN$6-AN$9)*'Other data'!AN468</f>
        <v>1.9666444126529992</v>
      </c>
      <c r="AO12" s="39">
        <f>(AO$6-AO$9)*'Other data'!AO468</f>
        <v>2.0280227416298158</v>
      </c>
      <c r="AP12" s="39">
        <f>(AP$6-AP$9)*'Other data'!AP468</f>
        <v>2.0938602714373822</v>
      </c>
      <c r="AQ12" s="39">
        <f>(AQ$6-AQ$9)*'Other data'!AQ468</f>
        <v>2.0106519874177899</v>
      </c>
      <c r="AR12" s="39">
        <f>(AR$6-AR$9)*'Other data'!AR468</f>
        <v>1.9498841698841702</v>
      </c>
      <c r="AS12" s="39">
        <f>(AS$6-AS$9)*'Other data'!AS468</f>
        <v>2.0189934220590495</v>
      </c>
      <c r="AT12" s="39">
        <f>(AT$6-AT$9)*'Other data'!AT468</f>
        <v>2.2899835458658999</v>
      </c>
      <c r="AU12" s="39">
        <f>(AU$6-AU$9)*'Other data'!AU468</f>
        <v>2.3083724978241964</v>
      </c>
      <c r="AV12" s="39">
        <f>(AV$6-AV$9)*'Other data'!AV468</f>
        <v>1.8222039859320049</v>
      </c>
      <c r="AW12" s="39">
        <f>(AW$6-AW$9)*'Other data'!AW468</f>
        <v>2.4829317652577445</v>
      </c>
      <c r="AX12" s="39">
        <f>(AX$6-AX$9)*'Other data'!AX468</f>
        <v>2.5181270061881578</v>
      </c>
      <c r="AY12" s="39">
        <f>(AY$6-AY$9)*'Other data'!AY468</f>
        <v>2.540203999866447</v>
      </c>
      <c r="AZ12" s="39">
        <f>(AZ$6-AZ$9)*'Other data'!AZ468</f>
        <v>2.6939699324169015</v>
      </c>
      <c r="BA12" s="39">
        <f>(BA$6-BA$9)*'Other data'!BA468</f>
        <v>2.5239237307603952</v>
      </c>
      <c r="BB12" s="39">
        <f>(BB$6-BB$9)*'Other data'!BB468</f>
        <v>2.6170685351098824</v>
      </c>
      <c r="BC12" s="39">
        <f>(BC$6-BC$9)*'Other data'!BC468</f>
        <v>2.6741572861627994</v>
      </c>
      <c r="BD12" s="39">
        <f>(BD$6-BD$9)*'Other data'!BD468</f>
        <v>2.6771619572708447</v>
      </c>
      <c r="BE12" s="39">
        <f>(BE$6-BE$9)*'Other data'!BE468</f>
        <v>2.8093674860249642</v>
      </c>
      <c r="BF12" s="39">
        <f>(BF$6-BF$9)*'Other data'!BF468</f>
        <v>2.6200732062179317</v>
      </c>
      <c r="BG12" s="39">
        <f>(BG$6-BG$9)*'Other data'!BG468</f>
        <v>2.2461188308576925</v>
      </c>
      <c r="BH12" s="39">
        <f>(BH$6-BH$9)*'Other data'!BH468</f>
        <v>2.3830597324370952</v>
      </c>
      <c r="BI12" s="39">
        <f>(BI$6-BI$9)*'Other data'!BI468</f>
        <v>2.3483290412692872</v>
      </c>
      <c r="BJ12" s="39">
        <f>(BJ$6-BJ$9)*'Other data'!BJ468</f>
        <v>1.6029549769756251</v>
      </c>
      <c r="BK12" s="39">
        <f>(BK$6-BK$9)*'Other data'!BK468</f>
        <v>1.6029549769756251</v>
      </c>
      <c r="BL12" s="39">
        <f>(BL$6-BL$9)*'Other data'!BL468</f>
        <v>1.6029549769756251</v>
      </c>
      <c r="BM12" s="39">
        <f>(BM$6-BM$9)*'Other data'!BM468</f>
        <v>1.6029549769756251</v>
      </c>
      <c r="BN12" s="39">
        <f>(BN$6-BN$9)*'Other data'!BN468</f>
        <v>1.6029549769756251</v>
      </c>
      <c r="BO12" s="39">
        <f>(BO$6-BO$9)*'Other data'!BO468</f>
        <v>1.6029549769756251</v>
      </c>
      <c r="BP12" s="39">
        <f>(BP$6-BP$9)*'Other data'!BP468</f>
        <v>1.2823639815804959</v>
      </c>
      <c r="BQ12" s="39">
        <f>(BQ$6-BQ$9)*'Other data'!BQ468</f>
        <v>1.2823639815804959</v>
      </c>
      <c r="BR12" s="39">
        <f>(BR$6-BR$9)*'Other data'!BR468</f>
        <v>1.2823639815804959</v>
      </c>
      <c r="BS12" s="39">
        <f>(BS$6-BS$9)*'Other data'!BS468</f>
        <v>1.2823639815804959</v>
      </c>
      <c r="BT12" s="39">
        <f>(BT$6-BT$9)*'Other data'!BT468</f>
        <v>1.2823639815804959</v>
      </c>
      <c r="BU12" s="39">
        <f>(BU$6-BU$9)*'Other data'!BU468</f>
        <v>1.2823639815804959</v>
      </c>
      <c r="BV12" s="39">
        <f>(BV$6-BV$9)*'Other data'!BV468</f>
        <v>1.2823639815804959</v>
      </c>
      <c r="BW12" s="39">
        <f>(BW$6-BW$9)*'Other data'!BW468</f>
        <v>1.2823639815804959</v>
      </c>
      <c r="BX12" s="39">
        <f>(BX$6-BX$9)*'Other data'!BX468</f>
        <v>1.2823639815804959</v>
      </c>
      <c r="BY12" s="39">
        <f>(BY$6-BY$9)*'Other data'!BY468</f>
        <v>1.2823639815804959</v>
      </c>
      <c r="BZ12" s="39">
        <f>(BZ$6-BZ$9)*'Other data'!BZ468</f>
        <v>1.2823639815804959</v>
      </c>
    </row>
    <row r="13" spans="1:78" ht="14.5" customHeight="1" x14ac:dyDescent="0.35">
      <c r="A13" s="145" t="s">
        <v>71</v>
      </c>
      <c r="B13" s="147" t="s">
        <v>0</v>
      </c>
      <c r="C13" t="s">
        <v>113</v>
      </c>
      <c r="D13" s="40" t="s">
        <v>5</v>
      </c>
      <c r="F13" s="1"/>
      <c r="G13" s="1"/>
      <c r="H13" s="1"/>
      <c r="I13" s="1"/>
      <c r="J13" s="39">
        <f>(J$6-J$9)*'Other data'!J469</f>
        <v>0</v>
      </c>
      <c r="K13" s="39">
        <f>(K$6-K$9)*'Other data'!K469</f>
        <v>0</v>
      </c>
      <c r="L13" s="39">
        <f>(L$6-L$9)*'Other data'!L469</f>
        <v>0</v>
      </c>
      <c r="M13" s="39">
        <f>(M$6-M$9)*'Other data'!M469</f>
        <v>0</v>
      </c>
      <c r="N13" s="39">
        <f>(N$6-N$9)*'Other data'!N469</f>
        <v>0</v>
      </c>
      <c r="O13" s="39">
        <f>(O$6-O$9)*'Other data'!O469</f>
        <v>0</v>
      </c>
      <c r="P13" s="39">
        <f>(P$6-P$9)*'Other data'!P469</f>
        <v>0</v>
      </c>
      <c r="Q13" s="39">
        <f>(Q$6-Q$9)*'Other data'!Q469</f>
        <v>0</v>
      </c>
      <c r="R13" s="39">
        <f>(R$6-R$9)*'Other data'!R469</f>
        <v>0</v>
      </c>
      <c r="S13" s="39">
        <f>(S$6-S$9)*'Other data'!S469</f>
        <v>0</v>
      </c>
      <c r="T13" s="39">
        <f>(T$6-T$9)*'Other data'!T469</f>
        <v>0</v>
      </c>
      <c r="U13" s="39">
        <f>(U$6-U$9)*'Other data'!U469</f>
        <v>0</v>
      </c>
      <c r="V13" s="39">
        <f>(V$6-V$9)*'Other data'!V469</f>
        <v>0</v>
      </c>
      <c r="W13" s="39">
        <f>(W$6-W$9)*'Other data'!W469</f>
        <v>0</v>
      </c>
      <c r="X13" s="39">
        <f>(X$6-X$9)*'Other data'!X469</f>
        <v>-0.48557768924302847</v>
      </c>
      <c r="Y13" s="39">
        <f>(Y$6-Y$9)*'Other data'!Y469</f>
        <v>0.89527767283717563</v>
      </c>
      <c r="Z13" s="39">
        <f>(Z$6-Z$9)*'Other data'!Z469</f>
        <v>1.104932209600586</v>
      </c>
      <c r="AA13" s="39">
        <f>(AA$6-AA$9)*'Other data'!AA469</f>
        <v>1.1912820512820528</v>
      </c>
      <c r="AB13" s="39">
        <f>(AB$6-AB$9)*'Other data'!AB469</f>
        <v>1.243293443451881</v>
      </c>
      <c r="AC13" s="39">
        <f>(AC$6-AC$9)*'Other data'!AC469</f>
        <v>1.606361802286485</v>
      </c>
      <c r="AD13" s="39">
        <f>(AD$6-AD$9)*'Other data'!AD469</f>
        <v>1.2955097872340442</v>
      </c>
      <c r="AE13" s="39">
        <f>(AE$6-AE$9)*'Other data'!AE469</f>
        <v>1.4591855898924371</v>
      </c>
      <c r="AF13" s="39">
        <f>(AF$6-AF$9)*'Other data'!AF469</f>
        <v>1.5367835550181366</v>
      </c>
      <c r="AG13" s="39">
        <f>(AG$6-AG$9)*'Other data'!AG469</f>
        <v>1.7337174515235454</v>
      </c>
      <c r="AH13" s="39">
        <f>(AH$6-AH$9)*'Other data'!AH469</f>
        <v>1.8638684931506839</v>
      </c>
      <c r="AI13" s="39">
        <f>(AI$6-AI$9)*'Other data'!AI469</f>
        <v>0.97251296232284801</v>
      </c>
      <c r="AJ13" s="39">
        <f>(AJ$6-AJ$9)*'Other data'!AJ469</f>
        <v>1.2569868995633176</v>
      </c>
      <c r="AK13" s="39">
        <f>(AK$6-AK$9)*'Other data'!AK469</f>
        <v>1.6907638888888894</v>
      </c>
      <c r="AL13" s="39">
        <f>(AL$6-AL$9)*'Other data'!AL469</f>
        <v>1.9983346401129063</v>
      </c>
      <c r="AM13" s="39">
        <f>(AM$6-AM$9)*'Other data'!AM469</f>
        <v>2.3913734592604419</v>
      </c>
      <c r="AN13" s="39">
        <f>(AN$6-AN$9)*'Other data'!AN469</f>
        <v>2.456843109203628</v>
      </c>
      <c r="AO13" s="39">
        <f>(AO$6-AO$9)*'Other data'!AO469</f>
        <v>2.4980164245104222</v>
      </c>
      <c r="AP13" s="39">
        <f>(AP$6-AP$9)*'Other data'!AP469</f>
        <v>2.5293553362122121</v>
      </c>
      <c r="AQ13" s="39">
        <f>(AQ$6-AQ$9)*'Other data'!AQ469</f>
        <v>2.6948098370031497</v>
      </c>
      <c r="AR13" s="39">
        <f>(AR$6-AR$9)*'Other data'!AR469</f>
        <v>2.6046138996139003</v>
      </c>
      <c r="AS13" s="39">
        <f>(AS$6-AS$9)*'Other data'!AS469</f>
        <v>2.4707266330120863</v>
      </c>
      <c r="AT13" s="39">
        <f>(AT$6-AT$9)*'Other data'!AT469</f>
        <v>2.6974578362813668</v>
      </c>
      <c r="AU13" s="39">
        <f>(AU$6-AU$9)*'Other data'!AU469</f>
        <v>2.3620278503046137</v>
      </c>
      <c r="AV13" s="39">
        <f>(AV$6-AV$9)*'Other data'!AV469</f>
        <v>2.0180371797018926</v>
      </c>
      <c r="AW13" s="39">
        <f>(AW$6-AW$9)*'Other data'!AW469</f>
        <v>2.6850928950763104</v>
      </c>
      <c r="AX13" s="39">
        <f>(AX$6-AX$9)*'Other data'!AX469</f>
        <v>2.6825692445150384</v>
      </c>
      <c r="AY13" s="39">
        <f>(AY$6-AY$9)*'Other data'!AY469</f>
        <v>2.6461560548896514</v>
      </c>
      <c r="AZ13" s="39">
        <f>(AZ$6-AZ$9)*'Other data'!AZ469</f>
        <v>2.9564614653732408</v>
      </c>
      <c r="BA13" s="39">
        <f>(BA$6-BA$9)*'Other data'!BA469</f>
        <v>2.683317252469561</v>
      </c>
      <c r="BB13" s="39">
        <f>(BB$6-BB$9)*'Other data'!BB469</f>
        <v>2.7823444367868864</v>
      </c>
      <c r="BC13" s="39">
        <f>(BC$6-BC$9)*'Other data'!BC469</f>
        <v>2.843038517497511</v>
      </c>
      <c r="BD13" s="39">
        <f>(BD$6-BD$9)*'Other data'!BD469</f>
        <v>2.8462329427980673</v>
      </c>
      <c r="BE13" s="39">
        <f>(BE$6-BE$9)*'Other data'!BE469</f>
        <v>2.9867876560226669</v>
      </c>
      <c r="BF13" s="39">
        <f>(BF$6-BF$9)*'Other data'!BF469</f>
        <v>2.7855388620874471</v>
      </c>
      <c r="BG13" s="39">
        <f>(BG$6-BG$9)*'Other data'!BG469</f>
        <v>2.3551239817920484</v>
      </c>
      <c r="BH13" s="39">
        <f>(BH$6-BH$9)*'Other data'!BH469</f>
        <v>2.6907365618384618</v>
      </c>
      <c r="BI13" s="39">
        <f>(BI$6-BI$9)*'Other data'!BI469</f>
        <v>2.6515217913183919</v>
      </c>
      <c r="BJ13" s="39">
        <f>(BJ$6-BJ$9)*'Other data'!BJ469</f>
        <v>1.8099124855415669</v>
      </c>
      <c r="BK13" s="39">
        <f>(BK$6-BK$9)*'Other data'!BK469</f>
        <v>1.8099124855415669</v>
      </c>
      <c r="BL13" s="39">
        <f>(BL$6-BL$9)*'Other data'!BL469</f>
        <v>1.8099124855415669</v>
      </c>
      <c r="BM13" s="39">
        <f>(BM$6-BM$9)*'Other data'!BM469</f>
        <v>1.8099124855415669</v>
      </c>
      <c r="BN13" s="39">
        <f>(BN$6-BN$9)*'Other data'!BN469</f>
        <v>1.8099124855415669</v>
      </c>
      <c r="BO13" s="39">
        <f>(BO$6-BO$9)*'Other data'!BO469</f>
        <v>1.8099124855415669</v>
      </c>
      <c r="BP13" s="39">
        <f>(BP$6-BP$9)*'Other data'!BP469</f>
        <v>1.4479299884332488</v>
      </c>
      <c r="BQ13" s="39">
        <f>(BQ$6-BQ$9)*'Other data'!BQ469</f>
        <v>1.4479299884332488</v>
      </c>
      <c r="BR13" s="39">
        <f>(BR$6-BR$9)*'Other data'!BR469</f>
        <v>1.4479299884332488</v>
      </c>
      <c r="BS13" s="39">
        <f>(BS$6-BS$9)*'Other data'!BS469</f>
        <v>1.4479299884332488</v>
      </c>
      <c r="BT13" s="39">
        <f>(BT$6-BT$9)*'Other data'!BT469</f>
        <v>1.4479299884332488</v>
      </c>
      <c r="BU13" s="39">
        <f>(BU$6-BU$9)*'Other data'!BU469</f>
        <v>1.4479299884332488</v>
      </c>
      <c r="BV13" s="39">
        <f>(BV$6-BV$9)*'Other data'!BV469</f>
        <v>1.4479299884332488</v>
      </c>
      <c r="BW13" s="39">
        <f>(BW$6-BW$9)*'Other data'!BW469</f>
        <v>1.4479299884332488</v>
      </c>
      <c r="BX13" s="39">
        <f>(BX$6-BX$9)*'Other data'!BX469</f>
        <v>1.4479299884332488</v>
      </c>
      <c r="BY13" s="39">
        <f>(BY$6-BY$9)*'Other data'!BY469</f>
        <v>1.4479299884332488</v>
      </c>
      <c r="BZ13" s="39">
        <f>(BZ$6-BZ$9)*'Other data'!BZ469</f>
        <v>1.4479299884332488</v>
      </c>
    </row>
    <row r="14" spans="1:78" ht="14.5" customHeight="1" x14ac:dyDescent="0.35">
      <c r="A14" s="145" t="s">
        <v>71</v>
      </c>
      <c r="B14" s="147" t="s">
        <v>0</v>
      </c>
      <c r="C14" t="s">
        <v>113</v>
      </c>
      <c r="D14" s="40" t="s">
        <v>17</v>
      </c>
      <c r="F14" s="1"/>
      <c r="G14" s="1"/>
      <c r="H14" s="1"/>
      <c r="I14" s="1"/>
      <c r="J14" s="39">
        <f>(J$6-J$9)*'Other data'!J470</f>
        <v>0</v>
      </c>
      <c r="K14" s="39">
        <f>(K$6-K$9)*'Other data'!K470</f>
        <v>0</v>
      </c>
      <c r="L14" s="39">
        <f>(L$6-L$9)*'Other data'!L470</f>
        <v>0</v>
      </c>
      <c r="M14" s="39">
        <f>(M$6-M$9)*'Other data'!M470</f>
        <v>0</v>
      </c>
      <c r="N14" s="39">
        <f>(N$6-N$9)*'Other data'!N470</f>
        <v>0</v>
      </c>
      <c r="O14" s="39">
        <f>(O$6-O$9)*'Other data'!O470</f>
        <v>0</v>
      </c>
      <c r="P14" s="39">
        <f>(P$6-P$9)*'Other data'!P470</f>
        <v>0</v>
      </c>
      <c r="Q14" s="39">
        <f>(Q$6-Q$9)*'Other data'!Q470</f>
        <v>0</v>
      </c>
      <c r="R14" s="39">
        <f>(R$6-R$9)*'Other data'!R470</f>
        <v>0</v>
      </c>
      <c r="S14" s="39">
        <f>(S$6-S$9)*'Other data'!S470</f>
        <v>0</v>
      </c>
      <c r="T14" s="39">
        <f>(T$6-T$9)*'Other data'!T470</f>
        <v>0</v>
      </c>
      <c r="U14" s="39">
        <f>(U$6-U$9)*'Other data'!U470</f>
        <v>0</v>
      </c>
      <c r="V14" s="39">
        <f>(V$6-V$9)*'Other data'!V470</f>
        <v>0</v>
      </c>
      <c r="W14" s="39">
        <f>(W$6-W$9)*'Other data'!W470</f>
        <v>0</v>
      </c>
      <c r="X14" s="39">
        <f>(X$6-X$9)*'Other data'!X470</f>
        <v>-0.31086321381142135</v>
      </c>
      <c r="Y14" s="39">
        <f>(Y$6-Y$9)*'Other data'!Y470</f>
        <v>0.59066490366452695</v>
      </c>
      <c r="Z14" s="39">
        <f>(Z$6-Z$9)*'Other data'!Z470</f>
        <v>0.69761634298277742</v>
      </c>
      <c r="AA14" s="39">
        <f>(AA$6-AA$9)*'Other data'!AA470</f>
        <v>0.72866096866096952</v>
      </c>
      <c r="AB14" s="39">
        <f>(AB$6-AB$9)*'Other data'!AB470</f>
        <v>0.73452553514242436</v>
      </c>
      <c r="AC14" s="39">
        <f>(AC$6-AC$9)*'Other data'!AC470</f>
        <v>0.91898453261600643</v>
      </c>
      <c r="AD14" s="39">
        <f>(AD$6-AD$9)*'Other data'!AD470</f>
        <v>0.76099404255319247</v>
      </c>
      <c r="AE14" s="39">
        <f>(AE$6-AE$9)*'Other data'!AE470</f>
        <v>0.85241079050708601</v>
      </c>
      <c r="AF14" s="39">
        <f>(AF$6-AF$9)*'Other data'!AF470</f>
        <v>0.89049576783554929</v>
      </c>
      <c r="AG14" s="39">
        <f>(AG$6-AG$9)*'Other data'!AG470</f>
        <v>0.96295844875346248</v>
      </c>
      <c r="AH14" s="39">
        <f>(AH$6-AH$9)*'Other data'!AH470</f>
        <v>0.9774684931506844</v>
      </c>
      <c r="AI14" s="39">
        <f>(AI$6-AI$9)*'Other data'!AI470</f>
        <v>0.5079986173522294</v>
      </c>
      <c r="AJ14" s="39">
        <f>(AJ$6-AJ$9)*'Other data'!AJ470</f>
        <v>0.71069868995633112</v>
      </c>
      <c r="AK14" s="39">
        <f>(AK$6-AK$9)*'Other data'!AK470</f>
        <v>0.83983585858585885</v>
      </c>
      <c r="AL14" s="39">
        <f>(AL$6-AL$9)*'Other data'!AL470</f>
        <v>1.0315195232868122</v>
      </c>
      <c r="AM14" s="39">
        <f>(AM$6-AM$9)*'Other data'!AM470</f>
        <v>1.1464558988314379</v>
      </c>
      <c r="AN14" s="39">
        <f>(AN$6-AN$9)*'Other data'!AN470</f>
        <v>1.2529899856938504</v>
      </c>
      <c r="AO14" s="39">
        <f>(AO$6-AO$9)*'Other data'!AO470</f>
        <v>1.2255085281111806</v>
      </c>
      <c r="AP14" s="39">
        <f>(AP$6-AP$9)*'Other data'!AP470</f>
        <v>1.1497069710055488</v>
      </c>
      <c r="AQ14" s="39">
        <f>(AQ$6-AQ$9)*'Other data'!AQ470</f>
        <v>1.1088075493279972</v>
      </c>
      <c r="AR14" s="39">
        <f>(AR$6-AR$9)*'Other data'!AR470</f>
        <v>1.1433011583011585</v>
      </c>
      <c r="AS14" s="39">
        <f>(AS$6-AS$9)*'Other data'!AS470</f>
        <v>1.1265718219366687</v>
      </c>
      <c r="AT14" s="39">
        <f>(AT$6-AT$9)*'Other data'!AT470</f>
        <v>1.2180296174413827</v>
      </c>
      <c r="AU14" s="39">
        <f>(AU$6-AU$9)*'Other data'!AU470</f>
        <v>1.4785030461270681</v>
      </c>
      <c r="AV14" s="39">
        <f>(AV$6-AV$9)*'Other data'!AV470</f>
        <v>1.6454764696030819</v>
      </c>
      <c r="AW14" s="39">
        <f>(AW$6-AW$9)*'Other data'!AW470</f>
        <v>1.397438809870835</v>
      </c>
      <c r="AX14" s="39">
        <f>(AX$6-AX$9)*'Other data'!AX470</f>
        <v>1.4169813693371709</v>
      </c>
      <c r="AY14" s="39">
        <f>(AY$6-AY$9)*'Other data'!AY470</f>
        <v>1.3429875463256646</v>
      </c>
      <c r="AZ14" s="39">
        <f>(AZ$6-AZ$9)*'Other data'!AZ470</f>
        <v>1.5348891238717</v>
      </c>
      <c r="BA14" s="39">
        <f>(BA$6-BA$9)*'Other data'!BA470</f>
        <v>1.3905444521019987</v>
      </c>
      <c r="BB14" s="39">
        <f>(BB$6-BB$9)*'Other data'!BB470</f>
        <v>1.4418621640248086</v>
      </c>
      <c r="BC14" s="39">
        <f>(BC$6-BC$9)*'Other data'!BC470</f>
        <v>1.4733149552033082</v>
      </c>
      <c r="BD14" s="39">
        <f>(BD$6-BD$9)*'Other data'!BD470</f>
        <v>1.4749703652653328</v>
      </c>
      <c r="BE14" s="39">
        <f>(BE$6-BE$9)*'Other data'!BE470</f>
        <v>1.5478084079944872</v>
      </c>
      <c r="BF14" s="39">
        <f>(BF$6-BF$9)*'Other data'!BF470</f>
        <v>1.4435175740868356</v>
      </c>
      <c r="BG14" s="39">
        <f>(BG$6-BG$9)*'Other data'!BG470</f>
        <v>1.7302072352659337</v>
      </c>
      <c r="BH14" s="39">
        <f>(BH$6-BH$9)*'Other data'!BH470</f>
        <v>1.8201697911438013</v>
      </c>
      <c r="BI14" s="39">
        <f>(BI$6-BI$9)*'Other data'!BI470</f>
        <v>1.7936426529320624</v>
      </c>
      <c r="BJ14" s="39">
        <f>(BJ$6-BJ$9)*'Other data'!BJ470</f>
        <v>1.224329455926324</v>
      </c>
      <c r="BK14" s="39">
        <f>(BK$6-BK$9)*'Other data'!BK470</f>
        <v>1.224329455926324</v>
      </c>
      <c r="BL14" s="39">
        <f>(BL$6-BL$9)*'Other data'!BL470</f>
        <v>1.224329455926324</v>
      </c>
      <c r="BM14" s="39">
        <f>(BM$6-BM$9)*'Other data'!BM470</f>
        <v>1.224329455926324</v>
      </c>
      <c r="BN14" s="39">
        <f>(BN$6-BN$9)*'Other data'!BN470</f>
        <v>1.224329455926324</v>
      </c>
      <c r="BO14" s="39">
        <f>(BO$6-BO$9)*'Other data'!BO470</f>
        <v>1.224329455926324</v>
      </c>
      <c r="BP14" s="39">
        <f>(BP$6-BP$9)*'Other data'!BP470</f>
        <v>0.97946356474105623</v>
      </c>
      <c r="BQ14" s="39">
        <f>(BQ$6-BQ$9)*'Other data'!BQ470</f>
        <v>0.97946356474105623</v>
      </c>
      <c r="BR14" s="39">
        <f>(BR$6-BR$9)*'Other data'!BR470</f>
        <v>0.97946356474105623</v>
      </c>
      <c r="BS14" s="39">
        <f>(BS$6-BS$9)*'Other data'!BS470</f>
        <v>0.97946356474105623</v>
      </c>
      <c r="BT14" s="39">
        <f>(BT$6-BT$9)*'Other data'!BT470</f>
        <v>0.97946356474105623</v>
      </c>
      <c r="BU14" s="39">
        <f>(BU$6-BU$9)*'Other data'!BU470</f>
        <v>0.97946356474105623</v>
      </c>
      <c r="BV14" s="39">
        <f>(BV$6-BV$9)*'Other data'!BV470</f>
        <v>0.97946356474105623</v>
      </c>
      <c r="BW14" s="39">
        <f>(BW$6-BW$9)*'Other data'!BW470</f>
        <v>0.97946356474105623</v>
      </c>
      <c r="BX14" s="39">
        <f>(BX$6-BX$9)*'Other data'!BX470</f>
        <v>0.97946356474105623</v>
      </c>
      <c r="BY14" s="39">
        <f>(BY$6-BY$9)*'Other data'!BY470</f>
        <v>0.97946356474105623</v>
      </c>
      <c r="BZ14" s="39">
        <f>(BZ$6-BZ$9)*'Other data'!BZ470</f>
        <v>0.97946356474105623</v>
      </c>
    </row>
    <row r="15" spans="1:78" ht="14.5" customHeight="1" x14ac:dyDescent="0.35">
      <c r="A15" s="145"/>
      <c r="C15" s="1"/>
      <c r="F15" s="1"/>
      <c r="G15" s="1"/>
      <c r="H15" s="1"/>
      <c r="I15" s="1"/>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row>
    <row r="16" spans="1:78" ht="14.5" customHeight="1" x14ac:dyDescent="0.35">
      <c r="A16" s="145" t="s">
        <v>71</v>
      </c>
      <c r="B16" s="148" t="s">
        <v>2</v>
      </c>
      <c r="C16" t="s">
        <v>113</v>
      </c>
      <c r="D16" s="40" t="s">
        <v>4</v>
      </c>
      <c r="F16" s="1"/>
      <c r="G16" s="1"/>
      <c r="H16" s="1"/>
      <c r="I16" s="1"/>
      <c r="J16" s="39">
        <f>(J$6-J$9)*'Other data'!J473</f>
        <v>0</v>
      </c>
      <c r="K16" s="39">
        <f>(K$6-K$9)*'Other data'!K473</f>
        <v>0</v>
      </c>
      <c r="L16" s="39">
        <f>(L$6-L$9)*'Other data'!L473</f>
        <v>0</v>
      </c>
      <c r="M16" s="39">
        <f>(M$6-M$9)*'Other data'!M473</f>
        <v>0</v>
      </c>
      <c r="N16" s="39">
        <f>(N$6-N$9)*'Other data'!N473</f>
        <v>0</v>
      </c>
      <c r="O16" s="39">
        <f>(O$6-O$9)*'Other data'!O473</f>
        <v>0</v>
      </c>
      <c r="P16" s="39">
        <f>(P$6-P$9)*'Other data'!P473</f>
        <v>0</v>
      </c>
      <c r="Q16" s="39">
        <f>(Q$6-Q$9)*'Other data'!Q473</f>
        <v>0</v>
      </c>
      <c r="R16" s="39">
        <f>(R$6-R$9)*'Other data'!R473</f>
        <v>0</v>
      </c>
      <c r="S16" s="39">
        <f>(S$6-S$9)*'Other data'!S473</f>
        <v>0</v>
      </c>
      <c r="T16" s="39">
        <f>(T$6-T$9)*'Other data'!T473</f>
        <v>0</v>
      </c>
      <c r="U16" s="39">
        <f>(U$6-U$9)*'Other data'!U473</f>
        <v>0</v>
      </c>
      <c r="V16" s="39">
        <f>(V$6-V$9)*'Other data'!V473</f>
        <v>0</v>
      </c>
      <c r="W16" s="39">
        <f>(W$6-W$9)*'Other data'!W473</f>
        <v>0</v>
      </c>
      <c r="X16" s="39">
        <f>(X$6-X$9)*'Other data'!X473</f>
        <v>-0.16448871181938926</v>
      </c>
      <c r="Y16" s="39">
        <f>(Y$6-Y$9)*'Other data'!Y473</f>
        <v>0.29751605591235414</v>
      </c>
      <c r="Z16" s="39">
        <f>(Z$6-Z$9)*'Other data'!Z473</f>
        <v>0.37470502015390245</v>
      </c>
      <c r="AA16" s="39">
        <f>(AA$6-AA$9)*'Other data'!AA473</f>
        <v>0.37022792022792067</v>
      </c>
      <c r="AB16" s="39">
        <f>(AB$6-AB$9)*'Other data'!AB473</f>
        <v>0.40727456598685363</v>
      </c>
      <c r="AC16" s="39">
        <f>(AC$6-AC$9)*'Other data'!AC473</f>
        <v>0.51201748486886411</v>
      </c>
      <c r="AD16" s="39">
        <f>(AD$6-AD$9)*'Other data'!AD473</f>
        <v>0.40914382978723463</v>
      </c>
      <c r="AE16" s="39">
        <f>(AE$6-AE$9)*'Other data'!AE473</f>
        <v>0.46432132491036393</v>
      </c>
      <c r="AF16" s="39">
        <f>(AF$6-AF$9)*'Other data'!AF473</f>
        <v>0.49746070133010828</v>
      </c>
      <c r="AG16" s="39">
        <f>(AG$6-AG$9)*'Other data'!AG473</f>
        <v>0.54521883656509684</v>
      </c>
      <c r="AH16" s="39">
        <f>(AH$6-AH$9)*'Other data'!AH473</f>
        <v>0.56057716894977139</v>
      </c>
      <c r="AI16" s="39">
        <f>(AI$6-AI$9)*'Other data'!AI473</f>
        <v>0.30490148634635317</v>
      </c>
      <c r="AJ16" s="39">
        <f>(AJ$6-AJ$9)*'Other data'!AJ473</f>
        <v>0.40414847161572015</v>
      </c>
      <c r="AK16" s="39">
        <f>(AK$6-AK$9)*'Other data'!AK473</f>
        <v>0.53004734848484869</v>
      </c>
      <c r="AL16" s="39">
        <f>(AL$6-AL$9)*'Other data'!AL473</f>
        <v>0.62453818409910633</v>
      </c>
      <c r="AM16" s="39">
        <f>(AM$6-AM$9)*'Other data'!AM473</f>
        <v>0.76845365775572183</v>
      </c>
      <c r="AN16" s="39">
        <f>(AN$6-AN$9)*'Other data'!AN473</f>
        <v>0.78034016849467613</v>
      </c>
      <c r="AO16" s="39">
        <f>(AO$6-AO$9)*'Other data'!AO473</f>
        <v>0.78606443461781395</v>
      </c>
      <c r="AP16" s="39">
        <f>(AP$6-AP$9)*'Other data'!AP473</f>
        <v>0.83150524367674183</v>
      </c>
      <c r="AQ16" s="39">
        <f>(AQ$6-AQ$9)*'Other data'!AQ473</f>
        <v>0.99084929939948696</v>
      </c>
      <c r="AR16" s="39">
        <f>(AR$6-AR$9)*'Other data'!AR473</f>
        <v>1.0013513513513514</v>
      </c>
      <c r="AS16" s="39">
        <f>(AS$6-AS$9)*'Other data'!AS473</f>
        <v>0.94322778032736765</v>
      </c>
      <c r="AT16" s="39">
        <f>(AT$6-AT$9)*'Other data'!AT473</f>
        <v>1.0818387494858088</v>
      </c>
      <c r="AU16" s="39">
        <f>(AU$6-AU$9)*'Other data'!AU473</f>
        <v>1.1828024369016543</v>
      </c>
      <c r="AV16" s="39">
        <f>(AV$6-AV$9)*'Other data'!AV473</f>
        <v>0.89199631552503789</v>
      </c>
      <c r="AW16" s="39">
        <f>(AW$6-AW$9)*'Other data'!AW473</f>
        <v>1.1504933742105179</v>
      </c>
      <c r="AX16" s="39">
        <f>(AX$6-AX$9)*'Other data'!AX473</f>
        <v>1.1743869750819014</v>
      </c>
      <c r="AY16" s="39">
        <f>(AY$6-AY$9)*'Other data'!AY473</f>
        <v>1.1351210310173276</v>
      </c>
      <c r="AZ16" s="39">
        <f>(AZ$6-AZ$9)*'Other data'!AZ473</f>
        <v>1.2365396226993399</v>
      </c>
      <c r="BA16" s="39">
        <f>(BA$6-BA$9)*'Other data'!BA473</f>
        <v>1.1378819205145878</v>
      </c>
      <c r="BB16" s="39">
        <f>(BB$6-BB$9)*'Other data'!BB473</f>
        <v>1.1798751818669102</v>
      </c>
      <c r="BC16" s="39">
        <f>(BC$6-BC$9)*'Other data'!BC473</f>
        <v>1.2056129872118848</v>
      </c>
      <c r="BD16" s="39">
        <f>(BD$6-BD$9)*'Other data'!BD473</f>
        <v>1.2069676085458294</v>
      </c>
      <c r="BE16" s="39">
        <f>(BE$6-BE$9)*'Other data'!BE473</f>
        <v>1.2665709472394524</v>
      </c>
      <c r="BF16" s="39">
        <f>(BF$6-BF$9)*'Other data'!BF473</f>
        <v>1.181229803200857</v>
      </c>
      <c r="BG16" s="39">
        <f>(BG$6-BG$9)*'Other data'!BG473</f>
        <v>1.0971669861044573</v>
      </c>
      <c r="BH16" s="39">
        <f>(BH$6-BH$9)*'Other data'!BH473</f>
        <v>1.1782436000960272</v>
      </c>
      <c r="BI16" s="39">
        <f>(BI$6-BI$9)*'Other data'!BI473</f>
        <v>1.1610718884354339</v>
      </c>
      <c r="BJ16" s="39">
        <f>(BJ$6-BJ$9)*'Other data'!BJ473</f>
        <v>0.79254053818118453</v>
      </c>
      <c r="BK16" s="39">
        <f>(BK$6-BK$9)*'Other data'!BK473</f>
        <v>0.79254053818118453</v>
      </c>
      <c r="BL16" s="39">
        <f>(BL$6-BL$9)*'Other data'!BL473</f>
        <v>0.79254053818118453</v>
      </c>
      <c r="BM16" s="39">
        <f>(BM$6-BM$9)*'Other data'!BM473</f>
        <v>0.79254053818118453</v>
      </c>
      <c r="BN16" s="39">
        <f>(BN$6-BN$9)*'Other data'!BN473</f>
        <v>0.79254053818118453</v>
      </c>
      <c r="BO16" s="39">
        <f>(BO$6-BO$9)*'Other data'!BO473</f>
        <v>0.79254053818118453</v>
      </c>
      <c r="BP16" s="39">
        <f>(BP$6-BP$9)*'Other data'!BP473</f>
        <v>0.63403243054494562</v>
      </c>
      <c r="BQ16" s="39">
        <f>(BQ$6-BQ$9)*'Other data'!BQ473</f>
        <v>0.63403243054494562</v>
      </c>
      <c r="BR16" s="39">
        <f>(BR$6-BR$9)*'Other data'!BR473</f>
        <v>0.63403243054494562</v>
      </c>
      <c r="BS16" s="39">
        <f>(BS$6-BS$9)*'Other data'!BS473</f>
        <v>0.63403243054494562</v>
      </c>
      <c r="BT16" s="39">
        <f>(BT$6-BT$9)*'Other data'!BT473</f>
        <v>0.63403243054494562</v>
      </c>
      <c r="BU16" s="39">
        <f>(BU$6-BU$9)*'Other data'!BU473</f>
        <v>0.63403243054494562</v>
      </c>
      <c r="BV16" s="39">
        <f>(BV$6-BV$9)*'Other data'!BV473</f>
        <v>0.63403243054494562</v>
      </c>
      <c r="BW16" s="39">
        <f>(BW$6-BW$9)*'Other data'!BW473</f>
        <v>0.63403243054494562</v>
      </c>
      <c r="BX16" s="39">
        <f>(BX$6-BX$9)*'Other data'!BX473</f>
        <v>0.63403243054494562</v>
      </c>
      <c r="BY16" s="39">
        <f>(BY$6-BY$9)*'Other data'!BY473</f>
        <v>0.63403243054494562</v>
      </c>
      <c r="BZ16" s="39">
        <f>(BZ$6-BZ$9)*'Other data'!BZ473</f>
        <v>0.63403243054494562</v>
      </c>
    </row>
    <row r="17" spans="1:80" ht="14.5" customHeight="1" x14ac:dyDescent="0.35">
      <c r="A17" s="145" t="s">
        <v>71</v>
      </c>
      <c r="B17" s="148" t="s">
        <v>2</v>
      </c>
      <c r="C17" t="s">
        <v>113</v>
      </c>
      <c r="D17" s="40" t="s">
        <v>5</v>
      </c>
      <c r="F17" s="1"/>
      <c r="G17" s="1"/>
      <c r="H17" s="1"/>
      <c r="I17" s="1"/>
      <c r="J17" s="39">
        <f>(J$6-J$9)*'Other data'!J474</f>
        <v>0</v>
      </c>
      <c r="K17" s="39">
        <f>(K$6-K$9)*'Other data'!K474</f>
        <v>0</v>
      </c>
      <c r="L17" s="39">
        <f>(L$6-L$9)*'Other data'!L474</f>
        <v>0</v>
      </c>
      <c r="M17" s="39">
        <f>(M$6-M$9)*'Other data'!M474</f>
        <v>0</v>
      </c>
      <c r="N17" s="39">
        <f>(N$6-N$9)*'Other data'!N474</f>
        <v>0</v>
      </c>
      <c r="O17" s="39">
        <f>(O$6-O$9)*'Other data'!O474</f>
        <v>0</v>
      </c>
      <c r="P17" s="39">
        <f>(P$6-P$9)*'Other data'!P474</f>
        <v>0</v>
      </c>
      <c r="Q17" s="39">
        <f>(Q$6-Q$9)*'Other data'!Q474</f>
        <v>0</v>
      </c>
      <c r="R17" s="39">
        <f>(R$6-R$9)*'Other data'!R474</f>
        <v>0</v>
      </c>
      <c r="S17" s="39">
        <f>(S$6-S$9)*'Other data'!S474</f>
        <v>0</v>
      </c>
      <c r="T17" s="39">
        <f>(T$6-T$9)*'Other data'!T474</f>
        <v>0</v>
      </c>
      <c r="U17" s="39">
        <f>(U$6-U$9)*'Other data'!U474</f>
        <v>0</v>
      </c>
      <c r="V17" s="39">
        <f>(V$6-V$9)*'Other data'!V474</f>
        <v>0</v>
      </c>
      <c r="W17" s="39">
        <f>(W$6-W$9)*'Other data'!W474</f>
        <v>0</v>
      </c>
      <c r="X17" s="39">
        <f>(X$6-X$9)*'Other data'!X474</f>
        <v>-0.12709163346613558</v>
      </c>
      <c r="Y17" s="39">
        <f>(Y$6-Y$9)*'Other data'!Y474</f>
        <v>0.24838496411031399</v>
      </c>
      <c r="Z17" s="39">
        <f>(Z$6-Z$9)*'Other data'!Z474</f>
        <v>0.29605533162330516</v>
      </c>
      <c r="AA17" s="39">
        <f>(AA$6-AA$9)*'Other data'!AA474</f>
        <v>0.30797720797720834</v>
      </c>
      <c r="AB17" s="39">
        <f>(AB$6-AB$9)*'Other data'!AB474</f>
        <v>0.31488960053935644</v>
      </c>
      <c r="AC17" s="39">
        <f>(AC$6-AC$9)*'Other data'!AC474</f>
        <v>0.38959650302622773</v>
      </c>
      <c r="AD17" s="39">
        <f>(AD$6-AD$9)*'Other data'!AD474</f>
        <v>0.31477787234042592</v>
      </c>
      <c r="AE17" s="39">
        <f>(AE$6-AE$9)*'Other data'!AE474</f>
        <v>0.35651869557794114</v>
      </c>
      <c r="AF17" s="39">
        <f>(AF$6-AF$9)*'Other data'!AF474</f>
        <v>0.37741233373639621</v>
      </c>
      <c r="AG17" s="39">
        <f>(AG$6-AG$9)*'Other data'!AG474</f>
        <v>0.41675900277008299</v>
      </c>
      <c r="AH17" s="39">
        <f>(AH$6-AH$9)*'Other data'!AH474</f>
        <v>0.43510502283104996</v>
      </c>
      <c r="AI17" s="39">
        <f>(AI$6-AI$9)*'Other data'!AI474</f>
        <v>0.23481507086069817</v>
      </c>
      <c r="AJ17" s="39">
        <f>(AJ$6-AJ$9)*'Other data'!AJ474</f>
        <v>0.29999999999999971</v>
      </c>
      <c r="AK17" s="39">
        <f>(AK$6-AK$9)*'Other data'!AK474</f>
        <v>0.41199494949494964</v>
      </c>
      <c r="AL17" s="39">
        <f>(AL$6-AL$9)*'Other data'!AL474</f>
        <v>0.48481417594480181</v>
      </c>
      <c r="AM17" s="39">
        <f>(AM$6-AM$9)*'Other data'!AM474</f>
        <v>0.58284776692812479</v>
      </c>
      <c r="AN17" s="39">
        <f>(AN$6-AN$9)*'Other data'!AN474</f>
        <v>0.60251152439993738</v>
      </c>
      <c r="AO17" s="39">
        <f>(AO$6-AO$9)*'Other data'!AO474</f>
        <v>0.61569172457359411</v>
      </c>
      <c r="AP17" s="39">
        <f>(AP$6-AP$9)*'Other data'!AP474</f>
        <v>0.62711289327575503</v>
      </c>
      <c r="AQ17" s="39">
        <f>(AQ$6-AQ$9)*'Other data'!AQ474</f>
        <v>0.35601944523877666</v>
      </c>
      <c r="AR17" s="39">
        <f>(AR$6-AR$9)*'Other data'!AR474</f>
        <v>0.34882239382239388</v>
      </c>
      <c r="AS17" s="39">
        <f>(AS$6-AS$9)*'Other data'!AS474</f>
        <v>0.30815052776502999</v>
      </c>
      <c r="AT17" s="39">
        <f>(AT$6-AT$9)*'Other data'!AT474</f>
        <v>0.34706705059646253</v>
      </c>
      <c r="AU17" s="39">
        <f>(AU$6-AU$9)*'Other data'!AU474</f>
        <v>0.36247171453437793</v>
      </c>
      <c r="AV17" s="39">
        <f>(AV$6-AV$9)*'Other data'!AV474</f>
        <v>0.27345000837380679</v>
      </c>
      <c r="AW17" s="39">
        <f>(AW$6-AW$9)*'Other data'!AW474</f>
        <v>0.30520715015664007</v>
      </c>
      <c r="AX17" s="39">
        <f>(AX$6-AX$9)*'Other data'!AX474</f>
        <v>0.32243025910850764</v>
      </c>
      <c r="AY17" s="39">
        <f>(AY$6-AY$9)*'Other data'!AY474</f>
        <v>0.30309806016493585</v>
      </c>
      <c r="AZ17" s="39">
        <f>(AZ$6-AZ$9)*'Other data'!AZ474</f>
        <v>0.31067567774661714</v>
      </c>
      <c r="BA17" s="39">
        <f>(BA$6-BA$9)*'Other data'!BA474</f>
        <v>0.29460142430507696</v>
      </c>
      <c r="BB17" s="39">
        <f>(BB$6-BB$9)*'Other data'!BB474</f>
        <v>0.30547361972585918</v>
      </c>
      <c r="BC17" s="39">
        <f>(BC$6-BC$9)*'Other data'!BC474</f>
        <v>0.31213722337085537</v>
      </c>
      <c r="BD17" s="39">
        <f>(BD$6-BD$9)*'Other data'!BD474</f>
        <v>0.31248793935217062</v>
      </c>
      <c r="BE17" s="39">
        <f>(BE$6-BE$9)*'Other data'!BE474</f>
        <v>0.327919442530056</v>
      </c>
      <c r="BF17" s="39">
        <f>(BF$6-BF$9)*'Other data'!BF474</f>
        <v>0.30582433570717493</v>
      </c>
      <c r="BG17" s="39">
        <f>(BG$6-BG$9)*'Other data'!BG474</f>
        <v>0.31219154288452355</v>
      </c>
      <c r="BH17" s="39">
        <f>(BH$6-BH$9)*'Other data'!BH474</f>
        <v>0.327046550708191</v>
      </c>
      <c r="BI17" s="39">
        <f>(BI$6-BI$9)*'Other data'!BI474</f>
        <v>0.32228017721132241</v>
      </c>
      <c r="BJ17" s="39">
        <f>(BJ$6-BJ$9)*'Other data'!BJ474</f>
        <v>0.21998646908622718</v>
      </c>
      <c r="BK17" s="39">
        <f>(BK$6-BK$9)*'Other data'!BK474</f>
        <v>0.21998646908622718</v>
      </c>
      <c r="BL17" s="39">
        <f>(BL$6-BL$9)*'Other data'!BL474</f>
        <v>0.21998646908622718</v>
      </c>
      <c r="BM17" s="39">
        <f>(BM$6-BM$9)*'Other data'!BM474</f>
        <v>0.21998646908622718</v>
      </c>
      <c r="BN17" s="39">
        <f>(BN$6-BN$9)*'Other data'!BN474</f>
        <v>0.21998646908622718</v>
      </c>
      <c r="BO17" s="39">
        <f>(BO$6-BO$9)*'Other data'!BO474</f>
        <v>0.21998646908622718</v>
      </c>
      <c r="BP17" s="39">
        <f>(BP$6-BP$9)*'Other data'!BP474</f>
        <v>0.1759891752689812</v>
      </c>
      <c r="BQ17" s="39">
        <f>(BQ$6-BQ$9)*'Other data'!BQ474</f>
        <v>0.1759891752689812</v>
      </c>
      <c r="BR17" s="39">
        <f>(BR$6-BR$9)*'Other data'!BR474</f>
        <v>0.1759891752689812</v>
      </c>
      <c r="BS17" s="39">
        <f>(BS$6-BS$9)*'Other data'!BS474</f>
        <v>0.1759891752689812</v>
      </c>
      <c r="BT17" s="39">
        <f>(BT$6-BT$9)*'Other data'!BT474</f>
        <v>0.1759891752689812</v>
      </c>
      <c r="BU17" s="39">
        <f>(BU$6-BU$9)*'Other data'!BU474</f>
        <v>0.1759891752689812</v>
      </c>
      <c r="BV17" s="39">
        <f>(BV$6-BV$9)*'Other data'!BV474</f>
        <v>0.1759891752689812</v>
      </c>
      <c r="BW17" s="39">
        <f>(BW$6-BW$9)*'Other data'!BW474</f>
        <v>0.1759891752689812</v>
      </c>
      <c r="BX17" s="39">
        <f>(BX$6-BX$9)*'Other data'!BX474</f>
        <v>0.1759891752689812</v>
      </c>
      <c r="BY17" s="39">
        <f>(BY$6-BY$9)*'Other data'!BY474</f>
        <v>0.1759891752689812</v>
      </c>
      <c r="BZ17" s="39">
        <f>(BZ$6-BZ$9)*'Other data'!BZ474</f>
        <v>0.1759891752689812</v>
      </c>
    </row>
    <row r="18" spans="1:80" ht="14.5" customHeight="1" x14ac:dyDescent="0.35">
      <c r="A18" s="145" t="s">
        <v>71</v>
      </c>
      <c r="B18" s="148" t="s">
        <v>2</v>
      </c>
      <c r="C18" t="s">
        <v>113</v>
      </c>
      <c r="D18" s="40" t="s">
        <v>17</v>
      </c>
      <c r="F18" s="1"/>
      <c r="G18" s="1"/>
      <c r="H18" s="1"/>
      <c r="I18" s="1"/>
      <c r="J18" s="39">
        <f>(J$6-J$9)*'Other data'!J475</f>
        <v>0</v>
      </c>
      <c r="K18" s="39">
        <f>(K$6-K$9)*'Other data'!K475</f>
        <v>0</v>
      </c>
      <c r="L18" s="39">
        <f>(L$6-L$9)*'Other data'!L475</f>
        <v>0</v>
      </c>
      <c r="M18" s="39">
        <f>(M$6-M$9)*'Other data'!M475</f>
        <v>0</v>
      </c>
      <c r="N18" s="39">
        <f>(N$6-N$9)*'Other data'!N475</f>
        <v>0</v>
      </c>
      <c r="O18" s="39">
        <f>(O$6-O$9)*'Other data'!O475</f>
        <v>0</v>
      </c>
      <c r="P18" s="39">
        <f>(P$6-P$9)*'Other data'!P475</f>
        <v>0</v>
      </c>
      <c r="Q18" s="39">
        <f>(Q$6-Q$9)*'Other data'!Q475</f>
        <v>0</v>
      </c>
      <c r="R18" s="39">
        <f>(R$6-R$9)*'Other data'!R475</f>
        <v>0</v>
      </c>
      <c r="S18" s="39">
        <f>(S$6-S$9)*'Other data'!S475</f>
        <v>0</v>
      </c>
      <c r="T18" s="39">
        <f>(T$6-T$9)*'Other data'!T475</f>
        <v>0</v>
      </c>
      <c r="U18" s="39">
        <f>(U$6-U$9)*'Other data'!U475</f>
        <v>0</v>
      </c>
      <c r="V18" s="39">
        <f>(V$6-V$9)*'Other data'!V475</f>
        <v>0</v>
      </c>
      <c r="W18" s="39">
        <f>(W$6-W$9)*'Other data'!W475</f>
        <v>0</v>
      </c>
      <c r="X18" s="39">
        <f>(X$6-X$9)*'Other data'!X475</f>
        <v>-7.1872509960159439E-2</v>
      </c>
      <c r="Y18" s="39">
        <f>(Y$6-Y$9)*'Other data'!Y475</f>
        <v>0.13647525500566704</v>
      </c>
      <c r="Z18" s="39">
        <f>(Z$6-Z$9)*'Other data'!Z475</f>
        <v>0.15090509344082076</v>
      </c>
      <c r="AA18" s="39">
        <f>(AA$6-AA$9)*'Other data'!AA475</f>
        <v>0.15726495726495746</v>
      </c>
      <c r="AB18" s="39">
        <f>(AB$6-AB$9)*'Other data'!AB475</f>
        <v>0.16264958705545274</v>
      </c>
      <c r="AC18" s="39">
        <f>(AC$6-AC$9)*'Other data'!AC475</f>
        <v>0.19686617350369895</v>
      </c>
      <c r="AD18" s="39">
        <f>(AD$6-AD$9)*'Other data'!AD475</f>
        <v>0.15570382978723427</v>
      </c>
      <c r="AE18" s="39">
        <f>(AE$6-AE$9)*'Other data'!AE475</f>
        <v>0.18249445108417289</v>
      </c>
      <c r="AF18" s="39">
        <f>(AF$6-AF$9)*'Other data'!AF475</f>
        <v>0.19405078597339762</v>
      </c>
      <c r="AG18" s="39">
        <f>(AG$6-AG$9)*'Other data'!AG475</f>
        <v>0.21573407202216066</v>
      </c>
      <c r="AH18" s="39">
        <f>(AH$6-AH$9)*'Other data'!AH475</f>
        <v>0.22463561643835608</v>
      </c>
      <c r="AI18" s="39">
        <f>(AI$6-AI$9)*'Other data'!AI475</f>
        <v>0.11664016591773241</v>
      </c>
      <c r="AJ18" s="39">
        <f>(AJ$6-AJ$9)*'Other data'!AJ475</f>
        <v>0.15786026200873349</v>
      </c>
      <c r="AK18" s="39">
        <f>(AK$6-AK$9)*'Other data'!AK475</f>
        <v>0.1909438131313132</v>
      </c>
      <c r="AL18" s="39">
        <f>(AL$6-AL$9)*'Other data'!AL475</f>
        <v>0.23068527520777804</v>
      </c>
      <c r="AM18" s="39">
        <f>(AM$6-AM$9)*'Other data'!AM475</f>
        <v>0.2716183768208737</v>
      </c>
      <c r="AN18" s="39">
        <f>(AN$6-AN$9)*'Other data'!AN475</f>
        <v>0.30067079955492015</v>
      </c>
      <c r="AO18" s="39">
        <f>(AO$6-AO$9)*'Other data'!AO475</f>
        <v>0.28669614655716974</v>
      </c>
      <c r="AP18" s="39">
        <f>(AP$6-AP$9)*'Other data'!AP475</f>
        <v>0.29845928439235003</v>
      </c>
      <c r="AQ18" s="39">
        <f>(AQ$6-AQ$9)*'Other data'!AQ475</f>
        <v>0.33886188161281156</v>
      </c>
      <c r="AR18" s="39">
        <f>(AR$6-AR$9)*'Other data'!AR475</f>
        <v>0.3620270270270271</v>
      </c>
      <c r="AS18" s="39">
        <f>(AS$6-AS$9)*'Other data'!AS475</f>
        <v>0.35232981489980131</v>
      </c>
      <c r="AT18" s="39">
        <f>(AT$6-AT$9)*'Other data'!AT475</f>
        <v>0.37562320032908286</v>
      </c>
      <c r="AU18" s="39">
        <f>(AU$6-AU$9)*'Other data'!AU475</f>
        <v>0.52582245430809427</v>
      </c>
      <c r="AV18" s="39">
        <f>(AV$6-AV$9)*'Other data'!AV475</f>
        <v>0.47883604086417692</v>
      </c>
      <c r="AW18" s="39">
        <f>(AW$6-AW$9)*'Other data'!AW475</f>
        <v>0.35883600542795402</v>
      </c>
      <c r="AX18" s="39">
        <f>(AX$6-AX$9)*'Other data'!AX475</f>
        <v>0.36550514576921778</v>
      </c>
      <c r="AY18" s="39">
        <f>(AY$6-AY$9)*'Other data'!AY475</f>
        <v>0.37243330773596856</v>
      </c>
      <c r="AZ18" s="39">
        <f>(AZ$6-AZ$9)*'Other data'!AZ475</f>
        <v>0.4074641778922044</v>
      </c>
      <c r="BA18" s="39">
        <f>(BA$6-BA$9)*'Other data'!BA475</f>
        <v>0.36973121984838048</v>
      </c>
      <c r="BB18" s="39">
        <f>(BB$6-BB$9)*'Other data'!BB475</f>
        <v>0.3833760624856416</v>
      </c>
      <c r="BC18" s="39">
        <f>(BC$6-BC$9)*'Other data'!BC475</f>
        <v>0.39173903055364123</v>
      </c>
      <c r="BD18" s="39">
        <f>(BD$6-BD$9)*'Other data'!BD475</f>
        <v>0.39217918676774605</v>
      </c>
      <c r="BE18" s="39">
        <f>(BE$6-BE$9)*'Other data'!BE475</f>
        <v>0.41154606018837603</v>
      </c>
      <c r="BF18" s="39">
        <f>(BF$6-BF$9)*'Other data'!BF475</f>
        <v>0.38381621869974702</v>
      </c>
      <c r="BG18" s="39">
        <f>(BG$6-BG$9)*'Other data'!BG475</f>
        <v>0.5091914230953527</v>
      </c>
      <c r="BH18" s="39">
        <f>(BH$6-BH$9)*'Other data'!BH475</f>
        <v>0.52074376377643494</v>
      </c>
      <c r="BI18" s="39">
        <f>(BI$6-BI$9)*'Other data'!BI475</f>
        <v>0.51315444883350436</v>
      </c>
      <c r="BJ18" s="39">
        <f>(BJ$6-BJ$9)*'Other data'!BJ475</f>
        <v>0.35027607428908192</v>
      </c>
      <c r="BK18" s="39">
        <f>(BK$6-BK$9)*'Other data'!BK475</f>
        <v>0.35027607428908192</v>
      </c>
      <c r="BL18" s="39">
        <f>(BL$6-BL$9)*'Other data'!BL475</f>
        <v>0.35027607428908192</v>
      </c>
      <c r="BM18" s="39">
        <f>(BM$6-BM$9)*'Other data'!BM475</f>
        <v>0.35027607428908192</v>
      </c>
      <c r="BN18" s="39">
        <f>(BN$6-BN$9)*'Other data'!BN475</f>
        <v>0.35027607428908192</v>
      </c>
      <c r="BO18" s="39">
        <f>(BO$6-BO$9)*'Other data'!BO475</f>
        <v>0.35027607428908192</v>
      </c>
      <c r="BP18" s="39">
        <f>(BP$6-BP$9)*'Other data'!BP475</f>
        <v>0.28022085943126468</v>
      </c>
      <c r="BQ18" s="39">
        <f>(BQ$6-BQ$9)*'Other data'!BQ475</f>
        <v>0.28022085943126468</v>
      </c>
      <c r="BR18" s="39">
        <f>(BR$6-BR$9)*'Other data'!BR475</f>
        <v>0.28022085943126468</v>
      </c>
      <c r="BS18" s="39">
        <f>(BS$6-BS$9)*'Other data'!BS475</f>
        <v>0.28022085943126468</v>
      </c>
      <c r="BT18" s="39">
        <f>(BT$6-BT$9)*'Other data'!BT475</f>
        <v>0.28022085943126468</v>
      </c>
      <c r="BU18" s="39">
        <f>(BU$6-BU$9)*'Other data'!BU475</f>
        <v>0.28022085943126468</v>
      </c>
      <c r="BV18" s="39">
        <f>(BV$6-BV$9)*'Other data'!BV475</f>
        <v>0.28022085943126468</v>
      </c>
      <c r="BW18" s="39">
        <f>(BW$6-BW$9)*'Other data'!BW475</f>
        <v>0.28022085943126468</v>
      </c>
      <c r="BX18" s="39">
        <f>(BX$6-BX$9)*'Other data'!BX475</f>
        <v>0.28022085943126468</v>
      </c>
      <c r="BY18" s="39">
        <f>(BY$6-BY$9)*'Other data'!BY475</f>
        <v>0.28022085943126468</v>
      </c>
      <c r="BZ18" s="39">
        <f>(BZ$6-BZ$9)*'Other data'!BZ475</f>
        <v>0.28022085943126468</v>
      </c>
    </row>
    <row r="19" spans="1:80" ht="14.5" customHeight="1" x14ac:dyDescent="0.35">
      <c r="C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38"/>
      <c r="BM19" s="38"/>
      <c r="BN19" s="38"/>
      <c r="BO19" s="38"/>
      <c r="BP19" s="38"/>
      <c r="BQ19" s="38"/>
      <c r="BR19" s="38"/>
      <c r="BS19" s="38"/>
      <c r="BT19" s="38"/>
      <c r="BU19" s="37"/>
      <c r="BV19" s="37"/>
      <c r="BW19" s="37"/>
      <c r="BX19" s="37"/>
      <c r="BY19" s="37"/>
      <c r="BZ19" s="37"/>
      <c r="CA19" s="37"/>
      <c r="CB19" s="37"/>
    </row>
    <row r="20" spans="1:80" ht="14.5" customHeight="1" x14ac:dyDescent="0.35">
      <c r="A20" s="12" t="s">
        <v>118</v>
      </c>
      <c r="B20" s="154" t="s">
        <v>0</v>
      </c>
      <c r="C20" t="s">
        <v>113</v>
      </c>
      <c r="D20" s="75" t="s">
        <v>4</v>
      </c>
      <c r="E20" s="40" t="s">
        <v>20</v>
      </c>
      <c r="J20" s="6">
        <f>((J4-J9)*'Other data'!J468)*'Other data'!$E$41*'Other data'!$E$42</f>
        <v>0.48233159722222224</v>
      </c>
      <c r="K20" s="6">
        <f>((K4-K9)*'Other data'!K468)*'Other data'!$E$41*'Other data'!$E$42</f>
        <v>0.48914207551487415</v>
      </c>
      <c r="L20" s="6">
        <f>((L4-L9)*'Other data'!L468)*'Other data'!$E$41*'Other data'!$E$42</f>
        <v>0.50194785171919776</v>
      </c>
      <c r="M20" s="6">
        <f>((M4-M9)*'Other data'!M468)*'Other data'!$E$41*'Other data'!$E$42</f>
        <v>0.47389748965517248</v>
      </c>
      <c r="N20" s="6">
        <f>((N4-N9)*'Other data'!N468)*'Other data'!$E$41*'Other data'!$E$42</f>
        <v>0.36742002186616401</v>
      </c>
      <c r="O20" s="6">
        <f>((O4-O9)*'Other data'!O468)*'Other data'!$E$41*'Other data'!$E$42</f>
        <v>0.38213642863657094</v>
      </c>
      <c r="P20" s="6">
        <f>((P4-P9)*'Other data'!P468)*'Other data'!$E$41*'Other data'!$E$42</f>
        <v>0.35731088940305422</v>
      </c>
      <c r="Q20" s="6">
        <f>((Q4-Q9)*'Other data'!Q468)*'Other data'!$E$41*'Other data'!$E$42</f>
        <v>0.39235633067127135</v>
      </c>
      <c r="R20" s="6">
        <f>((R4-R9)*'Other data'!R468)*'Other data'!$E$41*'Other data'!$E$42</f>
        <v>0.48878449729729728</v>
      </c>
      <c r="S20" s="6">
        <f>((S4-S9)*'Other data'!S468)*'Other data'!$E$41*'Other data'!$E$42</f>
        <v>0.47819820675703001</v>
      </c>
      <c r="T20" s="6">
        <f>((T4-T9)*'Other data'!T468)*'Other data'!$E$41*'Other data'!$E$42</f>
        <v>0.42543280623875224</v>
      </c>
      <c r="U20" s="6">
        <f>((U4-U9)*'Other data'!U468)*'Other data'!$E$41*'Other data'!$E$42</f>
        <v>0.37648105661866249</v>
      </c>
      <c r="V20" s="6">
        <f>((V4-V9)*'Other data'!V468)*'Other data'!$E$41*'Other data'!$E$42</f>
        <v>0.38525936162857699</v>
      </c>
      <c r="W20" s="6">
        <f>((W4-W9)*'Other data'!W468)*'Other data'!$E$41*'Other data'!$E$42</f>
        <v>0.42390502970297034</v>
      </c>
      <c r="X20" s="6">
        <f>((X4-X9)*'Other data'!X468)*'Other data'!$E$41*'Other data'!$E$42</f>
        <v>0.45865001328021243</v>
      </c>
      <c r="Y20" s="6">
        <f>((Y4-Y9)*'Other data'!Y468)*'Other data'!$E$41*'Other data'!$E$42</f>
        <v>0.42539732527389507</v>
      </c>
      <c r="Z20" s="6">
        <f>((Z4-Z9)*'Other data'!Z468)*'Other data'!$E$41*'Other data'!$E$42</f>
        <v>0.46323768413338212</v>
      </c>
      <c r="AA20" s="6">
        <f>((AA4-AA9)*'Other data'!AA468)*'Other data'!$E$41*'Other data'!$E$42</f>
        <v>0.49659361111111122</v>
      </c>
      <c r="AB20" s="6">
        <f>((AB4-AB9)*'Other data'!AB468)*'Other data'!$E$41*'Other data'!$E$42</f>
        <v>0.52575207820664083</v>
      </c>
      <c r="AC20" s="6">
        <f>((AC4-AC9)*'Other data'!AC468)*'Other data'!$E$41*'Other data'!$E$42</f>
        <v>0.50937976194702939</v>
      </c>
      <c r="AD20" s="6">
        <f>((AD4-AD9)*'Other data'!AD468)*'Other data'!$E$41*'Other data'!$E$42</f>
        <v>0.40081281700552801</v>
      </c>
      <c r="AE20" s="6">
        <f>((AE4-AE9)*'Other data'!AE468)*'Other data'!$E$41*'Other data'!$E$42</f>
        <v>0.47119112909382582</v>
      </c>
      <c r="AF20" s="6">
        <f>((AF4-AF9)*'Other data'!AF468)*'Other data'!$E$41*'Other data'!$E$42</f>
        <v>0.49820798492407209</v>
      </c>
      <c r="AG20" s="6">
        <f>((AG4-AG9)*'Other data'!AG468)*'Other data'!$E$41*'Other data'!$E$42</f>
        <v>0.584322358841177</v>
      </c>
      <c r="AH20" s="6">
        <f>((AH4-AH9)*'Other data'!AH468)*'Other data'!$E$41*'Other data'!$E$42</f>
        <v>0.59517197675453848</v>
      </c>
      <c r="AI20" s="6">
        <f>((AI4-AI9)*'Other data'!AI468)*'Other data'!$E$41*'Other data'!$E$42</f>
        <v>0.55141024443042563</v>
      </c>
      <c r="AJ20" s="6">
        <f>((AJ4-AJ9)*'Other data'!AJ468)*'Other data'!$E$41*'Other data'!$E$42</f>
        <v>0.61406788425864534</v>
      </c>
      <c r="AK20" s="6">
        <f>((AK4-AK9)*'Other data'!AK468)*'Other data'!$E$41*'Other data'!$E$42</f>
        <v>0.6355693314335682</v>
      </c>
      <c r="AL20" s="6">
        <f>((AL4-AL9)*'Other data'!AL468)*'Other data'!$E$41*'Other data'!$E$42</f>
        <v>0.64158644839566892</v>
      </c>
      <c r="AM20" s="6">
        <f>((AM4-AM9)*'Other data'!AM468)*'Other data'!$E$41*'Other data'!$E$42</f>
        <v>0.65848293596229845</v>
      </c>
      <c r="AN20" s="6">
        <f>((AN4-AN9)*'Other data'!AN468)*'Other data'!$E$41*'Other data'!$E$42</f>
        <v>0.63108369306826506</v>
      </c>
      <c r="AO20" s="6">
        <f>((AO4-AO9)*'Other data'!AO468)*'Other data'!$E$41*'Other data'!$E$42</f>
        <v>0.65285527502273899</v>
      </c>
      <c r="AP20" s="6">
        <f>((AP4-AP9)*'Other data'!AP468)*'Other data'!$E$41*'Other data'!$E$42</f>
        <v>0.67480273274165803</v>
      </c>
      <c r="AQ20" s="6">
        <f>((AQ4-AQ9)*'Other data'!AQ468)*'Other data'!$E$41*'Other data'!$E$42</f>
        <v>0.64968104112942215</v>
      </c>
      <c r="AR20" s="6">
        <f>((AR4-AR9)*'Other data'!AR468)*'Other data'!$E$41*'Other data'!$E$42</f>
        <v>0.61406409148097874</v>
      </c>
      <c r="AS20" s="6">
        <f>((AS4-AS9)*'Other data'!AS468)*'Other data'!$E$41*'Other data'!$E$42</f>
        <v>0.63485307784606204</v>
      </c>
      <c r="AT20" s="6">
        <f>((AT4-AT9)*'Other data'!AT468)*'Other data'!$E$41*'Other data'!$E$42</f>
        <v>0.73018823572681324</v>
      </c>
      <c r="AU20" s="6">
        <f>((AU4-AU9)*'Other data'!AU468)*'Other data'!$E$41*'Other data'!$E$42</f>
        <v>0.66376017836810808</v>
      </c>
      <c r="AV20" s="6">
        <f>((AV4-AV9)*'Other data'!AV468)*'Other data'!$E$41*'Other data'!$E$42</f>
        <v>0.49985408047390611</v>
      </c>
      <c r="AW20" s="6">
        <f>((AW4-AW9)*'Other data'!AW468)*'Other data'!$E$41*'Other data'!$E$42</f>
        <v>0.714321094714642</v>
      </c>
      <c r="AX20" s="6">
        <f>((AX4-AX9)*'Other data'!AX468)*'Other data'!$E$41*'Other data'!$E$42</f>
        <v>0.72485606345491138</v>
      </c>
      <c r="AY20" s="6">
        <f>((AY4-AY9)*'Other data'!AY468)*'Other data'!$E$41*'Other data'!$E$42</f>
        <v>0.73670887038360411</v>
      </c>
      <c r="AZ20" s="6">
        <f>((AZ4-AZ9)*'Other data'!AZ468)*'Other data'!$E$41*'Other data'!$E$42</f>
        <v>0.77997360440033103</v>
      </c>
      <c r="BA20" s="6">
        <f>((BA4-BA9)*'Other data'!BA468)*'Other data'!$E$41*'Other data'!$E$42</f>
        <v>0.78892928321407219</v>
      </c>
      <c r="BB20" s="6">
        <f>((BB4-BB9)*'Other data'!BB468)*'Other data'!$E$41*'Other data'!$E$42</f>
        <v>0.82386899427393645</v>
      </c>
      <c r="BC20" s="6">
        <f>((BC4-BC9)*'Other data'!BC468)*'Other data'!$E$41*'Other data'!$E$42</f>
        <v>0.8525899326875791</v>
      </c>
      <c r="BD20" s="6">
        <f>((BD4-BD9)*'Other data'!BD468)*'Other data'!$E$41*'Other data'!$E$42</f>
        <v>0.87679417901504864</v>
      </c>
      <c r="BE20" s="6">
        <f>((BE4-BE9)*'Other data'!BE468)*'Other data'!$E$41*'Other data'!$E$42</f>
        <v>0.94440176863125647</v>
      </c>
      <c r="BF20" s="6">
        <f>((BF4-BF9)*'Other data'!BF468)*'Other data'!$E$41*'Other data'!$E$42</f>
        <v>0.88060824124114301</v>
      </c>
      <c r="BG20" s="6">
        <f>((BG4-BG9)*'Other data'!BG468)*'Other data'!$E$41*'Other data'!$E$42</f>
        <v>0.75371635988488217</v>
      </c>
      <c r="BH20" s="6">
        <f>((BH4-BH9)*'Other data'!BH468)*'Other data'!$E$41*'Other data'!$E$42</f>
        <v>0.8188022721115632</v>
      </c>
      <c r="BI20" s="6">
        <f>((BI4-BI9)*'Other data'!BI468)*'Other data'!$E$41*'Other data'!$E$42</f>
        <v>0.80734664051431981</v>
      </c>
      <c r="BJ20" s="6">
        <f>((BJ4-BJ9)*'Other data'!BJ468)*'Other data'!$E$41*'Other data'!$E$42</f>
        <v>0.81005864079788759</v>
      </c>
      <c r="BK20" s="6">
        <f>((BK4-BK9)*'Other data'!BK468)*'Other data'!$E$41*'Other data'!$E$42</f>
        <v>0.81005864079788759</v>
      </c>
      <c r="BL20" s="6">
        <f>((BL4-BL9)*'Other data'!BL468)*'Other data'!$E$41*'Other data'!$E$42</f>
        <v>0.81005864079788759</v>
      </c>
      <c r="BM20" s="6">
        <f>((BM4-BM9)*'Other data'!BM468)*'Other data'!$E$41*'Other data'!$E$42</f>
        <v>0.81005864079788759</v>
      </c>
      <c r="BN20" s="6">
        <f>((BN4-BN9)*'Other data'!BN468)*'Other data'!$E$41*'Other data'!$E$42</f>
        <v>0.81005864079788759</v>
      </c>
      <c r="BO20" s="6">
        <f>((BO4-BO9)*'Other data'!BO468)*'Other data'!$E$41*'Other data'!$E$42</f>
        <v>0.81005864079788759</v>
      </c>
      <c r="BP20" s="6">
        <f>((BP4-BP9)*'Other data'!BP468)*'Other data'!$E$41*'Other data'!$E$42</f>
        <v>0.84312225878963798</v>
      </c>
      <c r="BQ20" s="6">
        <f>((BQ4-BQ9)*'Other data'!BQ468)*'Other data'!$E$41*'Other data'!$E$42</f>
        <v>0.84312225878963798</v>
      </c>
      <c r="BR20" s="6">
        <f>((BR4-BR9)*'Other data'!BR468)*'Other data'!$E$41*'Other data'!$E$42</f>
        <v>0.84312225878963798</v>
      </c>
      <c r="BS20" s="6">
        <f>((BS4-BS9)*'Other data'!BS468)*'Other data'!$E$41*'Other data'!$E$42</f>
        <v>0.84312225878963798</v>
      </c>
      <c r="BT20" s="6">
        <f>((BT4-BT9)*'Other data'!BT468)*'Other data'!$E$41*'Other data'!$E$42</f>
        <v>0.84312225878963798</v>
      </c>
      <c r="BU20" s="6">
        <f>((BU4-BU9)*'Other data'!BU468)*'Other data'!$E$41*'Other data'!$E$42</f>
        <v>0.84312225878963798</v>
      </c>
      <c r="BV20" s="6">
        <f>((BV4-BV9)*'Other data'!BV468)*'Other data'!$E$41*'Other data'!$E$42</f>
        <v>0.84312225878963798</v>
      </c>
      <c r="BW20" s="6">
        <f>((BW4-BW9)*'Other data'!BW468)*'Other data'!$E$41*'Other data'!$E$42</f>
        <v>0.84312225878963798</v>
      </c>
      <c r="BX20" s="6">
        <f>((BX4-BX9)*'Other data'!BX468)*'Other data'!$E$41*'Other data'!$E$42</f>
        <v>0.84312225878963798</v>
      </c>
      <c r="BY20" s="6">
        <f>((BY4-BY9)*'Other data'!BY468)*'Other data'!$E$41*'Other data'!$E$42</f>
        <v>0.84312225878963798</v>
      </c>
      <c r="BZ20" s="6">
        <f>((BZ4-BZ9)*'Other data'!BZ468)*'Other data'!$E$41*'Other data'!$E$42</f>
        <v>0.84312225878963798</v>
      </c>
    </row>
    <row r="21" spans="1:80" ht="14.5" customHeight="1" x14ac:dyDescent="0.35">
      <c r="A21" s="12" t="s">
        <v>118</v>
      </c>
      <c r="B21" s="154" t="s">
        <v>0</v>
      </c>
      <c r="C21" t="s">
        <v>113</v>
      </c>
      <c r="D21" s="75" t="s">
        <v>4</v>
      </c>
      <c r="E21" s="40" t="s">
        <v>21</v>
      </c>
      <c r="J21" s="6">
        <f>((J4-J9)*'Other data'!J468)*'Other data'!$E$41*'Other data'!$E$43</f>
        <v>1.6961111111111111</v>
      </c>
      <c r="K21" s="6">
        <f>((K4-K9)*'Other data'!K468)*'Other data'!$E$41*'Other data'!$E$43</f>
        <v>1.7200600457665907</v>
      </c>
      <c r="L21" s="6">
        <f>((L4-L9)*'Other data'!L468)*'Other data'!$E$41*'Other data'!$E$43</f>
        <v>1.7650913467048712</v>
      </c>
      <c r="M21" s="6">
        <f>((M4-M9)*'Other data'!M468)*'Other data'!$E$41*'Other data'!$E$43</f>
        <v>1.666452710875332</v>
      </c>
      <c r="N21" s="6">
        <f>((N4-N9)*'Other data'!N468)*'Other data'!$E$41*'Other data'!$E$43</f>
        <v>1.2920264505183789</v>
      </c>
      <c r="O21" s="6">
        <f>((O4-O9)*'Other data'!O468)*'Other data'!$E$41*'Other data'!$E$43</f>
        <v>1.3437764523483813</v>
      </c>
      <c r="P21" s="6">
        <f>((P4-P9)*'Other data'!P468)*'Other data'!$E$41*'Other data'!$E$43</f>
        <v>1.2564778528459051</v>
      </c>
      <c r="Q21" s="6">
        <f>((Q4-Q9)*'Other data'!Q468)*'Other data'!$E$41*'Other data'!$E$43</f>
        <v>1.3797145693934818</v>
      </c>
      <c r="R21" s="6">
        <f>((R4-R9)*'Other data'!R468)*'Other data'!$E$41*'Other data'!$E$43</f>
        <v>1.7188026278586279</v>
      </c>
      <c r="S21" s="6">
        <f>((S4-S9)*'Other data'!S468)*'Other data'!$E$41*'Other data'!$E$43</f>
        <v>1.6815761116730727</v>
      </c>
      <c r="T21" s="6">
        <f>((T4-T9)*'Other data'!T468)*'Other data'!$E$41*'Other data'!$E$43</f>
        <v>1.496027450509898</v>
      </c>
      <c r="U21" s="6">
        <f>((U4-U9)*'Other data'!U468)*'Other data'!$E$41*'Other data'!$E$43</f>
        <v>1.3238894298678241</v>
      </c>
      <c r="V21" s="6">
        <f>((V4-V9)*'Other data'!V468)*'Other data'!$E$41*'Other data'!$E$43</f>
        <v>1.3547581947378533</v>
      </c>
      <c r="W21" s="6">
        <f>((W4-W9)*'Other data'!W468)*'Other data'!$E$41*'Other data'!$E$43</f>
        <v>1.4906550495049506</v>
      </c>
      <c r="X21" s="6">
        <f>((X4-X9)*'Other data'!X468)*'Other data'!$E$41*'Other data'!$E$43</f>
        <v>1.612835211534813</v>
      </c>
      <c r="Y21" s="6">
        <f>((Y4-Y9)*'Other data'!Y468)*'Other data'!$E$41*'Other data'!$E$43</f>
        <v>1.4959026822818289</v>
      </c>
      <c r="Z21" s="6">
        <f>((Z4-Z9)*'Other data'!Z468)*'Other data'!$E$41*'Other data'!$E$43</f>
        <v>1.6289676804690363</v>
      </c>
      <c r="AA21" s="6">
        <f>((AA4-AA9)*'Other data'!AA468)*'Other data'!$E$41*'Other data'!$E$43</f>
        <v>1.7462632478632483</v>
      </c>
      <c r="AB21" s="6">
        <f>((AB4-AB9)*'Other data'!AB468)*'Other data'!$E$41*'Other data'!$E$43</f>
        <v>1.8487985167706051</v>
      </c>
      <c r="AC21" s="6">
        <f>((AC4-AC9)*'Other data'!AC468)*'Other data'!$E$41*'Other data'!$E$43</f>
        <v>1.7912255365170264</v>
      </c>
      <c r="AD21" s="6">
        <f>((AD4-AD9)*'Other data'!AD468)*'Other data'!$E$41*'Other data'!$E$43</f>
        <v>1.4094516641952635</v>
      </c>
      <c r="AE21" s="6">
        <f>((AE4-AE9)*'Other data'!AE468)*'Other data'!$E$41*'Other data'!$E$43</f>
        <v>1.6569358385716952</v>
      </c>
      <c r="AF21" s="6">
        <f>((AF4-AF9)*'Other data'!AF468)*'Other data'!$E$41*'Other data'!$E$43</f>
        <v>1.751940166765968</v>
      </c>
      <c r="AG21" s="6">
        <f>((AG4-AG9)*'Other data'!AG468)*'Other data'!$E$41*'Other data'!$E$43</f>
        <v>2.0547599431777654</v>
      </c>
      <c r="AH21" s="6">
        <f>((AH4-AH9)*'Other data'!AH468)*'Other data'!$E$41*'Other data'!$E$43</f>
        <v>2.0929124457302453</v>
      </c>
      <c r="AI21" s="6">
        <f>((AI4-AI9)*'Other data'!AI468)*'Other data'!$E$41*'Other data'!$E$43</f>
        <v>1.9390250353597387</v>
      </c>
      <c r="AJ21" s="6">
        <f>((AJ4-AJ9)*'Other data'!AJ468)*'Other data'!$E$41*'Other data'!$E$43</f>
        <v>2.1593595929974341</v>
      </c>
      <c r="AK21" s="6">
        <f>((AK4-AK9)*'Other data'!AK468)*'Other data'!$E$41*'Other data'!$E$43</f>
        <v>2.2349690775685915</v>
      </c>
      <c r="AL21" s="6">
        <f>((AL4-AL9)*'Other data'!AL468)*'Other data'!$E$41*'Other data'!$E$43</f>
        <v>2.2561281701825719</v>
      </c>
      <c r="AM21" s="6">
        <f>((AM4-AM9)*'Other data'!AM468)*'Other data'!$E$41*'Other data'!$E$43</f>
        <v>2.3155443901970933</v>
      </c>
      <c r="AN21" s="6">
        <f>((AN4-AN9)*'Other data'!AN468)*'Other data'!$E$41*'Other data'!$E$43</f>
        <v>2.2191954041960971</v>
      </c>
      <c r="AO21" s="6">
        <f>((AO4-AO9)*'Other data'!AO468)*'Other data'!$E$41*'Other data'!$E$43</f>
        <v>2.2957548132667744</v>
      </c>
      <c r="AP21" s="6">
        <f>((AP4-AP9)*'Other data'!AP468)*'Other data'!$E$41*'Other data'!$E$43</f>
        <v>2.3729326865640723</v>
      </c>
      <c r="AQ21" s="6">
        <f>((AQ4-AQ9)*'Other data'!AQ468)*'Other data'!$E$41*'Other data'!$E$43</f>
        <v>2.2845926721034626</v>
      </c>
      <c r="AR21" s="6">
        <f>((AR4-AR9)*'Other data'!AR468)*'Other data'!$E$41*'Other data'!$E$43</f>
        <v>2.159346255757288</v>
      </c>
      <c r="AS21" s="6">
        <f>((AS4-AS9)*'Other data'!AS468)*'Other data'!$E$41*'Other data'!$E$43</f>
        <v>2.2324503836345038</v>
      </c>
      <c r="AT21" s="6">
        <f>((AT4-AT9)*'Other data'!AT468)*'Other data'!$E$41*'Other data'!$E$43</f>
        <v>2.5676948948635192</v>
      </c>
      <c r="AU21" s="6">
        <f>((AU4-AU9)*'Other data'!AU468)*'Other data'!$E$41*'Other data'!$E$43</f>
        <v>2.3341017261296111</v>
      </c>
      <c r="AV21" s="6">
        <f>((AV4-AV9)*'Other data'!AV468)*'Other data'!$E$41*'Other data'!$E$43</f>
        <v>1.7577286346335159</v>
      </c>
      <c r="AW21" s="6">
        <f>((AW4-AW9)*'Other data'!AW468)*'Other data'!$E$41*'Other data'!$E$43</f>
        <v>2.5118983550404996</v>
      </c>
      <c r="AX21" s="6">
        <f>((AX4-AX9)*'Other data'!AX468)*'Other data'!$E$41*'Other data'!$E$43</f>
        <v>2.5489443989623259</v>
      </c>
      <c r="AY21" s="6">
        <f>((AY4-AY9)*'Other data'!AY468)*'Other data'!$E$41*'Other data'!$E$43</f>
        <v>2.5906245991511354</v>
      </c>
      <c r="AZ21" s="6">
        <f>((AZ4-AZ9)*'Other data'!AZ468)*'Other data'!$E$41*'Other data'!$E$43</f>
        <v>2.7427643231659995</v>
      </c>
      <c r="BA21" s="6">
        <f>((BA4-BA9)*'Other data'!BA468)*'Other data'!$E$41*'Other data'!$E$43</f>
        <v>2.774256820093441</v>
      </c>
      <c r="BB21" s="6">
        <f>((BB4-BB9)*'Other data'!BB468)*'Other data'!$E$41*'Other data'!$E$43</f>
        <v>2.8971217381061503</v>
      </c>
      <c r="BC21" s="6">
        <f>((BC4-BC9)*'Other data'!BC468)*'Other data'!$E$41*'Other data'!$E$43</f>
        <v>2.9981184446156632</v>
      </c>
      <c r="BD21" s="6">
        <f>((BD4-BD9)*'Other data'!BD468)*'Other data'!$E$41*'Other data'!$E$43</f>
        <v>3.0832322778551164</v>
      </c>
      <c r="BE21" s="6">
        <f>((BE4-BE9)*'Other data'!BE468)*'Other data'!$E$41*'Other data'!$E$43</f>
        <v>3.3209732523296931</v>
      </c>
      <c r="BF21" s="6">
        <f>((BF4-BF9)*'Other data'!BF468)*'Other data'!$E$41*'Other data'!$E$43</f>
        <v>3.0966443648040194</v>
      </c>
      <c r="BG21" s="6">
        <f>((BG4-BG9)*'Other data'!BG468)*'Other data'!$E$41*'Other data'!$E$43</f>
        <v>2.6504311556391462</v>
      </c>
      <c r="BH21" s="6">
        <f>((BH4-BH9)*'Other data'!BH468)*'Other data'!$E$41*'Other data'!$E$43</f>
        <v>2.8793046931395629</v>
      </c>
      <c r="BI21" s="6">
        <f>((BI4-BI9)*'Other data'!BI468)*'Other data'!$E$41*'Other data'!$E$43</f>
        <v>2.8390211534569487</v>
      </c>
      <c r="BJ21" s="6">
        <f>((BJ4-BJ9)*'Other data'!BJ468)*'Other data'!$E$41*'Other data'!$E$43</f>
        <v>2.8485578577508135</v>
      </c>
      <c r="BK21" s="6">
        <f>((BK4-BK9)*'Other data'!BK468)*'Other data'!$E$41*'Other data'!$E$43</f>
        <v>2.8485578577508135</v>
      </c>
      <c r="BL21" s="6">
        <f>((BL4-BL9)*'Other data'!BL468)*'Other data'!$E$41*'Other data'!$E$43</f>
        <v>2.8485578577508135</v>
      </c>
      <c r="BM21" s="6">
        <f>((BM4-BM9)*'Other data'!BM468)*'Other data'!$E$41*'Other data'!$E$43</f>
        <v>2.8485578577508135</v>
      </c>
      <c r="BN21" s="6">
        <f>((BN4-BN9)*'Other data'!BN468)*'Other data'!$E$41*'Other data'!$E$43</f>
        <v>2.8485578577508135</v>
      </c>
      <c r="BO21" s="6">
        <f>((BO4-BO9)*'Other data'!BO468)*'Other data'!$E$41*'Other data'!$E$43</f>
        <v>2.8485578577508135</v>
      </c>
      <c r="BP21" s="6">
        <f>((BP4-BP9)*'Other data'!BP468)*'Other data'!$E$41*'Other data'!$E$43</f>
        <v>2.9648255254141116</v>
      </c>
      <c r="BQ21" s="6">
        <f>((BQ4-BQ9)*'Other data'!BQ468)*'Other data'!$E$41*'Other data'!$E$43</f>
        <v>2.9648255254141116</v>
      </c>
      <c r="BR21" s="6">
        <f>((BR4-BR9)*'Other data'!BR468)*'Other data'!$E$41*'Other data'!$E$43</f>
        <v>2.9648255254141116</v>
      </c>
      <c r="BS21" s="6">
        <f>((BS4-BS9)*'Other data'!BS468)*'Other data'!$E$41*'Other data'!$E$43</f>
        <v>2.9648255254141116</v>
      </c>
      <c r="BT21" s="6">
        <f>((BT4-BT9)*'Other data'!BT468)*'Other data'!$E$41*'Other data'!$E$43</f>
        <v>2.9648255254141116</v>
      </c>
      <c r="BU21" s="6">
        <f>((BU4-BU9)*'Other data'!BU468)*'Other data'!$E$41*'Other data'!$E$43</f>
        <v>2.9648255254141116</v>
      </c>
      <c r="BV21" s="6">
        <f>((BV4-BV9)*'Other data'!BV468)*'Other data'!$E$41*'Other data'!$E$43</f>
        <v>2.9648255254141116</v>
      </c>
      <c r="BW21" s="6">
        <f>((BW4-BW9)*'Other data'!BW468)*'Other data'!$E$41*'Other data'!$E$43</f>
        <v>2.9648255254141116</v>
      </c>
      <c r="BX21" s="6">
        <f>((BX4-BX9)*'Other data'!BX468)*'Other data'!$E$41*'Other data'!$E$43</f>
        <v>2.9648255254141116</v>
      </c>
      <c r="BY21" s="6">
        <f>((BY4-BY9)*'Other data'!BY468)*'Other data'!$E$41*'Other data'!$E$43</f>
        <v>2.9648255254141116</v>
      </c>
      <c r="BZ21" s="6">
        <f>((BZ4-BZ9)*'Other data'!BZ468)*'Other data'!$E$41*'Other data'!$E$43</f>
        <v>2.9648255254141116</v>
      </c>
    </row>
    <row r="22" spans="1:80" ht="14.5" customHeight="1" x14ac:dyDescent="0.35">
      <c r="A22" s="12" t="s">
        <v>118</v>
      </c>
      <c r="B22" s="154" t="s">
        <v>0</v>
      </c>
      <c r="C22" t="s">
        <v>113</v>
      </c>
      <c r="D22" s="75" t="s">
        <v>4</v>
      </c>
      <c r="E22" s="40" t="s">
        <v>25</v>
      </c>
      <c r="J22" s="6">
        <f>((J4-J9)*'Other data'!J468)*'Other data'!$E$47*'Other data'!$E$41</f>
        <v>0.31802083333333336</v>
      </c>
      <c r="K22" s="6">
        <f>((K4-K9)*'Other data'!K468)*'Other data'!$E$47*'Other data'!$E$41</f>
        <v>0.32251125858123575</v>
      </c>
      <c r="L22" s="6">
        <f>((L4-L9)*'Other data'!L468)*'Other data'!$E$47*'Other data'!$E$41</f>
        <v>0.33095462750716337</v>
      </c>
      <c r="M22" s="6">
        <f>((M4-M9)*'Other data'!M468)*'Other data'!$E$47*'Other data'!$E$41</f>
        <v>0.31245988328912472</v>
      </c>
      <c r="N22" s="6">
        <f>((N4-N9)*'Other data'!N468)*'Other data'!$E$47*'Other data'!$E$41</f>
        <v>0.24225495947219602</v>
      </c>
      <c r="O22" s="6">
        <f>((O4-O9)*'Other data'!O468)*'Other data'!$E$47*'Other data'!$E$41</f>
        <v>0.25195808481532145</v>
      </c>
      <c r="P22" s="6">
        <f>((P4-P9)*'Other data'!P468)*'Other data'!$E$47*'Other data'!$E$41</f>
        <v>0.23558959740860719</v>
      </c>
      <c r="Q22" s="6">
        <f>((Q4-Q9)*'Other data'!Q468)*'Other data'!$E$47*'Other data'!$E$41</f>
        <v>0.2586964817612778</v>
      </c>
      <c r="R22" s="6">
        <f>((R4-R9)*'Other data'!R468)*'Other data'!$E$47*'Other data'!$E$41</f>
        <v>0.32227549272349276</v>
      </c>
      <c r="S22" s="6">
        <f>((S4-S9)*'Other data'!S468)*'Other data'!$E$47*'Other data'!$E$41</f>
        <v>0.31529552093870111</v>
      </c>
      <c r="T22" s="6">
        <f>((T4-T9)*'Other data'!T468)*'Other data'!$E$47*'Other data'!$E$41</f>
        <v>0.28050514697060586</v>
      </c>
      <c r="U22" s="6">
        <f>((U4-U9)*'Other data'!U468)*'Other data'!$E$47*'Other data'!$E$41</f>
        <v>0.248229268100217</v>
      </c>
      <c r="V22" s="6">
        <f>((V4-V9)*'Other data'!V468)*'Other data'!$E$47*'Other data'!$E$41</f>
        <v>0.25401716151334747</v>
      </c>
      <c r="W22" s="6">
        <f>((W4-W9)*'Other data'!W468)*'Other data'!$E$47*'Other data'!$E$41</f>
        <v>0.27949782178217819</v>
      </c>
      <c r="X22" s="6">
        <f>((X4-X9)*'Other data'!X468)*'Other data'!$E$47*'Other data'!$E$41</f>
        <v>0.30240660216277743</v>
      </c>
      <c r="Y22" s="6">
        <f>((Y4-Y9)*'Other data'!Y468)*'Other data'!$E$47*'Other data'!$E$41</f>
        <v>0.28048175292784289</v>
      </c>
      <c r="Z22" s="6">
        <f>((Z4-Z9)*'Other data'!Z468)*'Other data'!$E$47*'Other data'!$E$41</f>
        <v>0.30543144008794432</v>
      </c>
      <c r="AA22" s="6">
        <f>((AA4-AA9)*'Other data'!AA468)*'Other data'!$E$47*'Other data'!$E$41</f>
        <v>0.32742435897435906</v>
      </c>
      <c r="AB22" s="6">
        <f>((AB4-AB9)*'Other data'!AB468)*'Other data'!$E$47*'Other data'!$E$41</f>
        <v>0.34664972189448845</v>
      </c>
      <c r="AC22" s="6">
        <f>((AC4-AC9)*'Other data'!AC468)*'Other data'!$E$47*'Other data'!$E$41</f>
        <v>0.33585478809694247</v>
      </c>
      <c r="AD22" s="6">
        <f>((AD4-AD9)*'Other data'!AD468)*'Other data'!$E$47*'Other data'!$E$41</f>
        <v>0.26427218703661193</v>
      </c>
      <c r="AE22" s="6">
        <f>((AE4-AE9)*'Other data'!AE468)*'Other data'!$E$47*'Other data'!$E$41</f>
        <v>0.3106754697321929</v>
      </c>
      <c r="AF22" s="6">
        <f>((AF4-AF9)*'Other data'!AF468)*'Other data'!$E$47*'Other data'!$E$41</f>
        <v>0.32848878126861902</v>
      </c>
      <c r="AG22" s="6">
        <f>((AG4-AG9)*'Other data'!AG468)*'Other data'!$E$47*'Other data'!$E$41</f>
        <v>0.38526748934583099</v>
      </c>
      <c r="AH22" s="6">
        <f>((AH4-AH9)*'Other data'!AH468)*'Other data'!$E$47*'Other data'!$E$41</f>
        <v>0.39242108357442096</v>
      </c>
      <c r="AI22" s="6">
        <f>((AI4-AI9)*'Other data'!AI468)*'Other data'!$E$47*'Other data'!$E$41</f>
        <v>0.36356719412995098</v>
      </c>
      <c r="AJ22" s="6">
        <f>((AJ4-AJ9)*'Other data'!AJ468)*'Other data'!$E$47*'Other data'!$E$41</f>
        <v>0.40487992368701886</v>
      </c>
      <c r="AK22" s="6">
        <f>((AK4-AK9)*'Other data'!AK468)*'Other data'!$E$47*'Other data'!$E$41</f>
        <v>0.41905670204411083</v>
      </c>
      <c r="AL22" s="6">
        <f>((AL4-AL9)*'Other data'!AL468)*'Other data'!$E$47*'Other data'!$E$41</f>
        <v>0.42302403190923227</v>
      </c>
      <c r="AM22" s="6">
        <f>((AM4-AM9)*'Other data'!AM468)*'Other data'!$E$47*'Other data'!$E$41</f>
        <v>0.434164573161955</v>
      </c>
      <c r="AN22" s="6">
        <f>((AN4-AN9)*'Other data'!AN468)*'Other data'!$E$47*'Other data'!$E$41</f>
        <v>0.4160991382867682</v>
      </c>
      <c r="AO22" s="6">
        <f>((AO4-AO9)*'Other data'!AO468)*'Other data'!$E$47*'Other data'!$E$41</f>
        <v>0.43045402748752021</v>
      </c>
      <c r="AP22" s="6">
        <f>((AP4-AP9)*'Other data'!AP468)*'Other data'!$E$47*'Other data'!$E$41</f>
        <v>0.44492487873076353</v>
      </c>
      <c r="AQ22" s="6">
        <f>((AQ4-AQ9)*'Other data'!AQ468)*'Other data'!$E$47*'Other data'!$E$41</f>
        <v>0.42836112601939924</v>
      </c>
      <c r="AR22" s="6">
        <f>((AR4-AR9)*'Other data'!AR468)*'Other data'!$E$47*'Other data'!$E$41</f>
        <v>0.40487742295449136</v>
      </c>
      <c r="AS22" s="6">
        <f>((AS4-AS9)*'Other data'!AS468)*'Other data'!$E$47*'Other data'!$E$41</f>
        <v>0.41858444693146951</v>
      </c>
      <c r="AT22" s="6">
        <f>((AT4-AT9)*'Other data'!AT468)*'Other data'!$E$47*'Other data'!$E$41</f>
        <v>0.48144279278690982</v>
      </c>
      <c r="AU22" s="6">
        <f>((AU4-AU9)*'Other data'!AU468)*'Other data'!$E$47*'Other data'!$E$41</f>
        <v>0.43764407364930213</v>
      </c>
      <c r="AV22" s="6">
        <f>((AV4-AV9)*'Other data'!AV468)*'Other data'!$E$47*'Other data'!$E$41</f>
        <v>0.32957411899378419</v>
      </c>
      <c r="AW22" s="6">
        <f>((AW4-AW9)*'Other data'!AW468)*'Other data'!$E$47*'Other data'!$E$41</f>
        <v>0.47098094157009363</v>
      </c>
      <c r="AX22" s="6">
        <f>((AX4-AX9)*'Other data'!AX468)*'Other data'!$E$47*'Other data'!$E$41</f>
        <v>0.47792707480543611</v>
      </c>
      <c r="AY22" s="6">
        <f>((AY4-AY9)*'Other data'!AY468)*'Other data'!$E$47*'Other data'!$E$41</f>
        <v>0.48574211234083792</v>
      </c>
      <c r="AZ22" s="6">
        <f>((AZ4-AZ9)*'Other data'!AZ468)*'Other data'!$E$47*'Other data'!$E$41</f>
        <v>0.51426831059362488</v>
      </c>
      <c r="BA22" s="6">
        <f>((BA4-BA9)*'Other data'!BA468)*'Other data'!$E$47*'Other data'!$E$41</f>
        <v>0.52017315376752016</v>
      </c>
      <c r="BB22" s="6">
        <f>((BB4-BB9)*'Other data'!BB468)*'Other data'!$E$47*'Other data'!$E$41</f>
        <v>0.54321032589490315</v>
      </c>
      <c r="BC22" s="6">
        <f>((BC4-BC9)*'Other data'!BC468)*'Other data'!$E$47*'Other data'!$E$41</f>
        <v>0.56214720836543675</v>
      </c>
      <c r="BD22" s="6">
        <f>((BD4-BD9)*'Other data'!BD468)*'Other data'!$E$47*'Other data'!$E$41</f>
        <v>0.57810605209783428</v>
      </c>
      <c r="BE22" s="6">
        <f>((BE4-BE9)*'Other data'!BE468)*'Other data'!$E$47*'Other data'!$E$41</f>
        <v>0.62268248481181743</v>
      </c>
      <c r="BF22" s="6">
        <f>((BF4-BF9)*'Other data'!BF468)*'Other data'!$E$47*'Other data'!$E$41</f>
        <v>0.58062081840075352</v>
      </c>
      <c r="BG22" s="6">
        <f>((BG4-BG9)*'Other data'!BG468)*'Other data'!$E$47*'Other data'!$E$41</f>
        <v>0.49695584168233992</v>
      </c>
      <c r="BH22" s="6">
        <f>((BH4-BH9)*'Other data'!BH468)*'Other data'!$E$47*'Other data'!$E$41</f>
        <v>0.53986962996366794</v>
      </c>
      <c r="BI22" s="6">
        <f>((BI4-BI9)*'Other data'!BI468)*'Other data'!$E$47*'Other data'!$E$41</f>
        <v>0.53231646627317786</v>
      </c>
      <c r="BJ22" s="6">
        <f>((BJ4-BJ9)*'Other data'!BJ468)*'Other data'!$E$47*'Other data'!$E$41</f>
        <v>0.53410459832827761</v>
      </c>
      <c r="BK22" s="6">
        <f>((BK4-BK9)*'Other data'!BK468)*'Other data'!$E$47*'Other data'!$E$41</f>
        <v>0.53410459832827761</v>
      </c>
      <c r="BL22" s="6">
        <f>((BL4-BL9)*'Other data'!BL468)*'Other data'!$E$47*'Other data'!$E$41</f>
        <v>0.53410459832827761</v>
      </c>
      <c r="BM22" s="6">
        <f>((BM4-BM9)*'Other data'!BM468)*'Other data'!$E$47*'Other data'!$E$41</f>
        <v>0.53410459832827761</v>
      </c>
      <c r="BN22" s="6">
        <f>((BN4-BN9)*'Other data'!BN468)*'Other data'!$E$47*'Other data'!$E$41</f>
        <v>0.53410459832827761</v>
      </c>
      <c r="BO22" s="6">
        <f>((BO4-BO9)*'Other data'!BO468)*'Other data'!$E$47*'Other data'!$E$41</f>
        <v>0.53410459832827761</v>
      </c>
      <c r="BP22" s="6">
        <f>((BP4-BP9)*'Other data'!BP468)*'Other data'!$E$47*'Other data'!$E$41</f>
        <v>0.55590478601514592</v>
      </c>
      <c r="BQ22" s="6">
        <f>((BQ4-BQ9)*'Other data'!BQ468)*'Other data'!$E$47*'Other data'!$E$41</f>
        <v>0.55590478601514592</v>
      </c>
      <c r="BR22" s="6">
        <f>((BR4-BR9)*'Other data'!BR468)*'Other data'!$E$47*'Other data'!$E$41</f>
        <v>0.55590478601514592</v>
      </c>
      <c r="BS22" s="6">
        <f>((BS4-BS9)*'Other data'!BS468)*'Other data'!$E$47*'Other data'!$E$41</f>
        <v>0.55590478601514592</v>
      </c>
      <c r="BT22" s="6">
        <f>((BT4-BT9)*'Other data'!BT468)*'Other data'!$E$47*'Other data'!$E$41</f>
        <v>0.55590478601514592</v>
      </c>
      <c r="BU22" s="6">
        <f>((BU4-BU9)*'Other data'!BU468)*'Other data'!$E$47*'Other data'!$E$41</f>
        <v>0.55590478601514592</v>
      </c>
      <c r="BV22" s="6">
        <f>((BV4-BV9)*'Other data'!BV468)*'Other data'!$E$47*'Other data'!$E$41</f>
        <v>0.55590478601514592</v>
      </c>
      <c r="BW22" s="6">
        <f>((BW4-BW9)*'Other data'!BW468)*'Other data'!$E$47*'Other data'!$E$41</f>
        <v>0.55590478601514592</v>
      </c>
      <c r="BX22" s="6">
        <f>((BX4-BX9)*'Other data'!BX468)*'Other data'!$E$47*'Other data'!$E$41</f>
        <v>0.55590478601514592</v>
      </c>
      <c r="BY22" s="6">
        <f>((BY4-BY9)*'Other data'!BY468)*'Other data'!$E$47*'Other data'!$E$41</f>
        <v>0.55590478601514592</v>
      </c>
      <c r="BZ22" s="6">
        <f>((BZ4-BZ9)*'Other data'!BZ468)*'Other data'!$E$47*'Other data'!$E$41</f>
        <v>0.55590478601514592</v>
      </c>
    </row>
    <row r="23" spans="1:80" ht="14.5" customHeight="1" x14ac:dyDescent="0.35">
      <c r="A23" s="12" t="s">
        <v>118</v>
      </c>
      <c r="B23" s="154" t="s">
        <v>0</v>
      </c>
      <c r="C23" t="s">
        <v>113</v>
      </c>
      <c r="D23" s="75" t="s">
        <v>4</v>
      </c>
      <c r="E23" s="40" t="s">
        <v>202</v>
      </c>
      <c r="J23" s="6">
        <f>J$12*'Other data'!$E$41</f>
        <v>0</v>
      </c>
      <c r="K23" s="6">
        <f>K$12*'Other data'!$E$41</f>
        <v>0</v>
      </c>
      <c r="L23" s="6">
        <f>L$12*'Other data'!$E$41</f>
        <v>0</v>
      </c>
      <c r="M23" s="6">
        <f>M$12*'Other data'!$E$41</f>
        <v>0</v>
      </c>
      <c r="N23" s="6">
        <f>N$12*'Other data'!$E$41</f>
        <v>0</v>
      </c>
      <c r="O23" s="6">
        <f>O$12*'Other data'!$E$41</f>
        <v>0</v>
      </c>
      <c r="P23" s="6">
        <f>P$12*'Other data'!$E$41</f>
        <v>0</v>
      </c>
      <c r="Q23" s="6">
        <f>Q$12*'Other data'!$E$41</f>
        <v>0</v>
      </c>
      <c r="R23" s="6">
        <f>R$12*'Other data'!$E$41</f>
        <v>0</v>
      </c>
      <c r="S23" s="6">
        <f>S$12*'Other data'!$E$41</f>
        <v>0</v>
      </c>
      <c r="T23" s="6">
        <f>T$12*'Other data'!$E$41</f>
        <v>0</v>
      </c>
      <c r="U23" s="6">
        <f>U$12*'Other data'!$E$41</f>
        <v>0</v>
      </c>
      <c r="V23" s="6">
        <f>V$12*'Other data'!$E$41</f>
        <v>0</v>
      </c>
      <c r="W23" s="6">
        <f>W$12*'Other data'!$E$41</f>
        <v>0</v>
      </c>
      <c r="X23" s="6">
        <f>X$12*'Other data'!$E$41</f>
        <v>-0.15204249667994704</v>
      </c>
      <c r="Y23" s="6">
        <f>Y$12*'Other data'!$E$41</f>
        <v>0.28867245938798697</v>
      </c>
      <c r="Z23" s="6">
        <f>Z$12*'Other data'!$E$41</f>
        <v>0.34631440087944293</v>
      </c>
      <c r="AA23" s="6">
        <f>AA$12*'Other data'!$E$41</f>
        <v>0.36983475783475828</v>
      </c>
      <c r="AB23" s="6">
        <f>AB$12*'Other data'!$E$41</f>
        <v>0.39894690712961445</v>
      </c>
      <c r="AC23" s="6">
        <f>AC$12*'Other data'!$E$41</f>
        <v>0.51846940147948961</v>
      </c>
      <c r="AD23" s="6">
        <f>AD$12*'Other data'!$E$41</f>
        <v>0.4095482553191494</v>
      </c>
      <c r="AE23" s="6">
        <f>AE$12*'Other data'!$E$41</f>
        <v>0.47802765921120055</v>
      </c>
      <c r="AF23" s="6">
        <f>AF$12*'Other data'!$E$41</f>
        <v>0.50551874244256301</v>
      </c>
      <c r="AG23" s="6">
        <f>AG$12*'Other data'!$E$41</f>
        <v>0.57424487534626034</v>
      </c>
      <c r="AH23" s="6">
        <f>AH$12*'Other data'!$E$41</f>
        <v>0.59133808219178052</v>
      </c>
      <c r="AI23" s="6">
        <f>AI$12*'Other data'!$E$41</f>
        <v>0.32925267888005522</v>
      </c>
      <c r="AJ23" s="6">
        <f>AJ$12*'Other data'!$E$41</f>
        <v>0.42812227074235765</v>
      </c>
      <c r="AK23" s="6">
        <f>AK$12*'Other data'!$E$41</f>
        <v>0.54256565656565681</v>
      </c>
      <c r="AL23" s="6">
        <f>AL$12*'Other data'!$E$41</f>
        <v>0.64404328053943882</v>
      </c>
      <c r="AM23" s="6">
        <f>AM$12*'Other data'!$E$41</f>
        <v>0.76370033616135669</v>
      </c>
      <c r="AN23" s="6">
        <f>AN$12*'Other data'!$E$41</f>
        <v>0.78665776506119967</v>
      </c>
      <c r="AO23" s="6">
        <f>AO$12*'Other data'!$E$41</f>
        <v>0.81120909665192631</v>
      </c>
      <c r="AP23" s="6">
        <f>AP$12*'Other data'!$E$41</f>
        <v>0.83754410857495287</v>
      </c>
      <c r="AQ23" s="6">
        <f>AQ$12*'Other data'!$E$41</f>
        <v>0.804260794967116</v>
      </c>
      <c r="AR23" s="6">
        <f>AR$12*'Other data'!$E$41</f>
        <v>0.77995366795366816</v>
      </c>
      <c r="AS23" s="6">
        <f>AS$12*'Other data'!$E$41</f>
        <v>0.80759736882361988</v>
      </c>
      <c r="AT23" s="6">
        <f>AT$12*'Other data'!$E$41</f>
        <v>0.91599341834636006</v>
      </c>
      <c r="AU23" s="6">
        <f>AU$12*'Other data'!$E$41</f>
        <v>0.9233489991296786</v>
      </c>
      <c r="AV23" s="6">
        <f>AV$12*'Other data'!$E$41</f>
        <v>0.72888159437280198</v>
      </c>
      <c r="AW23" s="6">
        <f>AW$12*'Other data'!$E$41</f>
        <v>0.99317270610309782</v>
      </c>
      <c r="AX23" s="6">
        <f>AX$12*'Other data'!$E$41</f>
        <v>1.0072508024752631</v>
      </c>
      <c r="AY23" s="6">
        <f>AY$12*'Other data'!$E$41</f>
        <v>1.0160815999465789</v>
      </c>
      <c r="AZ23" s="6">
        <f>AZ$12*'Other data'!$E$41</f>
        <v>1.0775879729667606</v>
      </c>
      <c r="BA23" s="6">
        <f>BA$12*'Other data'!$E$41</f>
        <v>1.009569492304158</v>
      </c>
      <c r="BB23" s="6">
        <f>BB$12*'Other data'!$E$41</f>
        <v>1.0468274140439531</v>
      </c>
      <c r="BC23" s="6">
        <f>BC$12*'Other data'!$E$41</f>
        <v>1.0696629144651197</v>
      </c>
      <c r="BD23" s="6">
        <f>BD$12*'Other data'!$E$41</f>
        <v>1.070864782908338</v>
      </c>
      <c r="BE23" s="6">
        <f>BE$12*'Other data'!$E$41</f>
        <v>1.1237469944099858</v>
      </c>
      <c r="BF23" s="6">
        <f>BF$12*'Other data'!$E$41</f>
        <v>1.0480292824871726</v>
      </c>
      <c r="BG23" s="6">
        <f>BG$12*'Other data'!$E$41</f>
        <v>0.89844753234307706</v>
      </c>
      <c r="BH23" s="6">
        <f>BH$12*'Other data'!$E$41</f>
        <v>0.95322389297483812</v>
      </c>
      <c r="BI23" s="6">
        <f>BI$12*'Other data'!$E$41</f>
        <v>0.93933161650771491</v>
      </c>
      <c r="BJ23" s="6">
        <f>BJ$12*'Other data'!$E$41</f>
        <v>0.64118199079025007</v>
      </c>
      <c r="BK23" s="6">
        <f>BK$12*'Other data'!$E$41</f>
        <v>0.64118199079025007</v>
      </c>
      <c r="BL23" s="6">
        <f>BL$12*'Other data'!$E$41</f>
        <v>0.64118199079025007</v>
      </c>
      <c r="BM23" s="6">
        <f>BM$12*'Other data'!$E$41</f>
        <v>0.64118199079025007</v>
      </c>
      <c r="BN23" s="6">
        <f>BN$12*'Other data'!$E$41</f>
        <v>0.64118199079025007</v>
      </c>
      <c r="BO23" s="6">
        <f>BO$12*'Other data'!$E$41</f>
        <v>0.64118199079025007</v>
      </c>
      <c r="BP23" s="6">
        <f>BP$12*'Other data'!$E$41</f>
        <v>0.51294559263219841</v>
      </c>
      <c r="BQ23" s="6">
        <f>BQ$12*'Other data'!$E$41</f>
        <v>0.51294559263219841</v>
      </c>
      <c r="BR23" s="6">
        <f>BR$12*'Other data'!$E$41</f>
        <v>0.51294559263219841</v>
      </c>
      <c r="BS23" s="6">
        <f>BS$12*'Other data'!$E$41</f>
        <v>0.51294559263219841</v>
      </c>
      <c r="BT23" s="6">
        <f>BT$12*'Other data'!$E$41</f>
        <v>0.51294559263219841</v>
      </c>
      <c r="BU23" s="6">
        <f>BU$12*'Other data'!$E$41</f>
        <v>0.51294559263219841</v>
      </c>
      <c r="BV23" s="6">
        <f>BV$12*'Other data'!$E$41</f>
        <v>0.51294559263219841</v>
      </c>
      <c r="BW23" s="6">
        <f>BW$12*'Other data'!$E$41</f>
        <v>0.51294559263219841</v>
      </c>
      <c r="BX23" s="6">
        <f>BX$12*'Other data'!$E$41</f>
        <v>0.51294559263219841</v>
      </c>
      <c r="BY23" s="6">
        <f>BY$12*'Other data'!$E$41</f>
        <v>0.51294559263219841</v>
      </c>
      <c r="BZ23" s="6">
        <f>BZ$12*'Other data'!$E$41</f>
        <v>0.51294559263219841</v>
      </c>
    </row>
    <row r="24" spans="1:80" ht="14.5" customHeight="1" x14ac:dyDescent="0.35">
      <c r="A24" s="12"/>
      <c r="B24" s="154"/>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row>
    <row r="25" spans="1:80" ht="14.5" customHeight="1" x14ac:dyDescent="0.35">
      <c r="A25" s="12" t="s">
        <v>118</v>
      </c>
      <c r="B25" s="154" t="s">
        <v>0</v>
      </c>
      <c r="C25" t="s">
        <v>113</v>
      </c>
      <c r="D25" s="75" t="s">
        <v>5</v>
      </c>
      <c r="E25" s="40" t="s">
        <v>20</v>
      </c>
      <c r="J25" s="6">
        <f>((J4-J9)*'Other data'!J469)*'Other data'!$E$42*'Other data'!$E$41</f>
        <v>0.55215268132716055</v>
      </c>
      <c r="K25" s="6">
        <f>((K4-K9)*'Other data'!K469)*'Other data'!$E$42*'Other data'!$E$41</f>
        <v>0.57370814645308932</v>
      </c>
      <c r="L25" s="6">
        <f>((L4-L9)*'Other data'!L469)*'Other data'!$E$42*'Other data'!$E$41</f>
        <v>0.58928888252148992</v>
      </c>
      <c r="M25" s="6">
        <f>((M4-M9)*'Other data'!M469)*'Other data'!$E$42*'Other data'!$E$41</f>
        <v>0.55479084137931045</v>
      </c>
      <c r="N25" s="6">
        <f>((N4-N9)*'Other data'!N469)*'Other data'!$E$42*'Other data'!$E$41</f>
        <v>0.42919860961357215</v>
      </c>
      <c r="O25" s="6">
        <f>((O4-O9)*'Other data'!O469)*'Other data'!$E$42*'Other data'!$E$41</f>
        <v>0.47259067761057916</v>
      </c>
      <c r="P25" s="6">
        <f>((P4-P9)*'Other data'!P469)*'Other data'!$E$42*'Other data'!$E$41</f>
        <v>0.50495710504396119</v>
      </c>
      <c r="Q25" s="6">
        <f>((Q4-Q9)*'Other data'!Q469)*'Other data'!$E$42*'Other data'!$E$41</f>
        <v>0.54639251974962233</v>
      </c>
      <c r="R25" s="6">
        <f>((R4-R9)*'Other data'!R469)*'Other data'!$E$42*'Other data'!$E$41</f>
        <v>0.61246307027027025</v>
      </c>
      <c r="S25" s="6">
        <f>((S4-S9)*'Other data'!S469)*'Other data'!$E$42*'Other data'!$E$41</f>
        <v>0.67889718794254483</v>
      </c>
      <c r="T25" s="6">
        <f>((T4-T9)*'Other data'!T469)*'Other data'!$E$42*'Other data'!$E$41</f>
        <v>0.61442544931013809</v>
      </c>
      <c r="U25" s="6">
        <f>((U4-U9)*'Other data'!U469)*'Other data'!$E$42*'Other data'!$E$41</f>
        <v>0.54286467390017756</v>
      </c>
      <c r="V25" s="6">
        <f>((V4-V9)*'Other data'!V469)*'Other data'!$E$42*'Other data'!$E$41</f>
        <v>0.53418597349721542</v>
      </c>
      <c r="W25" s="6">
        <f>((W4-W9)*'Other data'!W469)*'Other data'!$E$42*'Other data'!$E$41</f>
        <v>0.57319332277227719</v>
      </c>
      <c r="X25" s="6">
        <f>((X4-X9)*'Other data'!X469)*'Other data'!$E$42*'Other data'!$E$41</f>
        <v>0.58591569721115533</v>
      </c>
      <c r="Y25" s="6">
        <f>((Y4-Y9)*'Other data'!Y469)*'Other data'!$E$42*'Other data'!$E$41</f>
        <v>0.52772436720816018</v>
      </c>
      <c r="Z25" s="6">
        <f>((Z4-Z9)*'Other data'!Z469)*'Other data'!$E$42*'Other data'!$E$41</f>
        <v>0.5911925540491022</v>
      </c>
      <c r="AA25" s="6">
        <f>((AA4-AA9)*'Other data'!AA469)*'Other data'!$E$42*'Other data'!$E$41</f>
        <v>0.63983500000000015</v>
      </c>
      <c r="AB25" s="6">
        <f>((AB4-AB9)*'Other data'!AB469)*'Other data'!$E$42*'Other data'!$E$41</f>
        <v>0.65538957694252531</v>
      </c>
      <c r="AC25" s="6">
        <f>((AC4-AC9)*'Other data'!AC469)*'Other data'!$E$42*'Other data'!$E$41</f>
        <v>0.63127983261080478</v>
      </c>
      <c r="AD25" s="6">
        <f>((AD4-AD9)*'Other data'!AD469)*'Other data'!$E$42*'Other data'!$E$41</f>
        <v>0.50715091131311707</v>
      </c>
      <c r="AE25" s="6">
        <f>((AE4-AE9)*'Other data'!AE469)*'Other data'!$E$42*'Other data'!$E$41</f>
        <v>0.57532679744381443</v>
      </c>
      <c r="AF25" s="6">
        <f>((AF4-AF9)*'Other data'!AF469)*'Other data'!$E$42*'Other data'!$E$41</f>
        <v>0.60582350281268116</v>
      </c>
      <c r="AG25" s="6">
        <f>((AG4-AG9)*'Other data'!AG469)*'Other data'!$E$42*'Other data'!$E$41</f>
        <v>0.70565705630546516</v>
      </c>
      <c r="AH25" s="6">
        <f>((AH4-AH9)*'Other data'!AH469)*'Other data'!$E$42*'Other data'!$E$41</f>
        <v>0.75038109594925384</v>
      </c>
      <c r="AI25" s="6">
        <f>((AI4-AI9)*'Other data'!AI469)*'Other data'!$E$42*'Other data'!$E$41</f>
        <v>0.65147972322078262</v>
      </c>
      <c r="AJ25" s="6">
        <f>((AJ4-AJ9)*'Other data'!AJ469)*'Other data'!$E$42*'Other data'!$E$41</f>
        <v>0.72117274779213003</v>
      </c>
      <c r="AK25" s="6">
        <f>((AK4-AK9)*'Other data'!AK469)*'Other data'!$E$42*'Other data'!$E$41</f>
        <v>0.79223420168179581</v>
      </c>
      <c r="AL25" s="6">
        <f>((AL4-AL9)*'Other data'!AL469)*'Other data'!$E$42*'Other data'!$E$41</f>
        <v>0.79628463688478179</v>
      </c>
      <c r="AM25" s="6">
        <f>((AM4-AM9)*'Other data'!AM469)*'Other data'!$E$42*'Other data'!$E$41</f>
        <v>0.82476256294507189</v>
      </c>
      <c r="AN25" s="6">
        <f>((AN4-AN9)*'Other data'!AN469)*'Other data'!$E$42*'Other data'!$E$41</f>
        <v>0.78838533934762456</v>
      </c>
      <c r="AO25" s="6">
        <f>((AO4-AO9)*'Other data'!AO469)*'Other data'!$E$42*'Other data'!$E$41</f>
        <v>0.80415429588548282</v>
      </c>
      <c r="AP25" s="6">
        <f>((AP4-AP9)*'Other data'!AP469)*'Other data'!$E$42*'Other data'!$E$41</f>
        <v>0.81515271875281803</v>
      </c>
      <c r="AQ25" s="6">
        <f>((AQ4-AQ9)*'Other data'!AQ469)*'Other data'!$E$42*'Other data'!$E$41</f>
        <v>0.87074584339106009</v>
      </c>
      <c r="AR25" s="6">
        <f>((AR4-AR9)*'Other data'!AR469)*'Other data'!$E$42*'Other data'!$E$41</f>
        <v>0.82025378359789869</v>
      </c>
      <c r="AS25" s="6">
        <f>((AS4-AS9)*'Other data'!AS469)*'Other data'!$E$42*'Other data'!$E$41</f>
        <v>0.77689624460702456</v>
      </c>
      <c r="AT25" s="6">
        <f>((AT4-AT9)*'Other data'!AT469)*'Other data'!$E$42*'Other data'!$E$41</f>
        <v>0.86011621436213592</v>
      </c>
      <c r="AU25" s="6">
        <f>((AU4-AU9)*'Other data'!AU469)*'Other data'!$E$42*'Other data'!$E$41</f>
        <v>0.67918848829918499</v>
      </c>
      <c r="AV25" s="6">
        <f>((AV4-AV9)*'Other data'!AV469)*'Other data'!$E$42*'Other data'!$E$41</f>
        <v>0.55357365399796932</v>
      </c>
      <c r="AW25" s="6">
        <f>((AW4-AW9)*'Other data'!AW469)*'Other data'!$E$42*'Other data'!$E$41</f>
        <v>0.77248135573404064</v>
      </c>
      <c r="AX25" s="6">
        <f>((AX4-AX9)*'Other data'!AX469)*'Other data'!$E$42*'Other data'!$E$41</f>
        <v>0.7721916240705663</v>
      </c>
      <c r="AY25" s="6">
        <f>((AY4-AY9)*'Other data'!AY469)*'Other data'!$E$42*'Other data'!$E$41</f>
        <v>0.76743703976490985</v>
      </c>
      <c r="AZ25" s="6">
        <f>((AZ4-AZ9)*'Other data'!AZ469)*'Other data'!$E$42*'Other data'!$E$41</f>
        <v>0.85597165642789919</v>
      </c>
      <c r="BA25" s="6">
        <f>((BA4-BA9)*'Other data'!BA469)*'Other data'!$E$42*'Other data'!$E$41</f>
        <v>0.83875258623166915</v>
      </c>
      <c r="BB25" s="6">
        <f>((BB4-BB9)*'Other data'!BB469)*'Other data'!$E$42*'Other data'!$E$41</f>
        <v>0.8758988471668161</v>
      </c>
      <c r="BC25" s="6">
        <f>((BC4-BC9)*'Other data'!BC469)*'Other data'!$E$42*'Other data'!$E$41</f>
        <v>0.90643360089696356</v>
      </c>
      <c r="BD25" s="6">
        <f>((BD4-BD9)*'Other data'!BD469)*'Other data'!$E$42*'Other data'!$E$41</f>
        <v>0.93216641958794444</v>
      </c>
      <c r="BE25" s="6">
        <f>((BE4-BE9)*'Other data'!BE469)*'Other data'!$E$42*'Other data'!$E$41</f>
        <v>1.0040436357668967</v>
      </c>
      <c r="BF25" s="6">
        <f>((BF4-BF9)*'Other data'!BF469)*'Other data'!$E$42*'Other data'!$E$41</f>
        <v>0.93622135153717112</v>
      </c>
      <c r="BG25" s="6">
        <f>((BG4-BG9)*'Other data'!BG469)*'Other data'!$E$42*'Other data'!$E$41</f>
        <v>0.79029455176067542</v>
      </c>
      <c r="BH25" s="6">
        <f>((BH4-BH9)*'Other data'!BH469)*'Other data'!$E$42*'Other data'!$E$41</f>
        <v>0.92451782911620506</v>
      </c>
      <c r="BI25" s="6">
        <f>((BI4-BI9)*'Other data'!BI469)*'Other data'!$E$42*'Other data'!$E$41</f>
        <v>0.91158316098426884</v>
      </c>
      <c r="BJ25" s="6">
        <f>((BJ4-BJ9)*'Other data'!BJ469)*'Other data'!$E$42*'Other data'!$E$41</f>
        <v>0.91464530761004803</v>
      </c>
      <c r="BK25" s="6">
        <f>((BK4-BK9)*'Other data'!BK469)*'Other data'!$E$42*'Other data'!$E$41</f>
        <v>0.91464530761004803</v>
      </c>
      <c r="BL25" s="6">
        <f>((BL4-BL9)*'Other data'!BL469)*'Other data'!$E$42*'Other data'!$E$41</f>
        <v>0.91464530761004803</v>
      </c>
      <c r="BM25" s="6">
        <f>((BM4-BM9)*'Other data'!BM469)*'Other data'!$E$42*'Other data'!$E$41</f>
        <v>0.91464530761004803</v>
      </c>
      <c r="BN25" s="6">
        <f>((BN4-BN9)*'Other data'!BN469)*'Other data'!$E$42*'Other data'!$E$41</f>
        <v>0.91464530761004803</v>
      </c>
      <c r="BO25" s="6">
        <f>((BO4-BO9)*'Other data'!BO469)*'Other data'!$E$42*'Other data'!$E$41</f>
        <v>0.91464530761004803</v>
      </c>
      <c r="BP25" s="6">
        <f>((BP4-BP9)*'Other data'!BP469)*'Other data'!$E$42*'Other data'!$E$41</f>
        <v>0.95197776914515198</v>
      </c>
      <c r="BQ25" s="6">
        <f>((BQ4-BQ9)*'Other data'!BQ469)*'Other data'!$E$42*'Other data'!$E$41</f>
        <v>0.95197776914515198</v>
      </c>
      <c r="BR25" s="6">
        <f>((BR4-BR9)*'Other data'!BR469)*'Other data'!$E$42*'Other data'!$E$41</f>
        <v>0.95197776914515198</v>
      </c>
      <c r="BS25" s="6">
        <f>((BS4-BS9)*'Other data'!BS469)*'Other data'!$E$42*'Other data'!$E$41</f>
        <v>0.95197776914515198</v>
      </c>
      <c r="BT25" s="6">
        <f>((BT4-BT9)*'Other data'!BT469)*'Other data'!$E$42*'Other data'!$E$41</f>
        <v>0.95197776914515198</v>
      </c>
      <c r="BU25" s="6">
        <f>((BU4-BU9)*'Other data'!BU469)*'Other data'!$E$42*'Other data'!$E$41</f>
        <v>0.95197776914515198</v>
      </c>
      <c r="BV25" s="6">
        <f>((BV4-BV9)*'Other data'!BV469)*'Other data'!$E$42*'Other data'!$E$41</f>
        <v>0.95197776914515198</v>
      </c>
      <c r="BW25" s="6">
        <f>((BW4-BW9)*'Other data'!BW469)*'Other data'!$E$42*'Other data'!$E$41</f>
        <v>0.95197776914515198</v>
      </c>
      <c r="BX25" s="6">
        <f>((BX4-BX9)*'Other data'!BX469)*'Other data'!$E$42*'Other data'!$E$41</f>
        <v>0.95197776914515198</v>
      </c>
      <c r="BY25" s="6">
        <f>((BY4-BY9)*'Other data'!BY469)*'Other data'!$E$42*'Other data'!$E$41</f>
        <v>0.95197776914515198</v>
      </c>
      <c r="BZ25" s="6">
        <f>((BZ4-BZ9)*'Other data'!BZ469)*'Other data'!$E$42*'Other data'!$E$41</f>
        <v>0.95197776914515198</v>
      </c>
    </row>
    <row r="26" spans="1:80" ht="14.5" customHeight="1" x14ac:dyDescent="0.35">
      <c r="A26" s="12" t="s">
        <v>118</v>
      </c>
      <c r="B26" s="154" t="s">
        <v>0</v>
      </c>
      <c r="C26" t="s">
        <v>113</v>
      </c>
      <c r="D26" s="75" t="s">
        <v>5</v>
      </c>
      <c r="E26" s="40" t="s">
        <v>21</v>
      </c>
      <c r="J26" s="6">
        <f>((J4-J9)*'Other data'!J469)*'Other data'!$E$41*'Other data'!$E$43</f>
        <v>1.9416358024691363</v>
      </c>
      <c r="K26" s="6">
        <f>((K4-K9)*'Other data'!K469)*'Other data'!$E$41*'Other data'!$E$43</f>
        <v>2.0174352402746001</v>
      </c>
      <c r="L26" s="6">
        <f>((L4-L9)*'Other data'!L469)*'Other data'!$E$41*'Other data'!$E$43</f>
        <v>2.0722246418338113</v>
      </c>
      <c r="M26" s="6">
        <f>((M4-M9)*'Other data'!M469)*'Other data'!$E$41*'Other data'!$E$43</f>
        <v>1.9509128488063665</v>
      </c>
      <c r="N26" s="6">
        <f>((N4-N9)*'Other data'!N469)*'Other data'!$E$41*'Other data'!$E$43</f>
        <v>1.5092698360037702</v>
      </c>
      <c r="O26" s="6">
        <f>((O4-O9)*'Other data'!O469)*'Other data'!$E$41*'Other data'!$E$43</f>
        <v>1.6618573278613773</v>
      </c>
      <c r="P26" s="6">
        <f>((P4-P9)*'Other data'!P469)*'Other data'!$E$41*'Other data'!$E$43</f>
        <v>1.7756733364183255</v>
      </c>
      <c r="Q26" s="6">
        <f>((Q4-Q9)*'Other data'!Q469)*'Other data'!$E$41*'Other data'!$E$43</f>
        <v>1.9213802892294414</v>
      </c>
      <c r="R26" s="6">
        <f>((R4-R9)*'Other data'!R469)*'Other data'!$E$41*'Other data'!$E$43</f>
        <v>2.1537162910602912</v>
      </c>
      <c r="S26" s="6">
        <f>((S4-S9)*'Other data'!S469)*'Other data'!$E$41*'Other data'!$E$43</f>
        <v>2.3873307707869706</v>
      </c>
      <c r="T26" s="6">
        <f>((T4-T9)*'Other data'!T469)*'Other data'!$E$41*'Other data'!$E$43</f>
        <v>2.1606169646070792</v>
      </c>
      <c r="U26" s="6">
        <f>((U4-U9)*'Other data'!U469)*'Other data'!$E$41*'Other data'!$E$43</f>
        <v>1.9089746774511742</v>
      </c>
      <c r="V26" s="6">
        <f>((V4-V9)*'Other data'!V469)*'Other data'!$E$41*'Other data'!$E$43</f>
        <v>1.8784561705396585</v>
      </c>
      <c r="W26" s="6">
        <f>((W4-W9)*'Other data'!W469)*'Other data'!$E$41*'Other data'!$E$43</f>
        <v>2.0156248712871285</v>
      </c>
      <c r="X26" s="6">
        <f>((X4-X9)*'Other data'!X469)*'Other data'!$E$41*'Other data'!$E$43</f>
        <v>2.0603628912919749</v>
      </c>
      <c r="Y26" s="6">
        <f>((Y4-Y9)*'Other data'!Y469)*'Other data'!$E$41*'Other data'!$E$43</f>
        <v>1.8557340385341896</v>
      </c>
      <c r="Z26" s="6">
        <f>((Z4-Z9)*'Other data'!Z469)*'Other data'!$E$41*'Other data'!$E$43</f>
        <v>2.0789188713814584</v>
      </c>
      <c r="AA26" s="6">
        <f>((AA4-AA9)*'Other data'!AA469)*'Other data'!$E$41*'Other data'!$E$43</f>
        <v>2.2499692307692314</v>
      </c>
      <c r="AB26" s="6">
        <f>((AB4-AB9)*'Other data'!AB469)*'Other data'!$E$41*'Other data'!$E$43</f>
        <v>2.3046666441934955</v>
      </c>
      <c r="AC26" s="6">
        <f>((AC4-AC9)*'Other data'!AC469)*'Other data'!$E$41*'Other data'!$E$43</f>
        <v>2.2198851256643684</v>
      </c>
      <c r="AD26" s="6">
        <f>((AD4-AD9)*'Other data'!AD469)*'Other data'!$E$41*'Other data'!$E$43</f>
        <v>1.7833878200021702</v>
      </c>
      <c r="AE26" s="6">
        <f>((AE4-AE9)*'Other data'!AE469)*'Other data'!$E$41*'Other data'!$E$43</f>
        <v>2.0231271998024245</v>
      </c>
      <c r="AF26" s="6">
        <f>((AF4-AF9)*'Other data'!AF469)*'Other data'!$E$41*'Other data'!$E$43</f>
        <v>2.1303683615390985</v>
      </c>
      <c r="AG26" s="6">
        <f>((AG4-AG9)*'Other data'!AG469)*'Other data'!$E$41*'Other data'!$E$43</f>
        <v>2.4814314067884489</v>
      </c>
      <c r="AH26" s="6">
        <f>((AH4-AH9)*'Other data'!AH469)*'Other data'!$E$41*'Other data'!$E$43</f>
        <v>2.6387027549863871</v>
      </c>
      <c r="AI26" s="6">
        <f>((AI4-AI9)*'Other data'!AI469)*'Other data'!$E$41*'Other data'!$E$43</f>
        <v>2.2909177080291259</v>
      </c>
      <c r="AJ26" s="6">
        <f>((AJ4-AJ9)*'Other data'!AJ469)*'Other data'!$E$41*'Other data'!$E$43</f>
        <v>2.5359920801481497</v>
      </c>
      <c r="AK26" s="6">
        <f>((AK4-AK9)*'Other data'!AK469)*'Other data'!$E$41*'Other data'!$E$43</f>
        <v>2.7858785114085127</v>
      </c>
      <c r="AL26" s="6">
        <f>((AL4-AL9)*'Other data'!AL469)*'Other data'!$E$41*'Other data'!$E$43</f>
        <v>2.8001218000343977</v>
      </c>
      <c r="AM26" s="6">
        <f>((AM4-AM9)*'Other data'!AM469)*'Other data'!$E$41*'Other data'!$E$43</f>
        <v>2.9002639576090448</v>
      </c>
      <c r="AN26" s="6">
        <f>((AN4-AN9)*'Other data'!AN469)*'Other data'!$E$41*'Other data'!$E$43</f>
        <v>2.7723440504531855</v>
      </c>
      <c r="AO26" s="6">
        <f>((AO4-AO9)*'Other data'!AO469)*'Other data'!$E$41*'Other data'!$E$43</f>
        <v>2.8277953261907092</v>
      </c>
      <c r="AP26" s="6">
        <f>((AP4-AP9)*'Other data'!AP469)*'Other data'!$E$41*'Other data'!$E$43</f>
        <v>2.866471098911008</v>
      </c>
      <c r="AQ26" s="6">
        <f>((AQ4-AQ9)*'Other data'!AQ469)*'Other data'!$E$41*'Other data'!$E$43</f>
        <v>3.0619634053312001</v>
      </c>
      <c r="AR26" s="6">
        <f>((AR4-AR9)*'Other data'!AR469)*'Other data'!$E$41*'Other data'!$E$43</f>
        <v>2.8844089093552485</v>
      </c>
      <c r="AS26" s="6">
        <f>((AS4-AS9)*'Other data'!AS469)*'Other data'!$E$41*'Other data'!$E$43</f>
        <v>2.731942838178548</v>
      </c>
      <c r="AT26" s="6">
        <f>((AT4-AT9)*'Other data'!AT469)*'Other data'!$E$41*'Other data'!$E$43</f>
        <v>3.0245844900646537</v>
      </c>
      <c r="AU26" s="6">
        <f>((AU4-AU9)*'Other data'!AU469)*'Other data'!$E$41*'Other data'!$E$43</f>
        <v>2.388355123689442</v>
      </c>
      <c r="AV26" s="6">
        <f>((AV4-AV9)*'Other data'!AV469)*'Other data'!$E$41*'Other data'!$E$43</f>
        <v>1.9466326294434089</v>
      </c>
      <c r="AW26" s="6">
        <f>((AW4-AW9)*'Other data'!AW469)*'Other data'!$E$41*'Other data'!$E$43</f>
        <v>2.7164179542295934</v>
      </c>
      <c r="AX26" s="6">
        <f>((AX4-AX9)*'Other data'!AX469)*'Other data'!$E$41*'Other data'!$E$43</f>
        <v>2.7153991176107826</v>
      </c>
      <c r="AY26" s="6">
        <f>((AY4-AY9)*'Other data'!AY469)*'Other data'!$E$41*'Other data'!$E$43</f>
        <v>2.6986797002722107</v>
      </c>
      <c r="AZ26" s="6">
        <f>((AZ4-AZ9)*'Other data'!AZ469)*'Other data'!$E$41*'Other data'!$E$43</f>
        <v>3.0100102204057992</v>
      </c>
      <c r="BA26" s="6">
        <f>((BA4-BA9)*'Other data'!BA469)*'Other data'!$E$41*'Other data'!$E$43</f>
        <v>2.9494596438915841</v>
      </c>
      <c r="BB26" s="6">
        <f>((BB4-BB9)*'Other data'!BB469)*'Other data'!$E$41*'Other data'!$E$43</f>
        <v>3.080083858169024</v>
      </c>
      <c r="BC26" s="6">
        <f>((BC4-BC9)*'Other data'!BC469)*'Other data'!$E$41*'Other data'!$E$43</f>
        <v>3.1874588163409712</v>
      </c>
      <c r="BD26" s="6">
        <f>((BD4-BD9)*'Other data'!BD469)*'Other data'!$E$41*'Other data'!$E$43</f>
        <v>3.2779478491004648</v>
      </c>
      <c r="BE26" s="6">
        <f>((BE4-BE9)*'Other data'!BE469)*'Other data'!$E$41*'Other data'!$E$43</f>
        <v>3.5307028950044721</v>
      </c>
      <c r="BF26" s="6">
        <f>((BF4-BF9)*'Other data'!BF469)*'Other data'!$E$41*'Other data'!$E$43</f>
        <v>3.2922069504603817</v>
      </c>
      <c r="BG26" s="6">
        <f>((BG4-BG9)*'Other data'!BG469)*'Other data'!$E$41*'Other data'!$E$43</f>
        <v>2.7790577644331442</v>
      </c>
      <c r="BH26" s="6">
        <f>((BH4-BH9)*'Other data'!BH469)*'Other data'!$E$41*'Other data'!$E$43</f>
        <v>3.2510517067822597</v>
      </c>
      <c r="BI26" s="6">
        <f>((BI4-BI9)*'Other data'!BI469)*'Other data'!$E$41*'Other data'!$E$43</f>
        <v>3.2055671595051218</v>
      </c>
      <c r="BJ26" s="6">
        <f>((BJ4-BJ9)*'Other data'!BJ469)*'Other data'!$E$41*'Other data'!$E$43</f>
        <v>3.2163351476397293</v>
      </c>
      <c r="BK26" s="6">
        <f>((BK4-BK9)*'Other data'!BK469)*'Other data'!$E$41*'Other data'!$E$43</f>
        <v>3.2163351476397293</v>
      </c>
      <c r="BL26" s="6">
        <f>((BL4-BL9)*'Other data'!BL469)*'Other data'!$E$41*'Other data'!$E$43</f>
        <v>3.2163351476397293</v>
      </c>
      <c r="BM26" s="6">
        <f>((BM4-BM9)*'Other data'!BM469)*'Other data'!$E$41*'Other data'!$E$43</f>
        <v>3.2163351476397293</v>
      </c>
      <c r="BN26" s="6">
        <f>((BN4-BN9)*'Other data'!BN469)*'Other data'!$E$41*'Other data'!$E$43</f>
        <v>3.2163351476397293</v>
      </c>
      <c r="BO26" s="6">
        <f>((BO4-BO9)*'Other data'!BO469)*'Other data'!$E$41*'Other data'!$E$43</f>
        <v>3.2163351476397293</v>
      </c>
      <c r="BP26" s="6">
        <f>((BP4-BP9)*'Other data'!BP469)*'Other data'!$E$41*'Other data'!$E$43</f>
        <v>3.3476141332576779</v>
      </c>
      <c r="BQ26" s="6">
        <f>((BQ4-BQ9)*'Other data'!BQ469)*'Other data'!$E$41*'Other data'!$E$43</f>
        <v>3.3476141332576779</v>
      </c>
      <c r="BR26" s="6">
        <f>((BR4-BR9)*'Other data'!BR469)*'Other data'!$E$41*'Other data'!$E$43</f>
        <v>3.3476141332576779</v>
      </c>
      <c r="BS26" s="6">
        <f>((BS4-BS9)*'Other data'!BS469)*'Other data'!$E$41*'Other data'!$E$43</f>
        <v>3.3476141332576779</v>
      </c>
      <c r="BT26" s="6">
        <f>((BT4-BT9)*'Other data'!BT469)*'Other data'!$E$41*'Other data'!$E$43</f>
        <v>3.3476141332576779</v>
      </c>
      <c r="BU26" s="6">
        <f>((BU4-BU9)*'Other data'!BU469)*'Other data'!$E$41*'Other data'!$E$43</f>
        <v>3.3476141332576779</v>
      </c>
      <c r="BV26" s="6">
        <f>((BV4-BV9)*'Other data'!BV469)*'Other data'!$E$41*'Other data'!$E$43</f>
        <v>3.3476141332576779</v>
      </c>
      <c r="BW26" s="6">
        <f>((BW4-BW9)*'Other data'!BW469)*'Other data'!$E$41*'Other data'!$E$43</f>
        <v>3.3476141332576779</v>
      </c>
      <c r="BX26" s="6">
        <f>((BX4-BX9)*'Other data'!BX469)*'Other data'!$E$41*'Other data'!$E$43</f>
        <v>3.3476141332576779</v>
      </c>
      <c r="BY26" s="6">
        <f>((BY4-BY9)*'Other data'!BY469)*'Other data'!$E$41*'Other data'!$E$43</f>
        <v>3.3476141332576779</v>
      </c>
      <c r="BZ26" s="6">
        <f>((BZ4-BZ9)*'Other data'!BZ469)*'Other data'!$E$41*'Other data'!$E$43</f>
        <v>3.3476141332576779</v>
      </c>
    </row>
    <row r="27" spans="1:80" ht="14.5" customHeight="1" x14ac:dyDescent="0.35">
      <c r="A27" s="12" t="s">
        <v>118</v>
      </c>
      <c r="B27" s="154" t="s">
        <v>0</v>
      </c>
      <c r="C27" t="s">
        <v>113</v>
      </c>
      <c r="D27" s="75" t="s">
        <v>5</v>
      </c>
      <c r="E27" s="40" t="s">
        <v>25</v>
      </c>
      <c r="J27" s="6">
        <f>((J4-J9)*'Other data'!J469)*'Other data'!$E$41*'Other data'!$E$47</f>
        <v>0.36405671296296305</v>
      </c>
      <c r="K27" s="6">
        <f>((K4-K9)*'Other data'!K469)*'Other data'!$E$41*'Other data'!$E$47</f>
        <v>0.37826910755148746</v>
      </c>
      <c r="L27" s="6">
        <f>((L4-L9)*'Other data'!L469)*'Other data'!$E$41*'Other data'!$E$47</f>
        <v>0.38854212034383956</v>
      </c>
      <c r="M27" s="6">
        <f>((M4-M9)*'Other data'!M469)*'Other data'!$E$41*'Other data'!$E$47</f>
        <v>0.36579615915119368</v>
      </c>
      <c r="N27" s="6">
        <f>((N4-N9)*'Other data'!N469)*'Other data'!$E$41*'Other data'!$E$47</f>
        <v>0.28298809425070687</v>
      </c>
      <c r="O27" s="6">
        <f>((O4-O9)*'Other data'!O469)*'Other data'!$E$41*'Other data'!$E$47</f>
        <v>0.31159824897400823</v>
      </c>
      <c r="P27" s="6">
        <f>((P4-P9)*'Other data'!P469)*'Other data'!$E$41*'Other data'!$E$47</f>
        <v>0.33293875057843597</v>
      </c>
      <c r="Q27" s="6">
        <f>((Q4-Q9)*'Other data'!Q469)*'Other data'!$E$41*'Other data'!$E$47</f>
        <v>0.36025880423052026</v>
      </c>
      <c r="R27" s="6">
        <f>((R4-R9)*'Other data'!R469)*'Other data'!$E$41*'Other data'!$E$47</f>
        <v>0.40382180457380457</v>
      </c>
      <c r="S27" s="6">
        <f>((S4-S9)*'Other data'!S469)*'Other data'!$E$41*'Other data'!$E$47</f>
        <v>0.447624519522557</v>
      </c>
      <c r="T27" s="6">
        <f>((T4-T9)*'Other data'!T469)*'Other data'!$E$41*'Other data'!$E$47</f>
        <v>0.40511568086382732</v>
      </c>
      <c r="U27" s="6">
        <f>((U4-U9)*'Other data'!U469)*'Other data'!$E$41*'Other data'!$E$47</f>
        <v>0.35793275202209512</v>
      </c>
      <c r="V27" s="6">
        <f>((V4-V9)*'Other data'!V469)*'Other data'!$E$41*'Other data'!$E$47</f>
        <v>0.35221053197618596</v>
      </c>
      <c r="W27" s="6">
        <f>((W4-W9)*'Other data'!W469)*'Other data'!$E$41*'Other data'!$E$47</f>
        <v>0.3779296633663366</v>
      </c>
      <c r="X27" s="6">
        <f>((X4-X9)*'Other data'!X469)*'Other data'!$E$41*'Other data'!$E$47</f>
        <v>0.3863180421172453</v>
      </c>
      <c r="Y27" s="6">
        <f>((Y4-Y9)*'Other data'!Y469)*'Other data'!$E$41*'Other data'!$E$47</f>
        <v>0.34795013222516052</v>
      </c>
      <c r="Z27" s="6">
        <f>((Z4-Z9)*'Other data'!Z469)*'Other data'!$E$41*'Other data'!$E$47</f>
        <v>0.38979728838402344</v>
      </c>
      <c r="AA27" s="6">
        <f>((AA4-AA9)*'Other data'!AA469)*'Other data'!$E$41*'Other data'!$E$47</f>
        <v>0.42186923076923089</v>
      </c>
      <c r="AB27" s="6">
        <f>((AB4-AB9)*'Other data'!AB469)*'Other data'!$E$41*'Other data'!$E$47</f>
        <v>0.43212499578628039</v>
      </c>
      <c r="AC27" s="6">
        <f>((AC4-AC9)*'Other data'!AC469)*'Other data'!$E$41*'Other data'!$E$47</f>
        <v>0.41622846106206907</v>
      </c>
      <c r="AD27" s="6">
        <f>((AD4-AD9)*'Other data'!AD469)*'Other data'!$E$41*'Other data'!$E$47</f>
        <v>0.3343852162504069</v>
      </c>
      <c r="AE27" s="6">
        <f>((AE4-AE9)*'Other data'!AE469)*'Other data'!$E$41*'Other data'!$E$47</f>
        <v>0.37933634996295457</v>
      </c>
      <c r="AF27" s="6">
        <f>((AF4-AF9)*'Other data'!AF469)*'Other data'!$E$41*'Other data'!$E$47</f>
        <v>0.39944406778858094</v>
      </c>
      <c r="AG27" s="6">
        <f>((AG4-AG9)*'Other data'!AG469)*'Other data'!$E$41*'Other data'!$E$47</f>
        <v>0.46526838877283416</v>
      </c>
      <c r="AH27" s="6">
        <f>((AH4-AH9)*'Other data'!AH469)*'Other data'!$E$41*'Other data'!$E$47</f>
        <v>0.49475676655994755</v>
      </c>
      <c r="AI27" s="6">
        <f>((AI4-AI9)*'Other data'!AI469)*'Other data'!$E$41*'Other data'!$E$47</f>
        <v>0.42954707025546107</v>
      </c>
      <c r="AJ27" s="6">
        <f>((AJ4-AJ9)*'Other data'!AJ469)*'Other data'!$E$41*'Other data'!$E$47</f>
        <v>0.47549851502777801</v>
      </c>
      <c r="AK27" s="6">
        <f>((AK4-AK9)*'Other data'!AK469)*'Other data'!$E$41*'Other data'!$E$47</f>
        <v>0.52235222088909616</v>
      </c>
      <c r="AL27" s="6">
        <f>((AL4-AL9)*'Other data'!AL469)*'Other data'!$E$41*'Other data'!$E$47</f>
        <v>0.52502283750644951</v>
      </c>
      <c r="AM27" s="6">
        <f>((AM4-AM9)*'Other data'!AM469)*'Other data'!$E$41*'Other data'!$E$47</f>
        <v>0.54379949205169587</v>
      </c>
      <c r="AN27" s="6">
        <f>((AN4-AN9)*'Other data'!AN469)*'Other data'!$E$41*'Other data'!$E$47</f>
        <v>0.51981450945997232</v>
      </c>
      <c r="AO27" s="6">
        <f>((AO4-AO9)*'Other data'!AO469)*'Other data'!$E$41*'Other data'!$E$47</f>
        <v>0.53021162366075791</v>
      </c>
      <c r="AP27" s="6">
        <f>((AP4-AP9)*'Other data'!AP469)*'Other data'!$E$41*'Other data'!$E$47</f>
        <v>0.53746333104581401</v>
      </c>
      <c r="AQ27" s="6">
        <f>((AQ4-AQ9)*'Other data'!AQ469)*'Other data'!$E$41*'Other data'!$E$47</f>
        <v>0.57411813849960003</v>
      </c>
      <c r="AR27" s="6">
        <f>((AR4-AR9)*'Other data'!AR469)*'Other data'!$E$41*'Other data'!$E$47</f>
        <v>0.54082667050410904</v>
      </c>
      <c r="AS27" s="6">
        <f>((AS4-AS9)*'Other data'!AS469)*'Other data'!$E$41*'Other data'!$E$47</f>
        <v>0.51223928215847769</v>
      </c>
      <c r="AT27" s="6">
        <f>((AT4-AT9)*'Other data'!AT469)*'Other data'!$E$41*'Other data'!$E$47</f>
        <v>0.56710959188712251</v>
      </c>
      <c r="AU27" s="6">
        <f>((AU4-AU9)*'Other data'!AU469)*'Other data'!$E$41*'Other data'!$E$47</f>
        <v>0.44781658569177035</v>
      </c>
      <c r="AV27" s="6">
        <f>((AV4-AV9)*'Other data'!AV469)*'Other data'!$E$41*'Other data'!$E$47</f>
        <v>0.36499361802063912</v>
      </c>
      <c r="AW27" s="6">
        <f>((AW4-AW9)*'Other data'!AW469)*'Other data'!$E$41*'Other data'!$E$47</f>
        <v>0.50932836641804868</v>
      </c>
      <c r="AX27" s="6">
        <f>((AX4-AX9)*'Other data'!AX469)*'Other data'!$E$41*'Other data'!$E$47</f>
        <v>0.5091373345520217</v>
      </c>
      <c r="AY27" s="6">
        <f>((AY4-AY9)*'Other data'!AY469)*'Other data'!$E$41*'Other data'!$E$47</f>
        <v>0.50600244380103954</v>
      </c>
      <c r="AZ27" s="6">
        <f>((AZ4-AZ9)*'Other data'!AZ469)*'Other data'!$E$41*'Other data'!$E$47</f>
        <v>0.56437691632608733</v>
      </c>
      <c r="BA27" s="6">
        <f>((BA4-BA9)*'Other data'!BA469)*'Other data'!$E$41*'Other data'!$E$47</f>
        <v>0.55302368322967199</v>
      </c>
      <c r="BB27" s="6">
        <f>((BB4-BB9)*'Other data'!BB469)*'Other data'!$E$41*'Other data'!$E$47</f>
        <v>0.57751572340669188</v>
      </c>
      <c r="BC27" s="6">
        <f>((BC4-BC9)*'Other data'!BC469)*'Other data'!$E$41*'Other data'!$E$47</f>
        <v>0.59764852806393198</v>
      </c>
      <c r="BD27" s="6">
        <f>((BD4-BD9)*'Other data'!BD469)*'Other data'!$E$41*'Other data'!$E$47</f>
        <v>0.61461522170633709</v>
      </c>
      <c r="BE27" s="6">
        <f>((BE4-BE9)*'Other data'!BE469)*'Other data'!$E$41*'Other data'!$E$47</f>
        <v>0.66200679281333841</v>
      </c>
      <c r="BF27" s="6">
        <f>((BF4-BF9)*'Other data'!BF469)*'Other data'!$E$41*'Other data'!$E$47</f>
        <v>0.61728880321132151</v>
      </c>
      <c r="BG27" s="6">
        <f>((BG4-BG9)*'Other data'!BG469)*'Other data'!$E$41*'Other data'!$E$47</f>
        <v>0.52107333083121454</v>
      </c>
      <c r="BH27" s="6">
        <f>((BH4-BH9)*'Other data'!BH469)*'Other data'!$E$41*'Other data'!$E$47</f>
        <v>0.6095721950216737</v>
      </c>
      <c r="BI27" s="6">
        <f>((BI4-BI9)*'Other data'!BI469)*'Other data'!$E$41*'Other data'!$E$47</f>
        <v>0.60104384240721032</v>
      </c>
      <c r="BJ27" s="6">
        <f>((BJ4-BJ9)*'Other data'!BJ469)*'Other data'!$E$41*'Other data'!$E$47</f>
        <v>0.60306284018244927</v>
      </c>
      <c r="BK27" s="6">
        <f>((BK4-BK9)*'Other data'!BK469)*'Other data'!$E$41*'Other data'!$E$47</f>
        <v>0.60306284018244927</v>
      </c>
      <c r="BL27" s="6">
        <f>((BL4-BL9)*'Other data'!BL469)*'Other data'!$E$41*'Other data'!$E$47</f>
        <v>0.60306284018244927</v>
      </c>
      <c r="BM27" s="6">
        <f>((BM4-BM9)*'Other data'!BM469)*'Other data'!$E$41*'Other data'!$E$47</f>
        <v>0.60306284018244927</v>
      </c>
      <c r="BN27" s="6">
        <f>((BN4-BN9)*'Other data'!BN469)*'Other data'!$E$41*'Other data'!$E$47</f>
        <v>0.60306284018244927</v>
      </c>
      <c r="BO27" s="6">
        <f>((BO4-BO9)*'Other data'!BO469)*'Other data'!$E$41*'Other data'!$E$47</f>
        <v>0.60306284018244927</v>
      </c>
      <c r="BP27" s="6">
        <f>((BP4-BP9)*'Other data'!BP469)*'Other data'!$E$41*'Other data'!$E$47</f>
        <v>0.62767764998581455</v>
      </c>
      <c r="BQ27" s="6">
        <f>((BQ4-BQ9)*'Other data'!BQ469)*'Other data'!$E$41*'Other data'!$E$47</f>
        <v>0.62767764998581455</v>
      </c>
      <c r="BR27" s="6">
        <f>((BR4-BR9)*'Other data'!BR469)*'Other data'!$E$41*'Other data'!$E$47</f>
        <v>0.62767764998581455</v>
      </c>
      <c r="BS27" s="6">
        <f>((BS4-BS9)*'Other data'!BS469)*'Other data'!$E$41*'Other data'!$E$47</f>
        <v>0.62767764998581455</v>
      </c>
      <c r="BT27" s="6">
        <f>((BT4-BT9)*'Other data'!BT469)*'Other data'!$E$41*'Other data'!$E$47</f>
        <v>0.62767764998581455</v>
      </c>
      <c r="BU27" s="6">
        <f>((BU4-BU9)*'Other data'!BU469)*'Other data'!$E$41*'Other data'!$E$47</f>
        <v>0.62767764998581455</v>
      </c>
      <c r="BV27" s="6">
        <f>((BV4-BV9)*'Other data'!BV469)*'Other data'!$E$41*'Other data'!$E$47</f>
        <v>0.62767764998581455</v>
      </c>
      <c r="BW27" s="6">
        <f>((BW4-BW9)*'Other data'!BW469)*'Other data'!$E$41*'Other data'!$E$47</f>
        <v>0.62767764998581455</v>
      </c>
      <c r="BX27" s="6">
        <f>((BX4-BX9)*'Other data'!BX469)*'Other data'!$E$41*'Other data'!$E$47</f>
        <v>0.62767764998581455</v>
      </c>
      <c r="BY27" s="6">
        <f>((BY4-BY9)*'Other data'!BY469)*'Other data'!$E$41*'Other data'!$E$47</f>
        <v>0.62767764998581455</v>
      </c>
      <c r="BZ27" s="6">
        <f>((BZ4-BZ9)*'Other data'!BZ469)*'Other data'!$E$41*'Other data'!$E$47</f>
        <v>0.62767764998581455</v>
      </c>
    </row>
    <row r="28" spans="1:80" ht="14.5" customHeight="1" x14ac:dyDescent="0.35">
      <c r="A28" s="12" t="s">
        <v>118</v>
      </c>
      <c r="B28" s="154" t="s">
        <v>0</v>
      </c>
      <c r="C28" t="s">
        <v>113</v>
      </c>
      <c r="D28" s="75" t="s">
        <v>5</v>
      </c>
      <c r="E28" s="40" t="s">
        <v>202</v>
      </c>
      <c r="J28" s="6">
        <f>J$13*'Other data'!$E$41</f>
        <v>0</v>
      </c>
      <c r="K28" s="6">
        <f>K$13*'Other data'!$E$41</f>
        <v>0</v>
      </c>
      <c r="L28" s="6">
        <f>L$13*'Other data'!$E$41</f>
        <v>0</v>
      </c>
      <c r="M28" s="6">
        <f>M$13*'Other data'!$E$41</f>
        <v>0</v>
      </c>
      <c r="N28" s="6">
        <f>N$13*'Other data'!$E$41</f>
        <v>0</v>
      </c>
      <c r="O28" s="6">
        <f>O$13*'Other data'!$E$41</f>
        <v>0</v>
      </c>
      <c r="P28" s="6">
        <f>P$13*'Other data'!$E$41</f>
        <v>0</v>
      </c>
      <c r="Q28" s="6">
        <f>Q$13*'Other data'!$E$41</f>
        <v>0</v>
      </c>
      <c r="R28" s="6">
        <f>R$13*'Other data'!$E$41</f>
        <v>0</v>
      </c>
      <c r="S28" s="6">
        <f>S$13*'Other data'!$E$41</f>
        <v>0</v>
      </c>
      <c r="T28" s="6">
        <f>T$13*'Other data'!$E$41</f>
        <v>0</v>
      </c>
      <c r="U28" s="6">
        <f>U$13*'Other data'!$E$41</f>
        <v>0</v>
      </c>
      <c r="V28" s="6">
        <f>V$13*'Other data'!$E$41</f>
        <v>0</v>
      </c>
      <c r="W28" s="6">
        <f>W$13*'Other data'!$E$41</f>
        <v>0</v>
      </c>
      <c r="X28" s="6">
        <f>X$13*'Other data'!$E$41</f>
        <v>-0.1942310756972114</v>
      </c>
      <c r="Y28" s="6">
        <f>Y$13*'Other data'!$E$41</f>
        <v>0.35811106913487029</v>
      </c>
      <c r="Z28" s="6">
        <f>Z$13*'Other data'!$E$41</f>
        <v>0.44197288384023442</v>
      </c>
      <c r="AA28" s="6">
        <f>AA$13*'Other data'!$E$41</f>
        <v>0.47651282051282112</v>
      </c>
      <c r="AB28" s="6">
        <f>AB$13*'Other data'!$E$41</f>
        <v>0.49731737738075243</v>
      </c>
      <c r="AC28" s="6">
        <f>AC$13*'Other data'!$E$41</f>
        <v>0.64254472091459403</v>
      </c>
      <c r="AD28" s="6">
        <f>AD$13*'Other data'!$E$41</f>
        <v>0.51820391489361772</v>
      </c>
      <c r="AE28" s="6">
        <f>AE$13*'Other data'!$E$41</f>
        <v>0.58367423595697487</v>
      </c>
      <c r="AF28" s="6">
        <f>AF$13*'Other data'!$E$41</f>
        <v>0.61471342200725465</v>
      </c>
      <c r="AG28" s="6">
        <f>AG$13*'Other data'!$E$41</f>
        <v>0.69348698060941816</v>
      </c>
      <c r="AH28" s="6">
        <f>AH$13*'Other data'!$E$41</f>
        <v>0.74554739726027364</v>
      </c>
      <c r="AI28" s="6">
        <f>AI$13*'Other data'!$E$41</f>
        <v>0.38900518492913921</v>
      </c>
      <c r="AJ28" s="6">
        <f>AJ$13*'Other data'!$E$41</f>
        <v>0.50279475982532706</v>
      </c>
      <c r="AK28" s="6">
        <f>AK$13*'Other data'!$E$41</f>
        <v>0.67630555555555583</v>
      </c>
      <c r="AL28" s="6">
        <f>AL$13*'Other data'!$E$41</f>
        <v>0.79933385604516261</v>
      </c>
      <c r="AM28" s="6">
        <f>AM$13*'Other data'!$E$41</f>
        <v>0.95654938370417675</v>
      </c>
      <c r="AN28" s="6">
        <f>AN$13*'Other data'!$E$41</f>
        <v>0.98273724368145121</v>
      </c>
      <c r="AO28" s="6">
        <f>AO$13*'Other data'!$E$41</f>
        <v>0.99920656980416889</v>
      </c>
      <c r="AP28" s="6">
        <f>AP$13*'Other data'!$E$41</f>
        <v>1.0117421344848849</v>
      </c>
      <c r="AQ28" s="6">
        <f>AQ$13*'Other data'!$E$41</f>
        <v>1.0779239348012599</v>
      </c>
      <c r="AR28" s="6">
        <f>AR$13*'Other data'!$E$41</f>
        <v>1.0418455598455603</v>
      </c>
      <c r="AS28" s="6">
        <f>AS$13*'Other data'!$E$41</f>
        <v>0.98829065320483456</v>
      </c>
      <c r="AT28" s="6">
        <f>AT$13*'Other data'!$E$41</f>
        <v>1.0789831345125467</v>
      </c>
      <c r="AU28" s="6">
        <f>AU$13*'Other data'!$E$41</f>
        <v>0.94481114012184553</v>
      </c>
      <c r="AV28" s="6">
        <f>AV$13*'Other data'!$E$41</f>
        <v>0.80721487188075702</v>
      </c>
      <c r="AW28" s="6">
        <f>AW$13*'Other data'!$E$41</f>
        <v>1.0740371580305241</v>
      </c>
      <c r="AX28" s="6">
        <f>AX$13*'Other data'!$E$41</f>
        <v>1.0730276978060154</v>
      </c>
      <c r="AY28" s="6">
        <f>AY$13*'Other data'!$E$41</f>
        <v>1.0584624219558607</v>
      </c>
      <c r="AZ28" s="6">
        <f>AZ$13*'Other data'!$E$41</f>
        <v>1.1825845861492963</v>
      </c>
      <c r="BA28" s="6">
        <f>BA$13*'Other data'!$E$41</f>
        <v>1.0733269009878244</v>
      </c>
      <c r="BB28" s="6">
        <f>BB$13*'Other data'!$E$41</f>
        <v>1.1129377747147546</v>
      </c>
      <c r="BC28" s="6">
        <f>BC$13*'Other data'!$E$41</f>
        <v>1.1372154069990044</v>
      </c>
      <c r="BD28" s="6">
        <f>BD$13*'Other data'!$E$41</f>
        <v>1.138493177119227</v>
      </c>
      <c r="BE28" s="6">
        <f>BE$13*'Other data'!$E$41</f>
        <v>1.1947150624090668</v>
      </c>
      <c r="BF28" s="6">
        <f>BF$13*'Other data'!$E$41</f>
        <v>1.1142155448349789</v>
      </c>
      <c r="BG28" s="6">
        <f>BG$13*'Other data'!$E$41</f>
        <v>0.94204959271681943</v>
      </c>
      <c r="BH28" s="6">
        <f>BH$13*'Other data'!$E$41</f>
        <v>1.0762946247353848</v>
      </c>
      <c r="BI28" s="6">
        <f>BI$13*'Other data'!$E$41</f>
        <v>1.0606087165273568</v>
      </c>
      <c r="BJ28" s="6">
        <f>BJ$13*'Other data'!$E$41</f>
        <v>0.72396499421662686</v>
      </c>
      <c r="BK28" s="6">
        <f>BK$13*'Other data'!$E$41</f>
        <v>0.72396499421662686</v>
      </c>
      <c r="BL28" s="6">
        <f>BL$13*'Other data'!$E$41</f>
        <v>0.72396499421662686</v>
      </c>
      <c r="BM28" s="6">
        <f>BM$13*'Other data'!$E$41</f>
        <v>0.72396499421662686</v>
      </c>
      <c r="BN28" s="6">
        <f>BN$13*'Other data'!$E$41</f>
        <v>0.72396499421662686</v>
      </c>
      <c r="BO28" s="6">
        <f>BO$13*'Other data'!$E$41</f>
        <v>0.72396499421662686</v>
      </c>
      <c r="BP28" s="6">
        <f>BP$13*'Other data'!$E$41</f>
        <v>0.57917199537329955</v>
      </c>
      <c r="BQ28" s="6">
        <f>BQ$13*'Other data'!$E$41</f>
        <v>0.57917199537329955</v>
      </c>
      <c r="BR28" s="6">
        <f>BR$13*'Other data'!$E$41</f>
        <v>0.57917199537329955</v>
      </c>
      <c r="BS28" s="6">
        <f>BS$13*'Other data'!$E$41</f>
        <v>0.57917199537329955</v>
      </c>
      <c r="BT28" s="6">
        <f>BT$13*'Other data'!$E$41</f>
        <v>0.57917199537329955</v>
      </c>
      <c r="BU28" s="6">
        <f>BU$13*'Other data'!$E$41</f>
        <v>0.57917199537329955</v>
      </c>
      <c r="BV28" s="6">
        <f>BV$13*'Other data'!$E$41</f>
        <v>0.57917199537329955</v>
      </c>
      <c r="BW28" s="6">
        <f>BW$13*'Other data'!$E$41</f>
        <v>0.57917199537329955</v>
      </c>
      <c r="BX28" s="6">
        <f>BX$13*'Other data'!$E$41</f>
        <v>0.57917199537329955</v>
      </c>
      <c r="BY28" s="6">
        <f>BY$13*'Other data'!$E$41</f>
        <v>0.57917199537329955</v>
      </c>
      <c r="BZ28" s="6">
        <f>BZ$13*'Other data'!$E$41</f>
        <v>0.57917199537329955</v>
      </c>
    </row>
    <row r="29" spans="1:80" ht="14.5" customHeight="1" x14ac:dyDescent="0.35">
      <c r="A29" s="12"/>
      <c r="B29" s="154"/>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row>
    <row r="30" spans="1:80" ht="14.5" customHeight="1" x14ac:dyDescent="0.35">
      <c r="A30" s="12" t="s">
        <v>118</v>
      </c>
      <c r="B30" s="154" t="s">
        <v>0</v>
      </c>
      <c r="C30" t="s">
        <v>113</v>
      </c>
      <c r="D30" s="75" t="s">
        <v>6</v>
      </c>
      <c r="E30" s="40" t="s">
        <v>20</v>
      </c>
      <c r="J30" s="6">
        <f>((J4-J9)*'Other data'!J470)*'Other data'!$G$42*'Other data'!$G$41</f>
        <v>0.13390717592592594</v>
      </c>
      <c r="K30" s="6">
        <f>((K4-K9)*'Other data'!K470)*'Other data'!$G$42*'Other data'!$G$41</f>
        <v>0.13174572631578946</v>
      </c>
      <c r="L30" s="6">
        <f>((L4-L9)*'Other data'!L470)*'Other data'!$G$42*'Other data'!$G$41</f>
        <v>0.12363965329512897</v>
      </c>
      <c r="M30" s="6">
        <f>((M4-M9)*'Other data'!M470)*'Other data'!$G$42*'Other data'!$G$41</f>
        <v>0.1167697349602122</v>
      </c>
      <c r="N30" s="6">
        <f>((N4-N9)*'Other data'!N470)*'Other data'!$G$42*'Other data'!$G$41</f>
        <v>8.6861623374175315E-2</v>
      </c>
      <c r="O30" s="6">
        <f>((O4-O9)*'Other data'!O470)*'Other data'!$G$42*'Other data'!$G$41</f>
        <v>7.0263028180574547E-2</v>
      </c>
      <c r="P30" s="6">
        <f>((P4-P9)*'Other data'!P470)*'Other data'!$G$42*'Other data'!$G$41</f>
        <v>8.6485080610828324E-2</v>
      </c>
      <c r="Q30" s="6">
        <f>((Q4-Q9)*'Other data'!Q470)*'Other data'!$G$42*'Other data'!$G$41</f>
        <v>9.9176566026332832E-2</v>
      </c>
      <c r="R30" s="6">
        <f>((R4-R9)*'Other data'!R470)*'Other data'!$G$42*'Other data'!$G$41</f>
        <v>0.13160234245322244</v>
      </c>
      <c r="S30" s="6">
        <f>((S4-S9)*'Other data'!S470)*'Other data'!$G$42*'Other data'!$G$41</f>
        <v>0.11706500246813673</v>
      </c>
      <c r="T30" s="6">
        <f>((T4-T9)*'Other data'!T470)*'Other data'!$G$42*'Other data'!$G$41</f>
        <v>0.1348738149970006</v>
      </c>
      <c r="U30" s="6">
        <f>((U4-U9)*'Other data'!U470)*'Other data'!$G$42*'Other data'!$G$41</f>
        <v>0.11010565555336356</v>
      </c>
      <c r="V30" s="6">
        <f>((V4-V9)*'Other data'!V470)*'Other data'!$G$42*'Other data'!$G$41</f>
        <v>0.11127990904551566</v>
      </c>
      <c r="W30" s="6">
        <f>((W4-W9)*'Other data'!W470)*'Other data'!$G$42*'Other data'!$G$41</f>
        <v>0.11485173100990098</v>
      </c>
      <c r="X30" s="6">
        <f>((X4-X9)*'Other data'!X470)*'Other data'!$G$42*'Other data'!$G$41</f>
        <v>0.10881988844621512</v>
      </c>
      <c r="Y30" s="6">
        <f>((Y4-Y9)*'Other data'!Y470)*'Other data'!$G$42*'Other data'!$G$41</f>
        <v>0.10100737740838686</v>
      </c>
      <c r="Z30" s="6">
        <f>((Z4-Z9)*'Other data'!Z470)*'Other data'!$G$42*'Other data'!$G$41</f>
        <v>0.10828604763649688</v>
      </c>
      <c r="AA30" s="6">
        <f>((AA4-AA9)*'Other data'!AA470)*'Other data'!$G$42*'Other data'!$G$41</f>
        <v>0.11353805128205127</v>
      </c>
      <c r="AB30" s="6">
        <f>((AB4-AB9)*'Other data'!AB470)*'Other data'!$G$42*'Other data'!$G$41</f>
        <v>0.11232988639811224</v>
      </c>
      <c r="AC30" s="6">
        <f>((AC4-AC9)*'Other data'!AC470)*'Other data'!$G$42*'Other data'!$G$41</f>
        <v>0.1047729767793933</v>
      </c>
      <c r="AD30" s="6">
        <f>((AD4-AD9)*'Other data'!AD470)*'Other data'!$G$42*'Other data'!$G$41</f>
        <v>8.642518211475135E-2</v>
      </c>
      <c r="AE30" s="6">
        <f>((AE4-AE9)*'Other data'!AE470)*'Other data'!$G$42*'Other data'!$G$41</f>
        <v>9.7502453477549281E-2</v>
      </c>
      <c r="AF30" s="6">
        <f>((AF4-AF9)*'Other data'!AF470)*'Other data'!$G$42*'Other data'!$G$41</f>
        <v>0.10184220823039838</v>
      </c>
      <c r="AG30" s="6">
        <f>((AG4-AG9)*'Other data'!AG470)*'Other data'!$G$42*'Other data'!$G$41</f>
        <v>0.11370654152769578</v>
      </c>
      <c r="AH30" s="6">
        <f>((AH4-AH9)*'Other data'!AH470)*'Other data'!$G$42*'Other data'!$G$41</f>
        <v>0.11416472098731817</v>
      </c>
      <c r="AI30" s="6">
        <f>((AI4-AI9)*'Other data'!AI470)*'Other data'!$G$42*'Other data'!$G$41</f>
        <v>9.8725779029992647E-2</v>
      </c>
      <c r="AJ30" s="6">
        <f>((AJ4-AJ9)*'Other data'!AJ470)*'Other data'!$G$42*'Other data'!$G$41</f>
        <v>0.11829233510904699</v>
      </c>
      <c r="AK30" s="6">
        <f>((AK4-AK9)*'Other data'!AK470)*'Other data'!$G$42*'Other data'!$G$41</f>
        <v>0.11416357817369935</v>
      </c>
      <c r="AL30" s="6">
        <f>((AL4-AL9)*'Other data'!AL470)*'Other data'!$G$42*'Other data'!$G$41</f>
        <v>0.11924498045665018</v>
      </c>
      <c r="AM30" s="6">
        <f>((AM4-AM9)*'Other data'!AM470)*'Other data'!$G$42*'Other data'!$G$41</f>
        <v>0.11471003767027065</v>
      </c>
      <c r="AN30" s="6">
        <f>((AN4-AN9)*'Other data'!AN470)*'Other data'!$G$42*'Other data'!$G$41</f>
        <v>0.11664637592281779</v>
      </c>
      <c r="AO30" s="6">
        <f>((AO4-AO9)*'Other data'!AO470)*'Other data'!$G$42*'Other data'!$G$41</f>
        <v>0.11445189008955549</v>
      </c>
      <c r="AP30" s="6">
        <f>((AP4-AP9)*'Other data'!AP470)*'Other data'!$G$42*'Other data'!$G$41</f>
        <v>0.1074926662091626</v>
      </c>
      <c r="AQ30" s="6">
        <f>((AQ4-AQ9)*'Other data'!AQ470)*'Other data'!$G$42*'Other data'!$G$41</f>
        <v>0.10393982821001913</v>
      </c>
      <c r="AR30" s="6">
        <f>((AR4-AR9)*'Other data'!AR470)*'Other data'!$G$42*'Other data'!$G$41</f>
        <v>0.10445471934417341</v>
      </c>
      <c r="AS30" s="6">
        <f>((AS4-AS9)*'Other data'!AS470)*'Other data'!$G$42*'Other data'!$G$41</f>
        <v>0.10276843532978308</v>
      </c>
      <c r="AT30" s="6">
        <f>((AT4-AT9)*'Other data'!AT470)*'Other data'!$G$42*'Other data'!$G$41</f>
        <v>0.11267377705913692</v>
      </c>
      <c r="AU30" s="6">
        <f>((AU4-AU9)*'Other data'!AU470)*'Other data'!$G$42*'Other data'!$G$41</f>
        <v>0.12333605711934877</v>
      </c>
      <c r="AV30" s="6">
        <f>((AV4-AV9)*'Other data'!AV470)*'Other data'!$G$42*'Other data'!$G$41</f>
        <v>0.13094847957294314</v>
      </c>
      <c r="AW30" s="6">
        <f>((AW4-AW9)*'Other data'!AW470)*'Other data'!$G$42*'Other data'!$G$41</f>
        <v>0.11663369267505558</v>
      </c>
      <c r="AX30" s="6">
        <f>((AX4-AX9)*'Other data'!AX470)*'Other data'!$G$42*'Other data'!$G$41</f>
        <v>0.1183316226958513</v>
      </c>
      <c r="AY30" s="6">
        <f>((AY4-AY9)*'Other data'!AY470)*'Other data'!$G$42*'Other data'!$G$41</f>
        <v>0.11299567568547425</v>
      </c>
      <c r="AZ30" s="6">
        <f>((AZ4-AZ9)*'Other data'!AZ470)*'Other data'!$G$42*'Other data'!$G$41</f>
        <v>0.12892190219380095</v>
      </c>
      <c r="BA30" s="6">
        <f>((BA4-BA9)*'Other data'!BA470)*'Other data'!$G$42*'Other data'!$G$41</f>
        <v>0.12609830839452443</v>
      </c>
      <c r="BB30" s="6">
        <f>((BB4-BB9)*'Other data'!BB470)*'Other data'!$G$42*'Other data'!$G$41</f>
        <v>0.13168288809537304</v>
      </c>
      <c r="BC30" s="6">
        <f>((BC4-BC9)*'Other data'!BC470)*'Other data'!$G$42*'Other data'!$G$41</f>
        <v>0.1362734918751049</v>
      </c>
      <c r="BD30" s="6">
        <f>((BD4-BD9)*'Other data'!BD470)*'Other data'!$G$42*'Other data'!$G$41</f>
        <v>0.14014217134080309</v>
      </c>
      <c r="BE30" s="6">
        <f>((BE4-BE9)*'Other data'!BE470)*'Other data'!$G$42*'Other data'!$G$41</f>
        <v>0.15094821298056021</v>
      </c>
      <c r="BF30" s="6">
        <f>((BF4-BF9)*'Other data'!BF470)*'Other data'!$G$42*'Other data'!$G$41</f>
        <v>0.14075179099246893</v>
      </c>
      <c r="BG30" s="6">
        <f>((BG4-BG9)*'Other data'!BG470)*'Other data'!$G$42*'Other data'!$G$41</f>
        <v>0.16843636929288117</v>
      </c>
      <c r="BH30" s="6">
        <f>((BH4-BH9)*'Other data'!BH470)*'Other data'!$G$42*'Other data'!$G$41</f>
        <v>0.18143394662994977</v>
      </c>
      <c r="BI30" s="6">
        <f>((BI4-BI9)*'Other data'!BI470)*'Other data'!$G$42*'Other data'!$G$41</f>
        <v>0.17889555546688346</v>
      </c>
      <c r="BJ30" s="6">
        <f>((BJ4-BJ9)*'Other data'!BJ470)*'Other data'!$G$42*'Other data'!$G$41</f>
        <v>0.17949649287444625</v>
      </c>
      <c r="BK30" s="6">
        <f>((BK4-BK9)*'Other data'!BK470)*'Other data'!$G$42*'Other data'!$G$41</f>
        <v>0.17949649287444625</v>
      </c>
      <c r="BL30" s="6">
        <f>((BL4-BL9)*'Other data'!BL470)*'Other data'!$G$42*'Other data'!$G$41</f>
        <v>0.17949649287444625</v>
      </c>
      <c r="BM30" s="6">
        <f>((BM4-BM9)*'Other data'!BM470)*'Other data'!$G$42*'Other data'!$G$41</f>
        <v>0.17949649287444625</v>
      </c>
      <c r="BN30" s="6">
        <f>((BN4-BN9)*'Other data'!BN470)*'Other data'!$G$42*'Other data'!$G$41</f>
        <v>0.17949649287444625</v>
      </c>
      <c r="BO30" s="6">
        <f>((BO4-BO9)*'Other data'!BO470)*'Other data'!$G$42*'Other data'!$G$41</f>
        <v>0.17949649287444625</v>
      </c>
      <c r="BP30" s="6">
        <f>((BP4-BP9)*'Other data'!BP470)*'Other data'!$G$42*'Other data'!$G$41</f>
        <v>0.18682288033870934</v>
      </c>
      <c r="BQ30" s="6">
        <f>((BQ4-BQ9)*'Other data'!BQ470)*'Other data'!$G$42*'Other data'!$G$41</f>
        <v>0.18682288033870934</v>
      </c>
      <c r="BR30" s="6">
        <f>((BR4-BR9)*'Other data'!BR470)*'Other data'!$G$42*'Other data'!$G$41</f>
        <v>0.18682288033870934</v>
      </c>
      <c r="BS30" s="6">
        <f>((BS4-BS9)*'Other data'!BS470)*'Other data'!$G$42*'Other data'!$G$41</f>
        <v>0.18682288033870934</v>
      </c>
      <c r="BT30" s="6">
        <f>((BT4-BT9)*'Other data'!BT470)*'Other data'!$G$42*'Other data'!$G$41</f>
        <v>0.18682288033870934</v>
      </c>
      <c r="BU30" s="6">
        <f>((BU4-BU9)*'Other data'!BU470)*'Other data'!$G$42*'Other data'!$G$41</f>
        <v>0.18682288033870934</v>
      </c>
      <c r="BV30" s="6">
        <f>((BV4-BV9)*'Other data'!BV470)*'Other data'!$G$42*'Other data'!$G$41</f>
        <v>0.18682288033870934</v>
      </c>
      <c r="BW30" s="6">
        <f>((BW4-BW9)*'Other data'!BW470)*'Other data'!$G$42*'Other data'!$G$41</f>
        <v>0.18682288033870934</v>
      </c>
      <c r="BX30" s="6">
        <f>((BX4-BX9)*'Other data'!BX470)*'Other data'!$G$42*'Other data'!$G$41</f>
        <v>0.18682288033870934</v>
      </c>
      <c r="BY30" s="6">
        <f>((BY4-BY9)*'Other data'!BY470)*'Other data'!$G$42*'Other data'!$G$41</f>
        <v>0.18682288033870934</v>
      </c>
      <c r="BZ30" s="6">
        <f>((BZ4-BZ9)*'Other data'!BZ470)*'Other data'!$G$42*'Other data'!$G$41</f>
        <v>0.18682288033870934</v>
      </c>
    </row>
    <row r="31" spans="1:80" ht="14.5" customHeight="1" x14ac:dyDescent="0.35">
      <c r="A31" s="12" t="s">
        <v>118</v>
      </c>
      <c r="B31" s="154" t="s">
        <v>0</v>
      </c>
      <c r="C31" t="s">
        <v>113</v>
      </c>
      <c r="D31" s="75" t="s">
        <v>6</v>
      </c>
      <c r="E31" s="40" t="s">
        <v>21</v>
      </c>
      <c r="J31" s="6">
        <f>((J4-J9)*'Other data'!J470)*'Other data'!$G$43*'Other data'!$G$41</f>
        <v>1.947740740740741</v>
      </c>
      <c r="K31" s="6">
        <f>((K4-K9)*'Other data'!K470)*'Other data'!$G$43*'Other data'!$G$41</f>
        <v>1.9163014736842106</v>
      </c>
      <c r="L31" s="6">
        <f>((L4-L9)*'Other data'!L470)*'Other data'!$G$43*'Other data'!$G$41</f>
        <v>1.7983949570200575</v>
      </c>
      <c r="M31" s="6">
        <f>((M4-M9)*'Other data'!M470)*'Other data'!$G$43*'Other data'!$G$41</f>
        <v>1.6984688721485413</v>
      </c>
      <c r="N31" s="6">
        <f>((N4-N9)*'Other data'!N470)*'Other data'!$G$43*'Other data'!$G$41</f>
        <v>1.2634417945334591</v>
      </c>
      <c r="O31" s="6">
        <f>((O4-O9)*'Other data'!O470)*'Other data'!$G$43*'Other data'!$G$41</f>
        <v>1.022007682626539</v>
      </c>
      <c r="P31" s="6">
        <f>((P4-P9)*'Other data'!P470)*'Other data'!$G$43*'Other data'!$G$41</f>
        <v>1.2579648088847757</v>
      </c>
      <c r="Q31" s="6">
        <f>((Q4-Q9)*'Other data'!Q470)*'Other data'!$G$43*'Other data'!$G$41</f>
        <v>1.4425682331102958</v>
      </c>
      <c r="R31" s="6">
        <f>((R4-R9)*'Other data'!R470)*'Other data'!$G$43*'Other data'!$G$41</f>
        <v>1.9142158902286903</v>
      </c>
      <c r="S31" s="6">
        <f>((S4-S9)*'Other data'!S470)*'Other data'!$G$43*'Other data'!$G$41</f>
        <v>1.7027636722638071</v>
      </c>
      <c r="T31" s="6">
        <f>((T4-T9)*'Other data'!T470)*'Other data'!$G$43*'Other data'!$G$41</f>
        <v>1.9618009454109178</v>
      </c>
      <c r="U31" s="6">
        <f>((U4-U9)*'Other data'!U470)*'Other data'!$G$43*'Other data'!$G$41</f>
        <v>1.6015368080489247</v>
      </c>
      <c r="V31" s="6">
        <f>((V4-V9)*'Other data'!V470)*'Other data'!$G$43*'Other data'!$G$41</f>
        <v>1.6186168588438641</v>
      </c>
      <c r="W31" s="6">
        <f>((W4-W9)*'Other data'!W470)*'Other data'!$G$43*'Other data'!$G$41</f>
        <v>1.670570632871287</v>
      </c>
      <c r="X31" s="6">
        <f>((X4-X9)*'Other data'!X470)*'Other data'!$G$43*'Other data'!$G$41</f>
        <v>1.5828347410358565</v>
      </c>
      <c r="Y31" s="6">
        <f>((Y4-Y9)*'Other data'!Y470)*'Other data'!$G$43*'Other data'!$G$41</f>
        <v>1.4691982168492637</v>
      </c>
      <c r="Z31" s="6">
        <f>((Z4-Z9)*'Other data'!Z470)*'Other data'!$G$43*'Other data'!$G$41</f>
        <v>1.575069783803591</v>
      </c>
      <c r="AA31" s="6">
        <f>((AA4-AA9)*'Other data'!AA470)*'Other data'!$G$43*'Other data'!$G$41</f>
        <v>1.651462564102564</v>
      </c>
      <c r="AB31" s="6">
        <f>((AB4-AB9)*'Other data'!AB470)*'Other data'!$G$43*'Other data'!$G$41</f>
        <v>1.6338892566998144</v>
      </c>
      <c r="AC31" s="6">
        <f>((AC4-AC9)*'Other data'!AC470)*'Other data'!$G$43*'Other data'!$G$41</f>
        <v>1.5239705713366301</v>
      </c>
      <c r="AD31" s="6">
        <f>((AD4-AD9)*'Other data'!AD470)*'Other data'!$G$43*'Other data'!$G$41</f>
        <v>1.2570935580327474</v>
      </c>
      <c r="AE31" s="6">
        <f>((AE4-AE9)*'Other data'!AE470)*'Other data'!$G$43*'Other data'!$G$41</f>
        <v>1.4182175051279897</v>
      </c>
      <c r="AF31" s="6">
        <f>((AF4-AF9)*'Other data'!AF470)*'Other data'!$G$43*'Other data'!$G$41</f>
        <v>1.4813412106239767</v>
      </c>
      <c r="AG31" s="6">
        <f>((AG4-AG9)*'Other data'!AG470)*'Other data'!$G$43*'Other data'!$G$41</f>
        <v>1.653913331311939</v>
      </c>
      <c r="AH31" s="6">
        <f>((AH4-AH9)*'Other data'!AH470)*'Other data'!$G$43*'Other data'!$G$41</f>
        <v>1.6605777598155371</v>
      </c>
      <c r="AI31" s="6">
        <f>((AI4-AI9)*'Other data'!AI470)*'Other data'!$G$43*'Other data'!$G$41</f>
        <v>1.4360113313453478</v>
      </c>
      <c r="AJ31" s="6">
        <f>((AJ4-AJ9)*'Other data'!AJ470)*'Other data'!$G$43*'Other data'!$G$41</f>
        <v>1.7206157834043199</v>
      </c>
      <c r="AK31" s="6">
        <f>((AK4-AK9)*'Other data'!AK470)*'Other data'!$G$43*'Other data'!$G$41</f>
        <v>1.6605611370719906</v>
      </c>
      <c r="AL31" s="6">
        <f>((AL4-AL9)*'Other data'!AL470)*'Other data'!$G$43*'Other data'!$G$41</f>
        <v>1.7344724430058209</v>
      </c>
      <c r="AM31" s="6">
        <f>((AM4-AM9)*'Other data'!AM470)*'Other data'!$G$43*'Other data'!$G$41</f>
        <v>1.6685096388403005</v>
      </c>
      <c r="AN31" s="6">
        <f>((AN4-AN9)*'Other data'!AN470)*'Other data'!$G$43*'Other data'!$G$41</f>
        <v>1.6966745588773497</v>
      </c>
      <c r="AO31" s="6">
        <f>((AO4-AO9)*'Other data'!AO470)*'Other data'!$G$43*'Other data'!$G$41</f>
        <v>1.6647547649389891</v>
      </c>
      <c r="AP31" s="6">
        <f>((AP4-AP9)*'Other data'!AP470)*'Other data'!$G$43*'Other data'!$G$41</f>
        <v>1.5635296903150924</v>
      </c>
      <c r="AQ31" s="6">
        <f>((AQ4-AQ9)*'Other data'!AQ470)*'Other data'!$G$43*'Other data'!$G$41</f>
        <v>1.5118520466911873</v>
      </c>
      <c r="AR31" s="6">
        <f>((AR4-AR9)*'Other data'!AR470)*'Other data'!$G$43*'Other data'!$G$41</f>
        <v>1.5193413722788862</v>
      </c>
      <c r="AS31" s="6">
        <f>((AS4-AS9)*'Other data'!AS470)*'Other data'!$G$43*'Other data'!$G$41</f>
        <v>1.494813604796845</v>
      </c>
      <c r="AT31" s="6">
        <f>((AT4-AT9)*'Other data'!AT470)*'Other data'!$G$43*'Other data'!$G$41</f>
        <v>1.6388913026783556</v>
      </c>
      <c r="AU31" s="6">
        <f>((AU4-AU9)*'Other data'!AU470)*'Other data'!$G$43*'Other data'!$G$41</f>
        <v>1.793979012645073</v>
      </c>
      <c r="AV31" s="6">
        <f>((AV4-AV9)*'Other data'!AV470)*'Other data'!$G$43*'Other data'!$G$41</f>
        <v>1.9047051574246274</v>
      </c>
      <c r="AW31" s="6">
        <f>((AW4-AW9)*'Other data'!AW470)*'Other data'!$G$43*'Other data'!$G$41</f>
        <v>1.6964900752735359</v>
      </c>
      <c r="AX31" s="6">
        <f>((AX4-AX9)*'Other data'!AX470)*'Other data'!$G$43*'Other data'!$G$41</f>
        <v>1.7211872392123828</v>
      </c>
      <c r="AY31" s="6">
        <f>((AY4-AY9)*'Other data'!AY470)*'Other data'!$G$43*'Other data'!$G$41</f>
        <v>1.6435734645159894</v>
      </c>
      <c r="AZ31" s="6">
        <f>((AZ4-AZ9)*'Other data'!AZ470)*'Other data'!$G$43*'Other data'!$G$41</f>
        <v>1.8752276682734683</v>
      </c>
      <c r="BA31" s="6">
        <f>((BA4-BA9)*'Other data'!BA470)*'Other data'!$G$43*'Other data'!$G$41</f>
        <v>1.8341572130112644</v>
      </c>
      <c r="BB31" s="6">
        <f>((BB4-BB9)*'Other data'!BB470)*'Other data'!$G$43*'Other data'!$G$41</f>
        <v>1.9153874632054262</v>
      </c>
      <c r="BC31" s="6">
        <f>((BC4-BC9)*'Other data'!BC470)*'Other data'!$G$43*'Other data'!$G$41</f>
        <v>1.9821598818197077</v>
      </c>
      <c r="BD31" s="6">
        <f>((BD4-BD9)*'Other data'!BD470)*'Other data'!$G$43*'Other data'!$G$41</f>
        <v>2.0384315831389546</v>
      </c>
      <c r="BE31" s="6">
        <f>((BE4-BE9)*'Other data'!BE470)*'Other data'!$G$43*'Other data'!$G$41</f>
        <v>2.1956103706263304</v>
      </c>
      <c r="BF31" s="6">
        <f>((BF4-BF9)*'Other data'!BF470)*'Other data'!$G$43*'Other data'!$G$41</f>
        <v>2.0472987780722756</v>
      </c>
      <c r="BG31" s="6">
        <f>((BG4-BG9)*'Other data'!BG470)*'Other data'!$G$43*'Other data'!$G$41</f>
        <v>2.4499835533509993</v>
      </c>
      <c r="BH31" s="6">
        <f>((BH4-BH9)*'Other data'!BH470)*'Other data'!$G$43*'Other data'!$G$41</f>
        <v>2.6390392237083606</v>
      </c>
      <c r="BI31" s="6">
        <f>((BI4-BI9)*'Other data'!BI470)*'Other data'!$G$43*'Other data'!$G$41</f>
        <v>2.602117170427396</v>
      </c>
      <c r="BJ31" s="6">
        <f>((BJ4-BJ9)*'Other data'!BJ470)*'Other data'!$G$43*'Other data'!$G$41</f>
        <v>2.6108580781737638</v>
      </c>
      <c r="BK31" s="6">
        <f>((BK4-BK9)*'Other data'!BK470)*'Other data'!$G$43*'Other data'!$G$41</f>
        <v>2.6108580781737638</v>
      </c>
      <c r="BL31" s="6">
        <f>((BL4-BL9)*'Other data'!BL470)*'Other data'!$G$43*'Other data'!$G$41</f>
        <v>2.6108580781737638</v>
      </c>
      <c r="BM31" s="6">
        <f>((BM4-BM9)*'Other data'!BM470)*'Other data'!$G$43*'Other data'!$G$41</f>
        <v>2.6108580781737638</v>
      </c>
      <c r="BN31" s="6">
        <f>((BN4-BN9)*'Other data'!BN470)*'Other data'!$G$43*'Other data'!$G$41</f>
        <v>2.6108580781737638</v>
      </c>
      <c r="BO31" s="6">
        <f>((BO4-BO9)*'Other data'!BO470)*'Other data'!$G$43*'Other data'!$G$41</f>
        <v>2.6108580781737638</v>
      </c>
      <c r="BP31" s="6">
        <f>((BP4-BP9)*'Other data'!BP470)*'Other data'!$G$43*'Other data'!$G$41</f>
        <v>2.7174237140175905</v>
      </c>
      <c r="BQ31" s="6">
        <f>((BQ4-BQ9)*'Other data'!BQ470)*'Other data'!$G$43*'Other data'!$G$41</f>
        <v>2.7174237140175905</v>
      </c>
      <c r="BR31" s="6">
        <f>((BR4-BR9)*'Other data'!BR470)*'Other data'!$G$43*'Other data'!$G$41</f>
        <v>2.7174237140175905</v>
      </c>
      <c r="BS31" s="6">
        <f>((BS4-BS9)*'Other data'!BS470)*'Other data'!$G$43*'Other data'!$G$41</f>
        <v>2.7174237140175905</v>
      </c>
      <c r="BT31" s="6">
        <f>((BT4-BT9)*'Other data'!BT470)*'Other data'!$G$43*'Other data'!$G$41</f>
        <v>2.7174237140175905</v>
      </c>
      <c r="BU31" s="6">
        <f>((BU4-BU9)*'Other data'!BU470)*'Other data'!$G$43*'Other data'!$G$41</f>
        <v>2.7174237140175905</v>
      </c>
      <c r="BV31" s="6">
        <f>((BV4-BV9)*'Other data'!BV470)*'Other data'!$G$43*'Other data'!$G$41</f>
        <v>2.7174237140175905</v>
      </c>
      <c r="BW31" s="6">
        <f>((BW4-BW9)*'Other data'!BW470)*'Other data'!$G$43*'Other data'!$G$41</f>
        <v>2.7174237140175905</v>
      </c>
      <c r="BX31" s="6">
        <f>((BX4-BX9)*'Other data'!BX470)*'Other data'!$G$43*'Other data'!$G$41</f>
        <v>2.7174237140175905</v>
      </c>
      <c r="BY31" s="6">
        <f>((BY4-BY9)*'Other data'!BY470)*'Other data'!$G$43*'Other data'!$G$41</f>
        <v>2.7174237140175905</v>
      </c>
      <c r="BZ31" s="6">
        <f>((BZ4-BZ9)*'Other data'!BZ470)*'Other data'!$G$43*'Other data'!$G$41</f>
        <v>2.7174237140175905</v>
      </c>
    </row>
    <row r="32" spans="1:80" ht="14.5" customHeight="1" x14ac:dyDescent="0.35">
      <c r="A32" s="12" t="s">
        <v>118</v>
      </c>
      <c r="B32" s="154" t="s">
        <v>0</v>
      </c>
      <c r="C32" t="s">
        <v>113</v>
      </c>
      <c r="D32" s="75" t="s">
        <v>6</v>
      </c>
      <c r="E32" s="40" t="s">
        <v>25</v>
      </c>
      <c r="J32" s="6">
        <f>((J4-J9)*'Other data'!J470)*'Other data'!$G$41*'Other data'!$G$47</f>
        <v>0.36520138888888892</v>
      </c>
      <c r="K32" s="6">
        <f>((K4-K9)*'Other data'!K470)*'Other data'!$G$41*'Other data'!$G$47</f>
        <v>0.35930652631578941</v>
      </c>
      <c r="L32" s="6">
        <f>((L4-L9)*'Other data'!L470)*'Other data'!$G$41*'Other data'!$G$47</f>
        <v>0.3371990544412608</v>
      </c>
      <c r="M32" s="6">
        <f>((M4-M9)*'Other data'!M470)*'Other data'!$G$41*'Other data'!$G$47</f>
        <v>0.31846291352785144</v>
      </c>
      <c r="N32" s="6">
        <f>((N4-N9)*'Other data'!N470)*'Other data'!$G$41*'Other data'!$G$47</f>
        <v>0.23689533647502359</v>
      </c>
      <c r="O32" s="6">
        <f>((O4-O9)*'Other data'!O470)*'Other data'!$G$41*'Other data'!$G$47</f>
        <v>0.19162644049247604</v>
      </c>
      <c r="P32" s="6">
        <f>((P4-P9)*'Other data'!P470)*'Other data'!$G$41*'Other data'!$G$47</f>
        <v>0.23586840166589543</v>
      </c>
      <c r="Q32" s="6">
        <f>((Q4-Q9)*'Other data'!Q470)*'Other data'!$G$41*'Other data'!$G$47</f>
        <v>0.27048154370818045</v>
      </c>
      <c r="R32" s="6">
        <f>((R4-R9)*'Other data'!R470)*'Other data'!$G$41*'Other data'!$G$47</f>
        <v>0.35891547941787943</v>
      </c>
      <c r="S32" s="6">
        <f>((S4-S9)*'Other data'!S470)*'Other data'!$G$41*'Other data'!$G$47</f>
        <v>0.31926818854946382</v>
      </c>
      <c r="T32" s="6">
        <f>((T4-T9)*'Other data'!T470)*'Other data'!$G$41*'Other data'!$G$47</f>
        <v>0.36783767726454708</v>
      </c>
      <c r="U32" s="6">
        <f>((U4-U9)*'Other data'!U470)*'Other data'!$G$41*'Other data'!$G$47</f>
        <v>0.30028815150917337</v>
      </c>
      <c r="V32" s="6">
        <f>((V4-V9)*'Other data'!V470)*'Other data'!$G$41*'Other data'!$G$47</f>
        <v>0.30349066103322453</v>
      </c>
      <c r="W32" s="6">
        <f>((W4-W9)*'Other data'!W470)*'Other data'!$G$41*'Other data'!$G$47</f>
        <v>0.31323199366336629</v>
      </c>
      <c r="X32" s="6">
        <f>((X4-X9)*'Other data'!X470)*'Other data'!$G$41*'Other data'!$G$47</f>
        <v>0.29678151394422309</v>
      </c>
      <c r="Y32" s="6">
        <f>((Y4-Y9)*'Other data'!Y470)*'Other data'!$G$41*'Other data'!$G$47</f>
        <v>0.27547466565923689</v>
      </c>
      <c r="Z32" s="6">
        <f>((Z4-Z9)*'Other data'!Z470)*'Other data'!$G$41*'Other data'!$G$47</f>
        <v>0.29532558446317331</v>
      </c>
      <c r="AA32" s="6">
        <f>((AA4-AA9)*'Other data'!AA470)*'Other data'!$G$41*'Other data'!$G$47</f>
        <v>0.30964923076923073</v>
      </c>
      <c r="AB32" s="6">
        <f>((AB4-AB9)*'Other data'!AB470)*'Other data'!$G$41*'Other data'!$G$47</f>
        <v>0.30635423563121517</v>
      </c>
      <c r="AC32" s="6">
        <f>((AC4-AC9)*'Other data'!AC470)*'Other data'!$G$41*'Other data'!$G$47</f>
        <v>0.28574448212561809</v>
      </c>
      <c r="AD32" s="6">
        <f>((AD4-AD9)*'Other data'!AD470)*'Other data'!$G$41*'Other data'!$G$47</f>
        <v>0.23570504213114007</v>
      </c>
      <c r="AE32" s="6">
        <f>((AE4-AE9)*'Other data'!AE470)*'Other data'!$G$41*'Other data'!$G$47</f>
        <v>0.26591578221149803</v>
      </c>
      <c r="AF32" s="6">
        <f>((AF4-AF9)*'Other data'!AF470)*'Other data'!$G$41*'Other data'!$G$47</f>
        <v>0.27775147699199559</v>
      </c>
      <c r="AG32" s="6">
        <f>((AG4-AG9)*'Other data'!AG470)*'Other data'!$G$41*'Other data'!$G$47</f>
        <v>0.31010874962098856</v>
      </c>
      <c r="AH32" s="6">
        <f>((AH4-AH9)*'Other data'!AH470)*'Other data'!$G$41*'Other data'!$G$47</f>
        <v>0.31135832996541318</v>
      </c>
      <c r="AI32" s="6">
        <f>((AI4-AI9)*'Other data'!AI470)*'Other data'!$G$41*'Other data'!$G$47</f>
        <v>0.26925212462725273</v>
      </c>
      <c r="AJ32" s="6">
        <f>((AJ4-AJ9)*'Other data'!AJ470)*'Other data'!$G$41*'Other data'!$G$47</f>
        <v>0.32261545938830999</v>
      </c>
      <c r="AK32" s="6">
        <f>((AK4-AK9)*'Other data'!AK470)*'Other data'!$G$41*'Other data'!$G$47</f>
        <v>0.31135521320099818</v>
      </c>
      <c r="AL32" s="6">
        <f>((AL4-AL9)*'Other data'!AL470)*'Other data'!$G$41*'Other data'!$G$47</f>
        <v>0.32521358306359144</v>
      </c>
      <c r="AM32" s="6">
        <f>((AM4-AM9)*'Other data'!AM470)*'Other data'!$G$41*'Other data'!$G$47</f>
        <v>0.31284555728255631</v>
      </c>
      <c r="AN32" s="6">
        <f>((AN4-AN9)*'Other data'!AN470)*'Other data'!$G$41*'Other data'!$G$47</f>
        <v>0.31812647978950309</v>
      </c>
      <c r="AO32" s="6">
        <f>((AO4-AO9)*'Other data'!AO470)*'Other data'!$G$41*'Other data'!$G$47</f>
        <v>0.31214151842606042</v>
      </c>
      <c r="AP32" s="6">
        <f>((AP4-AP9)*'Other data'!AP470)*'Other data'!$G$41*'Other data'!$G$47</f>
        <v>0.29316181693407983</v>
      </c>
      <c r="AQ32" s="6">
        <f>((AQ4-AQ9)*'Other data'!AQ470)*'Other data'!$G$41*'Other data'!$G$47</f>
        <v>0.28347225875459764</v>
      </c>
      <c r="AR32" s="6">
        <f>((AR4-AR9)*'Other data'!AR470)*'Other data'!$G$41*'Other data'!$G$47</f>
        <v>0.28487650730229114</v>
      </c>
      <c r="AS32" s="6">
        <f>((AS4-AS9)*'Other data'!AS470)*'Other data'!$G$41*'Other data'!$G$47</f>
        <v>0.28027755089940842</v>
      </c>
      <c r="AT32" s="6">
        <f>((AT4-AT9)*'Other data'!AT470)*'Other data'!$G$41*'Other data'!$G$47</f>
        <v>0.30729211925219158</v>
      </c>
      <c r="AU32" s="6">
        <f>((AU4-AU9)*'Other data'!AU470)*'Other data'!$G$41*'Other data'!$G$47</f>
        <v>0.3363710648709512</v>
      </c>
      <c r="AV32" s="6">
        <f>((AV4-AV9)*'Other data'!AV470)*'Other data'!$G$41*'Other data'!$G$47</f>
        <v>0.35713221701711761</v>
      </c>
      <c r="AW32" s="6">
        <f>((AW4-AW9)*'Other data'!AW470)*'Other data'!$G$41*'Other data'!$G$47</f>
        <v>0.31809188911378794</v>
      </c>
      <c r="AX32" s="6">
        <f>((AX4-AX9)*'Other data'!AX470)*'Other data'!$G$41*'Other data'!$G$47</f>
        <v>0.32272260735232178</v>
      </c>
      <c r="AY32" s="6">
        <f>((AY4-AY9)*'Other data'!AY470)*'Other data'!$G$41*'Other data'!$G$47</f>
        <v>0.30817002459674797</v>
      </c>
      <c r="AZ32" s="6">
        <f>((AZ4-AZ9)*'Other data'!AZ470)*'Other data'!$G$41*'Other data'!$G$47</f>
        <v>0.35160518780127531</v>
      </c>
      <c r="BA32" s="6">
        <f>((BA4-BA9)*'Other data'!BA470)*'Other data'!$G$41*'Other data'!$G$47</f>
        <v>0.34390447743961206</v>
      </c>
      <c r="BB32" s="6">
        <f>((BB4-BB9)*'Other data'!BB470)*'Other data'!$G$41*'Other data'!$G$47</f>
        <v>0.35913514935101742</v>
      </c>
      <c r="BC32" s="6">
        <f>((BC4-BC9)*'Other data'!BC470)*'Other data'!$G$41*'Other data'!$G$47</f>
        <v>0.37165497784119517</v>
      </c>
      <c r="BD32" s="6">
        <f>((BD4-BD9)*'Other data'!BD470)*'Other data'!$G$41*'Other data'!$G$47</f>
        <v>0.3822059218385539</v>
      </c>
      <c r="BE32" s="6">
        <f>((BE4-BE9)*'Other data'!BE470)*'Other data'!$G$41*'Other data'!$G$47</f>
        <v>0.41167694449243697</v>
      </c>
      <c r="BF32" s="6">
        <f>((BF4-BF9)*'Other data'!BF470)*'Other data'!$G$41*'Other data'!$G$47</f>
        <v>0.38386852088855167</v>
      </c>
      <c r="BG32" s="6">
        <f>((BG4-BG9)*'Other data'!BG470)*'Other data'!$G$41*'Other data'!$G$47</f>
        <v>0.45937191625331225</v>
      </c>
      <c r="BH32" s="6">
        <f>((BH4-BH9)*'Other data'!BH470)*'Other data'!$G$41*'Other data'!$G$47</f>
        <v>0.49481985444531751</v>
      </c>
      <c r="BI32" s="6">
        <f>((BI4-BI9)*'Other data'!BI470)*'Other data'!$G$41*'Other data'!$G$47</f>
        <v>0.48789696945513666</v>
      </c>
      <c r="BJ32" s="6">
        <f>((BJ4-BJ9)*'Other data'!BJ470)*'Other data'!$G$41*'Other data'!$G$47</f>
        <v>0.48953588965758077</v>
      </c>
      <c r="BK32" s="6">
        <f>((BK4-BK9)*'Other data'!BK470)*'Other data'!$G$41*'Other data'!$G$47</f>
        <v>0.48953588965758077</v>
      </c>
      <c r="BL32" s="6">
        <f>((BL4-BL9)*'Other data'!BL470)*'Other data'!$G$41*'Other data'!$G$47</f>
        <v>0.48953588965758077</v>
      </c>
      <c r="BM32" s="6">
        <f>((BM4-BM9)*'Other data'!BM470)*'Other data'!$G$41*'Other data'!$G$47</f>
        <v>0.48953588965758077</v>
      </c>
      <c r="BN32" s="6">
        <f>((BN4-BN9)*'Other data'!BN470)*'Other data'!$G$41*'Other data'!$G$47</f>
        <v>0.48953588965758077</v>
      </c>
      <c r="BO32" s="6">
        <f>((BO4-BO9)*'Other data'!BO470)*'Other data'!$G$41*'Other data'!$G$47</f>
        <v>0.48953588965758077</v>
      </c>
      <c r="BP32" s="6">
        <f>((BP4-BP9)*'Other data'!BP470)*'Other data'!$G$41*'Other data'!$G$47</f>
        <v>0.50951694637829825</v>
      </c>
      <c r="BQ32" s="6">
        <f>((BQ4-BQ9)*'Other data'!BQ470)*'Other data'!$G$41*'Other data'!$G$47</f>
        <v>0.50951694637829825</v>
      </c>
      <c r="BR32" s="6">
        <f>((BR4-BR9)*'Other data'!BR470)*'Other data'!$G$41*'Other data'!$G$47</f>
        <v>0.50951694637829825</v>
      </c>
      <c r="BS32" s="6">
        <f>((BS4-BS9)*'Other data'!BS470)*'Other data'!$G$41*'Other data'!$G$47</f>
        <v>0.50951694637829825</v>
      </c>
      <c r="BT32" s="6">
        <f>((BT4-BT9)*'Other data'!BT470)*'Other data'!$G$41*'Other data'!$G$47</f>
        <v>0.50951694637829825</v>
      </c>
      <c r="BU32" s="6">
        <f>((BU4-BU9)*'Other data'!BU470)*'Other data'!$G$41*'Other data'!$G$47</f>
        <v>0.50951694637829825</v>
      </c>
      <c r="BV32" s="6">
        <f>((BV4-BV9)*'Other data'!BV470)*'Other data'!$G$41*'Other data'!$G$47</f>
        <v>0.50951694637829825</v>
      </c>
      <c r="BW32" s="6">
        <f>((BW4-BW9)*'Other data'!BW470)*'Other data'!$G$41*'Other data'!$G$47</f>
        <v>0.50951694637829825</v>
      </c>
      <c r="BX32" s="6">
        <f>((BX4-BX9)*'Other data'!BX470)*'Other data'!$G$41*'Other data'!$G$47</f>
        <v>0.50951694637829825</v>
      </c>
      <c r="BY32" s="6">
        <f>((BY4-BY9)*'Other data'!BY470)*'Other data'!$G$41*'Other data'!$G$47</f>
        <v>0.50951694637829825</v>
      </c>
      <c r="BZ32" s="6">
        <f>((BZ4-BZ9)*'Other data'!BZ470)*'Other data'!$G$41*'Other data'!$G$47</f>
        <v>0.50951694637829825</v>
      </c>
    </row>
    <row r="33" spans="1:78" ht="14.5" customHeight="1" x14ac:dyDescent="0.35">
      <c r="A33" s="12" t="s">
        <v>118</v>
      </c>
      <c r="B33" s="154" t="s">
        <v>0</v>
      </c>
      <c r="C33" t="s">
        <v>113</v>
      </c>
      <c r="D33" s="75" t="s">
        <v>6</v>
      </c>
      <c r="E33" s="40" t="s">
        <v>202</v>
      </c>
      <c r="J33" s="6">
        <f>J$14*'Other data'!$G$41</f>
        <v>0</v>
      </c>
      <c r="K33" s="6">
        <f>K$14*'Other data'!$G$41</f>
        <v>0</v>
      </c>
      <c r="L33" s="6">
        <f>L$14*'Other data'!$G$41</f>
        <v>0</v>
      </c>
      <c r="M33" s="6">
        <f>M$14*'Other data'!$G$41</f>
        <v>0</v>
      </c>
      <c r="N33" s="6">
        <f>N$14*'Other data'!$G$41</f>
        <v>0</v>
      </c>
      <c r="O33" s="6">
        <f>O$14*'Other data'!$G$41</f>
        <v>0</v>
      </c>
      <c r="P33" s="6">
        <f>P$14*'Other data'!$G$41</f>
        <v>0</v>
      </c>
      <c r="Q33" s="6">
        <f>Q$14*'Other data'!$G$41</f>
        <v>0</v>
      </c>
      <c r="R33" s="6">
        <f>R$14*'Other data'!$G$41</f>
        <v>0</v>
      </c>
      <c r="S33" s="6">
        <f>S$14*'Other data'!$G$41</f>
        <v>0</v>
      </c>
      <c r="T33" s="6">
        <f>T$14*'Other data'!$G$41</f>
        <v>0</v>
      </c>
      <c r="U33" s="6">
        <f>U$14*'Other data'!$G$41</f>
        <v>0</v>
      </c>
      <c r="V33" s="6">
        <f>V$14*'Other data'!$G$41</f>
        <v>0</v>
      </c>
      <c r="W33" s="6">
        <f>W$14*'Other data'!$G$41</f>
        <v>0</v>
      </c>
      <c r="X33" s="6">
        <f>X$14*'Other data'!$G$41</f>
        <v>-0.14921434262948224</v>
      </c>
      <c r="Y33" s="6">
        <f>Y$14*'Other data'!$G$41</f>
        <v>0.28351915375897291</v>
      </c>
      <c r="Z33" s="6">
        <f>Z$14*'Other data'!$G$41</f>
        <v>0.33485584463173312</v>
      </c>
      <c r="AA33" s="6">
        <f>AA$14*'Other data'!$G$41</f>
        <v>0.34975726495726533</v>
      </c>
      <c r="AB33" s="6">
        <f>AB$14*'Other data'!$G$41</f>
        <v>0.35257225686836369</v>
      </c>
      <c r="AC33" s="6">
        <f>AC$14*'Other data'!$G$41</f>
        <v>0.44111257565568307</v>
      </c>
      <c r="AD33" s="6">
        <f>AD$14*'Other data'!$G$41</f>
        <v>0.36527714042553239</v>
      </c>
      <c r="AE33" s="6">
        <f>AE$14*'Other data'!$G$41</f>
        <v>0.4091571794434013</v>
      </c>
      <c r="AF33" s="6">
        <f>AF$14*'Other data'!$G$41</f>
        <v>0.42743796856106364</v>
      </c>
      <c r="AG33" s="6">
        <f>AG$14*'Other data'!$G$41</f>
        <v>0.462220055401662</v>
      </c>
      <c r="AH33" s="6">
        <f>AH$14*'Other data'!$G$41</f>
        <v>0.4691848767123285</v>
      </c>
      <c r="AI33" s="6">
        <f>AI$14*'Other data'!$G$41</f>
        <v>0.24383933632907009</v>
      </c>
      <c r="AJ33" s="6">
        <f>AJ$14*'Other data'!$G$41</f>
        <v>0.34113537117903892</v>
      </c>
      <c r="AK33" s="6">
        <f>AK$14*'Other data'!$G$41</f>
        <v>0.40312121212121221</v>
      </c>
      <c r="AL33" s="6">
        <f>AL$14*'Other data'!$G$41</f>
        <v>0.49512937117766981</v>
      </c>
      <c r="AM33" s="6">
        <f>AM$14*'Other data'!$G$41</f>
        <v>0.5502988314390902</v>
      </c>
      <c r="AN33" s="6">
        <f>AN$14*'Other data'!$G$41</f>
        <v>0.60143519313304816</v>
      </c>
      <c r="AO33" s="6">
        <f>AO$14*'Other data'!$G$41</f>
        <v>0.5882440934933667</v>
      </c>
      <c r="AP33" s="6">
        <f>AP$14*'Other data'!$G$41</f>
        <v>0.5518593460826634</v>
      </c>
      <c r="AQ33" s="6">
        <f>AQ$14*'Other data'!$G$41</f>
        <v>0.53222762367743859</v>
      </c>
      <c r="AR33" s="6">
        <f>AR$14*'Other data'!$G$41</f>
        <v>0.54878455598455611</v>
      </c>
      <c r="AS33" s="6">
        <f>AS$14*'Other data'!$G$41</f>
        <v>0.54075447452960101</v>
      </c>
      <c r="AT33" s="6">
        <f>AT$14*'Other data'!$G$41</f>
        <v>0.58465421637186366</v>
      </c>
      <c r="AU33" s="6">
        <f>AU$14*'Other data'!$G$41</f>
        <v>0.70968146214099259</v>
      </c>
      <c r="AV33" s="6">
        <f>AV$14*'Other data'!$G$41</f>
        <v>0.78982870540947925</v>
      </c>
      <c r="AW33" s="6">
        <f>AW$14*'Other data'!$G$41</f>
        <v>0.67077062873800075</v>
      </c>
      <c r="AX33" s="6">
        <f>AX$14*'Other data'!$G$41</f>
        <v>0.680151057281842</v>
      </c>
      <c r="AY33" s="6">
        <f>AY$14*'Other data'!$G$41</f>
        <v>0.64463402223631905</v>
      </c>
      <c r="AZ33" s="6">
        <f>AZ$14*'Other data'!$G$41</f>
        <v>0.73674677945841593</v>
      </c>
      <c r="BA33" s="6">
        <f>BA$14*'Other data'!$G$41</f>
        <v>0.66746133700895938</v>
      </c>
      <c r="BB33" s="6">
        <f>BB$14*'Other data'!$G$41</f>
        <v>0.69209383873190811</v>
      </c>
      <c r="BC33" s="6">
        <f>BC$14*'Other data'!$G$41</f>
        <v>0.70719117849758795</v>
      </c>
      <c r="BD33" s="6">
        <f>BD$14*'Other data'!$G$41</f>
        <v>0.70798577532735973</v>
      </c>
      <c r="BE33" s="6">
        <f>BE$14*'Other data'!$G$41</f>
        <v>0.7429480358373538</v>
      </c>
      <c r="BF33" s="6">
        <f>BF$14*'Other data'!$G$41</f>
        <v>0.692888435561681</v>
      </c>
      <c r="BG33" s="6">
        <f>BG$14*'Other data'!$G$41</f>
        <v>0.83049947292764814</v>
      </c>
      <c r="BH33" s="6">
        <f>BH$14*'Other data'!$G$41</f>
        <v>0.87368149974902454</v>
      </c>
      <c r="BI33" s="6">
        <f>BI$14*'Other data'!$G$41</f>
        <v>0.86094847340738989</v>
      </c>
      <c r="BJ33" s="6">
        <f>BJ$14*'Other data'!$G$41</f>
        <v>0.58767813884463549</v>
      </c>
      <c r="BK33" s="6">
        <f>BK$14*'Other data'!$G$41</f>
        <v>0.58767813884463549</v>
      </c>
      <c r="BL33" s="6">
        <f>BL$14*'Other data'!$G$41</f>
        <v>0.58767813884463549</v>
      </c>
      <c r="BM33" s="6">
        <f>BM$14*'Other data'!$G$41</f>
        <v>0.58767813884463549</v>
      </c>
      <c r="BN33" s="6">
        <f>BN$14*'Other data'!$G$41</f>
        <v>0.58767813884463549</v>
      </c>
      <c r="BO33" s="6">
        <f>BO$14*'Other data'!$G$41</f>
        <v>0.58767813884463549</v>
      </c>
      <c r="BP33" s="6">
        <f>BP$14*'Other data'!$G$41</f>
        <v>0.47014251107570698</v>
      </c>
      <c r="BQ33" s="6">
        <f>BQ$14*'Other data'!$G$41</f>
        <v>0.47014251107570698</v>
      </c>
      <c r="BR33" s="6">
        <f>BR$14*'Other data'!$G$41</f>
        <v>0.47014251107570698</v>
      </c>
      <c r="BS33" s="6">
        <f>BS$14*'Other data'!$G$41</f>
        <v>0.47014251107570698</v>
      </c>
      <c r="BT33" s="6">
        <f>BT$14*'Other data'!$G$41</f>
        <v>0.47014251107570698</v>
      </c>
      <c r="BU33" s="6">
        <f>BU$14*'Other data'!$G$41</f>
        <v>0.47014251107570698</v>
      </c>
      <c r="BV33" s="6">
        <f>BV$14*'Other data'!$G$41</f>
        <v>0.47014251107570698</v>
      </c>
      <c r="BW33" s="6">
        <f>BW$14*'Other data'!$G$41</f>
        <v>0.47014251107570698</v>
      </c>
      <c r="BX33" s="6">
        <f>BX$14*'Other data'!$G$41</f>
        <v>0.47014251107570698</v>
      </c>
      <c r="BY33" s="6">
        <f>BY$14*'Other data'!$G$41</f>
        <v>0.47014251107570698</v>
      </c>
      <c r="BZ33" s="6">
        <f>BZ$14*'Other data'!$G$41</f>
        <v>0.47014251107570698</v>
      </c>
    </row>
    <row r="34" spans="1:78" ht="14.5" customHeight="1" x14ac:dyDescent="0.35">
      <c r="A34" s="12"/>
      <c r="B34" s="37"/>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row>
    <row r="35" spans="1:78" ht="14.5" customHeight="1" x14ac:dyDescent="0.35">
      <c r="A35" s="12" t="s">
        <v>118</v>
      </c>
      <c r="B35" s="155" t="s">
        <v>2</v>
      </c>
      <c r="C35" t="s">
        <v>113</v>
      </c>
      <c r="D35" s="75" t="s">
        <v>4</v>
      </c>
      <c r="E35" s="40" t="s">
        <v>20</v>
      </c>
      <c r="J35" s="6">
        <f>((J4-J9)*'Other data'!J473)*'Other data'!$E$41*'Other data'!$E$42</f>
        <v>0.22342746913580339</v>
      </c>
      <c r="K35" s="6">
        <f>((K4-K9)*'Other data'!K473)*'Other data'!$E$41*'Other data'!$E$42</f>
        <v>0.20340561556064074</v>
      </c>
      <c r="L35" s="6">
        <f>((L4-L9)*'Other data'!L473)*'Other data'!$E$41*'Other data'!$E$42</f>
        <v>0.2115126167621777</v>
      </c>
      <c r="M35" s="6">
        <f>((M4-M9)*'Other data'!M473)*'Other data'!$E$41*'Other data'!$E$42</f>
        <v>0.20141462068965521</v>
      </c>
      <c r="N35" s="6">
        <f>((N4-N9)*'Other data'!N473)*'Other data'!$E$41*'Other data'!$E$42</f>
        <v>0.16663961168708766</v>
      </c>
      <c r="O35" s="6">
        <f>((O4-O9)*'Other data'!O473)*'Other data'!$E$41*'Other data'!$E$42</f>
        <v>0.16583278978568172</v>
      </c>
      <c r="P35" s="6">
        <f>((P4-P9)*'Other data'!P473)*'Other data'!$E$41*'Other data'!$E$42</f>
        <v>0.16315083017121704</v>
      </c>
      <c r="Q35" s="6">
        <f>((Q4-Q9)*'Other data'!Q473)*'Other data'!$E$41*'Other data'!$E$42</f>
        <v>0.18745913576516299</v>
      </c>
      <c r="R35" s="6">
        <f>((R4-R9)*'Other data'!R473)*'Other data'!$E$41*'Other data'!$E$42</f>
        <v>0.2240615243243243</v>
      </c>
      <c r="S35" s="6">
        <f>((S4-S9)*'Other data'!S473)*'Other data'!$E$41*'Other data'!$E$42</f>
        <v>0.23931125874974707</v>
      </c>
      <c r="T35" s="6">
        <f>((T4-T9)*'Other data'!T473)*'Other data'!$E$41*'Other data'!$E$42</f>
        <v>0.21291576244751051</v>
      </c>
      <c r="U35" s="6">
        <f>((U4-U9)*'Other data'!U473)*'Other data'!$E$41*'Other data'!$E$42</f>
        <v>0.18874882856579209</v>
      </c>
      <c r="V35" s="6">
        <f>((V4-V9)*'Other data'!V473)*'Other data'!$E$41*'Other data'!$E$42</f>
        <v>0.20170647205684658</v>
      </c>
      <c r="W35" s="6">
        <f>((W4-W9)*'Other data'!W473)*'Other data'!$E$41*'Other data'!$E$42</f>
        <v>0.2134269671287129</v>
      </c>
      <c r="X35" s="6">
        <f>((X4-X9)*'Other data'!X473)*'Other data'!$E$41*'Other data'!$E$42</f>
        <v>0.19847806108897742</v>
      </c>
      <c r="Y35" s="6">
        <f>((Y4-Y9)*'Other data'!Y473)*'Other data'!$E$41*'Other data'!$E$42</f>
        <v>0.17537181715149228</v>
      </c>
      <c r="Z35" s="6">
        <f>((Z4-Z9)*'Other data'!Z473)*'Other data'!$E$41*'Other data'!$E$42</f>
        <v>0.20048543788933679</v>
      </c>
      <c r="AA35" s="6">
        <f>((AA4-AA9)*'Other data'!AA473)*'Other data'!$E$41*'Other data'!$E$42</f>
        <v>0.19884861111111116</v>
      </c>
      <c r="AB35" s="6">
        <f>((AB4-AB9)*'Other data'!AB473)*'Other data'!$E$41*'Other data'!$E$42</f>
        <v>0.21469067250969159</v>
      </c>
      <c r="AC35" s="6">
        <f>((AC4-AC9)*'Other data'!AC473)*'Other data'!$E$41*'Other data'!$E$42</f>
        <v>0.20121638330900524</v>
      </c>
      <c r="AD35" s="6">
        <f>((AD4-AD9)*'Other data'!AD473)*'Other data'!$E$41*'Other data'!$E$42</f>
        <v>0.16016680705882527</v>
      </c>
      <c r="AE35" s="6">
        <f>((AE4-AE9)*'Other data'!AE473)*'Other data'!$E$41*'Other data'!$E$42</f>
        <v>0.18307232657446973</v>
      </c>
      <c r="AF35" s="6">
        <f>((AF4-AF9)*'Other data'!AF473)*'Other data'!$E$41*'Other data'!$E$42</f>
        <v>0.19610659133315789</v>
      </c>
      <c r="AG35" s="6">
        <f>((AG4-AG9)*'Other data'!AG473)*'Other data'!$E$41*'Other data'!$E$42</f>
        <v>0.22191477562547435</v>
      </c>
      <c r="AH35" s="6">
        <f>((AH4-AH9)*'Other data'!AH473)*'Other data'!$E$41*'Other data'!$E$42</f>
        <v>0.22568465100753887</v>
      </c>
      <c r="AI35" s="6">
        <f>((AI4-AI9)*'Other data'!AI473)*'Other data'!$E$41*'Other data'!$E$42</f>
        <v>0.20425140191456412</v>
      </c>
      <c r="AJ35" s="6">
        <f>((AJ4-AJ9)*'Other data'!AJ473)*'Other data'!$E$41*'Other data'!$E$42</f>
        <v>0.23187263438652642</v>
      </c>
      <c r="AK35" s="6">
        <f>((AK4-AK9)*'Other data'!AK473)*'Other data'!$E$41*'Other data'!$E$42</f>
        <v>0.24836208103332769</v>
      </c>
      <c r="AL35" s="6">
        <f>((AL4-AL9)*'Other data'!AL473)*'Other data'!$E$41*'Other data'!$E$42</f>
        <v>0.24886230322161648</v>
      </c>
      <c r="AM35" s="6">
        <f>((AM4-AM9)*'Other data'!AM473)*'Other data'!$E$41*'Other data'!$E$42</f>
        <v>0.26503255098897488</v>
      </c>
      <c r="AN35" s="6">
        <f>((AN4-AN9)*'Other data'!AN473)*'Other data'!$E$41*'Other data'!$E$42</f>
        <v>0.25040620064041219</v>
      </c>
      <c r="AO35" s="6">
        <f>((AO4-AO9)*'Other data'!AO473)*'Other data'!$E$41*'Other data'!$E$42</f>
        <v>0.25304761239293883</v>
      </c>
      <c r="AP35" s="6">
        <f>((AP4-AP9)*'Other data'!AP473)*'Other data'!$E$41*'Other data'!$E$42</f>
        <v>0.26797490662397505</v>
      </c>
      <c r="AQ35" s="6">
        <f>((AQ4-AQ9)*'Other data'!AQ473)*'Other data'!$E$41*'Other data'!$E$42</f>
        <v>0.32016281706857924</v>
      </c>
      <c r="AR35" s="6">
        <f>((AR4-AR9)*'Other data'!AR473)*'Other data'!$E$41*'Other data'!$E$42</f>
        <v>0.31534894088470122</v>
      </c>
      <c r="AS35" s="6">
        <f>((AS4-AS9)*'Other data'!AS473)*'Other data'!$E$41*'Other data'!$E$42</f>
        <v>0.29658891054733971</v>
      </c>
      <c r="AT35" s="6">
        <f>((AT4-AT9)*'Other data'!AT473)*'Other data'!$E$41*'Other data'!$E$42</f>
        <v>0.34495703222585661</v>
      </c>
      <c r="AU35" s="6">
        <f>((AU4-AU9)*'Other data'!AU473)*'Other data'!$E$41*'Other data'!$E$42</f>
        <v>0.34010852114729512</v>
      </c>
      <c r="AV35" s="6">
        <f>((AV4-AV9)*'Other data'!AV473)*'Other data'!$E$41*'Other data'!$E$42</f>
        <v>0.24468610623460543</v>
      </c>
      <c r="AW35" s="6">
        <f>((AW4-AW9)*'Other data'!AW473)*'Other data'!$E$41*'Other data'!$E$42</f>
        <v>0.33098842989859162</v>
      </c>
      <c r="AX35" s="6">
        <f>((AX4-AX9)*'Other data'!AX473)*'Other data'!$E$41*'Other data'!$E$42</f>
        <v>0.33805344910668134</v>
      </c>
      <c r="AY35" s="6">
        <f>((AY4-AY9)*'Other data'!AY473)*'Other data'!$E$41*'Other data'!$E$42</f>
        <v>0.3292073127014265</v>
      </c>
      <c r="AZ35" s="6">
        <f>((AZ4-AZ9)*'Other data'!AZ473)*'Other data'!$E$41*'Other data'!$E$42</f>
        <v>0.35801003377768004</v>
      </c>
      <c r="BA35" s="6">
        <f>((BA4-BA9)*'Other data'!BA473)*'Other data'!$E$41*'Other data'!$E$42</f>
        <v>0.35567967327735711</v>
      </c>
      <c r="BB35" s="6">
        <f>((BB4-BB9)*'Other data'!BB473)*'Other data'!$E$41*'Other data'!$E$42</f>
        <v>0.37143183925546508</v>
      </c>
      <c r="BC35" s="6">
        <f>((BC4-BC9)*'Other data'!BC473)*'Other data'!$E$41*'Other data'!$E$42</f>
        <v>0.38438034327038278</v>
      </c>
      <c r="BD35" s="6">
        <f>((BD4-BD9)*'Other data'!BD473)*'Other data'!$E$41*'Other data'!$E$42</f>
        <v>0.3952925487225703</v>
      </c>
      <c r="BE35" s="6">
        <f>((BE4-BE9)*'Other data'!BE473)*'Other data'!$E$41*'Other data'!$E$42</f>
        <v>0.4257726511821941</v>
      </c>
      <c r="BF35" s="6">
        <f>((BF4-BF9)*'Other data'!BF473)*'Other data'!$E$41*'Other data'!$E$42</f>
        <v>0.39701207471216227</v>
      </c>
      <c r="BG35" s="6">
        <f>((BG4-BG9)*'Other data'!BG473)*'Other data'!$E$41*'Other data'!$E$42</f>
        <v>0.3681696157797415</v>
      </c>
      <c r="BH35" s="6">
        <f>((BH4-BH9)*'Other data'!BH473)*'Other data'!$E$41*'Other data'!$E$42</f>
        <v>0.40483607008579298</v>
      </c>
      <c r="BI35" s="6">
        <f>((BI4-BI9)*'Other data'!BI473)*'Other data'!$E$41*'Other data'!$E$42</f>
        <v>0.39917212283730913</v>
      </c>
      <c r="BJ35" s="6">
        <f>((BJ4-BJ9)*'Other data'!BJ473)*'Other data'!$E$41*'Other data'!$E$42</f>
        <v>0.40051300277165497</v>
      </c>
      <c r="BK35" s="6">
        <f>((BK4-BK9)*'Other data'!BK473)*'Other data'!$E$41*'Other data'!$E$42</f>
        <v>0.40051300277165497</v>
      </c>
      <c r="BL35" s="6">
        <f>((BL4-BL9)*'Other data'!BL473)*'Other data'!$E$41*'Other data'!$E$42</f>
        <v>0.40051300277165497</v>
      </c>
      <c r="BM35" s="6">
        <f>((BM4-BM9)*'Other data'!BM473)*'Other data'!$E$41*'Other data'!$E$42</f>
        <v>0.40051300277165497</v>
      </c>
      <c r="BN35" s="6">
        <f>((BN4-BN9)*'Other data'!BN473)*'Other data'!$E$41*'Other data'!$E$42</f>
        <v>0.40051300277165497</v>
      </c>
      <c r="BO35" s="6">
        <f>((BO4-BO9)*'Other data'!BO473)*'Other data'!$E$41*'Other data'!$E$42</f>
        <v>0.40051300277165497</v>
      </c>
      <c r="BP35" s="6">
        <f>((BP4-BP9)*'Other data'!BP473)*'Other data'!$E$41*'Other data'!$E$42</f>
        <v>0.41686047227253886</v>
      </c>
      <c r="BQ35" s="6">
        <f>((BQ4-BQ9)*'Other data'!BQ473)*'Other data'!$E$41*'Other data'!$E$42</f>
        <v>0.41686047227253886</v>
      </c>
      <c r="BR35" s="6">
        <f>((BR4-BR9)*'Other data'!BR473)*'Other data'!$E$41*'Other data'!$E$42</f>
        <v>0.41686047227253886</v>
      </c>
      <c r="BS35" s="6">
        <f>((BS4-BS9)*'Other data'!BS473)*'Other data'!$E$41*'Other data'!$E$42</f>
        <v>0.41686047227253886</v>
      </c>
      <c r="BT35" s="6">
        <f>((BT4-BT9)*'Other data'!BT473)*'Other data'!$E$41*'Other data'!$E$42</f>
        <v>0.41686047227253886</v>
      </c>
      <c r="BU35" s="6">
        <f>((BU4-BU9)*'Other data'!BU473)*'Other data'!$E$41*'Other data'!$E$42</f>
        <v>0.41686047227253886</v>
      </c>
      <c r="BV35" s="6">
        <f>((BV4-BV9)*'Other data'!BV473)*'Other data'!$E$41*'Other data'!$E$42</f>
        <v>0.41686047227253886</v>
      </c>
      <c r="BW35" s="6">
        <f>((BW4-BW9)*'Other data'!BW473)*'Other data'!$E$41*'Other data'!$E$42</f>
        <v>0.41686047227253886</v>
      </c>
      <c r="BX35" s="6">
        <f>((BX4-BX9)*'Other data'!BX473)*'Other data'!$E$41*'Other data'!$E$42</f>
        <v>0.41686047227253886</v>
      </c>
      <c r="BY35" s="6">
        <f>((BY4-BY9)*'Other data'!BY473)*'Other data'!$E$41*'Other data'!$E$42</f>
        <v>0.41686047227253886</v>
      </c>
      <c r="BZ35" s="6">
        <f>((BZ4-BZ9)*'Other data'!BZ473)*'Other data'!$E$41*'Other data'!$E$42</f>
        <v>0.41686047227253886</v>
      </c>
    </row>
    <row r="36" spans="1:78" ht="14.5" customHeight="1" x14ac:dyDescent="0.35">
      <c r="A36" s="12" t="s">
        <v>118</v>
      </c>
      <c r="B36" s="155" t="s">
        <v>2</v>
      </c>
      <c r="C36" t="s">
        <v>113</v>
      </c>
      <c r="D36" s="75" t="s">
        <v>4</v>
      </c>
      <c r="E36" s="40" t="s">
        <v>21</v>
      </c>
      <c r="J36" s="6">
        <f>((J4-J9)*'Other data'!J473)*'Other data'!$E$41*'Other data'!$E$43</f>
        <v>0.78567901234568227</v>
      </c>
      <c r="K36" s="6">
        <f>((K4-K9)*'Other data'!K473)*'Other data'!$E$41*'Other data'!$E$43</f>
        <v>0.71527249427917627</v>
      </c>
      <c r="L36" s="6">
        <f>((L4-L9)*'Other data'!L473)*'Other data'!$E$41*'Other data'!$E$43</f>
        <v>0.74378063037249309</v>
      </c>
      <c r="M36" s="6">
        <f>((M4-M9)*'Other data'!M473)*'Other data'!$E$41*'Other data'!$E$43</f>
        <v>0.70827119363395241</v>
      </c>
      <c r="N36" s="6">
        <f>((N4-N9)*'Other data'!N473)*'Other data'!$E$41*'Other data'!$E$43</f>
        <v>0.5859854476908577</v>
      </c>
      <c r="O36" s="6">
        <f>((O4-O9)*'Other data'!O473)*'Other data'!$E$41*'Other data'!$E$43</f>
        <v>0.58314827177382589</v>
      </c>
      <c r="P36" s="6">
        <f>((P4-P9)*'Other data'!P473)*'Other data'!$E$41*'Other data'!$E$43</f>
        <v>0.5737172049976863</v>
      </c>
      <c r="Q36" s="6">
        <f>((Q4-Q9)*'Other data'!Q473)*'Other data'!$E$41*'Other data'!$E$43</f>
        <v>0.65919696093244129</v>
      </c>
      <c r="R36" s="6">
        <f>((R4-R9)*'Other data'!R473)*'Other data'!$E$41*'Other data'!$E$43</f>
        <v>0.78790865696465684</v>
      </c>
      <c r="S36" s="6">
        <f>((S4-S9)*'Other data'!S473)*'Other data'!$E$41*'Other data'!$E$43</f>
        <v>0.84153409670240731</v>
      </c>
      <c r="T36" s="6">
        <f>((T4-T9)*'Other data'!T473)*'Other data'!$E$41*'Other data'!$E$43</f>
        <v>0.74871476904619083</v>
      </c>
      <c r="U36" s="6">
        <f>((U4-U9)*'Other data'!U473)*'Other data'!$E$41*'Other data'!$E$43</f>
        <v>0.66373214440718098</v>
      </c>
      <c r="V36" s="6">
        <f>((V4-V9)*'Other data'!V473)*'Other data'!$E$41*'Other data'!$E$43</f>
        <v>0.70929748415594407</v>
      </c>
      <c r="W36" s="6">
        <f>((W4-W9)*'Other data'!W473)*'Other data'!$E$41*'Other data'!$E$43</f>
        <v>0.75051241188118822</v>
      </c>
      <c r="X36" s="6">
        <f>((X4-X9)*'Other data'!X473)*'Other data'!$E$41*'Other data'!$E$43</f>
        <v>0.69794483020299747</v>
      </c>
      <c r="Y36" s="6">
        <f>((Y4-Y9)*'Other data'!Y473)*'Other data'!$E$41*'Other data'!$E$43</f>
        <v>0.61669210426898391</v>
      </c>
      <c r="Z36" s="6">
        <f>((Z4-Z9)*'Other data'!Z473)*'Other data'!$E$41*'Other data'!$E$43</f>
        <v>0.70500373763283264</v>
      </c>
      <c r="AA36" s="6">
        <f>((AA4-AA9)*'Other data'!AA473)*'Other data'!$E$41*'Other data'!$E$43</f>
        <v>0.69924786324786337</v>
      </c>
      <c r="AB36" s="6">
        <f>((AB4-AB9)*'Other data'!AB473)*'Other data'!$E$41*'Other data'!$E$43</f>
        <v>0.75495621102309129</v>
      </c>
      <c r="AC36" s="6">
        <f>((AC4-AC9)*'Other data'!AC473)*'Other data'!$E$41*'Other data'!$E$43</f>
        <v>0.70757409515254599</v>
      </c>
      <c r="AD36" s="6">
        <f>((AD4-AD9)*'Other data'!AD473)*'Other data'!$E$41*'Other data'!$E$43</f>
        <v>0.56322393691015482</v>
      </c>
      <c r="AE36" s="6">
        <f>((AE4-AE9)*'Other data'!AE473)*'Other data'!$E$41*'Other data'!$E$43</f>
        <v>0.64377081872341013</v>
      </c>
      <c r="AF36" s="6">
        <f>((AF4-AF9)*'Other data'!AF473)*'Other data'!$E$41*'Other data'!$E$43</f>
        <v>0.68960559589681891</v>
      </c>
      <c r="AG36" s="6">
        <f>((AG4-AG9)*'Other data'!AG473)*'Other data'!$E$41*'Other data'!$E$43</f>
        <v>0.78035965055111856</v>
      </c>
      <c r="AH36" s="6">
        <f>((AH4-AH9)*'Other data'!AH473)*'Other data'!$E$41*'Other data'!$E$43</f>
        <v>0.79361635519134555</v>
      </c>
      <c r="AI36" s="6">
        <f>((AI4-AI9)*'Other data'!AI473)*'Other data'!$E$41*'Other data'!$E$43</f>
        <v>0.7182466880512145</v>
      </c>
      <c r="AJ36" s="6">
        <f>((AJ4-AJ9)*'Other data'!AJ473)*'Other data'!$E$41*'Other data'!$E$43</f>
        <v>0.81537629674382917</v>
      </c>
      <c r="AK36" s="6">
        <f>((AK4-AK9)*'Other data'!AK473)*'Other data'!$E$41*'Other data'!$E$43</f>
        <v>0.87336116407324027</v>
      </c>
      <c r="AL36" s="6">
        <f>((AL4-AL9)*'Other data'!AL473)*'Other data'!$E$41*'Other data'!$E$43</f>
        <v>0.87512018715293705</v>
      </c>
      <c r="AM36" s="6">
        <f>((AM4-AM9)*'Other data'!AM473)*'Other data'!$E$41*'Other data'!$E$43</f>
        <v>0.9319825968843074</v>
      </c>
      <c r="AN36" s="6">
        <f>((AN4-AN9)*'Other data'!AN473)*'Other data'!$E$41*'Other data'!$E$43</f>
        <v>0.8805492769772737</v>
      </c>
      <c r="AO36" s="6">
        <f>((AO4-AO9)*'Other data'!AO473)*'Other data'!$E$41*'Other data'!$E$43</f>
        <v>0.88983775786527941</v>
      </c>
      <c r="AP36" s="6">
        <f>((AP4-AP9)*'Other data'!AP473)*'Other data'!$E$41*'Other data'!$E$43</f>
        <v>0.94232934197441776</v>
      </c>
      <c r="AQ36" s="6">
        <f>((AQ4-AQ9)*'Other data'!AQ473)*'Other data'!$E$41*'Other data'!$E$43</f>
        <v>1.1258472688125865</v>
      </c>
      <c r="AR36" s="6">
        <f>((AR4-AR9)*'Other data'!AR473)*'Other data'!$E$41*'Other data'!$E$43</f>
        <v>1.1089193525615868</v>
      </c>
      <c r="AS36" s="6">
        <f>((AS4-AS9)*'Other data'!AS473)*'Other data'!$E$41*'Other data'!$E$43</f>
        <v>1.0429500151115243</v>
      </c>
      <c r="AT36" s="6">
        <f>((AT4-AT9)*'Other data'!AT473)*'Other data'!$E$41*'Other data'!$E$43</f>
        <v>1.2130357177172981</v>
      </c>
      <c r="AU36" s="6">
        <f>((AU4-AU9)*'Other data'!AU473)*'Other data'!$E$41*'Other data'!$E$43</f>
        <v>1.1959860084300489</v>
      </c>
      <c r="AV36" s="6">
        <f>((AV4-AV9)*'Other data'!AV473)*'Other data'!$E$41*'Other data'!$E$43</f>
        <v>0.86043465928652463</v>
      </c>
      <c r="AW36" s="6">
        <f>((AW4-AW9)*'Other data'!AW473)*'Other data'!$E$41*'Other data'!$E$43</f>
        <v>1.1639153578851573</v>
      </c>
      <c r="AX36" s="6">
        <f>((AX4-AX9)*'Other data'!AX473)*'Other data'!$E$41*'Other data'!$E$43</f>
        <v>1.1887593814740443</v>
      </c>
      <c r="AY36" s="6">
        <f>((AY4-AY9)*'Other data'!AY473)*'Other data'!$E$41*'Other data'!$E$43</f>
        <v>1.1576520886204009</v>
      </c>
      <c r="AZ36" s="6">
        <f>((AZ4-AZ9)*'Other data'!AZ473)*'Other data'!$E$41*'Other data'!$E$43</f>
        <v>1.2589363825149189</v>
      </c>
      <c r="BA36" s="6">
        <f>((BA4-BA9)*'Other data'!BA473)*'Other data'!$E$41*'Other data'!$E$43</f>
        <v>1.2507417082280692</v>
      </c>
      <c r="BB36" s="6">
        <f>((BB4-BB9)*'Other data'!BB473)*'Other data'!$E$41*'Other data'!$E$43</f>
        <v>1.3061339402389982</v>
      </c>
      <c r="BC36" s="6">
        <f>((BC4-BC9)*'Other data'!BC473)*'Other data'!$E$41*'Other data'!$E$43</f>
        <v>1.351667141170577</v>
      </c>
      <c r="BD36" s="6">
        <f>((BD4-BD9)*'Other data'!BD473)*'Other data'!$E$41*'Other data'!$E$43</f>
        <v>1.3900397317716757</v>
      </c>
      <c r="BE36" s="6">
        <f>((BE4-BE9)*'Other data'!BE473)*'Other data'!$E$41*'Other data'!$E$43</f>
        <v>1.4972225096516716</v>
      </c>
      <c r="BF36" s="6">
        <f>((BF4-BF9)*'Other data'!BF473)*'Other data'!$E$41*'Other data'!$E$43</f>
        <v>1.3960864165702409</v>
      </c>
      <c r="BG36" s="6">
        <f>((BG4-BG9)*'Other data'!BG473)*'Other data'!$E$41*'Other data'!$E$43</f>
        <v>1.2946623851595305</v>
      </c>
      <c r="BH36" s="6">
        <f>((BH4-BH9)*'Other data'!BH473)*'Other data'!$E$41*'Other data'!$E$43</f>
        <v>1.4235993673346568</v>
      </c>
      <c r="BI36" s="6">
        <f>((BI4-BI9)*'Other data'!BI473)*'Other data'!$E$41*'Other data'!$E$43</f>
        <v>1.403682190197131</v>
      </c>
      <c r="BJ36" s="6">
        <f>((BJ4-BJ9)*'Other data'!BJ473)*'Other data'!$E$41*'Other data'!$E$43</f>
        <v>1.4083973723838417</v>
      </c>
      <c r="BK36" s="6">
        <f>((BK4-BK9)*'Other data'!BK473)*'Other data'!$E$41*'Other data'!$E$43</f>
        <v>1.4083973723838417</v>
      </c>
      <c r="BL36" s="6">
        <f>((BL4-BL9)*'Other data'!BL473)*'Other data'!$E$41*'Other data'!$E$43</f>
        <v>1.4083973723838417</v>
      </c>
      <c r="BM36" s="6">
        <f>((BM4-BM9)*'Other data'!BM473)*'Other data'!$E$41*'Other data'!$E$43</f>
        <v>1.4083973723838417</v>
      </c>
      <c r="BN36" s="6">
        <f>((BN4-BN9)*'Other data'!BN473)*'Other data'!$E$41*'Other data'!$E$43</f>
        <v>1.4083973723838417</v>
      </c>
      <c r="BO36" s="6">
        <f>((BO4-BO9)*'Other data'!BO473)*'Other data'!$E$41*'Other data'!$E$43</f>
        <v>1.4083973723838417</v>
      </c>
      <c r="BP36" s="6">
        <f>((BP4-BP9)*'Other data'!BP473)*'Other data'!$E$41*'Other data'!$E$43</f>
        <v>1.4658829794199171</v>
      </c>
      <c r="BQ36" s="6">
        <f>((BQ4-BQ9)*'Other data'!BQ473)*'Other data'!$E$41*'Other data'!$E$43</f>
        <v>1.4658829794199171</v>
      </c>
      <c r="BR36" s="6">
        <f>((BR4-BR9)*'Other data'!BR473)*'Other data'!$E$41*'Other data'!$E$43</f>
        <v>1.4658829794199171</v>
      </c>
      <c r="BS36" s="6">
        <f>((BS4-BS9)*'Other data'!BS473)*'Other data'!$E$41*'Other data'!$E$43</f>
        <v>1.4658829794199171</v>
      </c>
      <c r="BT36" s="6">
        <f>((BT4-BT9)*'Other data'!BT473)*'Other data'!$E$41*'Other data'!$E$43</f>
        <v>1.4658829794199171</v>
      </c>
      <c r="BU36" s="6">
        <f>((BU4-BU9)*'Other data'!BU473)*'Other data'!$E$41*'Other data'!$E$43</f>
        <v>1.4658829794199171</v>
      </c>
      <c r="BV36" s="6">
        <f>((BV4-BV9)*'Other data'!BV473)*'Other data'!$E$41*'Other data'!$E$43</f>
        <v>1.4658829794199171</v>
      </c>
      <c r="BW36" s="6">
        <f>((BW4-BW9)*'Other data'!BW473)*'Other data'!$E$41*'Other data'!$E$43</f>
        <v>1.4658829794199171</v>
      </c>
      <c r="BX36" s="6">
        <f>((BX4-BX9)*'Other data'!BX473)*'Other data'!$E$41*'Other data'!$E$43</f>
        <v>1.4658829794199171</v>
      </c>
      <c r="BY36" s="6">
        <f>((BY4-BY9)*'Other data'!BY473)*'Other data'!$E$41*'Other data'!$E$43</f>
        <v>1.4658829794199171</v>
      </c>
      <c r="BZ36" s="6">
        <f>((BZ4-BZ9)*'Other data'!BZ473)*'Other data'!$E$41*'Other data'!$E$43</f>
        <v>1.4658829794199171</v>
      </c>
    </row>
    <row r="37" spans="1:78" ht="14.5" customHeight="1" x14ac:dyDescent="0.35">
      <c r="A37" s="12" t="s">
        <v>118</v>
      </c>
      <c r="B37" s="155" t="s">
        <v>2</v>
      </c>
      <c r="C37" t="s">
        <v>113</v>
      </c>
      <c r="D37" s="75" t="s">
        <v>4</v>
      </c>
      <c r="E37" s="40" t="s">
        <v>25</v>
      </c>
      <c r="J37" s="6">
        <f>((J4-J9)*'Other data'!J473)*'Other data'!$E$47*'Other data'!$E$41</f>
        <v>0.14731481481481543</v>
      </c>
      <c r="K37" s="6">
        <f>((K4-K9)*'Other data'!K473)*'Other data'!$E$47*'Other data'!$E$41</f>
        <v>0.13411359267734554</v>
      </c>
      <c r="L37" s="6">
        <f>((L4-L9)*'Other data'!L473)*'Other data'!$E$47*'Other data'!$E$41</f>
        <v>0.13945886819484243</v>
      </c>
      <c r="M37" s="6">
        <f>((M4-M9)*'Other data'!M473)*'Other data'!$E$47*'Other data'!$E$41</f>
        <v>0.13280084880636608</v>
      </c>
      <c r="N37" s="6">
        <f>((N4-N9)*'Other data'!N473)*'Other data'!$E$47*'Other data'!$E$41</f>
        <v>0.1098722714420358</v>
      </c>
      <c r="O37" s="6">
        <f>((O4-O9)*'Other data'!O473)*'Other data'!$E$47*'Other data'!$E$41</f>
        <v>0.10934030095759235</v>
      </c>
      <c r="P37" s="6">
        <f>((P4-P9)*'Other data'!P473)*'Other data'!$E$47*'Other data'!$E$41</f>
        <v>0.10757197593706619</v>
      </c>
      <c r="Q37" s="6">
        <f>((Q4-Q9)*'Other data'!Q473)*'Other data'!$E$47*'Other data'!$E$41</f>
        <v>0.12359943017483273</v>
      </c>
      <c r="R37" s="6">
        <f>((R4-R9)*'Other data'!R473)*'Other data'!$E$47*'Other data'!$E$41</f>
        <v>0.14773287318087316</v>
      </c>
      <c r="S37" s="6">
        <f>((S4-S9)*'Other data'!S473)*'Other data'!$E$47*'Other data'!$E$41</f>
        <v>0.15778764313170135</v>
      </c>
      <c r="T37" s="6">
        <f>((T4-T9)*'Other data'!T473)*'Other data'!$E$47*'Other data'!$E$41</f>
        <v>0.14038401919616078</v>
      </c>
      <c r="U37" s="6">
        <f>((U4-U9)*'Other data'!U473)*'Other data'!$E$47*'Other data'!$E$41</f>
        <v>0.12444977707634644</v>
      </c>
      <c r="V37" s="6">
        <f>((V4-V9)*'Other data'!V473)*'Other data'!$E$47*'Other data'!$E$41</f>
        <v>0.13299327827923949</v>
      </c>
      <c r="W37" s="6">
        <f>((W4-W9)*'Other data'!W473)*'Other data'!$E$47*'Other data'!$E$41</f>
        <v>0.14072107722772279</v>
      </c>
      <c r="X37" s="6">
        <f>((X4-X9)*'Other data'!X473)*'Other data'!$E$47*'Other data'!$E$41</f>
        <v>0.13086465566306202</v>
      </c>
      <c r="Y37" s="6">
        <f>((Y4-Y9)*'Other data'!Y473)*'Other data'!$E$47*'Other data'!$E$41</f>
        <v>0.11562976955043447</v>
      </c>
      <c r="Z37" s="6">
        <f>((Z4-Z9)*'Other data'!Z473)*'Other data'!$E$47*'Other data'!$E$41</f>
        <v>0.13218820080615609</v>
      </c>
      <c r="AA37" s="6">
        <f>((AA4-AA9)*'Other data'!AA473)*'Other data'!$E$47*'Other data'!$E$41</f>
        <v>0.13110897435897437</v>
      </c>
      <c r="AB37" s="6">
        <f>((AB4-AB9)*'Other data'!AB473)*'Other data'!$E$47*'Other data'!$E$41</f>
        <v>0.14155428956682964</v>
      </c>
      <c r="AC37" s="6">
        <f>((AC4-AC9)*'Other data'!AC473)*'Other data'!$E$47*'Other data'!$E$41</f>
        <v>0.13267014284110235</v>
      </c>
      <c r="AD37" s="6">
        <f>((AD4-AD9)*'Other data'!AD473)*'Other data'!$E$47*'Other data'!$E$41</f>
        <v>0.10560448817065403</v>
      </c>
      <c r="AE37" s="6">
        <f>((AE4-AE9)*'Other data'!AE473)*'Other data'!$E$47*'Other data'!$E$41</f>
        <v>0.12070702851063937</v>
      </c>
      <c r="AF37" s="6">
        <f>((AF4-AF9)*'Other data'!AF473)*'Other data'!$E$47*'Other data'!$E$41</f>
        <v>0.12930104923065353</v>
      </c>
      <c r="AG37" s="6">
        <f>((AG4-AG9)*'Other data'!AG473)*'Other data'!$E$47*'Other data'!$E$41</f>
        <v>0.14631743447833473</v>
      </c>
      <c r="AH37" s="6">
        <f>((AH4-AH9)*'Other data'!AH473)*'Other data'!$E$47*'Other data'!$E$41</f>
        <v>0.14880306659837725</v>
      </c>
      <c r="AI37" s="6">
        <f>((AI4-AI9)*'Other data'!AI473)*'Other data'!$E$47*'Other data'!$E$41</f>
        <v>0.13467125400960273</v>
      </c>
      <c r="AJ37" s="6">
        <f>((AJ4-AJ9)*'Other data'!AJ473)*'Other data'!$E$47*'Other data'!$E$41</f>
        <v>0.15288305563946797</v>
      </c>
      <c r="AK37" s="6">
        <f>((AK4-AK9)*'Other data'!AK473)*'Other data'!$E$47*'Other data'!$E$41</f>
        <v>0.16375521826373254</v>
      </c>
      <c r="AL37" s="6">
        <f>((AL4-AL9)*'Other data'!AL473)*'Other data'!$E$47*'Other data'!$E$41</f>
        <v>0.16408503509117567</v>
      </c>
      <c r="AM37" s="6">
        <f>((AM4-AM9)*'Other data'!AM473)*'Other data'!$E$47*'Other data'!$E$41</f>
        <v>0.17474673691580764</v>
      </c>
      <c r="AN37" s="6">
        <f>((AN4-AN9)*'Other data'!AN473)*'Other data'!$E$47*'Other data'!$E$41</f>
        <v>0.16510298943323881</v>
      </c>
      <c r="AO37" s="6">
        <f>((AO4-AO9)*'Other data'!AO473)*'Other data'!$E$47*'Other data'!$E$41</f>
        <v>0.16684457959973989</v>
      </c>
      <c r="AP37" s="6">
        <f>((AP4-AP9)*'Other data'!AP473)*'Other data'!$E$47*'Other data'!$E$41</f>
        <v>0.17668675162020331</v>
      </c>
      <c r="AQ37" s="6">
        <f>((AQ4-AQ9)*'Other data'!AQ473)*'Other data'!$E$47*'Other data'!$E$41</f>
        <v>0.21109636290235989</v>
      </c>
      <c r="AR37" s="6">
        <f>((AR4-AR9)*'Other data'!AR473)*'Other data'!$E$47*'Other data'!$E$41</f>
        <v>0.2079223786052975</v>
      </c>
      <c r="AS37" s="6">
        <f>((AS4-AS9)*'Other data'!AS473)*'Other data'!$E$47*'Other data'!$E$41</f>
        <v>0.19555312783341078</v>
      </c>
      <c r="AT37" s="6">
        <f>((AT4-AT9)*'Other data'!AT473)*'Other data'!$E$47*'Other data'!$E$41</f>
        <v>0.22744419707199337</v>
      </c>
      <c r="AU37" s="6">
        <f>((AU4-AU9)*'Other data'!AU473)*'Other data'!$E$47*'Other data'!$E$41</f>
        <v>0.22424737658063415</v>
      </c>
      <c r="AV37" s="6">
        <f>((AV4-AV9)*'Other data'!AV473)*'Other data'!$E$47*'Other data'!$E$41</f>
        <v>0.16133149861622337</v>
      </c>
      <c r="AW37" s="6">
        <f>((AW4-AW9)*'Other data'!AW473)*'Other data'!$E$47*'Other data'!$E$41</f>
        <v>0.21823412960346703</v>
      </c>
      <c r="AX37" s="6">
        <f>((AX4-AX9)*'Other data'!AX473)*'Other data'!$E$47*'Other data'!$E$41</f>
        <v>0.22289238402638328</v>
      </c>
      <c r="AY37" s="6">
        <f>((AY4-AY9)*'Other data'!AY473)*'Other data'!$E$47*'Other data'!$E$41</f>
        <v>0.21705976661632512</v>
      </c>
      <c r="AZ37" s="6">
        <f>((AZ4-AZ9)*'Other data'!AZ473)*'Other data'!$E$47*'Other data'!$E$41</f>
        <v>0.23605057172154731</v>
      </c>
      <c r="BA37" s="6">
        <f>((BA4-BA9)*'Other data'!BA473)*'Other data'!$E$47*'Other data'!$E$41</f>
        <v>0.23451407029276294</v>
      </c>
      <c r="BB37" s="6">
        <f>((BB4-BB9)*'Other data'!BB473)*'Other data'!$E$47*'Other data'!$E$41</f>
        <v>0.24490011379481214</v>
      </c>
      <c r="BC37" s="6">
        <f>((BC4-BC9)*'Other data'!BC473)*'Other data'!$E$47*'Other data'!$E$41</f>
        <v>0.25343758896948315</v>
      </c>
      <c r="BD37" s="6">
        <f>((BD4-BD9)*'Other data'!BD473)*'Other data'!$E$47*'Other data'!$E$41</f>
        <v>0.26063244970718918</v>
      </c>
      <c r="BE37" s="6">
        <f>((BE4-BE9)*'Other data'!BE473)*'Other data'!$E$47*'Other data'!$E$41</f>
        <v>0.28072922055968835</v>
      </c>
      <c r="BF37" s="6">
        <f>((BF4-BF9)*'Other data'!BF473)*'Other data'!$E$47*'Other data'!$E$41</f>
        <v>0.26176620310692011</v>
      </c>
      <c r="BG37" s="6">
        <f>((BG4-BG9)*'Other data'!BG473)*'Other data'!$E$47*'Other data'!$E$41</f>
        <v>0.24274919721741198</v>
      </c>
      <c r="BH37" s="6">
        <f>((BH4-BH9)*'Other data'!BH473)*'Other data'!$E$47*'Other data'!$E$41</f>
        <v>0.26692488137524817</v>
      </c>
      <c r="BI37" s="6">
        <f>((BI4-BI9)*'Other data'!BI473)*'Other data'!$E$47*'Other data'!$E$41</f>
        <v>0.26319041066196208</v>
      </c>
      <c r="BJ37" s="6">
        <f>((BJ4-BJ9)*'Other data'!BJ473)*'Other data'!$E$47*'Other data'!$E$41</f>
        <v>0.2640745073219703</v>
      </c>
      <c r="BK37" s="6">
        <f>((BK4-BK9)*'Other data'!BK473)*'Other data'!$E$47*'Other data'!$E$41</f>
        <v>0.2640745073219703</v>
      </c>
      <c r="BL37" s="6">
        <f>((BL4-BL9)*'Other data'!BL473)*'Other data'!$E$47*'Other data'!$E$41</f>
        <v>0.2640745073219703</v>
      </c>
      <c r="BM37" s="6">
        <f>((BM4-BM9)*'Other data'!BM473)*'Other data'!$E$47*'Other data'!$E$41</f>
        <v>0.2640745073219703</v>
      </c>
      <c r="BN37" s="6">
        <f>((BN4-BN9)*'Other data'!BN473)*'Other data'!$E$47*'Other data'!$E$41</f>
        <v>0.2640745073219703</v>
      </c>
      <c r="BO37" s="6">
        <f>((BO4-BO9)*'Other data'!BO473)*'Other data'!$E$47*'Other data'!$E$41</f>
        <v>0.2640745073219703</v>
      </c>
      <c r="BP37" s="6">
        <f>((BP4-BP9)*'Other data'!BP473)*'Other data'!$E$47*'Other data'!$E$41</f>
        <v>0.27485305864123444</v>
      </c>
      <c r="BQ37" s="6">
        <f>((BQ4-BQ9)*'Other data'!BQ473)*'Other data'!$E$47*'Other data'!$E$41</f>
        <v>0.27485305864123444</v>
      </c>
      <c r="BR37" s="6">
        <f>((BR4-BR9)*'Other data'!BR473)*'Other data'!$E$47*'Other data'!$E$41</f>
        <v>0.27485305864123444</v>
      </c>
      <c r="BS37" s="6">
        <f>((BS4-BS9)*'Other data'!BS473)*'Other data'!$E$47*'Other data'!$E$41</f>
        <v>0.27485305864123444</v>
      </c>
      <c r="BT37" s="6">
        <f>((BT4-BT9)*'Other data'!BT473)*'Other data'!$E$47*'Other data'!$E$41</f>
        <v>0.27485305864123444</v>
      </c>
      <c r="BU37" s="6">
        <f>((BU4-BU9)*'Other data'!BU473)*'Other data'!$E$47*'Other data'!$E$41</f>
        <v>0.27485305864123444</v>
      </c>
      <c r="BV37" s="6">
        <f>((BV4-BV9)*'Other data'!BV473)*'Other data'!$E$47*'Other data'!$E$41</f>
        <v>0.27485305864123444</v>
      </c>
      <c r="BW37" s="6">
        <f>((BW4-BW9)*'Other data'!BW473)*'Other data'!$E$47*'Other data'!$E$41</f>
        <v>0.27485305864123444</v>
      </c>
      <c r="BX37" s="6">
        <f>((BX4-BX9)*'Other data'!BX473)*'Other data'!$E$47*'Other data'!$E$41</f>
        <v>0.27485305864123444</v>
      </c>
      <c r="BY37" s="6">
        <f>((BY4-BY9)*'Other data'!BY473)*'Other data'!$E$47*'Other data'!$E$41</f>
        <v>0.27485305864123444</v>
      </c>
      <c r="BZ37" s="6">
        <f>((BZ4-BZ9)*'Other data'!BZ473)*'Other data'!$E$47*'Other data'!$E$41</f>
        <v>0.27485305864123444</v>
      </c>
    </row>
    <row r="38" spans="1:78" ht="14.5" customHeight="1" x14ac:dyDescent="0.35">
      <c r="A38" s="12" t="s">
        <v>118</v>
      </c>
      <c r="B38" s="155" t="s">
        <v>2</v>
      </c>
      <c r="C38" t="s">
        <v>113</v>
      </c>
      <c r="D38" s="75" t="s">
        <v>4</v>
      </c>
      <c r="E38" s="40" t="s">
        <v>202</v>
      </c>
      <c r="J38" s="6">
        <f>J$16*'Other data'!$E$41</f>
        <v>0</v>
      </c>
      <c r="K38" s="6">
        <f>K$16*'Other data'!$E$41</f>
        <v>0</v>
      </c>
      <c r="L38" s="6">
        <f>L$16*'Other data'!$E$41</f>
        <v>0</v>
      </c>
      <c r="M38" s="6">
        <f>M$16*'Other data'!$E$41</f>
        <v>0</v>
      </c>
      <c r="N38" s="6">
        <f>N$16*'Other data'!$E$41</f>
        <v>0</v>
      </c>
      <c r="O38" s="6">
        <f>O$16*'Other data'!$E$41</f>
        <v>0</v>
      </c>
      <c r="P38" s="6">
        <f>P$16*'Other data'!$E$41</f>
        <v>0</v>
      </c>
      <c r="Q38" s="6">
        <f>Q$16*'Other data'!$E$41</f>
        <v>0</v>
      </c>
      <c r="R38" s="6">
        <f>R$16*'Other data'!$E$41</f>
        <v>0</v>
      </c>
      <c r="S38" s="6">
        <f>S$16*'Other data'!$E$41</f>
        <v>0</v>
      </c>
      <c r="T38" s="6">
        <f>T$16*'Other data'!$E$41</f>
        <v>0</v>
      </c>
      <c r="U38" s="6">
        <f>U$16*'Other data'!$E$41</f>
        <v>0</v>
      </c>
      <c r="V38" s="6">
        <f>V$16*'Other data'!$E$41</f>
        <v>0</v>
      </c>
      <c r="W38" s="6">
        <f>W$16*'Other data'!$E$41</f>
        <v>0</v>
      </c>
      <c r="X38" s="6">
        <f>X$16*'Other data'!$E$41</f>
        <v>-6.5795484727755704E-2</v>
      </c>
      <c r="Y38" s="6">
        <f>Y$16*'Other data'!$E$41</f>
        <v>0.11900642236494166</v>
      </c>
      <c r="Z38" s="6">
        <f>Z$16*'Other data'!$E$41</f>
        <v>0.14988200806156099</v>
      </c>
      <c r="AA38" s="6">
        <f>AA$16*'Other data'!$E$41</f>
        <v>0.14809116809116826</v>
      </c>
      <c r="AB38" s="6">
        <f>AB$16*'Other data'!$E$41</f>
        <v>0.16290982639474147</v>
      </c>
      <c r="AC38" s="6">
        <f>AC$16*'Other data'!$E$41</f>
        <v>0.20480699394754565</v>
      </c>
      <c r="AD38" s="6">
        <f>AD$16*'Other data'!$E$41</f>
        <v>0.16365753191489385</v>
      </c>
      <c r="AE38" s="6">
        <f>AE$16*'Other data'!$E$41</f>
        <v>0.18572852996414557</v>
      </c>
      <c r="AF38" s="6">
        <f>AF$16*'Other data'!$E$41</f>
        <v>0.19898428053204331</v>
      </c>
      <c r="AG38" s="6">
        <f>AG$16*'Other data'!$E$41</f>
        <v>0.21808753462603875</v>
      </c>
      <c r="AH38" s="6">
        <f>AH$16*'Other data'!$E$41</f>
        <v>0.22423086757990857</v>
      </c>
      <c r="AI38" s="6">
        <f>AI$16*'Other data'!$E$41</f>
        <v>0.12196059453854127</v>
      </c>
      <c r="AJ38" s="6">
        <f>AJ$16*'Other data'!$E$41</f>
        <v>0.16165938864628807</v>
      </c>
      <c r="AK38" s="6">
        <f>AK$16*'Other data'!$E$41</f>
        <v>0.21201893939393948</v>
      </c>
      <c r="AL38" s="6">
        <f>AL$16*'Other data'!$E$41</f>
        <v>0.24981527363964254</v>
      </c>
      <c r="AM38" s="6">
        <f>AM$16*'Other data'!$E$41</f>
        <v>0.30738146310228875</v>
      </c>
      <c r="AN38" s="6">
        <f>AN$16*'Other data'!$E$41</f>
        <v>0.31213606739787048</v>
      </c>
      <c r="AO38" s="6">
        <f>AO$16*'Other data'!$E$41</f>
        <v>0.31442577384712561</v>
      </c>
      <c r="AP38" s="6">
        <f>AP$16*'Other data'!$E$41</f>
        <v>0.33260209747069674</v>
      </c>
      <c r="AQ38" s="6">
        <f>AQ$16*'Other data'!$E$41</f>
        <v>0.39633971975979482</v>
      </c>
      <c r="AR38" s="6">
        <f>AR$16*'Other data'!$E$41</f>
        <v>0.40054054054054061</v>
      </c>
      <c r="AS38" s="6">
        <f>AS$16*'Other data'!$E$41</f>
        <v>0.37729111213094707</v>
      </c>
      <c r="AT38" s="6">
        <f>AT$16*'Other data'!$E$41</f>
        <v>0.43273549979432357</v>
      </c>
      <c r="AU38" s="6">
        <f>AU$16*'Other data'!$E$41</f>
        <v>0.47312097476066173</v>
      </c>
      <c r="AV38" s="6">
        <f>AV$16*'Other data'!$E$41</f>
        <v>0.35679852621001518</v>
      </c>
      <c r="AW38" s="6">
        <f>AW$16*'Other data'!$E$41</f>
        <v>0.46019734968420717</v>
      </c>
      <c r="AX38" s="6">
        <f>AX$16*'Other data'!$E$41</f>
        <v>0.46975479003276055</v>
      </c>
      <c r="AY38" s="6">
        <f>AY$16*'Other data'!$E$41</f>
        <v>0.45404841240693106</v>
      </c>
      <c r="AZ38" s="6">
        <f>AZ$16*'Other data'!$E$41</f>
        <v>0.49461584907973599</v>
      </c>
      <c r="BA38" s="6">
        <f>BA$16*'Other data'!$E$41</f>
        <v>0.45515276820583517</v>
      </c>
      <c r="BB38" s="6">
        <f>BB$16*'Other data'!$E$41</f>
        <v>0.47195007274676409</v>
      </c>
      <c r="BC38" s="6">
        <f>BC$16*'Other data'!$E$41</f>
        <v>0.48224519488475392</v>
      </c>
      <c r="BD38" s="6">
        <f>BD$16*'Other data'!$E$41</f>
        <v>0.48278704341833178</v>
      </c>
      <c r="BE38" s="6">
        <f>BE$16*'Other data'!$E$41</f>
        <v>0.50662837889578094</v>
      </c>
      <c r="BF38" s="6">
        <f>BF$16*'Other data'!$E$41</f>
        <v>0.47249192128034284</v>
      </c>
      <c r="BG38" s="6">
        <f>BG$16*'Other data'!$E$41</f>
        <v>0.43886679444178295</v>
      </c>
      <c r="BH38" s="6">
        <f>BH$16*'Other data'!$E$41</f>
        <v>0.4712974400384109</v>
      </c>
      <c r="BI38" s="6">
        <f>BI$16*'Other data'!$E$41</f>
        <v>0.46442875537417355</v>
      </c>
      <c r="BJ38" s="6">
        <f>BJ$16*'Other data'!$E$41</f>
        <v>0.31701621527247381</v>
      </c>
      <c r="BK38" s="6">
        <f>BK$16*'Other data'!$E$41</f>
        <v>0.31701621527247381</v>
      </c>
      <c r="BL38" s="6">
        <f>BL$16*'Other data'!$E$41</f>
        <v>0.31701621527247381</v>
      </c>
      <c r="BM38" s="6">
        <f>BM$16*'Other data'!$E$41</f>
        <v>0.31701621527247381</v>
      </c>
      <c r="BN38" s="6">
        <f>BN$16*'Other data'!$E$41</f>
        <v>0.31701621527247381</v>
      </c>
      <c r="BO38" s="6">
        <f>BO$16*'Other data'!$E$41</f>
        <v>0.31701621527247381</v>
      </c>
      <c r="BP38" s="6">
        <f>BP$16*'Other data'!$E$41</f>
        <v>0.25361297221797824</v>
      </c>
      <c r="BQ38" s="6">
        <f>BQ$16*'Other data'!$E$41</f>
        <v>0.25361297221797824</v>
      </c>
      <c r="BR38" s="6">
        <f>BR$16*'Other data'!$E$41</f>
        <v>0.25361297221797824</v>
      </c>
      <c r="BS38" s="6">
        <f>BS$16*'Other data'!$E$41</f>
        <v>0.25361297221797824</v>
      </c>
      <c r="BT38" s="6">
        <f>BT$16*'Other data'!$E$41</f>
        <v>0.25361297221797824</v>
      </c>
      <c r="BU38" s="6">
        <f>BU$16*'Other data'!$E$41</f>
        <v>0.25361297221797824</v>
      </c>
      <c r="BV38" s="6">
        <f>BV$16*'Other data'!$E$41</f>
        <v>0.25361297221797824</v>
      </c>
      <c r="BW38" s="6">
        <f>BW$16*'Other data'!$E$41</f>
        <v>0.25361297221797824</v>
      </c>
      <c r="BX38" s="6">
        <f>BX$16*'Other data'!$E$41</f>
        <v>0.25361297221797824</v>
      </c>
      <c r="BY38" s="6">
        <f>BY$16*'Other data'!$E$41</f>
        <v>0.25361297221797824</v>
      </c>
      <c r="BZ38" s="6">
        <f>BZ$16*'Other data'!$E$41</f>
        <v>0.25361297221797824</v>
      </c>
    </row>
    <row r="39" spans="1:78" ht="14.5" customHeight="1" x14ac:dyDescent="0.35">
      <c r="A39" s="12"/>
      <c r="B39" s="155"/>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row>
    <row r="40" spans="1:78" ht="14.5" customHeight="1" x14ac:dyDescent="0.35">
      <c r="A40" s="12" t="s">
        <v>118</v>
      </c>
      <c r="B40" s="155" t="s">
        <v>2</v>
      </c>
      <c r="C40" t="s">
        <v>113</v>
      </c>
      <c r="D40" s="75" t="s">
        <v>5</v>
      </c>
      <c r="E40" s="40" t="s">
        <v>20</v>
      </c>
      <c r="J40" s="6">
        <f>((J4-J9)*'Other data'!J474)*'Other data'!$E$42*'Other data'!$E$41</f>
        <v>0.15020968364197532</v>
      </c>
      <c r="K40" s="6">
        <f>((K4-K9)*'Other data'!K474)*'Other data'!$E$42*'Other data'!$E$41</f>
        <v>0.14827002745995424</v>
      </c>
      <c r="L40" s="6">
        <f>((L4-L9)*'Other data'!L474)*'Other data'!$E$42*'Other data'!$E$41</f>
        <v>0.14907605659025788</v>
      </c>
      <c r="M40" s="6">
        <f>((M4-M9)*'Other data'!M474)*'Other data'!$E$42*'Other data'!$E$41</f>
        <v>0.14082648275862072</v>
      </c>
      <c r="N40" s="6">
        <f>((N4-N9)*'Other data'!N474)*'Other data'!$E$42*'Other data'!$E$41</f>
        <v>0.12057662959472196</v>
      </c>
      <c r="O40" s="6">
        <f>((O4-O9)*'Other data'!O474)*'Other data'!$E$42*'Other data'!$E$41</f>
        <v>0.11241234564523483</v>
      </c>
      <c r="P40" s="6">
        <f>((P4-P9)*'Other data'!P474)*'Other data'!$E$42*'Other data'!$E$41</f>
        <v>0.12720831466913468</v>
      </c>
      <c r="Q40" s="6">
        <f>((Q4-Q9)*'Other data'!Q474)*'Other data'!$E$42*'Other data'!$E$41</f>
        <v>0.13659812993740558</v>
      </c>
      <c r="R40" s="6">
        <f>((R4-R9)*'Other data'!R474)*'Other data'!$E$42*'Other data'!$E$41</f>
        <v>0.15883378378378379</v>
      </c>
      <c r="S40" s="6">
        <f>((S4-S9)*'Other data'!S474)*'Other data'!$E$42*'Other data'!$E$41</f>
        <v>0.19645587376087392</v>
      </c>
      <c r="T40" s="6">
        <f>((T4-T9)*'Other data'!T474)*'Other data'!$E$42*'Other data'!$E$41</f>
        <v>0.18460673785242951</v>
      </c>
      <c r="U40" s="6">
        <f>((U4-U9)*'Other data'!U474)*'Other data'!$E$42*'Other data'!$E$41</f>
        <v>0.15181234326297102</v>
      </c>
      <c r="V40" s="6">
        <f>((V4-V9)*'Other data'!V474)*'Other data'!$E$42*'Other data'!$E$41</f>
        <v>0.16002046783176493</v>
      </c>
      <c r="W40" s="6">
        <f>((W4-W9)*'Other data'!W474)*'Other data'!$E$42*'Other data'!$E$41</f>
        <v>0.16735033346534653</v>
      </c>
      <c r="X40" s="6">
        <f>((X4-X9)*'Other data'!X474)*'Other data'!$E$42*'Other data'!$E$41</f>
        <v>0.15335338645418325</v>
      </c>
      <c r="Y40" s="6">
        <f>((Y4-Y9)*'Other data'!Y474)*'Other data'!$E$42*'Other data'!$E$41</f>
        <v>0.14641133358519082</v>
      </c>
      <c r="Z40" s="6">
        <f>((Z4-Z9)*'Other data'!Z474)*'Other data'!$E$42*'Other data'!$E$41</f>
        <v>0.15840402345181387</v>
      </c>
      <c r="AA40" s="6">
        <f>((AA4-AA9)*'Other data'!AA474)*'Other data'!$E$42*'Other data'!$E$41</f>
        <v>0.16541388888888892</v>
      </c>
      <c r="AB40" s="6">
        <f>((AB4-AB9)*'Other data'!AB474)*'Other data'!$E$42*'Other data'!$E$41</f>
        <v>0.16599087139726953</v>
      </c>
      <c r="AC40" s="6">
        <f>((AC4-AC9)*'Other data'!AC474)*'Other data'!$E$42*'Other data'!$E$41</f>
        <v>0.15310648875370186</v>
      </c>
      <c r="AD40" s="6">
        <f>((AD4-AD9)*'Other data'!AD474)*'Other data'!$E$42*'Other data'!$E$41</f>
        <v>0.12322553360209453</v>
      </c>
      <c r="AE40" s="6">
        <f>((AE4-AE9)*'Other data'!AE474)*'Other data'!$E$42*'Other data'!$E$41</f>
        <v>0.14056797214590297</v>
      </c>
      <c r="AF40" s="6">
        <f>((AF4-AF9)*'Other data'!AF474)*'Other data'!$E$42*'Other data'!$E$41</f>
        <v>0.14878169491226356</v>
      </c>
      <c r="AG40" s="6">
        <f>((AG4-AG9)*'Other data'!AG474)*'Other data'!$E$42*'Other data'!$E$41</f>
        <v>0.1696291000734291</v>
      </c>
      <c r="AH40" s="6">
        <f>((AH4-AH9)*'Other data'!AH474)*'Other data'!$E$42*'Other data'!$E$41</f>
        <v>0.17517039699141101</v>
      </c>
      <c r="AI40" s="6">
        <f>((AI4-AI9)*'Other data'!AI474)*'Other data'!$E$42*'Other data'!$E$41</f>
        <v>0.15730099576977341</v>
      </c>
      <c r="AJ40" s="6">
        <f>((AJ4-AJ9)*'Other data'!AJ474)*'Other data'!$E$42*'Other data'!$E$41</f>
        <v>0.17211939473100341</v>
      </c>
      <c r="AK40" s="6">
        <f>((AK4-AK9)*'Other data'!AK474)*'Other data'!$E$42*'Other data'!$E$41</f>
        <v>0.19304675954757911</v>
      </c>
      <c r="AL40" s="6">
        <f>((AL4-AL9)*'Other data'!AL474)*'Other data'!$E$42*'Other data'!$E$41</f>
        <v>0.193185902050414</v>
      </c>
      <c r="AM40" s="6">
        <f>((AM4-AM9)*'Other data'!AM474)*'Other data'!$E$42*'Other data'!$E$41</f>
        <v>0.20101879787823573</v>
      </c>
      <c r="AN40" s="6">
        <f>((AN4-AN9)*'Other data'!AN474)*'Other data'!$E$42*'Other data'!$E$41</f>
        <v>0.1933421189352508</v>
      </c>
      <c r="AO40" s="6">
        <f>((AO4-AO9)*'Other data'!AO474)*'Other data'!$E$42*'Other data'!$E$41</f>
        <v>0.1982017173301942</v>
      </c>
      <c r="AP40" s="6">
        <f>((AP4-AP9)*'Other data'!AP474)*'Other data'!$E$42*'Other data'!$E$41</f>
        <v>0.20210397985607062</v>
      </c>
      <c r="AQ40" s="6">
        <f>((AQ4-AQ9)*'Other data'!AQ474)*'Other data'!$E$42*'Other data'!$E$41</f>
        <v>0.11503685634931633</v>
      </c>
      <c r="AR40" s="6">
        <f>((AR4-AR9)*'Other data'!AR474)*'Other data'!$E$42*'Other data'!$E$41</f>
        <v>0.10985232336313218</v>
      </c>
      <c r="AS40" s="6">
        <f>((AS4-AS9)*'Other data'!AS474)*'Other data'!$E$42*'Other data'!$E$41</f>
        <v>9.6894971946964628E-2</v>
      </c>
      <c r="AT40" s="6">
        <f>((AT4-AT9)*'Other data'!AT474)*'Other data'!$E$42*'Other data'!$E$41</f>
        <v>0.11066641846027483</v>
      </c>
      <c r="AU40" s="6">
        <f>((AU4-AU9)*'Other data'!AU474)*'Other data'!$E$42*'Other data'!$E$41</f>
        <v>0.10422680486771947</v>
      </c>
      <c r="AV40" s="6">
        <f>((AV4-AV9)*'Other data'!AV474)*'Other data'!$E$42*'Other data'!$E$41</f>
        <v>7.5010867908600593E-2</v>
      </c>
      <c r="AW40" s="6">
        <f>((AW4-AW9)*'Other data'!AW474)*'Other data'!$E$42*'Other data'!$E$41</f>
        <v>8.7805838511231013E-2</v>
      </c>
      <c r="AX40" s="6">
        <f>((AX4-AX9)*'Other data'!AX474)*'Other data'!$E$42*'Other data'!$E$41</f>
        <v>9.2813240865848703E-2</v>
      </c>
      <c r="AY40" s="6">
        <f>((AY4-AY9)*'Other data'!AY474)*'Other data'!$E$42*'Other data'!$E$41</f>
        <v>8.7904368913406764E-2</v>
      </c>
      <c r="AZ40" s="6">
        <f>((AZ4-AZ9)*'Other data'!AZ474)*'Other data'!$E$42*'Other data'!$E$41</f>
        <v>8.994860159933106E-2</v>
      </c>
      <c r="BA40" s="6">
        <f>((BA4-BA9)*'Other data'!BA474)*'Other data'!$E$42*'Other data'!$E$41</f>
        <v>9.2086653680627212E-2</v>
      </c>
      <c r="BB40" s="6">
        <f>((BB4-BB9)*'Other data'!BB474)*'Other data'!$E$42*'Other data'!$E$41</f>
        <v>9.6164941989261149E-2</v>
      </c>
      <c r="BC40" s="6">
        <f>((BC4-BC9)*'Other data'!BC474)*'Other data'!$E$42*'Other data'!$E$41</f>
        <v>9.9517352864802316E-2</v>
      </c>
      <c r="BD40" s="6">
        <f>((BD4-BD9)*'Other data'!BD474)*'Other data'!$E$42*'Other data'!$E$41</f>
        <v>0.10234255925095376</v>
      </c>
      <c r="BE40" s="6">
        <f>((BE4-BE9)*'Other data'!BE474)*'Other data'!$E$42*'Other data'!$E$41</f>
        <v>0.11023395943552561</v>
      </c>
      <c r="BF40" s="6">
        <f>((BF4-BF9)*'Other data'!BF474)*'Other data'!$E$42*'Other data'!$E$41</f>
        <v>0.10278775026465251</v>
      </c>
      <c r="BG40" s="6">
        <f>((BG4-BG9)*'Other data'!BG474)*'Other data'!$E$42*'Other data'!$E$41</f>
        <v>0.10476020683194048</v>
      </c>
      <c r="BH40" s="6">
        <f>((BH4-BH9)*'Other data'!BH474)*'Other data'!$E$42*'Other data'!$E$41</f>
        <v>0.1123708546458707</v>
      </c>
      <c r="BI40" s="6">
        <f>((BI4-BI9)*'Other data'!BI474)*'Other data'!$E$42*'Other data'!$E$41</f>
        <v>0.11079870571940181</v>
      </c>
      <c r="BJ40" s="6">
        <f>((BJ4-BJ9)*'Other data'!BJ474)*'Other data'!$E$42*'Other data'!$E$41</f>
        <v>0.11117089544095504</v>
      </c>
      <c r="BK40" s="6">
        <f>((BK4-BK9)*'Other data'!BK474)*'Other data'!$E$42*'Other data'!$E$41</f>
        <v>0.11117089544095504</v>
      </c>
      <c r="BL40" s="6">
        <f>((BL4-BL9)*'Other data'!BL474)*'Other data'!$E$42*'Other data'!$E$41</f>
        <v>0.11117089544095504</v>
      </c>
      <c r="BM40" s="6">
        <f>((BM4-BM9)*'Other data'!BM474)*'Other data'!$E$42*'Other data'!$E$41</f>
        <v>0.11117089544095504</v>
      </c>
      <c r="BN40" s="6">
        <f>((BN4-BN9)*'Other data'!BN474)*'Other data'!$E$42*'Other data'!$E$41</f>
        <v>0.11117089544095504</v>
      </c>
      <c r="BO40" s="6">
        <f>((BO4-BO9)*'Other data'!BO474)*'Other data'!$E$42*'Other data'!$E$41</f>
        <v>0.11117089544095504</v>
      </c>
      <c r="BP40" s="6">
        <f>((BP4-BP9)*'Other data'!BP474)*'Other data'!$E$42*'Other data'!$E$41</f>
        <v>0.11570848300997361</v>
      </c>
      <c r="BQ40" s="6">
        <f>((BQ4-BQ9)*'Other data'!BQ474)*'Other data'!$E$42*'Other data'!$E$41</f>
        <v>0.11570848300997361</v>
      </c>
      <c r="BR40" s="6">
        <f>((BR4-BR9)*'Other data'!BR474)*'Other data'!$E$42*'Other data'!$E$41</f>
        <v>0.11570848300997361</v>
      </c>
      <c r="BS40" s="6">
        <f>((BS4-BS9)*'Other data'!BS474)*'Other data'!$E$42*'Other data'!$E$41</f>
        <v>0.11570848300997361</v>
      </c>
      <c r="BT40" s="6">
        <f>((BT4-BT9)*'Other data'!BT474)*'Other data'!$E$42*'Other data'!$E$41</f>
        <v>0.11570848300997361</v>
      </c>
      <c r="BU40" s="6">
        <f>((BU4-BU9)*'Other data'!BU474)*'Other data'!$E$42*'Other data'!$E$41</f>
        <v>0.11570848300997361</v>
      </c>
      <c r="BV40" s="6">
        <f>((BV4-BV9)*'Other data'!BV474)*'Other data'!$E$42*'Other data'!$E$41</f>
        <v>0.11570848300997361</v>
      </c>
      <c r="BW40" s="6">
        <f>((BW4-BW9)*'Other data'!BW474)*'Other data'!$E$42*'Other data'!$E$41</f>
        <v>0.11570848300997361</v>
      </c>
      <c r="BX40" s="6">
        <f>((BX4-BX9)*'Other data'!BX474)*'Other data'!$E$42*'Other data'!$E$41</f>
        <v>0.11570848300997361</v>
      </c>
      <c r="BY40" s="6">
        <f>((BY4-BY9)*'Other data'!BY474)*'Other data'!$E$42*'Other data'!$E$41</f>
        <v>0.11570848300997361</v>
      </c>
      <c r="BZ40" s="6">
        <f>((BZ4-BZ9)*'Other data'!BZ474)*'Other data'!$E$42*'Other data'!$E$41</f>
        <v>0.11570848300997361</v>
      </c>
    </row>
    <row r="41" spans="1:78" ht="14.5" customHeight="1" x14ac:dyDescent="0.35">
      <c r="A41" s="12" t="s">
        <v>118</v>
      </c>
      <c r="B41" s="155" t="s">
        <v>2</v>
      </c>
      <c r="C41" t="s">
        <v>113</v>
      </c>
      <c r="D41" s="75" t="s">
        <v>5</v>
      </c>
      <c r="E41" s="40" t="s">
        <v>21</v>
      </c>
      <c r="J41" s="6">
        <f>((J4-J9)*'Other data'!J474)*'Other data'!$E41*'Other data'!$E$43</f>
        <v>0.52820987654320994</v>
      </c>
      <c r="K41" s="6">
        <f>((K4-K9)*'Other data'!K474)*'Other data'!$E41*'Other data'!$E$43</f>
        <v>0.52138910755148749</v>
      </c>
      <c r="L41" s="6">
        <f>((L4-L9)*'Other data'!L474)*'Other data'!$E41*'Other data'!$E$43</f>
        <v>0.52422349570200577</v>
      </c>
      <c r="M41" s="6">
        <f>((M4-M9)*'Other data'!M474)*'Other data'!$E41*'Other data'!$E$43</f>
        <v>0.49521400530503989</v>
      </c>
      <c r="N41" s="6">
        <f>((N4-N9)*'Other data'!N474)*'Other data'!$E41*'Other data'!$E$43</f>
        <v>0.42400573044297829</v>
      </c>
      <c r="O41" s="6">
        <f>((O4-O9)*'Other data'!O474)*'Other data'!$E41*'Other data'!$E$43</f>
        <v>0.39529616051071598</v>
      </c>
      <c r="P41" s="6">
        <f>((P4-P9)*'Other data'!P474)*'Other data'!$E41*'Other data'!$E$43</f>
        <v>0.44732594169366041</v>
      </c>
      <c r="Q41" s="6">
        <f>((Q4-Q9)*'Other data'!Q474)*'Other data'!$E41*'Other data'!$E$43</f>
        <v>0.48034507230736034</v>
      </c>
      <c r="R41" s="6">
        <f>((R4-R9)*'Other data'!R474)*'Other data'!$E41*'Other data'!$E$43</f>
        <v>0.5585363825363826</v>
      </c>
      <c r="S41" s="6">
        <f>((S4-S9)*'Other data'!S474)*'Other data'!$E41*'Other data'!$E$43</f>
        <v>0.69083384179647978</v>
      </c>
      <c r="T41" s="6">
        <f>((T4-T9)*'Other data'!T474)*'Other data'!$E41*'Other data'!$E$43</f>
        <v>0.64916655068986207</v>
      </c>
      <c r="U41" s="6">
        <f>((U4-U9)*'Other data'!U474)*'Other data'!$E41*'Other data'!$E$43</f>
        <v>0.5338456026829751</v>
      </c>
      <c r="V41" s="6">
        <f>((V4-V9)*'Other data'!V474)*'Other data'!$E41*'Other data'!$E$43</f>
        <v>0.56270933743038232</v>
      </c>
      <c r="W41" s="6">
        <f>((W4-W9)*'Other data'!W474)*'Other data'!$E41*'Other data'!$E$43</f>
        <v>0.58848468910891083</v>
      </c>
      <c r="X41" s="6">
        <f>((X4-X9)*'Other data'!X474)*'Other data'!$E41*'Other data'!$E$43</f>
        <v>0.53926465566306203</v>
      </c>
      <c r="Y41" s="6">
        <f>((Y4-Y9)*'Other data'!Y474)*'Other data'!$E41*'Other data'!$E$43</f>
        <v>0.51485304117869302</v>
      </c>
      <c r="Z41" s="6">
        <f>((Z4-Z9)*'Other data'!Z474)*'Other data'!$E41*'Other data'!$E$43</f>
        <v>0.55702513741297188</v>
      </c>
      <c r="AA41" s="6">
        <f>((AA4-AA9)*'Other data'!AA474)*'Other data'!$E41*'Other data'!$E$43</f>
        <v>0.5816752136752138</v>
      </c>
      <c r="AB41" s="6">
        <f>((AB4-AB9)*'Other data'!AB474)*'Other data'!$E41*'Other data'!$E$43</f>
        <v>0.58370416315523355</v>
      </c>
      <c r="AC41" s="6">
        <f>((AC4-AC9)*'Other data'!AC474)*'Other data'!$E41*'Other data'!$E$43</f>
        <v>0.5383964439690615</v>
      </c>
      <c r="AD41" s="6">
        <f>((AD4-AD9)*'Other data'!AD474)*'Other data'!$E41*'Other data'!$E$43</f>
        <v>0.43332055772165112</v>
      </c>
      <c r="AE41" s="6">
        <f>((AE4-AE9)*'Other data'!AE474)*'Other data'!$E41*'Other data'!$E$43</f>
        <v>0.49430495699658189</v>
      </c>
      <c r="AF41" s="6">
        <f>((AF4-AF9)*'Other data'!AF474)*'Other data'!$E41*'Other data'!$E$43</f>
        <v>0.52318837771345439</v>
      </c>
      <c r="AG41" s="6">
        <f>((AG4-AG9)*'Other data'!AG474)*'Other data'!$E41*'Other data'!$E$43</f>
        <v>0.59649793432414633</v>
      </c>
      <c r="AH41" s="6">
        <f>((AH4-AH9)*'Other data'!AH474)*'Other data'!$E41*'Other data'!$E$43</f>
        <v>0.6159838135961706</v>
      </c>
      <c r="AI41" s="6">
        <f>((AI4-AI9)*'Other data'!AI474)*'Other data'!$E41*'Other data'!$E$43</f>
        <v>0.5531463587508515</v>
      </c>
      <c r="AJ41" s="6">
        <f>((AJ4-AJ9)*'Other data'!AJ474)*'Other data'!$E41*'Other data'!$E$43</f>
        <v>0.60525501443869334</v>
      </c>
      <c r="AK41" s="6">
        <f>((AK4-AK9)*'Other data'!AK474)*'Other data'!$E41*'Other data'!$E$43</f>
        <v>0.67884574785961871</v>
      </c>
      <c r="AL41" s="6">
        <f>((AL4-AL9)*'Other data'!AL474)*'Other data'!$E41*'Other data'!$E$43</f>
        <v>0.67933504017727997</v>
      </c>
      <c r="AM41" s="6">
        <f>((AM4-AM9)*'Other data'!AM474)*'Other data'!$E41*'Other data'!$E$43</f>
        <v>0.7068792892421476</v>
      </c>
      <c r="AN41" s="6">
        <f>((AN4-AN9)*'Other data'!AN474)*'Other data'!$E41*'Other data'!$E$43</f>
        <v>0.67988437427780513</v>
      </c>
      <c r="AO41" s="6">
        <f>((AO4-AO9)*'Other data'!AO474)*'Other data'!$E41*'Other data'!$E$43</f>
        <v>0.69697307193035329</v>
      </c>
      <c r="AP41" s="6">
        <f>((AP4-AP9)*'Other data'!AP474)*'Other data'!$E41*'Other data'!$E$43</f>
        <v>0.71069531377958894</v>
      </c>
      <c r="AQ41" s="6">
        <f>((AQ4-AQ9)*'Other data'!AQ474)*'Other data'!$E41*'Other data'!$E$43</f>
        <v>0.40452520914045309</v>
      </c>
      <c r="AR41" s="6">
        <f>((AR4-AR9)*'Other data'!AR474)*'Other data'!$E41*'Other data'!$E$43</f>
        <v>0.38629388435387141</v>
      </c>
      <c r="AS41" s="6">
        <f>((AS4-AS9)*'Other data'!AS474)*'Other data'!$E41*'Other data'!$E$43</f>
        <v>0.34072957168163387</v>
      </c>
      <c r="AT41" s="6">
        <f>((AT4-AT9)*'Other data'!AT474)*'Other data'!$E41*'Other data'!$E$43</f>
        <v>0.38915663634382358</v>
      </c>
      <c r="AU41" s="6">
        <f>((AU4-AU9)*'Other data'!AU474)*'Other data'!$E41*'Other data'!$E$43</f>
        <v>0.36651184129307945</v>
      </c>
      <c r="AV41" s="6">
        <f>((AV4-AV9)*'Other data'!AV474)*'Other data'!$E41*'Other data'!$E$43</f>
        <v>0.26377448055771635</v>
      </c>
      <c r="AW41" s="6">
        <f>((AW4-AW9)*'Other data'!AW474)*'Other data'!$E41*'Other data'!$E$43</f>
        <v>0.30876778377575742</v>
      </c>
      <c r="AX41" s="6">
        <f>((AX4-AX9)*'Other data'!AX474)*'Other data'!$E41*'Other data'!$E$43</f>
        <v>0.3263762316161713</v>
      </c>
      <c r="AY41" s="6">
        <f>((AY4-AY9)*'Other data'!AY474)*'Other data'!$E41*'Other data'!$E$43</f>
        <v>0.3091142643108809</v>
      </c>
      <c r="AZ41" s="6">
        <f>((AZ4-AZ9)*'Other data'!AZ474)*'Other data'!$E41*'Other data'!$E$43</f>
        <v>0.31630277485479058</v>
      </c>
      <c r="BA41" s="6">
        <f>((BA4-BA9)*'Other data'!BA474)*'Other data'!$E41*'Other data'!$E$43</f>
        <v>0.32382119975605173</v>
      </c>
      <c r="BB41" s="6">
        <f>((BB4-BB9)*'Other data'!BB474)*'Other data'!$E41*'Other data'!$E$43</f>
        <v>0.3381624333688304</v>
      </c>
      <c r="BC41" s="6">
        <f>((BC4-BC9)*'Other data'!BC474)*'Other data'!$E41*'Other data'!$E$43</f>
        <v>0.349951130953151</v>
      </c>
      <c r="BD41" s="6">
        <f>((BD4-BD9)*'Other data'!BD474)*'Other data'!$E41*'Other data'!$E$43</f>
        <v>0.3598859226407165</v>
      </c>
      <c r="BE41" s="6">
        <f>((BE4-BE9)*'Other data'!BE474)*'Other data'!$E41*'Other data'!$E$43</f>
        <v>0.38763590131173853</v>
      </c>
      <c r="BF41" s="6">
        <f>((BF4-BF9)*'Other data'!BF474)*'Other data'!$E41*'Other data'!$E$43</f>
        <v>0.36145142950207482</v>
      </c>
      <c r="BG41" s="6">
        <f>((BG4-BG9)*'Other data'!BG474)*'Other data'!$E41*'Other data'!$E$43</f>
        <v>0.36838754050792255</v>
      </c>
      <c r="BH41" s="6">
        <f>((BH4-BH9)*'Other data'!BH474)*'Other data'!$E41*'Other data'!$E$43</f>
        <v>0.39515025809536952</v>
      </c>
      <c r="BI41" s="6">
        <f>((BI4-BI9)*'Other data'!BI474)*'Other data'!$E41*'Other data'!$E$43</f>
        <v>0.38962182230998438</v>
      </c>
      <c r="BJ41" s="6">
        <f>((BJ4-BJ9)*'Other data'!BJ474)*'Other data'!$E41*'Other data'!$E$43</f>
        <v>0.39093062133083095</v>
      </c>
      <c r="BK41" s="6">
        <f>((BK4-BK9)*'Other data'!BK474)*'Other data'!$E41*'Other data'!$E$43</f>
        <v>0.39093062133083095</v>
      </c>
      <c r="BL41" s="6">
        <f>((BL4-BL9)*'Other data'!BL474)*'Other data'!$E41*'Other data'!$E$43</f>
        <v>0.39093062133083095</v>
      </c>
      <c r="BM41" s="6">
        <f>((BM4-BM9)*'Other data'!BM474)*'Other data'!$E41*'Other data'!$E$43</f>
        <v>0.39093062133083095</v>
      </c>
      <c r="BN41" s="6">
        <f>((BN4-BN9)*'Other data'!BN474)*'Other data'!$E41*'Other data'!$E$43</f>
        <v>0.39093062133083095</v>
      </c>
      <c r="BO41" s="6">
        <f>((BO4-BO9)*'Other data'!BO474)*'Other data'!$E41*'Other data'!$E$43</f>
        <v>0.39093062133083095</v>
      </c>
      <c r="BP41" s="6">
        <f>((BP4-BP9)*'Other data'!BP474)*'Other data'!$E41*'Other data'!$E$43</f>
        <v>0.40688697322188527</v>
      </c>
      <c r="BQ41" s="6">
        <f>((BQ4-BQ9)*'Other data'!BQ474)*'Other data'!$E41*'Other data'!$E$43</f>
        <v>0.40688697322188527</v>
      </c>
      <c r="BR41" s="6">
        <f>((BR4-BR9)*'Other data'!BR474)*'Other data'!$E41*'Other data'!$E$43</f>
        <v>0.40688697322188527</v>
      </c>
      <c r="BS41" s="6">
        <f>((BS4-BS9)*'Other data'!BS474)*'Other data'!$E41*'Other data'!$E$43</f>
        <v>0.40688697322188527</v>
      </c>
      <c r="BT41" s="6">
        <f>((BT4-BT9)*'Other data'!BT474)*'Other data'!$E41*'Other data'!$E$43</f>
        <v>0.40688697322188527</v>
      </c>
      <c r="BU41" s="6">
        <f>((BU4-BU9)*'Other data'!BU474)*'Other data'!$E41*'Other data'!$E$43</f>
        <v>0.40688697322188527</v>
      </c>
      <c r="BV41" s="6">
        <f>((BV4-BV9)*'Other data'!BV474)*'Other data'!$E41*'Other data'!$E$43</f>
        <v>0.40688697322188527</v>
      </c>
      <c r="BW41" s="6">
        <f>((BW4-BW9)*'Other data'!BW474)*'Other data'!$E41*'Other data'!$E$43</f>
        <v>0.40688697322188527</v>
      </c>
      <c r="BX41" s="6">
        <f>((BX4-BX9)*'Other data'!BX474)*'Other data'!$E41*'Other data'!$E$43</f>
        <v>0.40688697322188527</v>
      </c>
      <c r="BY41" s="6">
        <f>((BY4-BY9)*'Other data'!BY474)*'Other data'!$E41*'Other data'!$E$43</f>
        <v>0.40688697322188527</v>
      </c>
      <c r="BZ41" s="6">
        <f>((BZ4-BZ9)*'Other data'!BZ474)*'Other data'!$E41*'Other data'!$E$43</f>
        <v>0.40688697322188527</v>
      </c>
    </row>
    <row r="42" spans="1:78" ht="14.5" customHeight="1" x14ac:dyDescent="0.35">
      <c r="A42" s="12" t="s">
        <v>118</v>
      </c>
      <c r="B42" s="155" t="s">
        <v>2</v>
      </c>
      <c r="C42" t="s">
        <v>113</v>
      </c>
      <c r="D42" s="75" t="s">
        <v>5</v>
      </c>
      <c r="E42" s="40" t="s">
        <v>25</v>
      </c>
      <c r="J42" s="6">
        <f>((J4-J9)*'Other data'!J474)*'Other data'!$E$41*'Other data'!$E$47</f>
        <v>9.9039351851851865E-2</v>
      </c>
      <c r="K42" s="6">
        <f>((K4-K9)*'Other data'!K474)*'Other data'!$E$41*'Other data'!$E$47</f>
        <v>9.7760457665903883E-2</v>
      </c>
      <c r="L42" s="6">
        <f>((L4-L9)*'Other data'!L474)*'Other data'!$E$41*'Other data'!$E$47</f>
        <v>9.8291905444126068E-2</v>
      </c>
      <c r="M42" s="6">
        <f>((M4-M9)*'Other data'!M474)*'Other data'!$E$41*'Other data'!$E$47</f>
        <v>9.2852625994694973E-2</v>
      </c>
      <c r="N42" s="6">
        <f>((N4-N9)*'Other data'!N474)*'Other data'!$E$41*'Other data'!$E$47</f>
        <v>7.9501074458058429E-2</v>
      </c>
      <c r="O42" s="6">
        <f>((O4-O9)*'Other data'!O474)*'Other data'!$E$41*'Other data'!$E$47</f>
        <v>7.4118030095759249E-2</v>
      </c>
      <c r="P42" s="6">
        <f>((P4-P9)*'Other data'!P474)*'Other data'!$E$41*'Other data'!$E$47</f>
        <v>8.3873614067561317E-2</v>
      </c>
      <c r="Q42" s="6">
        <f>((Q4-Q9)*'Other data'!Q474)*'Other data'!$E$41*'Other data'!$E$47</f>
        <v>9.0064701057630064E-2</v>
      </c>
      <c r="R42" s="6">
        <f>((R4-R9)*'Other data'!R474)*'Other data'!$E$41*'Other data'!$E$47</f>
        <v>0.10472557172557173</v>
      </c>
      <c r="S42" s="6">
        <f>((S4-S9)*'Other data'!S474)*'Other data'!$E$41*'Other data'!$E$47</f>
        <v>0.12953134533683996</v>
      </c>
      <c r="T42" s="6">
        <f>((T4-T9)*'Other data'!T474)*'Other data'!$E$41*'Other data'!$E$47</f>
        <v>0.12171872825434912</v>
      </c>
      <c r="U42" s="6">
        <f>((U4-U9)*'Other data'!U474)*'Other data'!$E$41*'Other data'!$E$47</f>
        <v>0.10009605050305782</v>
      </c>
      <c r="V42" s="6">
        <f>((V4-V9)*'Other data'!V474)*'Other data'!$E$41*'Other data'!$E$47</f>
        <v>0.10550800076819668</v>
      </c>
      <c r="W42" s="6">
        <f>((W4-W9)*'Other data'!W474)*'Other data'!$E$41*'Other data'!$E$47</f>
        <v>0.11034087920792078</v>
      </c>
      <c r="X42" s="6">
        <f>((X4-X9)*'Other data'!X474)*'Other data'!$E$41*'Other data'!$E$47</f>
        <v>0.10111212293682412</v>
      </c>
      <c r="Y42" s="6">
        <f>((Y4-Y9)*'Other data'!Y474)*'Other data'!$E$41*'Other data'!$E$47</f>
        <v>9.6534945221004934E-2</v>
      </c>
      <c r="Z42" s="6">
        <f>((Z4-Z9)*'Other data'!Z474)*'Other data'!$E$41*'Other data'!$E$47</f>
        <v>0.10444221326493222</v>
      </c>
      <c r="AA42" s="6">
        <f>((AA4-AA9)*'Other data'!AA474)*'Other data'!$E$41*'Other data'!$E$47</f>
        <v>0.10906410256410257</v>
      </c>
      <c r="AB42" s="6">
        <f>((AB4-AB9)*'Other data'!AB474)*'Other data'!$E$41*'Other data'!$E$47</f>
        <v>0.10944453059160628</v>
      </c>
      <c r="AC42" s="6">
        <f>((AC4-AC9)*'Other data'!AC474)*'Other data'!$E$41*'Other data'!$E$47</f>
        <v>0.10094933324419904</v>
      </c>
      <c r="AD42" s="6">
        <f>((AD4-AD9)*'Other data'!AD474)*'Other data'!$E$41*'Other data'!$E$47</f>
        <v>8.1247604572809579E-2</v>
      </c>
      <c r="AE42" s="6">
        <f>((AE4-AE9)*'Other data'!AE474)*'Other data'!$E$41*'Other data'!$E$47</f>
        <v>9.2682179436859094E-2</v>
      </c>
      <c r="AF42" s="6">
        <f>((AF4-AF9)*'Other data'!AF474)*'Other data'!$E$41*'Other data'!$E$47</f>
        <v>9.8097820821272691E-2</v>
      </c>
      <c r="AG42" s="6">
        <f>((AG4-AG9)*'Other data'!AG474)*'Other data'!$E$41*'Other data'!$E$47</f>
        <v>0.11184336268577744</v>
      </c>
      <c r="AH42" s="6">
        <f>((AH4-AH9)*'Other data'!AH474)*'Other data'!$E$41*'Other data'!$E$47</f>
        <v>0.11549696504928197</v>
      </c>
      <c r="AI42" s="6">
        <f>((AI4-AI9)*'Other data'!AI474)*'Other data'!$E$41*'Other data'!$E$47</f>
        <v>0.10371494226578466</v>
      </c>
      <c r="AJ42" s="6">
        <f>((AJ4-AJ9)*'Other data'!AJ474)*'Other data'!$E$41*'Other data'!$E$47</f>
        <v>0.11348531520725499</v>
      </c>
      <c r="AK42" s="6">
        <f>((AK4-AK9)*'Other data'!AK474)*'Other data'!$E$41*'Other data'!$E$47</f>
        <v>0.12728357772367851</v>
      </c>
      <c r="AL42" s="6">
        <f>((AL4-AL9)*'Other data'!AL474)*'Other data'!$E$41*'Other data'!$E$47</f>
        <v>0.12737532003323998</v>
      </c>
      <c r="AM42" s="6">
        <f>((AM4-AM9)*'Other data'!AM474)*'Other data'!$E$41*'Other data'!$E$47</f>
        <v>0.13253986673290266</v>
      </c>
      <c r="AN42" s="6">
        <f>((AN4-AN9)*'Other data'!AN474)*'Other data'!$E$41*'Other data'!$E$47</f>
        <v>0.12747832017708846</v>
      </c>
      <c r="AO42" s="6">
        <f>((AO4-AO9)*'Other data'!AO474)*'Other data'!$E$41*'Other data'!$E$47</f>
        <v>0.13068245098694123</v>
      </c>
      <c r="AP42" s="6">
        <f>((AP4-AP9)*'Other data'!AP474)*'Other data'!$E$41*'Other data'!$E$47</f>
        <v>0.13325537133367293</v>
      </c>
      <c r="AQ42" s="6">
        <f>((AQ4-AQ9)*'Other data'!AQ474)*'Other data'!$E$41*'Other data'!$E$47</f>
        <v>7.5848476713834947E-2</v>
      </c>
      <c r="AR42" s="6">
        <f>((AR4-AR9)*'Other data'!AR474)*'Other data'!$E$41*'Other data'!$E$47</f>
        <v>7.2430103316350886E-2</v>
      </c>
      <c r="AS42" s="6">
        <f>((AS4-AS9)*'Other data'!AS474)*'Other data'!$E$41*'Other data'!$E$47</f>
        <v>6.3886794690306337E-2</v>
      </c>
      <c r="AT42" s="6">
        <f>((AT4-AT9)*'Other data'!AT474)*'Other data'!$E$41*'Other data'!$E$47</f>
        <v>7.2966869314466914E-2</v>
      </c>
      <c r="AU42" s="6">
        <f>((AU4-AU9)*'Other data'!AU474)*'Other data'!$E$41*'Other data'!$E$47</f>
        <v>6.8720970242452384E-2</v>
      </c>
      <c r="AV42" s="6">
        <f>((AV4-AV9)*'Other data'!AV474)*'Other data'!$E$41*'Other data'!$E$47</f>
        <v>4.9457715104571816E-2</v>
      </c>
      <c r="AW42" s="6">
        <f>((AW4-AW9)*'Other data'!AW474)*'Other data'!$E$41*'Other data'!$E$47</f>
        <v>5.7893959457954509E-2</v>
      </c>
      <c r="AX42" s="6">
        <f>((AX4-AX9)*'Other data'!AX474)*'Other data'!$E$41*'Other data'!$E$47</f>
        <v>6.1195543428032115E-2</v>
      </c>
      <c r="AY42" s="6">
        <f>((AY4-AY9)*'Other data'!AY474)*'Other data'!$E$41*'Other data'!$E$47</f>
        <v>5.7958924558290173E-2</v>
      </c>
      <c r="AZ42" s="6">
        <f>((AZ4-AZ9)*'Other data'!AZ474)*'Other data'!$E$41*'Other data'!$E$47</f>
        <v>5.930677028527323E-2</v>
      </c>
      <c r="BA42" s="6">
        <f>((BA4-BA9)*'Other data'!BA474)*'Other data'!$E$41*'Other data'!$E$47</f>
        <v>6.0716474954259692E-2</v>
      </c>
      <c r="BB42" s="6">
        <f>((BB4-BB9)*'Other data'!BB474)*'Other data'!$E$41*'Other data'!$E$47</f>
        <v>6.3405456256655696E-2</v>
      </c>
      <c r="BC42" s="6">
        <f>((BC4-BC9)*'Other data'!BC474)*'Other data'!$E$41*'Other data'!$E$47</f>
        <v>6.5615837053715806E-2</v>
      </c>
      <c r="BD42" s="6">
        <f>((BD4-BD9)*'Other data'!BD474)*'Other data'!$E$41*'Other data'!$E$47</f>
        <v>6.7478610495134345E-2</v>
      </c>
      <c r="BE42" s="6">
        <f>((BE4-BE9)*'Other data'!BE474)*'Other data'!$E$41*'Other data'!$E$47</f>
        <v>7.268173149595096E-2</v>
      </c>
      <c r="BF42" s="6">
        <f>((BF4-BF9)*'Other data'!BF474)*'Other data'!$E$41*'Other data'!$E$47</f>
        <v>6.7772143031639018E-2</v>
      </c>
      <c r="BG42" s="6">
        <f>((BG4-BG9)*'Other data'!BG474)*'Other data'!$E$41*'Other data'!$E$47</f>
        <v>6.9072663845235471E-2</v>
      </c>
      <c r="BH42" s="6">
        <f>((BH4-BH9)*'Other data'!BH474)*'Other data'!$E$41*'Other data'!$E$47</f>
        <v>7.4090673392881778E-2</v>
      </c>
      <c r="BI42" s="6">
        <f>((BI4-BI9)*'Other data'!BI474)*'Other data'!$E$41*'Other data'!$E$47</f>
        <v>7.305409168312206E-2</v>
      </c>
      <c r="BJ42" s="6">
        <f>((BJ4-BJ9)*'Other data'!BJ474)*'Other data'!$E$41*'Other data'!$E$47</f>
        <v>7.32994914995308E-2</v>
      </c>
      <c r="BK42" s="6">
        <f>((BK4-BK9)*'Other data'!BK474)*'Other data'!$E$41*'Other data'!$E$47</f>
        <v>7.32994914995308E-2</v>
      </c>
      <c r="BL42" s="6">
        <f>((BL4-BL9)*'Other data'!BL474)*'Other data'!$E$41*'Other data'!$E$47</f>
        <v>7.32994914995308E-2</v>
      </c>
      <c r="BM42" s="6">
        <f>((BM4-BM9)*'Other data'!BM474)*'Other data'!$E$41*'Other data'!$E$47</f>
        <v>7.32994914995308E-2</v>
      </c>
      <c r="BN42" s="6">
        <f>((BN4-BN9)*'Other data'!BN474)*'Other data'!$E$41*'Other data'!$E$47</f>
        <v>7.32994914995308E-2</v>
      </c>
      <c r="BO42" s="6">
        <f>((BO4-BO9)*'Other data'!BO474)*'Other data'!$E$41*'Other data'!$E$47</f>
        <v>7.32994914995308E-2</v>
      </c>
      <c r="BP42" s="6">
        <f>((BP4-BP9)*'Other data'!BP474)*'Other data'!$E$41*'Other data'!$E$47</f>
        <v>7.6291307479103482E-2</v>
      </c>
      <c r="BQ42" s="6">
        <f>((BQ4-BQ9)*'Other data'!BQ474)*'Other data'!$E$41*'Other data'!$E$47</f>
        <v>7.6291307479103482E-2</v>
      </c>
      <c r="BR42" s="6">
        <f>((BR4-BR9)*'Other data'!BR474)*'Other data'!$E$41*'Other data'!$E$47</f>
        <v>7.6291307479103482E-2</v>
      </c>
      <c r="BS42" s="6">
        <f>((BS4-BS9)*'Other data'!BS474)*'Other data'!$E$41*'Other data'!$E$47</f>
        <v>7.6291307479103482E-2</v>
      </c>
      <c r="BT42" s="6">
        <f>((BT4-BT9)*'Other data'!BT474)*'Other data'!$E$41*'Other data'!$E$47</f>
        <v>7.6291307479103482E-2</v>
      </c>
      <c r="BU42" s="6">
        <f>((BU4-BU9)*'Other data'!BU474)*'Other data'!$E$41*'Other data'!$E$47</f>
        <v>7.6291307479103482E-2</v>
      </c>
      <c r="BV42" s="6">
        <f>((BV4-BV9)*'Other data'!BV474)*'Other data'!$E$41*'Other data'!$E$47</f>
        <v>7.6291307479103482E-2</v>
      </c>
      <c r="BW42" s="6">
        <f>((BW4-BW9)*'Other data'!BW474)*'Other data'!$E$41*'Other data'!$E$47</f>
        <v>7.6291307479103482E-2</v>
      </c>
      <c r="BX42" s="6">
        <f>((BX4-BX9)*'Other data'!BX474)*'Other data'!$E$41*'Other data'!$E$47</f>
        <v>7.6291307479103482E-2</v>
      </c>
      <c r="BY42" s="6">
        <f>((BY4-BY9)*'Other data'!BY474)*'Other data'!$E$41*'Other data'!$E$47</f>
        <v>7.6291307479103482E-2</v>
      </c>
      <c r="BZ42" s="6">
        <f>((BZ4-BZ9)*'Other data'!BZ474)*'Other data'!$E$41*'Other data'!$E$47</f>
        <v>7.6291307479103482E-2</v>
      </c>
    </row>
    <row r="43" spans="1:78" ht="14.5" customHeight="1" x14ac:dyDescent="0.35">
      <c r="A43" s="12" t="s">
        <v>118</v>
      </c>
      <c r="B43" s="155" t="s">
        <v>2</v>
      </c>
      <c r="C43" t="s">
        <v>113</v>
      </c>
      <c r="D43" s="75" t="s">
        <v>5</v>
      </c>
      <c r="E43" s="40" t="s">
        <v>202</v>
      </c>
      <c r="J43" s="6">
        <f>J$17*'Other data'!$E$41</f>
        <v>0</v>
      </c>
      <c r="K43" s="6">
        <f>K$17*'Other data'!$E$41</f>
        <v>0</v>
      </c>
      <c r="L43" s="6">
        <f>L$17*'Other data'!$E$41</f>
        <v>0</v>
      </c>
      <c r="M43" s="6">
        <f>M$17*'Other data'!$E$41</f>
        <v>0</v>
      </c>
      <c r="N43" s="6">
        <f>N$17*'Other data'!$E$41</f>
        <v>0</v>
      </c>
      <c r="O43" s="6">
        <f>O$17*'Other data'!$E$41</f>
        <v>0</v>
      </c>
      <c r="P43" s="6">
        <f>P$17*'Other data'!$E$41</f>
        <v>0</v>
      </c>
      <c r="Q43" s="6">
        <f>Q$17*'Other data'!$E$41</f>
        <v>0</v>
      </c>
      <c r="R43" s="6">
        <f>R$17*'Other data'!$E$41</f>
        <v>0</v>
      </c>
      <c r="S43" s="6">
        <f>S$17*'Other data'!$E$41</f>
        <v>0</v>
      </c>
      <c r="T43" s="6">
        <f>T$17*'Other data'!$E$41</f>
        <v>0</v>
      </c>
      <c r="U43" s="6">
        <f>U$17*'Other data'!$E$41</f>
        <v>0</v>
      </c>
      <c r="V43" s="6">
        <f>V$17*'Other data'!$E$41</f>
        <v>0</v>
      </c>
      <c r="W43" s="6">
        <f>W$17*'Other data'!$E$41</f>
        <v>0</v>
      </c>
      <c r="X43" s="6">
        <f>X$17*'Other data'!$E$41</f>
        <v>-5.0836653386454239E-2</v>
      </c>
      <c r="Y43" s="6">
        <f>Y$17*'Other data'!$E$41</f>
        <v>9.9353985644125606E-2</v>
      </c>
      <c r="Z43" s="6">
        <f>Z$17*'Other data'!$E$41</f>
        <v>0.11842213264932207</v>
      </c>
      <c r="AA43" s="6">
        <f>AA$17*'Other data'!$E$41</f>
        <v>0.12319088319088334</v>
      </c>
      <c r="AB43" s="6">
        <f>AB$17*'Other data'!$E$41</f>
        <v>0.12595584021574258</v>
      </c>
      <c r="AC43" s="6">
        <f>AC$17*'Other data'!$E$41</f>
        <v>0.15583860121049109</v>
      </c>
      <c r="AD43" s="6">
        <f>AD$17*'Other data'!$E$41</f>
        <v>0.12591114893617036</v>
      </c>
      <c r="AE43" s="6">
        <f>AE$17*'Other data'!$E$41</f>
        <v>0.14260747823117645</v>
      </c>
      <c r="AF43" s="6">
        <f>AF$17*'Other data'!$E$41</f>
        <v>0.1509649334945585</v>
      </c>
      <c r="AG43" s="6">
        <f>AG$17*'Other data'!$E$41</f>
        <v>0.1667036011080332</v>
      </c>
      <c r="AH43" s="6">
        <f>AH$17*'Other data'!$E$41</f>
        <v>0.17404200913241999</v>
      </c>
      <c r="AI43" s="6">
        <f>AI$17*'Other data'!$E$41</f>
        <v>9.3926028344279267E-2</v>
      </c>
      <c r="AJ43" s="6">
        <f>AJ$17*'Other data'!$E$41</f>
        <v>0.11999999999999988</v>
      </c>
      <c r="AK43" s="6">
        <f>AK$17*'Other data'!$E$41</f>
        <v>0.16479797979797986</v>
      </c>
      <c r="AL43" s="6">
        <f>AL$17*'Other data'!$E$41</f>
        <v>0.19392567037792074</v>
      </c>
      <c r="AM43" s="6">
        <f>AM$17*'Other data'!$E$41</f>
        <v>0.23313910677124994</v>
      </c>
      <c r="AN43" s="6">
        <f>AN$17*'Other data'!$E$41</f>
        <v>0.24100460975997495</v>
      </c>
      <c r="AO43" s="6">
        <f>AO$17*'Other data'!$E$41</f>
        <v>0.24627668982943765</v>
      </c>
      <c r="AP43" s="6">
        <f>AP$17*'Other data'!$E$41</f>
        <v>0.25084515731030205</v>
      </c>
      <c r="AQ43" s="6">
        <f>AQ$17*'Other data'!$E$41</f>
        <v>0.14240777809551067</v>
      </c>
      <c r="AR43" s="6">
        <f>AR$17*'Other data'!$E$41</f>
        <v>0.13952895752895755</v>
      </c>
      <c r="AS43" s="6">
        <f>AS$17*'Other data'!$E$41</f>
        <v>0.123260211106012</v>
      </c>
      <c r="AT43" s="6">
        <f>AT$17*'Other data'!$E$41</f>
        <v>0.13882682023858503</v>
      </c>
      <c r="AU43" s="6">
        <f>AU$17*'Other data'!$E$41</f>
        <v>0.14498868581375118</v>
      </c>
      <c r="AV43" s="6">
        <f>AV$17*'Other data'!$E$41</f>
        <v>0.10938000334952272</v>
      </c>
      <c r="AW43" s="6">
        <f>AW$17*'Other data'!$E$41</f>
        <v>0.12208286006265603</v>
      </c>
      <c r="AX43" s="6">
        <f>AX$17*'Other data'!$E$41</f>
        <v>0.12897210364340306</v>
      </c>
      <c r="AY43" s="6">
        <f>AY$17*'Other data'!$E$41</f>
        <v>0.12123922406597434</v>
      </c>
      <c r="AZ43" s="6">
        <f>AZ$17*'Other data'!$E$41</f>
        <v>0.12427027109864686</v>
      </c>
      <c r="BA43" s="6">
        <f>BA$17*'Other data'!$E$41</f>
        <v>0.11784056972203079</v>
      </c>
      <c r="BB43" s="6">
        <f>BB$17*'Other data'!$E$41</f>
        <v>0.12218944789034368</v>
      </c>
      <c r="BC43" s="6">
        <f>BC$17*'Other data'!$E$41</f>
        <v>0.12485488934834216</v>
      </c>
      <c r="BD43" s="6">
        <f>BD$17*'Other data'!$E$41</f>
        <v>0.12499517574086826</v>
      </c>
      <c r="BE43" s="6">
        <f>BE$17*'Other data'!$E$41</f>
        <v>0.1311677770120224</v>
      </c>
      <c r="BF43" s="6">
        <f>BF$17*'Other data'!$E$41</f>
        <v>0.12232973428286997</v>
      </c>
      <c r="BG43" s="6">
        <f>BG$17*'Other data'!$E$41</f>
        <v>0.12487661715380943</v>
      </c>
      <c r="BH43" s="6">
        <f>BH$17*'Other data'!$E$41</f>
        <v>0.1308186202832764</v>
      </c>
      <c r="BI43" s="6">
        <f>BI$17*'Other data'!$E$41</f>
        <v>0.12891207088452897</v>
      </c>
      <c r="BJ43" s="6">
        <f>BJ$17*'Other data'!$E$41</f>
        <v>8.7994587634490876E-2</v>
      </c>
      <c r="BK43" s="6">
        <f>BK$17*'Other data'!$E$41</f>
        <v>8.7994587634490876E-2</v>
      </c>
      <c r="BL43" s="6">
        <f>BL$17*'Other data'!$E$41</f>
        <v>8.7994587634490876E-2</v>
      </c>
      <c r="BM43" s="6">
        <f>BM$17*'Other data'!$E$41</f>
        <v>8.7994587634490876E-2</v>
      </c>
      <c r="BN43" s="6">
        <f>BN$17*'Other data'!$E$41</f>
        <v>8.7994587634490876E-2</v>
      </c>
      <c r="BO43" s="6">
        <f>BO$17*'Other data'!$E$41</f>
        <v>8.7994587634490876E-2</v>
      </c>
      <c r="BP43" s="6">
        <f>BP$17*'Other data'!$E$41</f>
        <v>7.0395670107592484E-2</v>
      </c>
      <c r="BQ43" s="6">
        <f>BQ$17*'Other data'!$E$41</f>
        <v>7.0395670107592484E-2</v>
      </c>
      <c r="BR43" s="6">
        <f>BR$17*'Other data'!$E$41</f>
        <v>7.0395670107592484E-2</v>
      </c>
      <c r="BS43" s="6">
        <f>BS$17*'Other data'!$E$41</f>
        <v>7.0395670107592484E-2</v>
      </c>
      <c r="BT43" s="6">
        <f>BT$17*'Other data'!$E$41</f>
        <v>7.0395670107592484E-2</v>
      </c>
      <c r="BU43" s="6">
        <f>BU$17*'Other data'!$E$41</f>
        <v>7.0395670107592484E-2</v>
      </c>
      <c r="BV43" s="6">
        <f>BV$17*'Other data'!$E$41</f>
        <v>7.0395670107592484E-2</v>
      </c>
      <c r="BW43" s="6">
        <f>BW$17*'Other data'!$E$41</f>
        <v>7.0395670107592484E-2</v>
      </c>
      <c r="BX43" s="6">
        <f>BX$17*'Other data'!$E$41</f>
        <v>7.0395670107592484E-2</v>
      </c>
      <c r="BY43" s="6">
        <f>BY$17*'Other data'!$E$41</f>
        <v>7.0395670107592484E-2</v>
      </c>
      <c r="BZ43" s="6">
        <f>BZ$17*'Other data'!$E$41</f>
        <v>7.0395670107592484E-2</v>
      </c>
    </row>
    <row r="44" spans="1:78" ht="14.5" customHeight="1" x14ac:dyDescent="0.35">
      <c r="A44" s="12"/>
      <c r="B44" s="155"/>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row>
    <row r="45" spans="1:78" ht="14.5" customHeight="1" x14ac:dyDescent="0.35">
      <c r="A45" s="12" t="s">
        <v>118</v>
      </c>
      <c r="B45" s="155" t="s">
        <v>2</v>
      </c>
      <c r="C45" t="s">
        <v>113</v>
      </c>
      <c r="D45" s="75" t="s">
        <v>6</v>
      </c>
      <c r="E45" s="40" t="s">
        <v>20</v>
      </c>
      <c r="J45" s="6">
        <f>((J4-J9)*'Other data'!J474)*'Other data'!$G$42*'Other data'!$G$41</f>
        <v>4.3577314814814812E-2</v>
      </c>
      <c r="K45" s="6">
        <f>((K4-K9)*'Other data'!K474)*'Other data'!$G$42*'Other data'!$G$41</f>
        <v>4.3014601372997709E-2</v>
      </c>
      <c r="L45" s="6">
        <f>((L4-L9)*'Other data'!L474)*'Other data'!$G$42*'Other data'!$G$41</f>
        <v>4.3248438395415464E-2</v>
      </c>
      <c r="M45" s="6">
        <f>((M4-M9)*'Other data'!M474)*'Other data'!$G$42*'Other data'!$G$41</f>
        <v>4.0855155437665783E-2</v>
      </c>
      <c r="N45" s="6">
        <f>((N4-N9)*'Other data'!N474)*'Other data'!$G$42*'Other data'!$G$41</f>
        <v>3.4980472761545707E-2</v>
      </c>
      <c r="O45" s="6">
        <f>((O4-O9)*'Other data'!O474)*'Other data'!$G$42*'Other data'!$G$41</f>
        <v>3.2611933242134065E-2</v>
      </c>
      <c r="P45" s="6">
        <f>((P4-P9)*'Other data'!P474)*'Other data'!$G$42*'Other data'!$G$41</f>
        <v>3.6904390189726972E-2</v>
      </c>
      <c r="Q45" s="6">
        <f>((Q4-Q9)*'Other data'!Q474)*'Other data'!$G$42*'Other data'!$G$41</f>
        <v>3.9628468465357218E-2</v>
      </c>
      <c r="R45" s="6">
        <f>((R4-R9)*'Other data'!R474)*'Other data'!$G$42*'Other data'!$G$41</f>
        <v>4.6079251559251556E-2</v>
      </c>
      <c r="S45" s="6">
        <f>((S4-S9)*'Other data'!S474)*'Other data'!$G$42*'Other data'!$G$41</f>
        <v>5.6993791948209575E-2</v>
      </c>
      <c r="T45" s="6">
        <f>((T4-T9)*'Other data'!T474)*'Other data'!$G$42*'Other data'!$G$41</f>
        <v>5.3556240431913607E-2</v>
      </c>
      <c r="U45" s="6">
        <f>((U4-U9)*'Other data'!U474)*'Other data'!$G$42*'Other data'!$G$41</f>
        <v>4.4042262221345434E-2</v>
      </c>
      <c r="V45" s="6">
        <f>((V4-V9)*'Other data'!V474)*'Other data'!$G$42*'Other data'!$G$41</f>
        <v>4.6423520338006528E-2</v>
      </c>
      <c r="W45" s="6">
        <f>((W4-W9)*'Other data'!W474)*'Other data'!$G$42*'Other data'!$G$41</f>
        <v>4.8549986851485143E-2</v>
      </c>
      <c r="X45" s="6">
        <f>((X4-X9)*'Other data'!X474)*'Other data'!$G$42*'Other data'!$G$41</f>
        <v>4.4489334092202605E-2</v>
      </c>
      <c r="Y45" s="6">
        <f>((Y4-Y9)*'Other data'!Y474)*'Other data'!$G$42*'Other data'!$G$41</f>
        <v>4.2475375897242165E-2</v>
      </c>
      <c r="Z45" s="6">
        <f>((Z4-Z9)*'Other data'!Z474)*'Other data'!$G$42*'Other data'!$G$41</f>
        <v>4.5954573836570173E-2</v>
      </c>
      <c r="AA45" s="6">
        <f>((AA4-AA9)*'Other data'!AA474)*'Other data'!$G$42*'Other data'!$G$41</f>
        <v>4.7988205128205133E-2</v>
      </c>
      <c r="AB45" s="6">
        <f>((AB4-AB9)*'Other data'!AB474)*'Other data'!$G$42*'Other data'!$G$41</f>
        <v>4.8155593460306755E-2</v>
      </c>
      <c r="AC45" s="6">
        <f>((AC4-AC9)*'Other data'!AC474)*'Other data'!$G$42*'Other data'!$G$41</f>
        <v>4.4417706627447567E-2</v>
      </c>
      <c r="AD45" s="6">
        <f>((AD4-AD9)*'Other data'!AD474)*'Other data'!$G$42*'Other data'!$G$41</f>
        <v>3.5748946012036209E-2</v>
      </c>
      <c r="AE45" s="6">
        <f>((AE4-AE9)*'Other data'!AE474)*'Other data'!$G$42*'Other data'!$G$41</f>
        <v>4.0780158952217996E-2</v>
      </c>
      <c r="AF45" s="6">
        <f>((AF4-AF9)*'Other data'!AF474)*'Other data'!$G$42*'Other data'!$G$41</f>
        <v>4.3163041161359973E-2</v>
      </c>
      <c r="AG45" s="6">
        <f>((AG4-AG9)*'Other data'!AG474)*'Other data'!$G$42*'Other data'!$G$41</f>
        <v>4.9211079581742062E-2</v>
      </c>
      <c r="AH45" s="6">
        <f>((AH4-AH9)*'Other data'!AH474)*'Other data'!$G$42*'Other data'!$G$41</f>
        <v>5.0818664621684065E-2</v>
      </c>
      <c r="AI45" s="6">
        <f>((AI4-AI9)*'Other data'!AI474)*'Other data'!$G$42*'Other data'!$G$41</f>
        <v>4.5634574596945247E-2</v>
      </c>
      <c r="AJ45" s="6">
        <f>((AJ4-AJ9)*'Other data'!AJ474)*'Other data'!$G$42*'Other data'!$G$41</f>
        <v>4.9933538691192186E-2</v>
      </c>
      <c r="AK45" s="6">
        <f>((AK4-AK9)*'Other data'!AK474)*'Other data'!$G$42*'Other data'!$G$41</f>
        <v>5.6004774198418546E-2</v>
      </c>
      <c r="AL45" s="6">
        <f>((AL4-AL9)*'Other data'!AL474)*'Other data'!$G$42*'Other data'!$G$41</f>
        <v>5.6045140814625596E-2</v>
      </c>
      <c r="AM45" s="6">
        <f>((AM4-AM9)*'Other data'!AM474)*'Other data'!$G$42*'Other data'!$G$41</f>
        <v>5.8317541362477167E-2</v>
      </c>
      <c r="AN45" s="6">
        <f>((AN4-AN9)*'Other data'!AN474)*'Other data'!$G$42*'Other data'!$G$41</f>
        <v>5.6090460877918913E-2</v>
      </c>
      <c r="AO45" s="6">
        <f>((AO4-AO9)*'Other data'!AO474)*'Other data'!$G$42*'Other data'!$G$41</f>
        <v>5.7500278434254141E-2</v>
      </c>
      <c r="AP45" s="6">
        <f>((AP4-AP9)*'Other data'!AP474)*'Other data'!$G$42*'Other data'!$G$41</f>
        <v>5.8632363386816079E-2</v>
      </c>
      <c r="AQ45" s="6">
        <f>((AQ4-AQ9)*'Other data'!AQ474)*'Other data'!$G$42*'Other data'!$G$41</f>
        <v>3.3373329754087376E-2</v>
      </c>
      <c r="AR45" s="6">
        <f>((AR4-AR9)*'Other data'!AR474)*'Other data'!$G$42*'Other data'!$G$41</f>
        <v>3.1869245459194388E-2</v>
      </c>
      <c r="AS45" s="6">
        <f>((AS4-AS9)*'Other data'!AS474)*'Other data'!$G$42*'Other data'!$G$41</f>
        <v>2.8110189663734787E-2</v>
      </c>
      <c r="AT45" s="6">
        <f>((AT4-AT9)*'Other data'!AT474)*'Other data'!$G$42*'Other data'!$G$41</f>
        <v>3.2105422498365441E-2</v>
      </c>
      <c r="AU45" s="6">
        <f>((AU4-AU9)*'Other data'!AU474)*'Other data'!$G$42*'Other data'!$G$41</f>
        <v>3.0237226906679054E-2</v>
      </c>
      <c r="AV45" s="6">
        <f>((AV4-AV9)*'Other data'!AV474)*'Other data'!$G$42*'Other data'!$G$41</f>
        <v>2.1761394646011598E-2</v>
      </c>
      <c r="AW45" s="6">
        <f>((AW4-AW9)*'Other data'!AW474)*'Other data'!$G$42*'Other data'!$G$41</f>
        <v>2.547334216149998E-2</v>
      </c>
      <c r="AX45" s="6">
        <f>((AX4-AX9)*'Other data'!AX474)*'Other data'!$G$42*'Other data'!$G$41</f>
        <v>2.6926039108334125E-2</v>
      </c>
      <c r="AY45" s="6">
        <f>((AY4-AY9)*'Other data'!AY474)*'Other data'!$G$42*'Other data'!$G$41</f>
        <v>2.5501926805647671E-2</v>
      </c>
      <c r="AZ45" s="6">
        <f>((AZ4-AZ9)*'Other data'!AZ474)*'Other data'!$G$42*'Other data'!$G$41</f>
        <v>2.6094978925520214E-2</v>
      </c>
      <c r="BA45" s="6">
        <f>((BA4-BA9)*'Other data'!BA474)*'Other data'!$G$42*'Other data'!$G$41</f>
        <v>2.6715248979874266E-2</v>
      </c>
      <c r="BB45" s="6">
        <f>((BB4-BB9)*'Other data'!BB474)*'Other data'!$G$42*'Other data'!$G$41</f>
        <v>2.7898400752928505E-2</v>
      </c>
      <c r="BC45" s="6">
        <f>((BC4-BC9)*'Other data'!BC474)*'Other data'!$G$42*'Other data'!$G$41</f>
        <v>2.8870968303634954E-2</v>
      </c>
      <c r="BD45" s="6">
        <f>((BD4-BD9)*'Other data'!BD474)*'Other data'!$G$42*'Other data'!$G$41</f>
        <v>2.9690588617859108E-2</v>
      </c>
      <c r="BE45" s="6">
        <f>((BE4-BE9)*'Other data'!BE474)*'Other data'!$G$42*'Other data'!$G$41</f>
        <v>3.1979961858218421E-2</v>
      </c>
      <c r="BF45" s="6">
        <f>((BF4-BF9)*'Other data'!BF474)*'Other data'!$G$42*'Other data'!$G$41</f>
        <v>2.9819742933921166E-2</v>
      </c>
      <c r="BG45" s="6">
        <f>((BG4-BG9)*'Other data'!BG474)*'Other data'!$G$42*'Other data'!$G$41</f>
        <v>3.0391972091903609E-2</v>
      </c>
      <c r="BH45" s="6">
        <f>((BH4-BH9)*'Other data'!BH474)*'Other data'!$G$42*'Other data'!$G$41</f>
        <v>3.2599896292867976E-2</v>
      </c>
      <c r="BI45" s="6">
        <f>((BI4-BI9)*'Other data'!BI474)*'Other data'!$G$42*'Other data'!$G$41</f>
        <v>3.2143800340573701E-2</v>
      </c>
      <c r="BJ45" s="6">
        <f>((BJ4-BJ9)*'Other data'!BJ474)*'Other data'!$G$42*'Other data'!$G$41</f>
        <v>3.2251776259793551E-2</v>
      </c>
      <c r="BK45" s="6">
        <f>((BK4-BK9)*'Other data'!BK474)*'Other data'!$G$42*'Other data'!$G$41</f>
        <v>3.2251776259793551E-2</v>
      </c>
      <c r="BL45" s="6">
        <f>((BL4-BL9)*'Other data'!BL474)*'Other data'!$G$42*'Other data'!$G$41</f>
        <v>3.2251776259793551E-2</v>
      </c>
      <c r="BM45" s="6">
        <f>((BM4-BM9)*'Other data'!BM474)*'Other data'!$G$42*'Other data'!$G$41</f>
        <v>3.2251776259793551E-2</v>
      </c>
      <c r="BN45" s="6">
        <f>((BN4-BN9)*'Other data'!BN474)*'Other data'!$G$42*'Other data'!$G$41</f>
        <v>3.2251776259793551E-2</v>
      </c>
      <c r="BO45" s="6">
        <f>((BO4-BO9)*'Other data'!BO474)*'Other data'!$G$42*'Other data'!$G$41</f>
        <v>3.2251776259793551E-2</v>
      </c>
      <c r="BP45" s="6">
        <f>((BP4-BP9)*'Other data'!BP474)*'Other data'!$G$42*'Other data'!$G$41</f>
        <v>3.3568175290805531E-2</v>
      </c>
      <c r="BQ45" s="6">
        <f>((BQ4-BQ9)*'Other data'!BQ474)*'Other data'!$G$42*'Other data'!$G$41</f>
        <v>3.3568175290805531E-2</v>
      </c>
      <c r="BR45" s="6">
        <f>((BR4-BR9)*'Other data'!BR474)*'Other data'!$G$42*'Other data'!$G$41</f>
        <v>3.3568175290805531E-2</v>
      </c>
      <c r="BS45" s="6">
        <f>((BS4-BS9)*'Other data'!BS474)*'Other data'!$G$42*'Other data'!$G$41</f>
        <v>3.3568175290805531E-2</v>
      </c>
      <c r="BT45" s="6">
        <f>((BT4-BT9)*'Other data'!BT474)*'Other data'!$G$42*'Other data'!$G$41</f>
        <v>3.3568175290805531E-2</v>
      </c>
      <c r="BU45" s="6">
        <f>((BU4-BU9)*'Other data'!BU474)*'Other data'!$G$42*'Other data'!$G$41</f>
        <v>3.3568175290805531E-2</v>
      </c>
      <c r="BV45" s="6">
        <f>((BV4-BV9)*'Other data'!BV474)*'Other data'!$G$42*'Other data'!$G$41</f>
        <v>3.3568175290805531E-2</v>
      </c>
      <c r="BW45" s="6">
        <f>((BW4-BW9)*'Other data'!BW474)*'Other data'!$G$42*'Other data'!$G$41</f>
        <v>3.3568175290805531E-2</v>
      </c>
      <c r="BX45" s="6">
        <f>((BX4-BX9)*'Other data'!BX474)*'Other data'!$G$42*'Other data'!$G$41</f>
        <v>3.3568175290805531E-2</v>
      </c>
      <c r="BY45" s="6">
        <f>((BY4-BY9)*'Other data'!BY474)*'Other data'!$G$42*'Other data'!$G$41</f>
        <v>3.3568175290805531E-2</v>
      </c>
      <c r="BZ45" s="6">
        <f>((BZ4-BZ9)*'Other data'!BZ474)*'Other data'!$G$42*'Other data'!$G$41</f>
        <v>3.3568175290805531E-2</v>
      </c>
    </row>
    <row r="46" spans="1:78" ht="14.5" customHeight="1" x14ac:dyDescent="0.35">
      <c r="A46" s="12" t="s">
        <v>118</v>
      </c>
      <c r="B46" s="155" t="s">
        <v>2</v>
      </c>
      <c r="C46" t="s">
        <v>113</v>
      </c>
      <c r="D46" s="75" t="s">
        <v>6</v>
      </c>
      <c r="E46" s="40" t="s">
        <v>21</v>
      </c>
      <c r="J46" s="6">
        <f>((J4-J9)*'Other data'!J474)*'Other data'!$G$43*'Other data'!$G$41</f>
        <v>0.63385185185185189</v>
      </c>
      <c r="K46" s="6">
        <f>((K4-K9)*'Other data'!K474)*'Other data'!$G$43*'Other data'!$G$41</f>
        <v>0.62566692906178489</v>
      </c>
      <c r="L46" s="6">
        <f>((L4-L9)*'Other data'!L474)*'Other data'!$G$43*'Other data'!$G$41</f>
        <v>0.62906819484240695</v>
      </c>
      <c r="M46" s="6">
        <f>((M4-M9)*'Other data'!M474)*'Other data'!$G$43*'Other data'!$G$41</f>
        <v>0.59425680636604783</v>
      </c>
      <c r="N46" s="6">
        <f>((N4-N9)*'Other data'!N474)*'Other data'!$G$43*'Other data'!$G$41</f>
        <v>0.50880687653157397</v>
      </c>
      <c r="O46" s="6">
        <f>((O4-O9)*'Other data'!O474)*'Other data'!$G$43*'Other data'!$G$41</f>
        <v>0.47435539261285914</v>
      </c>
      <c r="P46" s="6">
        <f>((P4-P9)*'Other data'!P474)*'Other data'!$G$43*'Other data'!$G$41</f>
        <v>0.53679113003239243</v>
      </c>
      <c r="Q46" s="6">
        <f>((Q4-Q9)*'Other data'!Q474)*'Other data'!$G$43*'Other data'!$G$41</f>
        <v>0.57641408676883232</v>
      </c>
      <c r="R46" s="6">
        <f>((R4-R9)*'Other data'!R474)*'Other data'!$G$43*'Other data'!$G$41</f>
        <v>0.67024365904365912</v>
      </c>
      <c r="S46" s="6">
        <f>((S4-S9)*'Other data'!S474)*'Other data'!$G$43*'Other data'!$G$41</f>
        <v>0.82900061015577564</v>
      </c>
      <c r="T46" s="6">
        <f>((T4-T9)*'Other data'!T474)*'Other data'!$G$43*'Other data'!$G$41</f>
        <v>0.77899986082783435</v>
      </c>
      <c r="U46" s="6">
        <f>((U4-U9)*'Other data'!U474)*'Other data'!$G$43*'Other data'!$G$41</f>
        <v>0.64061472321957003</v>
      </c>
      <c r="V46" s="6">
        <f>((V4-V9)*'Other data'!V474)*'Other data'!$G$43*'Other data'!$G$41</f>
        <v>0.67525120491645862</v>
      </c>
      <c r="W46" s="6">
        <f>((W4-W9)*'Other data'!W474)*'Other data'!$G$43*'Other data'!$G$41</f>
        <v>0.70618162693069297</v>
      </c>
      <c r="X46" s="6">
        <f>((X4-X9)*'Other data'!X474)*'Other data'!$G$43*'Other data'!$G$41</f>
        <v>0.64711758679567433</v>
      </c>
      <c r="Y46" s="6">
        <f>((Y4-Y9)*'Other data'!Y474)*'Other data'!$G$43*'Other data'!$G$41</f>
        <v>0.61782364941443146</v>
      </c>
      <c r="Z46" s="6">
        <f>((Z4-Z9)*'Other data'!Z474)*'Other data'!$G$43*'Other data'!$G$41</f>
        <v>0.66843016489556617</v>
      </c>
      <c r="AA46" s="6">
        <f>((AA4-AA9)*'Other data'!AA474)*'Other data'!$G$43*'Other data'!$G$41</f>
        <v>0.69801025641025649</v>
      </c>
      <c r="AB46" s="6">
        <f>((AB4-AB9)*'Other data'!AB474)*'Other data'!$G$43*'Other data'!$G$41</f>
        <v>0.70044499578628017</v>
      </c>
      <c r="AC46" s="6">
        <f>((AC4-AC9)*'Other data'!AC474)*'Other data'!$G$43*'Other data'!$G$41</f>
        <v>0.64607573276287367</v>
      </c>
      <c r="AD46" s="6">
        <f>((AD4-AD9)*'Other data'!AD474)*'Other data'!$G$43*'Other data'!$G$41</f>
        <v>0.5199846692659813</v>
      </c>
      <c r="AE46" s="6">
        <f>((AE4-AE9)*'Other data'!AE474)*'Other data'!$G$43*'Other data'!$G$41</f>
        <v>0.5931659483958982</v>
      </c>
      <c r="AF46" s="6">
        <f>((AF4-AF9)*'Other data'!AF474)*'Other data'!$G$43*'Other data'!$G$41</f>
        <v>0.62782605325614516</v>
      </c>
      <c r="AG46" s="6">
        <f>((AG4-AG9)*'Other data'!AG474)*'Other data'!$G$43*'Other data'!$G$41</f>
        <v>0.71579752118897555</v>
      </c>
      <c r="AH46" s="6">
        <f>((AH4-AH9)*'Other data'!AH474)*'Other data'!$G$43*'Other data'!$G$41</f>
        <v>0.73918057631540468</v>
      </c>
      <c r="AI46" s="6">
        <f>((AI4-AI9)*'Other data'!AI474)*'Other data'!$G$43*'Other data'!$G$41</f>
        <v>0.66377563050102184</v>
      </c>
      <c r="AJ46" s="6">
        <f>((AJ4-AJ9)*'Other data'!AJ474)*'Other data'!$G$43*'Other data'!$G$41</f>
        <v>0.72630601732643185</v>
      </c>
      <c r="AK46" s="6">
        <f>((AK4-AK9)*'Other data'!AK474)*'Other data'!$G$43*'Other data'!$G$41</f>
        <v>0.81461489743154247</v>
      </c>
      <c r="AL46" s="6">
        <f>((AL4-AL9)*'Other data'!AL474)*'Other data'!$G$43*'Other data'!$G$41</f>
        <v>0.81520204821273601</v>
      </c>
      <c r="AM46" s="6">
        <f>((AM4-AM9)*'Other data'!AM474)*'Other data'!$G$43*'Other data'!$G$41</f>
        <v>0.84825514709057714</v>
      </c>
      <c r="AN46" s="6">
        <f>((AN4-AN9)*'Other data'!AN474)*'Other data'!$G$43*'Other data'!$G$41</f>
        <v>0.815861249133366</v>
      </c>
      <c r="AO46" s="6">
        <f>((AO4-AO9)*'Other data'!AO474)*'Other data'!$G$43*'Other data'!$G$41</f>
        <v>0.836367686316424</v>
      </c>
      <c r="AP46" s="6">
        <f>((AP4-AP9)*'Other data'!AP474)*'Other data'!$G$43*'Other data'!$G$41</f>
        <v>0.85283437653550664</v>
      </c>
      <c r="AQ46" s="6">
        <f>((AQ4-AQ9)*'Other data'!AQ474)*'Other data'!$G$43*'Other data'!$G$41</f>
        <v>0.48543025096854364</v>
      </c>
      <c r="AR46" s="6">
        <f>((AR4-AR9)*'Other data'!AR474)*'Other data'!$G$43*'Other data'!$G$41</f>
        <v>0.46355266122464567</v>
      </c>
      <c r="AS46" s="6">
        <f>((AS4-AS9)*'Other data'!AS474)*'Other data'!$G$43*'Other data'!$G$41</f>
        <v>0.40887548601796064</v>
      </c>
      <c r="AT46" s="6">
        <f>((AT4-AT9)*'Other data'!AT474)*'Other data'!$G$43*'Other data'!$G$41</f>
        <v>0.46698796361258826</v>
      </c>
      <c r="AU46" s="6">
        <f>((AU4-AU9)*'Other data'!AU474)*'Other data'!$G$43*'Other data'!$G$41</f>
        <v>0.43981420955169531</v>
      </c>
      <c r="AV46" s="6">
        <f>((AV4-AV9)*'Other data'!AV474)*'Other data'!$G$43*'Other data'!$G$41</f>
        <v>0.31652937666925957</v>
      </c>
      <c r="AW46" s="6">
        <f>((AW4-AW9)*'Other data'!AW474)*'Other data'!$G$43*'Other data'!$G$41</f>
        <v>0.37052134053090885</v>
      </c>
      <c r="AX46" s="6">
        <f>((AX4-AX9)*'Other data'!AX474)*'Other data'!$G$43*'Other data'!$G$41</f>
        <v>0.39165147793940552</v>
      </c>
      <c r="AY46" s="6">
        <f>((AY4-AY9)*'Other data'!AY474)*'Other data'!$G$43*'Other data'!$G$41</f>
        <v>0.37093711717305711</v>
      </c>
      <c r="AZ46" s="6">
        <f>((AZ4-AZ9)*'Other data'!AZ474)*'Other data'!$G$43*'Other data'!$G$41</f>
        <v>0.37956332982574864</v>
      </c>
      <c r="BA46" s="6">
        <f>((BA4-BA9)*'Other data'!BA474)*'Other data'!$G$43*'Other data'!$G$41</f>
        <v>0.38858543970726206</v>
      </c>
      <c r="BB46" s="6">
        <f>((BB4-BB9)*'Other data'!BB474)*'Other data'!$G$43*'Other data'!$G$41</f>
        <v>0.40579492004259649</v>
      </c>
      <c r="BC46" s="6">
        <f>((BC4-BC9)*'Other data'!BC474)*'Other data'!$G$43*'Other data'!$G$41</f>
        <v>0.41994135714378117</v>
      </c>
      <c r="BD46" s="6">
        <f>((BD4-BD9)*'Other data'!BD474)*'Other data'!$G$43*'Other data'!$G$41</f>
        <v>0.43186310716885978</v>
      </c>
      <c r="BE46" s="6">
        <f>((BE4-BE9)*'Other data'!BE474)*'Other data'!$G$43*'Other data'!$G$41</f>
        <v>0.46516308157408609</v>
      </c>
      <c r="BF46" s="6">
        <f>((BF4-BF9)*'Other data'!BF474)*'Other data'!$G$43*'Other data'!$G$41</f>
        <v>0.43374171540248968</v>
      </c>
      <c r="BG46" s="6">
        <f>((BG4-BG9)*'Other data'!BG474)*'Other data'!$G$43*'Other data'!$G$41</f>
        <v>0.44206504860950707</v>
      </c>
      <c r="BH46" s="6">
        <f>((BH4-BH9)*'Other data'!BH474)*'Other data'!$G$43*'Other data'!$G$41</f>
        <v>0.4741803097144433</v>
      </c>
      <c r="BI46" s="6">
        <f>((BI4-BI9)*'Other data'!BI474)*'Other data'!$G$43*'Other data'!$G$41</f>
        <v>0.46754618677198123</v>
      </c>
      <c r="BJ46" s="6">
        <f>((BJ4-BJ9)*'Other data'!BJ474)*'Other data'!$G$43*'Other data'!$G$41</f>
        <v>0.46911674559699712</v>
      </c>
      <c r="BK46" s="6">
        <f>((BK4-BK9)*'Other data'!BK474)*'Other data'!$G$43*'Other data'!$G$41</f>
        <v>0.46911674559699712</v>
      </c>
      <c r="BL46" s="6">
        <f>((BL4-BL9)*'Other data'!BL474)*'Other data'!$G$43*'Other data'!$G$41</f>
        <v>0.46911674559699712</v>
      </c>
      <c r="BM46" s="6">
        <f>((BM4-BM9)*'Other data'!BM474)*'Other data'!$G$43*'Other data'!$G$41</f>
        <v>0.46911674559699712</v>
      </c>
      <c r="BN46" s="6">
        <f>((BN4-BN9)*'Other data'!BN474)*'Other data'!$G$43*'Other data'!$G$41</f>
        <v>0.46911674559699712</v>
      </c>
      <c r="BO46" s="6">
        <f>((BO4-BO9)*'Other data'!BO474)*'Other data'!$G$43*'Other data'!$G$41</f>
        <v>0.46911674559699712</v>
      </c>
      <c r="BP46" s="6">
        <f>((BP4-BP9)*'Other data'!BP474)*'Other data'!$G$43*'Other data'!$G$41</f>
        <v>0.48826436786626221</v>
      </c>
      <c r="BQ46" s="6">
        <f>((BQ4-BQ9)*'Other data'!BQ474)*'Other data'!$G$43*'Other data'!$G$41</f>
        <v>0.48826436786626221</v>
      </c>
      <c r="BR46" s="6">
        <f>((BR4-BR9)*'Other data'!BR474)*'Other data'!$G$43*'Other data'!$G$41</f>
        <v>0.48826436786626221</v>
      </c>
      <c r="BS46" s="6">
        <f>((BS4-BS9)*'Other data'!BS474)*'Other data'!$G$43*'Other data'!$G$41</f>
        <v>0.48826436786626221</v>
      </c>
      <c r="BT46" s="6">
        <f>((BT4-BT9)*'Other data'!BT474)*'Other data'!$G$43*'Other data'!$G$41</f>
        <v>0.48826436786626221</v>
      </c>
      <c r="BU46" s="6">
        <f>((BU4-BU9)*'Other data'!BU474)*'Other data'!$G$43*'Other data'!$G$41</f>
        <v>0.48826436786626221</v>
      </c>
      <c r="BV46" s="6">
        <f>((BV4-BV9)*'Other data'!BV474)*'Other data'!$G$43*'Other data'!$G$41</f>
        <v>0.48826436786626221</v>
      </c>
      <c r="BW46" s="6">
        <f>((BW4-BW9)*'Other data'!BW474)*'Other data'!$G$43*'Other data'!$G$41</f>
        <v>0.48826436786626221</v>
      </c>
      <c r="BX46" s="6">
        <f>((BX4-BX9)*'Other data'!BX474)*'Other data'!$G$43*'Other data'!$G$41</f>
        <v>0.48826436786626221</v>
      </c>
      <c r="BY46" s="6">
        <f>((BY4-BY9)*'Other data'!BY474)*'Other data'!$G$43*'Other data'!$G$41</f>
        <v>0.48826436786626221</v>
      </c>
      <c r="BZ46" s="6">
        <f>((BZ4-BZ9)*'Other data'!BZ474)*'Other data'!$G$43*'Other data'!$G$41</f>
        <v>0.48826436786626221</v>
      </c>
    </row>
    <row r="47" spans="1:78" ht="14.5" customHeight="1" x14ac:dyDescent="0.35">
      <c r="A47" s="12" t="s">
        <v>118</v>
      </c>
      <c r="B47" s="155" t="s">
        <v>2</v>
      </c>
      <c r="C47" t="s">
        <v>113</v>
      </c>
      <c r="D47" s="75" t="s">
        <v>6</v>
      </c>
      <c r="E47" s="40" t="s">
        <v>25</v>
      </c>
      <c r="J47" s="6">
        <f>((J4-J9)*'Other data'!J474)*'Other data'!$G$41*'Other data'!$G$47</f>
        <v>0.11884722222222222</v>
      </c>
      <c r="K47" s="6">
        <f>((K4-K9)*'Other data'!K474)*'Other data'!$G$41*'Other data'!$G$47</f>
        <v>0.11731254919908467</v>
      </c>
      <c r="L47" s="6">
        <f>((L4-L9)*'Other data'!L474)*'Other data'!$G$41*'Other data'!$G$47</f>
        <v>0.11795028653295128</v>
      </c>
      <c r="M47" s="6">
        <f>((M4-M9)*'Other data'!M474)*'Other data'!$G$41*'Other data'!$G$47</f>
        <v>0.11142315119363395</v>
      </c>
      <c r="N47" s="6">
        <f>((N4-N9)*'Other data'!N474)*'Other data'!$G$41*'Other data'!$G$47</f>
        <v>9.5401289349670113E-2</v>
      </c>
      <c r="O47" s="6">
        <f>((O4-O9)*'Other data'!O474)*'Other data'!$G$41*'Other data'!$G$47</f>
        <v>8.8941636114911085E-2</v>
      </c>
      <c r="P47" s="6">
        <f>((P4-P9)*'Other data'!P474)*'Other data'!$G$41*'Other data'!$G$47</f>
        <v>0.10064833688107357</v>
      </c>
      <c r="Q47" s="6">
        <f>((Q4-Q9)*'Other data'!Q474)*'Other data'!$G$41*'Other data'!$G$47</f>
        <v>0.10807764126915605</v>
      </c>
      <c r="R47" s="6">
        <f>((R4-R9)*'Other data'!R474)*'Other data'!$G$41*'Other data'!$G$47</f>
        <v>0.12567068607068607</v>
      </c>
      <c r="S47" s="6">
        <f>((S4-S9)*'Other data'!S474)*'Other data'!$G$41*'Other data'!$G$47</f>
        <v>0.15543761440420792</v>
      </c>
      <c r="T47" s="6">
        <f>((T4-T9)*'Other data'!T474)*'Other data'!$G$41*'Other data'!$G$47</f>
        <v>0.14606247390521895</v>
      </c>
      <c r="U47" s="6">
        <f>((U4-U9)*'Other data'!U474)*'Other data'!$G$41*'Other data'!$G$47</f>
        <v>0.12011526060366937</v>
      </c>
      <c r="V47" s="6">
        <f>((V4-V9)*'Other data'!V474)*'Other data'!$G$41*'Other data'!$G$47</f>
        <v>0.12660960092183599</v>
      </c>
      <c r="W47" s="6">
        <f>((W4-W9)*'Other data'!W474)*'Other data'!$G$41*'Other data'!$G$47</f>
        <v>0.13240905504950493</v>
      </c>
      <c r="X47" s="6">
        <f>((X4-X9)*'Other data'!X474)*'Other data'!$G$41*'Other data'!$G$47</f>
        <v>0.12133454752418892</v>
      </c>
      <c r="Y47" s="6">
        <f>((Y4-Y9)*'Other data'!Y474)*'Other data'!$G$41*'Other data'!$G$47</f>
        <v>0.11584193426520589</v>
      </c>
      <c r="Z47" s="6">
        <f>((Z4-Z9)*'Other data'!Z474)*'Other data'!$G$41*'Other data'!$G$47</f>
        <v>0.12533065591791864</v>
      </c>
      <c r="AA47" s="6">
        <f>((AA4-AA9)*'Other data'!AA474)*'Other data'!$G$41*'Other data'!$G$47</f>
        <v>0.13087692307692309</v>
      </c>
      <c r="AB47" s="6">
        <f>((AB4-AB9)*'Other data'!AB474)*'Other data'!$G$41*'Other data'!$G$47</f>
        <v>0.1313334367099275</v>
      </c>
      <c r="AC47" s="6">
        <f>((AC4-AC9)*'Other data'!AC474)*'Other data'!$G$41*'Other data'!$G$47</f>
        <v>0.12113919989303881</v>
      </c>
      <c r="AD47" s="6">
        <f>((AD4-AD9)*'Other data'!AD474)*'Other data'!$G$41*'Other data'!$G$47</f>
        <v>9.749712548737148E-2</v>
      </c>
      <c r="AE47" s="6">
        <f>((AE4-AE9)*'Other data'!AE474)*'Other data'!$G$41*'Other data'!$G$47</f>
        <v>0.1112186153242309</v>
      </c>
      <c r="AF47" s="6">
        <f>((AF4-AF9)*'Other data'!AF474)*'Other data'!$G$41*'Other data'!$G$47</f>
        <v>0.11771738498552722</v>
      </c>
      <c r="AG47" s="6">
        <f>((AG4-AG9)*'Other data'!AG474)*'Other data'!$G$41*'Other data'!$G$47</f>
        <v>0.1342120352229329</v>
      </c>
      <c r="AH47" s="6">
        <f>((AH4-AH9)*'Other data'!AH474)*'Other data'!$G$41*'Other data'!$G$47</f>
        <v>0.13859635805913836</v>
      </c>
      <c r="AI47" s="6">
        <f>((AI4-AI9)*'Other data'!AI474)*'Other data'!$G$41*'Other data'!$G$47</f>
        <v>0.12445793071894158</v>
      </c>
      <c r="AJ47" s="6">
        <f>((AJ4-AJ9)*'Other data'!AJ474)*'Other data'!$G$41*'Other data'!$G$47</f>
        <v>0.13618237824870597</v>
      </c>
      <c r="AK47" s="6">
        <f>((AK4-AK9)*'Other data'!AK474)*'Other data'!$G$41*'Other data'!$G$47</f>
        <v>0.15274029326841421</v>
      </c>
      <c r="AL47" s="6">
        <f>((AL4-AL9)*'Other data'!AL474)*'Other data'!$G$41*'Other data'!$G$47</f>
        <v>0.15285038403988799</v>
      </c>
      <c r="AM47" s="6">
        <f>((AM4-AM9)*'Other data'!AM474)*'Other data'!$G$41*'Other data'!$G$47</f>
        <v>0.15904784007948322</v>
      </c>
      <c r="AN47" s="6">
        <f>((AN4-AN9)*'Other data'!AN474)*'Other data'!$G$41*'Other data'!$G$47</f>
        <v>0.15297398421250613</v>
      </c>
      <c r="AO47" s="6">
        <f>((AO4-AO9)*'Other data'!AO474)*'Other data'!$G$41*'Other data'!$G$47</f>
        <v>0.15681894118432949</v>
      </c>
      <c r="AP47" s="6">
        <f>((AP4-AP9)*'Other data'!AP474)*'Other data'!$G$41*'Other data'!$G$47</f>
        <v>0.15990644560040748</v>
      </c>
      <c r="AQ47" s="6">
        <f>((AQ4-AQ9)*'Other data'!AQ474)*'Other data'!$G$41*'Other data'!$G$47</f>
        <v>9.1018172056601926E-2</v>
      </c>
      <c r="AR47" s="6">
        <f>((AR4-AR9)*'Other data'!AR474)*'Other data'!$G$41*'Other data'!$G$47</f>
        <v>8.6916123979621063E-2</v>
      </c>
      <c r="AS47" s="6">
        <f>((AS4-AS9)*'Other data'!AS474)*'Other data'!$G$41*'Other data'!$G$47</f>
        <v>7.6664153628367621E-2</v>
      </c>
      <c r="AT47" s="6">
        <f>((AT4-AT9)*'Other data'!AT474)*'Other data'!$G$41*'Other data'!$G$47</f>
        <v>8.7560243177360289E-2</v>
      </c>
      <c r="AU47" s="6">
        <f>((AU4-AU9)*'Other data'!AU474)*'Other data'!$G$41*'Other data'!$G$47</f>
        <v>8.2465164290942874E-2</v>
      </c>
      <c r="AV47" s="6">
        <f>((AV4-AV9)*'Other data'!AV474)*'Other data'!$G$41*'Other data'!$G$47</f>
        <v>5.9349258125486172E-2</v>
      </c>
      <c r="AW47" s="6">
        <f>((AW4-AW9)*'Other data'!AW474)*'Other data'!$G$41*'Other data'!$G$47</f>
        <v>6.9472751349545406E-2</v>
      </c>
      <c r="AX47" s="6">
        <f>((AX4-AX9)*'Other data'!AX474)*'Other data'!$G$41*'Other data'!$G$47</f>
        <v>7.3434652113638518E-2</v>
      </c>
      <c r="AY47" s="6">
        <f>((AY4-AY9)*'Other data'!AY474)*'Other data'!$G$41*'Other data'!$G$47</f>
        <v>6.9550709469948208E-2</v>
      </c>
      <c r="AZ47" s="6">
        <f>((AZ4-AZ9)*'Other data'!AZ474)*'Other data'!$G$41*'Other data'!$G$47</f>
        <v>7.1168124342327874E-2</v>
      </c>
      <c r="BA47" s="6">
        <f>((BA4-BA9)*'Other data'!BA474)*'Other data'!$G$41*'Other data'!$G$47</f>
        <v>7.2859769945111633E-2</v>
      </c>
      <c r="BB47" s="6">
        <f>((BB4-BB9)*'Other data'!BB474)*'Other data'!$G$41*'Other data'!$G$47</f>
        <v>7.6086547507986838E-2</v>
      </c>
      <c r="BC47" s="6">
        <f>((BC4-BC9)*'Other data'!BC474)*'Other data'!$G$41*'Other data'!$G$47</f>
        <v>7.8739004464458973E-2</v>
      </c>
      <c r="BD47" s="6">
        <f>((BD4-BD9)*'Other data'!BD474)*'Other data'!$G$41*'Other data'!$G$47</f>
        <v>8.0974332594161202E-2</v>
      </c>
      <c r="BE47" s="6">
        <f>((BE4-BE9)*'Other data'!BE474)*'Other data'!$G$41*'Other data'!$G$47</f>
        <v>8.7218077795141138E-2</v>
      </c>
      <c r="BF47" s="6">
        <f>((BF4-BF9)*'Other data'!BF474)*'Other data'!$G$41*'Other data'!$G$47</f>
        <v>8.1326571637966805E-2</v>
      </c>
      <c r="BG47" s="6">
        <f>((BG4-BG9)*'Other data'!BG474)*'Other data'!$G$41*'Other data'!$G$47</f>
        <v>8.2887196614282566E-2</v>
      </c>
      <c r="BH47" s="6">
        <f>((BH4-BH9)*'Other data'!BH474)*'Other data'!$G$41*'Other data'!$G$47</f>
        <v>8.8908808071458123E-2</v>
      </c>
      <c r="BI47" s="6">
        <f>((BI4-BI9)*'Other data'!BI474)*'Other data'!$G$41*'Other data'!$G$47</f>
        <v>8.7664910019746467E-2</v>
      </c>
      <c r="BJ47" s="6">
        <f>((BJ4-BJ9)*'Other data'!BJ474)*'Other data'!$G$41*'Other data'!$G$47</f>
        <v>8.795938979943696E-2</v>
      </c>
      <c r="BK47" s="6">
        <f>((BK4-BK9)*'Other data'!BK474)*'Other data'!$G$41*'Other data'!$G$47</f>
        <v>8.795938979943696E-2</v>
      </c>
      <c r="BL47" s="6">
        <f>((BL4-BL9)*'Other data'!BL474)*'Other data'!$G$41*'Other data'!$G$47</f>
        <v>8.795938979943696E-2</v>
      </c>
      <c r="BM47" s="6">
        <f>((BM4-BM9)*'Other data'!BM474)*'Other data'!$G$41*'Other data'!$G$47</f>
        <v>8.795938979943696E-2</v>
      </c>
      <c r="BN47" s="6">
        <f>((BN4-BN9)*'Other data'!BN474)*'Other data'!$G$41*'Other data'!$G$47</f>
        <v>8.795938979943696E-2</v>
      </c>
      <c r="BO47" s="6">
        <f>((BO4-BO9)*'Other data'!BO474)*'Other data'!$G$41*'Other data'!$G$47</f>
        <v>8.795938979943696E-2</v>
      </c>
      <c r="BP47" s="6">
        <f>((BP4-BP9)*'Other data'!BP474)*'Other data'!$G$41*'Other data'!$G$47</f>
        <v>9.1549568974924167E-2</v>
      </c>
      <c r="BQ47" s="6">
        <f>((BQ4-BQ9)*'Other data'!BQ474)*'Other data'!$G$41*'Other data'!$G$47</f>
        <v>9.1549568974924167E-2</v>
      </c>
      <c r="BR47" s="6">
        <f>((BR4-BR9)*'Other data'!BR474)*'Other data'!$G$41*'Other data'!$G$47</f>
        <v>9.1549568974924167E-2</v>
      </c>
      <c r="BS47" s="6">
        <f>((BS4-BS9)*'Other data'!BS474)*'Other data'!$G$41*'Other data'!$G$47</f>
        <v>9.1549568974924167E-2</v>
      </c>
      <c r="BT47" s="6">
        <f>((BT4-BT9)*'Other data'!BT474)*'Other data'!$G$41*'Other data'!$G$47</f>
        <v>9.1549568974924167E-2</v>
      </c>
      <c r="BU47" s="6">
        <f>((BU4-BU9)*'Other data'!BU474)*'Other data'!$G$41*'Other data'!$G$47</f>
        <v>9.1549568974924167E-2</v>
      </c>
      <c r="BV47" s="6">
        <f>((BV4-BV9)*'Other data'!BV474)*'Other data'!$G$41*'Other data'!$G$47</f>
        <v>9.1549568974924167E-2</v>
      </c>
      <c r="BW47" s="6">
        <f>((BW4-BW9)*'Other data'!BW474)*'Other data'!$G$41*'Other data'!$G$47</f>
        <v>9.1549568974924167E-2</v>
      </c>
      <c r="BX47" s="6">
        <f>((BX4-BX9)*'Other data'!BX474)*'Other data'!$G$41*'Other data'!$G$47</f>
        <v>9.1549568974924167E-2</v>
      </c>
      <c r="BY47" s="6">
        <f>((BY4-BY9)*'Other data'!BY474)*'Other data'!$G$41*'Other data'!$G$47</f>
        <v>9.1549568974924167E-2</v>
      </c>
      <c r="BZ47" s="6">
        <f>((BZ4-BZ9)*'Other data'!BZ474)*'Other data'!$G$41*'Other data'!$G$47</f>
        <v>9.1549568974924167E-2</v>
      </c>
    </row>
    <row r="48" spans="1:78" ht="14.5" customHeight="1" x14ac:dyDescent="0.35">
      <c r="A48" s="12" t="s">
        <v>118</v>
      </c>
      <c r="B48" s="155" t="s">
        <v>2</v>
      </c>
      <c r="C48" t="s">
        <v>113</v>
      </c>
      <c r="D48" s="75" t="s">
        <v>6</v>
      </c>
      <c r="E48" s="40" t="s">
        <v>202</v>
      </c>
      <c r="J48" s="6">
        <f>J$18*'Other data'!$G$41</f>
        <v>0</v>
      </c>
      <c r="K48" s="6">
        <f>K$18*'Other data'!$G$41</f>
        <v>0</v>
      </c>
      <c r="L48" s="6">
        <f>L$18*'Other data'!$G$41</f>
        <v>0</v>
      </c>
      <c r="M48" s="6">
        <f>M$18*'Other data'!$G$41</f>
        <v>0</v>
      </c>
      <c r="N48" s="6">
        <f>N$18*'Other data'!$G$41</f>
        <v>0</v>
      </c>
      <c r="O48" s="6">
        <f>O$18*'Other data'!$G$41</f>
        <v>0</v>
      </c>
      <c r="P48" s="6">
        <f>P$18*'Other data'!$G$41</f>
        <v>0</v>
      </c>
      <c r="Q48" s="6">
        <f>Q$18*'Other data'!$G$41</f>
        <v>0</v>
      </c>
      <c r="R48" s="6">
        <f>R$18*'Other data'!$G$41</f>
        <v>0</v>
      </c>
      <c r="S48" s="6">
        <f>S$18*'Other data'!$G$41</f>
        <v>0</v>
      </c>
      <c r="T48" s="6">
        <f>T$18*'Other data'!$G$41</f>
        <v>0</v>
      </c>
      <c r="U48" s="6">
        <f>U$18*'Other data'!$G$41</f>
        <v>0</v>
      </c>
      <c r="V48" s="6">
        <f>V$18*'Other data'!$G$41</f>
        <v>0</v>
      </c>
      <c r="W48" s="6">
        <f>W$18*'Other data'!$G$41</f>
        <v>0</v>
      </c>
      <c r="X48" s="6">
        <f>X$18*'Other data'!$G$41</f>
        <v>-3.4498804780876531E-2</v>
      </c>
      <c r="Y48" s="6">
        <f>Y$18*'Other data'!$G$41</f>
        <v>6.5508122402720179E-2</v>
      </c>
      <c r="Z48" s="6">
        <f>Z$18*'Other data'!$G$41</f>
        <v>7.2434444851593963E-2</v>
      </c>
      <c r="AA48" s="6">
        <f>AA$18*'Other data'!$G$41</f>
        <v>7.5487179487179576E-2</v>
      </c>
      <c r="AB48" s="6">
        <f>AB$18*'Other data'!$G$41</f>
        <v>7.8071801786617309E-2</v>
      </c>
      <c r="AC48" s="6">
        <f>AC$18*'Other data'!$G$41</f>
        <v>9.4495763281775488E-2</v>
      </c>
      <c r="AD48" s="6">
        <f>AD$18*'Other data'!$G$41</f>
        <v>7.473783829787245E-2</v>
      </c>
      <c r="AE48" s="6">
        <f>AE$18*'Other data'!$G$41</f>
        <v>8.7597336520402982E-2</v>
      </c>
      <c r="AF48" s="6">
        <f>AF$18*'Other data'!$G$41</f>
        <v>9.3144377267230849E-2</v>
      </c>
      <c r="AG48" s="6">
        <f>AG$18*'Other data'!$G$41</f>
        <v>0.10355235457063712</v>
      </c>
      <c r="AH48" s="6">
        <f>AH$18*'Other data'!$G$41</f>
        <v>0.10782509589041092</v>
      </c>
      <c r="AI48" s="6">
        <f>AI$18*'Other data'!$G$41</f>
        <v>5.5987279640511554E-2</v>
      </c>
      <c r="AJ48" s="6">
        <f>AJ$18*'Other data'!$G$41</f>
        <v>7.5772925764192076E-2</v>
      </c>
      <c r="AK48" s="6">
        <f>AK$18*'Other data'!$G$41</f>
        <v>9.1653030303030333E-2</v>
      </c>
      <c r="AL48" s="6">
        <f>AL$18*'Other data'!$G$41</f>
        <v>0.11072893209973346</v>
      </c>
      <c r="AM48" s="6">
        <f>AM$18*'Other data'!$G$41</f>
        <v>0.13037682087401936</v>
      </c>
      <c r="AN48" s="6">
        <f>AN$18*'Other data'!$G$41</f>
        <v>0.14432198378636166</v>
      </c>
      <c r="AO48" s="6">
        <f>AO$18*'Other data'!$G$41</f>
        <v>0.13761415034744148</v>
      </c>
      <c r="AP48" s="6">
        <f>AP$18*'Other data'!$G$41</f>
        <v>0.143260456508328</v>
      </c>
      <c r="AQ48" s="6">
        <f>AQ$18*'Other data'!$G$41</f>
        <v>0.16265370317414954</v>
      </c>
      <c r="AR48" s="6">
        <f>AR$18*'Other data'!$G$41</f>
        <v>0.17377297297297301</v>
      </c>
      <c r="AS48" s="6">
        <f>AS$18*'Other data'!$G$41</f>
        <v>0.16911831115190462</v>
      </c>
      <c r="AT48" s="6">
        <f>AT$18*'Other data'!$G$41</f>
        <v>0.18029913615795976</v>
      </c>
      <c r="AU48" s="6">
        <f>AU$18*'Other data'!$G$41</f>
        <v>0.25239477806788524</v>
      </c>
      <c r="AV48" s="6">
        <f>AV$18*'Other data'!$G$41</f>
        <v>0.2298412996148049</v>
      </c>
      <c r="AW48" s="6">
        <f>AW$18*'Other data'!$G$41</f>
        <v>0.17224128260541793</v>
      </c>
      <c r="AX48" s="6">
        <f>AX$18*'Other data'!$G$41</f>
        <v>0.17544246996922452</v>
      </c>
      <c r="AY48" s="6">
        <f>AY$18*'Other data'!$G$41</f>
        <v>0.17876798771326491</v>
      </c>
      <c r="AZ48" s="6">
        <f>AZ$18*'Other data'!$G$41</f>
        <v>0.19558280538825812</v>
      </c>
      <c r="BA48" s="6">
        <f>BA$18*'Other data'!$G$41</f>
        <v>0.17747098552722262</v>
      </c>
      <c r="BB48" s="6">
        <f>BB$18*'Other data'!$G$41</f>
        <v>0.18402050999310796</v>
      </c>
      <c r="BC48" s="6">
        <f>BC$18*'Other data'!$G$41</f>
        <v>0.18803473466574777</v>
      </c>
      <c r="BD48" s="6">
        <f>BD$18*'Other data'!$G$41</f>
        <v>0.18824600964851809</v>
      </c>
      <c r="BE48" s="6">
        <f>BE$18*'Other data'!$G$41</f>
        <v>0.19754210889042048</v>
      </c>
      <c r="BF48" s="6">
        <f>BF$18*'Other data'!$G$41</f>
        <v>0.18423178497587855</v>
      </c>
      <c r="BG48" s="6">
        <f>BG$18*'Other data'!$G$41</f>
        <v>0.24441188308576928</v>
      </c>
      <c r="BH48" s="6">
        <f>BH$18*'Other data'!$G$41</f>
        <v>0.24995700661268877</v>
      </c>
      <c r="BI48" s="6">
        <f>BI$18*'Other data'!$G$41</f>
        <v>0.24631413544008207</v>
      </c>
      <c r="BJ48" s="6">
        <f>BJ$18*'Other data'!$G$41</f>
        <v>0.16813251565875931</v>
      </c>
      <c r="BK48" s="6">
        <f>BK$18*'Other data'!$G$41</f>
        <v>0.16813251565875931</v>
      </c>
      <c r="BL48" s="6">
        <f>BL$18*'Other data'!$G$41</f>
        <v>0.16813251565875931</v>
      </c>
      <c r="BM48" s="6">
        <f>BM$18*'Other data'!$G$41</f>
        <v>0.16813251565875931</v>
      </c>
      <c r="BN48" s="6">
        <f>BN$18*'Other data'!$G$41</f>
        <v>0.16813251565875931</v>
      </c>
      <c r="BO48" s="6">
        <f>BO$18*'Other data'!$G$41</f>
        <v>0.16813251565875931</v>
      </c>
      <c r="BP48" s="6">
        <f>BP$18*'Other data'!$G$41</f>
        <v>0.13450601252700703</v>
      </c>
      <c r="BQ48" s="6">
        <f>BQ$18*'Other data'!$G$41</f>
        <v>0.13450601252700703</v>
      </c>
      <c r="BR48" s="6">
        <f>BR$18*'Other data'!$G$41</f>
        <v>0.13450601252700703</v>
      </c>
      <c r="BS48" s="6">
        <f>BS$18*'Other data'!$G$41</f>
        <v>0.13450601252700703</v>
      </c>
      <c r="BT48" s="6">
        <f>BT$18*'Other data'!$G$41</f>
        <v>0.13450601252700703</v>
      </c>
      <c r="BU48" s="6">
        <f>BU$18*'Other data'!$G$41</f>
        <v>0.13450601252700703</v>
      </c>
      <c r="BV48" s="6">
        <f>BV$18*'Other data'!$G$41</f>
        <v>0.13450601252700703</v>
      </c>
      <c r="BW48" s="6">
        <f>BW$18*'Other data'!$G$41</f>
        <v>0.13450601252700703</v>
      </c>
      <c r="BX48" s="6">
        <f>BX$18*'Other data'!$G$41</f>
        <v>0.13450601252700703</v>
      </c>
      <c r="BY48" s="6">
        <f>BY$18*'Other data'!$G$41</f>
        <v>0.13450601252700703</v>
      </c>
      <c r="BZ48" s="6">
        <f>BZ$18*'Other data'!$G$41</f>
        <v>0.13450601252700703</v>
      </c>
    </row>
    <row r="49" spans="1:78" ht="14.5" customHeight="1" x14ac:dyDescent="0.35"/>
    <row r="50" spans="1:78" ht="14.5" customHeight="1" x14ac:dyDescent="0.35">
      <c r="A50" s="12" t="s">
        <v>119</v>
      </c>
      <c r="B50" s="154" t="s">
        <v>0</v>
      </c>
      <c r="C50" s="12" t="s">
        <v>8</v>
      </c>
      <c r="D50" s="40" t="s">
        <v>4</v>
      </c>
      <c r="E50" s="40" t="s">
        <v>20</v>
      </c>
      <c r="F50" t="s">
        <v>15</v>
      </c>
      <c r="J50" s="2">
        <f>(J$9*'Growing stock'!F$108)*'Other data'!$E$41*'Other data'!$E$42</f>
        <v>9.1228538771387924E-3</v>
      </c>
      <c r="K50" s="2">
        <f>(K9*'Growing stock'!G108)*'Other data'!$E$41*'Other data'!$E$42</f>
        <v>8.6082843467242699E-3</v>
      </c>
      <c r="L50" s="2">
        <f>(L9*'Growing stock'!H108)*'Other data'!$E$41*'Other data'!$E$42</f>
        <v>8.476244326966198E-3</v>
      </c>
      <c r="M50" s="2">
        <f>(M9*'Growing stock'!I108)*'Other data'!$E$41*'Other data'!$E$42</f>
        <v>8.3494269771856953E-3</v>
      </c>
      <c r="N50" s="2">
        <f>(N9*'Growing stock'!J108)*'Other data'!$E$41*'Other data'!$E$42</f>
        <v>8.2984554121993612E-3</v>
      </c>
      <c r="O50" s="2">
        <f>(O9*'Growing stock'!K108)*'Other data'!$E$41*'Other data'!$E$42</f>
        <v>8.3200163021751455E-3</v>
      </c>
      <c r="P50" s="2">
        <f>(P9*'Growing stock'!L108)*'Other data'!$E$41*'Other data'!$E$42</f>
        <v>8.0663288384160755E-3</v>
      </c>
      <c r="Q50" s="2">
        <f>(Q9*'Growing stock'!M108)*'Other data'!$E$41*'Other data'!$E$42</f>
        <v>7.9912651615303698E-3</v>
      </c>
      <c r="R50" s="2">
        <f>(R9*'Growing stock'!N108)*'Other data'!$E$41*'Other data'!$E$42</f>
        <v>8.3249044980123199E-3</v>
      </c>
      <c r="S50" s="2">
        <f>(S9*'Growing stock'!O108)*'Other data'!$E$41*'Other data'!$E$42</f>
        <v>7.9159183833702601E-3</v>
      </c>
      <c r="T50" s="2">
        <f>(T9*'Growing stock'!P108)*'Other data'!$E$41*'Other data'!$E$42</f>
        <v>8.1137388235047719E-3</v>
      </c>
      <c r="U50" s="2">
        <f>(U9*'Growing stock'!Q108)*'Other data'!$E$41*'Other data'!$E$42</f>
        <v>8.6390779051136006E-3</v>
      </c>
      <c r="V50" s="2">
        <f>(V9*'Growing stock'!R108)*'Other data'!$E$41*'Other data'!$E$42</f>
        <v>8.2412106234129624E-3</v>
      </c>
      <c r="W50" s="2">
        <f>(W9*'Growing stock'!S108)*'Other data'!$E$41*'Other data'!$E$42</f>
        <v>8.1752587328999416E-3</v>
      </c>
      <c r="X50" s="2">
        <f>(X9*'Growing stock'!T108)*'Other data'!$E$41*'Other data'!$E$42</f>
        <v>1.802529664735732E-2</v>
      </c>
      <c r="Y50" s="2">
        <f>(Y9*'Growing stock'!U108)*'Other data'!$E$41*'Other data'!$E$42</f>
        <v>1.7887751859312115E-2</v>
      </c>
      <c r="Z50" s="2">
        <f>(Z9*'Growing stock'!V108)*'Other data'!$E$41*'Other data'!$E$42</f>
        <v>1.7797355280429056E-2</v>
      </c>
      <c r="AA50" s="2">
        <f>(AA9*'Growing stock'!W108)*'Other data'!$E$41*'Other data'!$E$42</f>
        <v>1.7709951200811438E-2</v>
      </c>
      <c r="AB50" s="2">
        <f>(AB9*'Growing stock'!X108)*'Other data'!$E$41*'Other data'!$E$42</f>
        <v>1.7625393443896995E-2</v>
      </c>
      <c r="AC50" s="2">
        <f>(AC9*'Growing stock'!Y108)*'Other data'!$E$41*'Other data'!$E$42</f>
        <v>1.7587951654559328E-2</v>
      </c>
      <c r="AD50" s="2">
        <f>(AD9*'Growing stock'!Z108)*'Other data'!$E$41*'Other data'!$E$42</f>
        <v>1.7509464016897326E-2</v>
      </c>
      <c r="AE50" s="2">
        <f>(AE9*'Growing stock'!AA108)*'Other data'!$E$41*'Other data'!$E$42</f>
        <v>1.7433090420518476E-2</v>
      </c>
      <c r="AF50" s="2">
        <f>(AF9*'Growing stock'!AB108)*'Other data'!$E$41*'Other data'!$E$42</f>
        <v>1.735829587350151E-2</v>
      </c>
      <c r="AG50" s="2">
        <f>(AG9*'Growing stock'!AC108)*'Other data'!$E$41*'Other data'!$E$42</f>
        <v>1.7285821785341215E-2</v>
      </c>
      <c r="AH50" s="2">
        <f>(AH9*'Growing stock'!AD108)*'Other data'!$E$41*'Other data'!$E$42</f>
        <v>1.7215367279681145E-2</v>
      </c>
      <c r="AI50" s="2">
        <f>(AI9*'Growing stock'!AE108)*'Other data'!$E$41*'Other data'!$E$42</f>
        <v>3.0006494381912906E-2</v>
      </c>
      <c r="AJ50" s="2">
        <f>(AJ9*'Growing stock'!AF108)*'Other data'!$E$41*'Other data'!$E$42</f>
        <v>3.0180065968493597E-2</v>
      </c>
      <c r="AK50" s="2">
        <f>(AK9*'Growing stock'!AG108)*'Other data'!$E$41*'Other data'!$E$42</f>
        <v>3.0351479770740097E-2</v>
      </c>
      <c r="AL50" s="2">
        <f>(AL9*'Growing stock'!AH108)*'Other data'!$E$41*'Other data'!$E$42</f>
        <v>3.0519526071662261E-2</v>
      </c>
      <c r="AM50" s="2">
        <f>(AM9*'Growing stock'!AI108)*'Other data'!$E$41*'Other data'!$E$42</f>
        <v>3.0684140348930689E-2</v>
      </c>
      <c r="AN50" s="2">
        <f>(AN9*'Growing stock'!AJ108)*'Other data'!$E$41*'Other data'!$E$42</f>
        <v>3.0844789552467788E-2</v>
      </c>
      <c r="AO50" s="2">
        <f>(AO9*'Growing stock'!AK108)*'Other data'!$E$41*'Other data'!$E$42</f>
        <v>3.1003009550106087E-2</v>
      </c>
      <c r="AP50" s="2">
        <f>(AP9*'Growing stock'!AL108)*'Other data'!$E$41*'Other data'!$E$42</f>
        <v>3.1158202364552957E-2</v>
      </c>
      <c r="AQ50" s="2">
        <f>(AQ9*'Growing stock'!AM108)*'Other data'!$E$41*'Other data'!$E$42</f>
        <v>3.1310635347176902E-2</v>
      </c>
      <c r="AR50" s="2">
        <f>(AR9*'Growing stock'!AN108)*'Other data'!$E$41*'Other data'!$E$42</f>
        <v>3.1255371608389655E-2</v>
      </c>
      <c r="AS50" s="2">
        <f>(AS9*'Growing stock'!AO108)*'Other data'!$E$41*'Other data'!$E$42</f>
        <v>3.1202384931175858E-2</v>
      </c>
      <c r="AT50" s="2">
        <f>(AT9*'Growing stock'!AP108)*'Other data'!$E$41*'Other data'!$E$42</f>
        <v>3.1150322227312666E-2</v>
      </c>
      <c r="AU50" s="2">
        <f>(AU9*'Growing stock'!AQ108)*'Other data'!$E$41*'Other data'!$E$42</f>
        <v>3.1099654751023807E-2</v>
      </c>
      <c r="AV50" s="2">
        <f>(AV9*'Growing stock'!AR108)*'Other data'!$E$41*'Other data'!$E$42</f>
        <v>3.1050365827637063E-2</v>
      </c>
      <c r="AW50" s="2">
        <f>(AW9*'Growing stock'!AS108)*'Other data'!$E$41*'Other data'!$E$42</f>
        <v>3.1167334003008744E-2</v>
      </c>
      <c r="AX50" s="2">
        <f>(AX9*'Growing stock'!AT108)*'Other data'!$E$41*'Other data'!$E$42</f>
        <v>3.1283125702795289E-2</v>
      </c>
      <c r="AY50" s="2">
        <f>(AY9*'Growing stock'!AU108)*'Other data'!$E$41*'Other data'!$E$42</f>
        <v>3.1399330605144153E-2</v>
      </c>
      <c r="AZ50" s="2">
        <f>(AZ9*'Growing stock'!AV108)*'Other data'!$E$41*'Other data'!$E$42</f>
        <v>3.1515709908150578E-2</v>
      </c>
      <c r="BA50" s="2">
        <f>(BA9*'Growing stock'!AW108)*'Other data'!$E$41*'Other data'!$E$42</f>
        <v>3.6039287209172044E-2</v>
      </c>
      <c r="BB50" s="2">
        <f>(BB9*'Growing stock'!AX108)*'Other data'!$E$41*'Other data'!$E$42</f>
        <v>3.5972496321126125E-2</v>
      </c>
      <c r="BC50" s="2">
        <f>(BC9*'Growing stock'!AY108)*'Other data'!$E$41*'Other data'!$E$42</f>
        <v>3.5906951828553392E-2</v>
      </c>
      <c r="BD50" s="2">
        <f>(BD9*'Growing stock'!AZ108)*'Other data'!$E$41*'Other data'!$E$42</f>
        <v>3.584152967616968E-2</v>
      </c>
      <c r="BE50" s="2">
        <f>(BE9*'Growing stock'!BA108)*'Other data'!$E$41*'Other data'!$E$42</f>
        <v>3.5301382296357237E-2</v>
      </c>
      <c r="BF50" s="2">
        <f>(BF9*'Growing stock'!BB108)*'Other data'!$E$41*'Other data'!$E$42</f>
        <v>3.543035030660463E-2</v>
      </c>
      <c r="BG50" s="2">
        <f>(BG9*'Growing stock'!BC108)*'Other data'!$E$41*'Other data'!$E$42</f>
        <v>3.551076095366916E-2</v>
      </c>
      <c r="BH50" s="2">
        <f>(BH9*'Growing stock'!BD108)*'Other data'!$E$41*'Other data'!$E$42</f>
        <v>3.5640738169542593E-2</v>
      </c>
      <c r="BI50" s="2">
        <f>(BI9*'Growing stock'!BE108)*'Other data'!$E$41*'Other data'!$E$42</f>
        <v>3.577002785034411E-2</v>
      </c>
      <c r="BJ50" s="2">
        <f>(BJ9*'Growing stock'!BF108)*'Other data'!$E$41*'Other data'!$E$42</f>
        <v>3.5901121650928229E-2</v>
      </c>
      <c r="BK50" s="2">
        <f>(BK9*'Growing stock'!BG108)*'Other data'!$E$41*'Other data'!$E$42</f>
        <v>3.6031525184524897E-2</v>
      </c>
      <c r="BL50" s="2">
        <f>(BL9*'Growing stock'!BH108)*'Other data'!$E$41*'Other data'!$E$42</f>
        <v>3.6161243888661362E-2</v>
      </c>
      <c r="BM50" s="2">
        <f>(BM9*'Growing stock'!BI108)*'Other data'!$E$41*'Other data'!$E$42</f>
        <v>3.6290283143902723E-2</v>
      </c>
      <c r="BN50" s="2">
        <f>(BN9*'Growing stock'!BJ108)*'Other data'!$E$41*'Other data'!$E$42</f>
        <v>3.6418648274595858E-2</v>
      </c>
      <c r="BO50" s="2">
        <f>(BO9*'Growing stock'!BK108)*'Other data'!$E$41*'Other data'!$E$42</f>
        <v>3.6546344549602101E-2</v>
      </c>
      <c r="BP50" s="2">
        <f>(BP9*'Growing stock'!BL108)*'Other data'!$E$41*'Other data'!$E$42</f>
        <v>3.667337718301765E-2</v>
      </c>
      <c r="BQ50" s="2">
        <f>(BQ9*'Growing stock'!BM108)*'Other data'!$E$41*'Other data'!$E$42</f>
        <v>3.6706399031966333E-2</v>
      </c>
      <c r="BR50" s="2">
        <f>(BR9*'Growing stock'!BN108)*'Other data'!$E$41*'Other data'!$E$42</f>
        <v>3.6739179849384532E-2</v>
      </c>
      <c r="BS50" s="2">
        <f>(BS9*'Growing stock'!BO108)*'Other data'!$E$41*'Other data'!$E$42</f>
        <v>3.6771722264665241E-2</v>
      </c>
      <c r="BT50" s="2">
        <f>(BT9*'Growing stock'!BP108)*'Other data'!$E$41*'Other data'!$E$42</f>
        <v>3.6804028869094702E-2</v>
      </c>
      <c r="BU50" s="2">
        <f>(BU9*'Growing stock'!BQ108)*'Other data'!$E$41*'Other data'!$E$42</f>
        <v>3.68361022165406E-2</v>
      </c>
      <c r="BV50" s="2">
        <f>(BV9*'Growing stock'!BR108)*'Other data'!$E$41*'Other data'!$E$42</f>
        <v>3.6867944824124872E-2</v>
      </c>
      <c r="BW50" s="2">
        <f>(BW9*'Growing stock'!BS108)*'Other data'!$E$41*'Other data'!$E$42</f>
        <v>3.6899559172882283E-2</v>
      </c>
      <c r="BX50" s="2">
        <f>(BX9*'Growing stock'!BT108)*'Other data'!$E$41*'Other data'!$E$42</f>
        <v>3.6930947708404688E-2</v>
      </c>
      <c r="BY50" s="2">
        <f>(BY9*'Growing stock'!BU108)*'Other data'!$E$41*'Other data'!$E$42</f>
        <v>3.6962112841471891E-2</v>
      </c>
      <c r="BZ50" s="2">
        <f>(BZ9*'Growing stock'!BV108)*'Other data'!$E$41*'Other data'!$E$42</f>
        <v>3.6993056948668765E-2</v>
      </c>
    </row>
    <row r="51" spans="1:78" ht="14.5" customHeight="1" x14ac:dyDescent="0.35">
      <c r="A51" s="12" t="s">
        <v>119</v>
      </c>
      <c r="B51" s="154" t="s">
        <v>0</v>
      </c>
      <c r="C51" s="12" t="s">
        <v>8</v>
      </c>
      <c r="D51" s="40" t="s">
        <v>4</v>
      </c>
      <c r="E51" s="40" t="s">
        <v>26</v>
      </c>
      <c r="F51" t="s">
        <v>13</v>
      </c>
      <c r="J51">
        <f>(J$9*'Growing stock'!F$108)*'Other data'!$E$41</f>
        <v>0.10025114150701969</v>
      </c>
      <c r="K51">
        <f>(K9*'Growing stock'!G108)*'Other data'!$E$41</f>
        <v>9.459653128268429E-2</v>
      </c>
      <c r="L51">
        <f>(L9*'Growing stock'!H108)*'Other data'!$E$41</f>
        <v>9.3145542054573607E-2</v>
      </c>
      <c r="M51">
        <f>(M9*'Growing stock'!I108)*'Other data'!$E$41</f>
        <v>9.1751944804238414E-2</v>
      </c>
      <c r="N51">
        <f>(N9*'Growing stock'!J108)*'Other data'!$E$41</f>
        <v>9.1191817716476498E-2</v>
      </c>
      <c r="O51">
        <f>(O9*'Growing stock'!K108)*'Other data'!$E$41</f>
        <v>9.1428750573353257E-2</v>
      </c>
      <c r="P51">
        <f>(P9*'Growing stock'!L108)*'Other data'!$E$41</f>
        <v>8.8640976246330508E-2</v>
      </c>
      <c r="Q51">
        <f>(Q9*'Growing stock'!M108)*'Other data'!$E$41</f>
        <v>8.7816100676157915E-2</v>
      </c>
      <c r="R51">
        <f>(R9*'Growing stock'!N108)*'Other data'!$E$41</f>
        <v>9.1482467011124405E-2</v>
      </c>
      <c r="S51">
        <f>(S9*'Growing stock'!O108)*'Other data'!$E$41</f>
        <v>8.6988114102969888E-2</v>
      </c>
      <c r="T51">
        <f>(T9*'Growing stock'!P108)*'Other data'!$E$41</f>
        <v>8.9161965093459042E-2</v>
      </c>
      <c r="U51">
        <f>(U9*'Growing stock'!Q108)*'Other data'!$E$41</f>
        <v>9.4934922034215399E-2</v>
      </c>
      <c r="V51">
        <f>(V9*'Growing stock'!R108)*'Other data'!$E$41</f>
        <v>9.0562754103439141E-2</v>
      </c>
      <c r="W51">
        <f>(W9*'Growing stock'!S108)*'Other data'!$E$41</f>
        <v>8.9838008053845508E-2</v>
      </c>
      <c r="X51">
        <f>(X9*'Growing stock'!T108)*'Other data'!$E$41</f>
        <v>0.19808018293799254</v>
      </c>
      <c r="Y51">
        <f>(Y9*'Growing stock'!U108)*'Other data'!$E$41</f>
        <v>0.19656870175068258</v>
      </c>
      <c r="Z51">
        <f>(Z9*'Growing stock'!V108)*'Other data'!$E$41</f>
        <v>0.19557533275196765</v>
      </c>
      <c r="AA51">
        <f>(AA9*'Growing stock'!W108)*'Other data'!$E$41</f>
        <v>0.19461484836056528</v>
      </c>
      <c r="AB51">
        <f>(AB9*'Growing stock'!X108)*'Other data'!$E$41</f>
        <v>0.19368564224062634</v>
      </c>
      <c r="AC51">
        <f>(AC9*'Growing stock'!Y108)*'Other data'!$E$41</f>
        <v>0.19327419400614645</v>
      </c>
      <c r="AD51">
        <f>(AD9*'Growing stock'!Z108)*'Other data'!$E$41</f>
        <v>0.19241169249337722</v>
      </c>
      <c r="AE51">
        <f>(AE9*'Growing stock'!AA108)*'Other data'!$E$41</f>
        <v>0.19157242220349974</v>
      </c>
      <c r="AF51">
        <f>(AF9*'Growing stock'!AB108)*'Other data'!$E$41</f>
        <v>0.19075050410441222</v>
      </c>
      <c r="AG51">
        <f>(AG9*'Growing stock'!AC108)*'Other data'!$E$41</f>
        <v>0.18995408555320017</v>
      </c>
      <c r="AH51">
        <f>(AH9*'Growing stock'!AD108)*'Other data'!$E$41</f>
        <v>0.18917986021627631</v>
      </c>
      <c r="AI51">
        <f>(AI9*'Growing stock'!AE108)*'Other data'!$E$41</f>
        <v>0.32974169650453744</v>
      </c>
      <c r="AJ51">
        <f>(AJ9*'Growing stock'!AF108)*'Other data'!$E$41</f>
        <v>0.33164907657685272</v>
      </c>
      <c r="AK51">
        <f>(AK9*'Growing stock'!AG108)*'Other data'!$E$41</f>
        <v>0.33353274473340766</v>
      </c>
      <c r="AL51">
        <f>(AL9*'Growing stock'!AH108)*'Other data'!$E$41</f>
        <v>0.33537940738090399</v>
      </c>
      <c r="AM51">
        <f>(AM9*'Growing stock'!AI108)*'Other data'!$E$41</f>
        <v>0.33718835548275483</v>
      </c>
      <c r="AN51">
        <f>(AN9*'Growing stock'!AJ108)*'Other data'!$E$41</f>
        <v>0.33895373134579987</v>
      </c>
      <c r="AO51">
        <f>(AO9*'Growing stock'!AK108)*'Other data'!$E$41</f>
        <v>0.34069241263852845</v>
      </c>
      <c r="AP51">
        <f>(AP9*'Growing stock'!AL108)*'Other data'!$E$41</f>
        <v>0.34239782818190062</v>
      </c>
      <c r="AQ51">
        <f>(AQ9*'Growing stock'!AM108)*'Other data'!$E$41</f>
        <v>0.3440729159030429</v>
      </c>
      <c r="AR51">
        <f>(AR9*'Growing stock'!AN108)*'Other data'!$E$41</f>
        <v>0.34346562207021603</v>
      </c>
      <c r="AS51">
        <f>(AS9*'Growing stock'!AO108)*'Other data'!$E$41</f>
        <v>0.34288335089204242</v>
      </c>
      <c r="AT51">
        <f>(AT9*'Growing stock'!AP108)*'Other data'!$E$41</f>
        <v>0.34231123326717217</v>
      </c>
      <c r="AU51">
        <f>(AU9*'Growing stock'!AQ108)*'Other data'!$E$41</f>
        <v>0.34175444781344844</v>
      </c>
      <c r="AV51">
        <f>(AV9*'Growing stock'!AR108)*'Other data'!$E$41</f>
        <v>0.34121281129271497</v>
      </c>
      <c r="AW51">
        <f>(AW9*'Growing stock'!AS108)*'Other data'!$E$41</f>
        <v>0.34249817585723896</v>
      </c>
      <c r="AX51">
        <f>(AX9*'Growing stock'!AT108)*'Other data'!$E$41</f>
        <v>0.34377061211862953</v>
      </c>
      <c r="AY51">
        <f>(AY9*'Growing stock'!AU108)*'Other data'!$E$41</f>
        <v>0.34504758906751815</v>
      </c>
      <c r="AZ51">
        <f>(AZ9*'Growing stock'!AV108)*'Other data'!$E$41</f>
        <v>0.34632648250714926</v>
      </c>
      <c r="BA51">
        <f>(BA9*'Growing stock'!AW108)*'Other data'!$E$41</f>
        <v>0.3960361231777148</v>
      </c>
      <c r="BB51">
        <f>(BB9*'Growing stock'!AX108)*'Other data'!$E$41</f>
        <v>0.3953021573750124</v>
      </c>
      <c r="BC51">
        <f>(BC9*'Growing stock'!AY108)*'Other data'!$E$41</f>
        <v>0.39458188822586149</v>
      </c>
      <c r="BD51">
        <f>(BD9*'Growing stock'!AZ108)*'Other data'!$E$41</f>
        <v>0.39386296347439209</v>
      </c>
      <c r="BE51">
        <f>(BE9*'Growing stock'!BA108)*'Other data'!$E$41</f>
        <v>0.38792727798194765</v>
      </c>
      <c r="BF51">
        <f>(BF9*'Growing stock'!BB108)*'Other data'!$E$41</f>
        <v>0.38934450886378719</v>
      </c>
      <c r="BG51">
        <f>(BG9*'Growing stock'!BC108)*'Other data'!$E$41</f>
        <v>0.39022814234801273</v>
      </c>
      <c r="BH51">
        <f>(BH9*'Growing stock'!BD108)*'Other data'!$E$41</f>
        <v>0.39165646340156696</v>
      </c>
      <c r="BI51">
        <f>(BI9*'Growing stock'!BE108)*'Other data'!$E$41</f>
        <v>0.39307722912466053</v>
      </c>
      <c r="BJ51">
        <f>(BJ9*'Growing stock'!BF108)*'Other data'!$E$41</f>
        <v>0.39451782033987065</v>
      </c>
      <c r="BK51">
        <f>(BK9*'Growing stock'!BG108)*'Other data'!$E$41</f>
        <v>0.39595082620357031</v>
      </c>
      <c r="BL51">
        <f>(BL9*'Growing stock'!BH108)*'Other data'!$E$41</f>
        <v>0.39737630646880617</v>
      </c>
      <c r="BM51">
        <f>(BM9*'Growing stock'!BI108)*'Other data'!$E$41</f>
        <v>0.39879432026266731</v>
      </c>
      <c r="BN51">
        <f>(BN9*'Growing stock'!BJ108)*'Other data'!$E$41</f>
        <v>0.40020492609446001</v>
      </c>
      <c r="BO51">
        <f>(BO9*'Growing stock'!BK108)*'Other data'!$E$41</f>
        <v>0.40160818186375935</v>
      </c>
      <c r="BP51">
        <f>(BP9*'Growing stock'!BL108)*'Other data'!$E$41</f>
        <v>0.40300414486832586</v>
      </c>
      <c r="BQ51">
        <f>(BQ9*'Growing stock'!BM108)*'Other data'!$E$41</f>
        <v>0.40336702232930038</v>
      </c>
      <c r="BR51">
        <f>(BR9*'Growing stock'!BN108)*'Other data'!$E$41</f>
        <v>0.4037272510921377</v>
      </c>
      <c r="BS51">
        <f>(BS9*'Growing stock'!BO108)*'Other data'!$E$41</f>
        <v>0.40408486005126643</v>
      </c>
      <c r="BT51">
        <f>(BT9*'Growing stock'!BP108)*'Other data'!$E$41</f>
        <v>0.40443987768235934</v>
      </c>
      <c r="BU51">
        <f>(BU9*'Growing stock'!BQ108)*'Other data'!$E$41</f>
        <v>0.40479233204989673</v>
      </c>
      <c r="BV51">
        <f>(BV9*'Growing stock'!BR108)*'Other data'!$E$41</f>
        <v>0.40514225081455901</v>
      </c>
      <c r="BW51">
        <f>(BW9*'Growing stock'!BS108)*'Other data'!$E$41</f>
        <v>0.40548966124046465</v>
      </c>
      <c r="BX51">
        <f>(BX9*'Growing stock'!BT108)*'Other data'!$E$41</f>
        <v>0.40583459020224932</v>
      </c>
      <c r="BY51">
        <f>(BY9*'Growing stock'!BU108)*'Other data'!$E$41</f>
        <v>0.40617706419199884</v>
      </c>
      <c r="BZ51">
        <f>(BZ9*'Growing stock'!BV108)*'Other data'!$E$41</f>
        <v>0.40651710932603041</v>
      </c>
    </row>
    <row r="52" spans="1:78" ht="14.5" customHeight="1" x14ac:dyDescent="0.35">
      <c r="A52" s="12" t="s">
        <v>119</v>
      </c>
      <c r="B52" s="154" t="s">
        <v>0</v>
      </c>
      <c r="C52" s="12" t="s">
        <v>8</v>
      </c>
      <c r="D52" s="40" t="s">
        <v>4</v>
      </c>
      <c r="E52" s="40" t="s">
        <v>21</v>
      </c>
      <c r="F52" t="s">
        <v>14</v>
      </c>
      <c r="J52">
        <f>(J$9*'Growing stock'!F$108)*'Other data'!$E$41*'Other data'!$E$43</f>
        <v>3.2080365282246302E-2</v>
      </c>
      <c r="K52">
        <f>(K9*'Growing stock'!G108)*'Other data'!$E$41*'Other data'!$E$43</f>
        <v>3.0270890010458972E-2</v>
      </c>
      <c r="L52">
        <f>(L9*'Growing stock'!H108)*'Other data'!$E$41*'Other data'!$E$43</f>
        <v>2.9806573457463556E-2</v>
      </c>
      <c r="M52">
        <f>(M9*'Growing stock'!I108)*'Other data'!$E$41*'Other data'!$E$43</f>
        <v>2.9360622337356292E-2</v>
      </c>
      <c r="N52">
        <f>(N9*'Growing stock'!J108)*'Other data'!$E$41*'Other data'!$E$43</f>
        <v>2.918138166927248E-2</v>
      </c>
      <c r="O52">
        <f>(O9*'Growing stock'!K108)*'Other data'!$E$41*'Other data'!$E$43</f>
        <v>2.9257200183473043E-2</v>
      </c>
      <c r="P52">
        <f>(P9*'Growing stock'!L108)*'Other data'!$E$41*'Other data'!$E$43</f>
        <v>2.8365112398825762E-2</v>
      </c>
      <c r="Q52">
        <f>(Q9*'Growing stock'!M108)*'Other data'!$E$41*'Other data'!$E$43</f>
        <v>2.8101152216370533E-2</v>
      </c>
      <c r="R52">
        <f>(R9*'Growing stock'!N108)*'Other data'!$E$41*'Other data'!$E$43</f>
        <v>2.9274389443559812E-2</v>
      </c>
      <c r="S52">
        <f>(S9*'Growing stock'!O108)*'Other data'!$E$41*'Other data'!$E$43</f>
        <v>2.7836196512950363E-2</v>
      </c>
      <c r="T52">
        <f>(T9*'Growing stock'!P108)*'Other data'!$E$41*'Other data'!$E$43</f>
        <v>2.8531828829906895E-2</v>
      </c>
      <c r="U52">
        <f>(U9*'Growing stock'!Q108)*'Other data'!$E$41*'Other data'!$E$43</f>
        <v>3.0379175050948927E-2</v>
      </c>
      <c r="V52">
        <f>(V9*'Growing stock'!R108)*'Other data'!$E$41*'Other data'!$E$43</f>
        <v>2.8980081313100526E-2</v>
      </c>
      <c r="W52">
        <f>(W9*'Growing stock'!S108)*'Other data'!$E$41*'Other data'!$E$43</f>
        <v>2.8748162577230563E-2</v>
      </c>
      <c r="X52">
        <f>(X9*'Growing stock'!T108)*'Other data'!$E$41*'Other data'!$E$43</f>
        <v>6.3385658540157611E-2</v>
      </c>
      <c r="Y52">
        <f>(Y9*'Growing stock'!U108)*'Other data'!$E$41*'Other data'!$E$43</f>
        <v>6.2901984560218421E-2</v>
      </c>
      <c r="Z52">
        <f>(Z9*'Growing stock'!V108)*'Other data'!$E$41*'Other data'!$E$43</f>
        <v>6.2584106480629648E-2</v>
      </c>
      <c r="AA52">
        <f>(AA9*'Growing stock'!W108)*'Other data'!$E$41*'Other data'!$E$43</f>
        <v>6.2276751475380893E-2</v>
      </c>
      <c r="AB52">
        <f>(AB9*'Growing stock'!X108)*'Other data'!$E$41*'Other data'!$E$43</f>
        <v>6.197940551700043E-2</v>
      </c>
      <c r="AC52">
        <f>(AC9*'Growing stock'!Y108)*'Other data'!$E$41*'Other data'!$E$43</f>
        <v>6.1847742081966868E-2</v>
      </c>
      <c r="AD52">
        <f>(AD9*'Growing stock'!Z108)*'Other data'!$E$41*'Other data'!$E$43</f>
        <v>6.1571741597880709E-2</v>
      </c>
      <c r="AE52">
        <f>(AE9*'Growing stock'!AA108)*'Other data'!$E$41*'Other data'!$E$43</f>
        <v>6.1303175105119914E-2</v>
      </c>
      <c r="AF52">
        <f>(AF9*'Growing stock'!AB108)*'Other data'!$E$41*'Other data'!$E$43</f>
        <v>6.104016131341191E-2</v>
      </c>
      <c r="AG52">
        <f>(AG9*'Growing stock'!AC108)*'Other data'!$E$41*'Other data'!$E$43</f>
        <v>6.0785307377024055E-2</v>
      </c>
      <c r="AH52">
        <f>(AH9*'Growing stock'!AD108)*'Other data'!$E$41*'Other data'!$E$43</f>
        <v>6.0537555269208419E-2</v>
      </c>
      <c r="AI52">
        <f>(AI9*'Growing stock'!AE108)*'Other data'!$E$41*'Other data'!$E$43</f>
        <v>0.10551734288145198</v>
      </c>
      <c r="AJ52">
        <f>(AJ9*'Growing stock'!AF108)*'Other data'!$E$41*'Other data'!$E$43</f>
        <v>0.10612770450459287</v>
      </c>
      <c r="AK52">
        <f>(AK9*'Growing stock'!AG108)*'Other data'!$E$41*'Other data'!$E$43</f>
        <v>0.10673047831469046</v>
      </c>
      <c r="AL52">
        <f>(AL9*'Growing stock'!AH108)*'Other data'!$E$41*'Other data'!$E$43</f>
        <v>0.10732141036188927</v>
      </c>
      <c r="AM52">
        <f>(AM9*'Growing stock'!AI108)*'Other data'!$E$41*'Other data'!$E$43</f>
        <v>0.10790027375448155</v>
      </c>
      <c r="AN52">
        <f>(AN9*'Growing stock'!AJ108)*'Other data'!$E$41*'Other data'!$E$43</f>
        <v>0.10846519403065596</v>
      </c>
      <c r="AO52">
        <f>(AO9*'Growing stock'!AK108)*'Other data'!$E$41*'Other data'!$E$43</f>
        <v>0.10902157204432911</v>
      </c>
      <c r="AP52">
        <f>(AP9*'Growing stock'!AL108)*'Other data'!$E$41*'Other data'!$E$43</f>
        <v>0.1095673050182082</v>
      </c>
      <c r="AQ52">
        <f>(AQ9*'Growing stock'!AM108)*'Other data'!$E$41*'Other data'!$E$43</f>
        <v>0.11010333308897373</v>
      </c>
      <c r="AR52">
        <f>(AR9*'Growing stock'!AN108)*'Other data'!$E$41*'Other data'!$E$43</f>
        <v>0.10990899906246913</v>
      </c>
      <c r="AS52">
        <f>(AS9*'Growing stock'!AO108)*'Other data'!$E$41*'Other data'!$E$43</f>
        <v>0.10972267228545357</v>
      </c>
      <c r="AT52">
        <f>(AT9*'Growing stock'!AP108)*'Other data'!$E$41*'Other data'!$E$43</f>
        <v>0.10953959464549509</v>
      </c>
      <c r="AU52">
        <f>(AU9*'Growing stock'!AQ108)*'Other data'!$E$41*'Other data'!$E$43</f>
        <v>0.1093614233003035</v>
      </c>
      <c r="AV52">
        <f>(AV9*'Growing stock'!AR108)*'Other data'!$E$41*'Other data'!$E$43</f>
        <v>0.10918809961366879</v>
      </c>
      <c r="AW52">
        <f>(AW9*'Growing stock'!AS108)*'Other data'!$E$41*'Other data'!$E$43</f>
        <v>0.10959941627431646</v>
      </c>
      <c r="AX52">
        <f>(AX9*'Growing stock'!AT108)*'Other data'!$E$41*'Other data'!$E$43</f>
        <v>0.11000659587796145</v>
      </c>
      <c r="AY52">
        <f>(AY9*'Growing stock'!AU108)*'Other data'!$E$41*'Other data'!$E$43</f>
        <v>0.1104152285016058</v>
      </c>
      <c r="AZ52">
        <f>(AZ9*'Growing stock'!AV108)*'Other data'!$E$41*'Other data'!$E$43</f>
        <v>0.11082447440228776</v>
      </c>
      <c r="BA52">
        <f>(BA9*'Growing stock'!AW108)*'Other data'!$E$41*'Other data'!$E$43</f>
        <v>0.12673155941686873</v>
      </c>
      <c r="BB52">
        <f>(BB9*'Growing stock'!AX108)*'Other data'!$E$41*'Other data'!$E$43</f>
        <v>0.12649669036000397</v>
      </c>
      <c r="BC52">
        <f>(BC9*'Growing stock'!AY108)*'Other data'!$E$41*'Other data'!$E$43</f>
        <v>0.12626620423227569</v>
      </c>
      <c r="BD52">
        <f>(BD9*'Growing stock'!AZ108)*'Other data'!$E$41*'Other data'!$E$43</f>
        <v>0.12603614831180548</v>
      </c>
      <c r="BE52">
        <f>(BE9*'Growing stock'!BA108)*'Other data'!$E$41*'Other data'!$E$43</f>
        <v>0.12413672895422324</v>
      </c>
      <c r="BF52">
        <f>(BF9*'Growing stock'!BB108)*'Other data'!$E$41*'Other data'!$E$43</f>
        <v>0.1245902428364119</v>
      </c>
      <c r="BG52">
        <f>(BG9*'Growing stock'!BC108)*'Other data'!$E$41*'Other data'!$E$43</f>
        <v>0.12487300555136407</v>
      </c>
      <c r="BH52">
        <f>(BH9*'Growing stock'!BD108)*'Other data'!$E$41*'Other data'!$E$43</f>
        <v>0.12533006828850143</v>
      </c>
      <c r="BI52">
        <f>(BI9*'Growing stock'!BE108)*'Other data'!$E$41*'Other data'!$E$43</f>
        <v>0.12578471331989138</v>
      </c>
      <c r="BJ52">
        <f>(BJ9*'Growing stock'!BF108)*'Other data'!$E$41*'Other data'!$E$43</f>
        <v>0.12624570250875861</v>
      </c>
      <c r="BK52">
        <f>(BK9*'Growing stock'!BG108)*'Other data'!$E$41*'Other data'!$E$43</f>
        <v>0.12670426438514251</v>
      </c>
      <c r="BL52">
        <f>(BL9*'Growing stock'!BH108)*'Other data'!$E$41*'Other data'!$E$43</f>
        <v>0.12716041807001799</v>
      </c>
      <c r="BM52">
        <f>(BM9*'Growing stock'!BI108)*'Other data'!$E$41*'Other data'!$E$43</f>
        <v>0.12761418248405354</v>
      </c>
      <c r="BN52">
        <f>(BN9*'Growing stock'!BJ108)*'Other data'!$E$41*'Other data'!$E$43</f>
        <v>0.12806557635022719</v>
      </c>
      <c r="BO52">
        <f>(BO9*'Growing stock'!BK108)*'Other data'!$E$41*'Other data'!$E$43</f>
        <v>0.128514618196403</v>
      </c>
      <c r="BP52">
        <f>(BP9*'Growing stock'!BL108)*'Other data'!$E$41*'Other data'!$E$43</f>
        <v>0.12896132635786428</v>
      </c>
      <c r="BQ52">
        <f>(BQ9*'Growing stock'!BM108)*'Other data'!$E$41*'Other data'!$E$43</f>
        <v>0.12907744714537611</v>
      </c>
      <c r="BR52">
        <f>(BR9*'Growing stock'!BN108)*'Other data'!$E$41*'Other data'!$E$43</f>
        <v>0.12919272034948406</v>
      </c>
      <c r="BS52">
        <f>(BS9*'Growing stock'!BO108)*'Other data'!$E$41*'Other data'!$E$43</f>
        <v>0.12930715521640526</v>
      </c>
      <c r="BT52">
        <f>(BT9*'Growing stock'!BP108)*'Other data'!$E$41*'Other data'!$E$43</f>
        <v>0.12942076085835499</v>
      </c>
      <c r="BU52">
        <f>(BU9*'Growing stock'!BQ108)*'Other data'!$E$41*'Other data'!$E$43</f>
        <v>0.12953354625596697</v>
      </c>
      <c r="BV52">
        <f>(BV9*'Growing stock'!BR108)*'Other data'!$E$41*'Other data'!$E$43</f>
        <v>0.1296455202606589</v>
      </c>
      <c r="BW52">
        <f>(BW9*'Growing stock'!BS108)*'Other data'!$E$41*'Other data'!$E$43</f>
        <v>0.12975669159694869</v>
      </c>
      <c r="BX52">
        <f>(BX9*'Growing stock'!BT108)*'Other data'!$E$41*'Other data'!$E$43</f>
        <v>0.1298670688647198</v>
      </c>
      <c r="BY52">
        <f>(BY9*'Growing stock'!BU108)*'Other data'!$E$41*'Other data'!$E$43</f>
        <v>0.12997666054143964</v>
      </c>
      <c r="BZ52">
        <f>(BZ9*'Growing stock'!BV108)*'Other data'!$E$41*'Other data'!$E$43</f>
        <v>0.13008547498432974</v>
      </c>
    </row>
    <row r="53" spans="1:78" ht="14.5" customHeight="1" x14ac:dyDescent="0.35">
      <c r="A53" s="12" t="s">
        <v>119</v>
      </c>
      <c r="B53" s="154" t="s">
        <v>0</v>
      </c>
      <c r="C53" s="12" t="s">
        <v>8</v>
      </c>
      <c r="D53" s="40" t="s">
        <v>4</v>
      </c>
      <c r="E53" s="40" t="s">
        <v>25</v>
      </c>
      <c r="F53" t="s">
        <v>13</v>
      </c>
      <c r="J53">
        <f>J$9*'Growing stock'!F$108*'Other data'!$E$47*'Other data'!$E$41</f>
        <v>6.0150684904211812E-3</v>
      </c>
      <c r="K53">
        <f>K9*'Growing stock'!G108*'Other data'!$E$47*'Other data'!$E$41</f>
        <v>5.6757918769610571E-3</v>
      </c>
      <c r="L53">
        <f>L9*'Growing stock'!H108*'Other data'!$E$47*'Other data'!$E$41</f>
        <v>5.5887325232744159E-3</v>
      </c>
      <c r="M53">
        <f>M9*'Growing stock'!I108*'Other data'!$E$47*'Other data'!$E$41</f>
        <v>5.5051166882543051E-3</v>
      </c>
      <c r="N53">
        <f>N9*'Growing stock'!J108*'Other data'!$E$47*'Other data'!$E$41</f>
        <v>5.4715090629885894E-3</v>
      </c>
      <c r="O53">
        <f>O9*'Growing stock'!K108*'Other data'!$E$47*'Other data'!$E$41</f>
        <v>5.4857250344011958E-3</v>
      </c>
      <c r="P53">
        <f>P9*'Growing stock'!L108*'Other data'!$E$47*'Other data'!$E$41</f>
        <v>5.3184585747798304E-3</v>
      </c>
      <c r="Q53">
        <f>Q9*'Growing stock'!M108*'Other data'!$E$47*'Other data'!$E$41</f>
        <v>5.2689660405694748E-3</v>
      </c>
      <c r="R53">
        <f>R9*'Growing stock'!N108*'Other data'!$E$47*'Other data'!$E$41</f>
        <v>5.4889480206674647E-3</v>
      </c>
      <c r="S53">
        <f>S9*'Growing stock'!O108*'Other data'!$E$47*'Other data'!$E$41</f>
        <v>5.2192868461781936E-3</v>
      </c>
      <c r="T53">
        <f>T9*'Growing stock'!P108*'Other data'!$E$47*'Other data'!$E$41</f>
        <v>5.3497179056075424E-3</v>
      </c>
      <c r="U53">
        <f>U9*'Growing stock'!Q108*'Other data'!$E$47*'Other data'!$E$41</f>
        <v>5.6960953220529242E-3</v>
      </c>
      <c r="V53">
        <f>V9*'Growing stock'!R108*'Other data'!$E$47*'Other data'!$E$41</f>
        <v>5.433765246206348E-3</v>
      </c>
      <c r="W53">
        <f>W9*'Growing stock'!S108*'Other data'!$E$47*'Other data'!$E$41</f>
        <v>5.3902804832307305E-3</v>
      </c>
      <c r="X53">
        <f>X9*'Growing stock'!T108*'Other data'!$E$47*'Other data'!$E$41</f>
        <v>1.1884810976279553E-2</v>
      </c>
      <c r="Y53">
        <f>Y9*'Growing stock'!U108*'Other data'!$E$47*'Other data'!$E$41</f>
        <v>1.1794122105040954E-2</v>
      </c>
      <c r="Z53">
        <f>Z9*'Growing stock'!V108*'Other data'!$E$47*'Other data'!$E$41</f>
        <v>1.1734519965118059E-2</v>
      </c>
      <c r="AA53">
        <f>AA9*'Growing stock'!W108*'Other data'!$E$47*'Other data'!$E$41</f>
        <v>1.1676890901633916E-2</v>
      </c>
      <c r="AB53">
        <f>AB9*'Growing stock'!X108*'Other data'!$E$47*'Other data'!$E$41</f>
        <v>1.1621138534437581E-2</v>
      </c>
      <c r="AC53">
        <f>AC9*'Growing stock'!Y108*'Other data'!$E$47*'Other data'!$E$41</f>
        <v>1.1596451640368786E-2</v>
      </c>
      <c r="AD53">
        <f>AD9*'Growing stock'!Z108*'Other data'!$E$47*'Other data'!$E$41</f>
        <v>1.1544701549602633E-2</v>
      </c>
      <c r="AE53">
        <f>AE9*'Growing stock'!AA108*'Other data'!$E$47*'Other data'!$E$41</f>
        <v>1.1494345332209985E-2</v>
      </c>
      <c r="AF53">
        <f>AF9*'Growing stock'!AB108*'Other data'!$E$47*'Other data'!$E$41</f>
        <v>1.1445030246264733E-2</v>
      </c>
      <c r="AG53">
        <f>AG9*'Growing stock'!AC108*'Other data'!$E$47*'Other data'!$E$41</f>
        <v>1.139724513319201E-2</v>
      </c>
      <c r="AH53">
        <f>AH9*'Growing stock'!AD108*'Other data'!$E$47*'Other data'!$E$41</f>
        <v>1.1350791612976578E-2</v>
      </c>
      <c r="AI53">
        <f>AI9*'Growing stock'!AE108*'Other data'!$E$47*'Other data'!$E$41</f>
        <v>1.9784501790272246E-2</v>
      </c>
      <c r="AJ53">
        <f>AJ9*'Growing stock'!AF108*'Other data'!$E$47*'Other data'!$E$41</f>
        <v>1.9898944594611164E-2</v>
      </c>
      <c r="AK53">
        <f>AK9*'Growing stock'!AG108*'Other data'!$E$47*'Other data'!$E$41</f>
        <v>2.0011964684004457E-2</v>
      </c>
      <c r="AL53">
        <f>AL9*'Growing stock'!AH108*'Other data'!$E$47*'Other data'!$E$41</f>
        <v>2.0122764442854237E-2</v>
      </c>
      <c r="AM53">
        <f>AM9*'Growing stock'!AI108*'Other data'!$E$47*'Other data'!$E$41</f>
        <v>2.0231301328965293E-2</v>
      </c>
      <c r="AN53">
        <f>AN9*'Growing stock'!AJ108*'Other data'!$E$47*'Other data'!$E$41</f>
        <v>2.033722388074799E-2</v>
      </c>
      <c r="AO53">
        <f>AO9*'Growing stock'!AK108*'Other data'!$E$47*'Other data'!$E$41</f>
        <v>2.0441544758311708E-2</v>
      </c>
      <c r="AP53">
        <f>AP9*'Growing stock'!AL108*'Other data'!$E$47*'Other data'!$E$41</f>
        <v>2.0543869690914037E-2</v>
      </c>
      <c r="AQ53">
        <f>AQ9*'Growing stock'!AM108*'Other data'!$E$47*'Other data'!$E$41</f>
        <v>2.0644374954182573E-2</v>
      </c>
      <c r="AR53">
        <f>AR9*'Growing stock'!AN108*'Other data'!$E$47*'Other data'!$E$41</f>
        <v>2.0607937324212962E-2</v>
      </c>
      <c r="AS53">
        <f>AS9*'Growing stock'!AO108*'Other data'!$E$47*'Other data'!$E$41</f>
        <v>2.0573001053522545E-2</v>
      </c>
      <c r="AT53">
        <f>AT9*'Growing stock'!AP108*'Other data'!$E$47*'Other data'!$E$41</f>
        <v>2.0538673996030328E-2</v>
      </c>
      <c r="AU53">
        <f>AU9*'Growing stock'!AQ108*'Other data'!$E$47*'Other data'!$E$41</f>
        <v>2.0505266868806906E-2</v>
      </c>
      <c r="AV53">
        <f>AV9*'Growing stock'!AR108*'Other data'!$E$47*'Other data'!$E$41</f>
        <v>2.0472768677562897E-2</v>
      </c>
      <c r="AW53">
        <f>AW9*'Growing stock'!AS108*'Other data'!$E$47*'Other data'!$E$41</f>
        <v>2.054989055143434E-2</v>
      </c>
      <c r="AX53">
        <f>AX9*'Growing stock'!AT108*'Other data'!$E$47*'Other data'!$E$41</f>
        <v>2.0626236727117771E-2</v>
      </c>
      <c r="AY53">
        <f>AY9*'Growing stock'!AU108*'Other data'!$E$47*'Other data'!$E$41</f>
        <v>2.0702855344051085E-2</v>
      </c>
      <c r="AZ53">
        <f>AZ9*'Growing stock'!AV108*'Other data'!$E$47*'Other data'!$E$41</f>
        <v>2.0779588950428956E-2</v>
      </c>
      <c r="BA53">
        <f>BA9*'Growing stock'!AW108*'Other data'!$E$47*'Other data'!$E$41</f>
        <v>2.3762167390662888E-2</v>
      </c>
      <c r="BB53">
        <f>BB9*'Growing stock'!AX108*'Other data'!$E$47*'Other data'!$E$41</f>
        <v>2.3718129442500745E-2</v>
      </c>
      <c r="BC53">
        <f>BC9*'Growing stock'!AY108*'Other data'!$E$47*'Other data'!$E$41</f>
        <v>2.3674913293551689E-2</v>
      </c>
      <c r="BD53">
        <f>BD9*'Growing stock'!AZ108*'Other data'!$E$47*'Other data'!$E$41</f>
        <v>2.3631777808463525E-2</v>
      </c>
      <c r="BE53">
        <f>BE9*'Growing stock'!BA108*'Other data'!$E$47*'Other data'!$E$41</f>
        <v>2.3275636678916859E-2</v>
      </c>
      <c r="BF53">
        <f>BF9*'Growing stock'!BB108*'Other data'!$E$47*'Other data'!$E$41</f>
        <v>2.3360670531827232E-2</v>
      </c>
      <c r="BG53">
        <f>BG9*'Growing stock'!BC108*'Other data'!$E$47*'Other data'!$E$41</f>
        <v>2.3413688540880762E-2</v>
      </c>
      <c r="BH53">
        <f>BH9*'Growing stock'!BD108*'Other data'!$E$47*'Other data'!$E$41</f>
        <v>2.3499387804094017E-2</v>
      </c>
      <c r="BI53">
        <f>BI9*'Growing stock'!BE108*'Other data'!$E$47*'Other data'!$E$41</f>
        <v>2.3584633747479631E-2</v>
      </c>
      <c r="BJ53">
        <f>BJ9*'Growing stock'!BF108*'Other data'!$E$47*'Other data'!$E$41</f>
        <v>2.3671069220392235E-2</v>
      </c>
      <c r="BK53">
        <f>BK9*'Growing stock'!BG108*'Other data'!$E$47*'Other data'!$E$41</f>
        <v>2.3757049572214219E-2</v>
      </c>
      <c r="BL53">
        <f>BL9*'Growing stock'!BH108*'Other data'!$E$47*'Other data'!$E$41</f>
        <v>2.3842578388128369E-2</v>
      </c>
      <c r="BM53">
        <f>BM9*'Growing stock'!BI108*'Other data'!$E$47*'Other data'!$E$41</f>
        <v>2.3927659215760039E-2</v>
      </c>
      <c r="BN53">
        <f>BN9*'Growing stock'!BJ108*'Other data'!$E$47*'Other data'!$E$41</f>
        <v>2.4012295565667599E-2</v>
      </c>
      <c r="BO53">
        <f>BO9*'Growing stock'!BK108*'Other data'!$E$47*'Other data'!$E$41</f>
        <v>2.4096490911825558E-2</v>
      </c>
      <c r="BP53">
        <f>BP9*'Growing stock'!BL108*'Other data'!$E$47*'Other data'!$E$41</f>
        <v>2.4180248692099549E-2</v>
      </c>
      <c r="BQ53">
        <f>BQ9*'Growing stock'!BM108*'Other data'!$E$47*'Other data'!$E$41</f>
        <v>2.4202021339758021E-2</v>
      </c>
      <c r="BR53">
        <f>BR9*'Growing stock'!BN108*'Other data'!$E$47*'Other data'!$E$41</f>
        <v>2.422363506552826E-2</v>
      </c>
      <c r="BS53">
        <f>BS9*'Growing stock'!BO108*'Other data'!$E$47*'Other data'!$E$41</f>
        <v>2.4245091603075985E-2</v>
      </c>
      <c r="BT53">
        <f>BT9*'Growing stock'!BP108*'Other data'!$E$47*'Other data'!$E$41</f>
        <v>2.426639266094156E-2</v>
      </c>
      <c r="BU53">
        <f>BU9*'Growing stock'!BQ108*'Other data'!$E$47*'Other data'!$E$41</f>
        <v>2.4287539922993803E-2</v>
      </c>
      <c r="BV53">
        <f>BV9*'Growing stock'!BR108*'Other data'!$E$47*'Other data'!$E$41</f>
        <v>2.430853504887354E-2</v>
      </c>
      <c r="BW53">
        <f>BW9*'Growing stock'!BS108*'Other data'!$E$47*'Other data'!$E$41</f>
        <v>2.432937967442788E-2</v>
      </c>
      <c r="BX53">
        <f>BX9*'Growing stock'!BT108*'Other data'!$E$47*'Other data'!$E$41</f>
        <v>2.435007541213496E-2</v>
      </c>
      <c r="BY53">
        <f>BY9*'Growing stock'!BU108*'Other data'!$E$47*'Other data'!$E$41</f>
        <v>2.4370623851519932E-2</v>
      </c>
      <c r="BZ53">
        <f>BZ9*'Growing stock'!BV108*'Other data'!$E$47*'Other data'!$E$41</f>
        <v>2.4391026559561824E-2</v>
      </c>
    </row>
    <row r="54" spans="1:78" ht="14.5" customHeight="1" x14ac:dyDescent="0.35">
      <c r="A54" s="12" t="s">
        <v>119</v>
      </c>
      <c r="B54" s="154" t="s">
        <v>0</v>
      </c>
      <c r="C54" s="12" t="s">
        <v>8</v>
      </c>
      <c r="D54" s="40" t="s">
        <v>4</v>
      </c>
      <c r="E54" s="40" t="s">
        <v>23</v>
      </c>
      <c r="F54" t="s">
        <v>14</v>
      </c>
      <c r="J54">
        <f>J$9*'Growing stock'!F$108*'Other data'!$E$41*'Other data'!$E$45</f>
        <v>2.305776254661453E-2</v>
      </c>
      <c r="K54">
        <f>K$9*'Growing stock'!G108*'Other data'!$E$41*'Other data'!$E$45</f>
        <v>2.1757202195017387E-2</v>
      </c>
      <c r="L54">
        <f>L$9*'Growing stock'!H108*'Other data'!$E$41*'Other data'!$E$45</f>
        <v>2.1423474672551932E-2</v>
      </c>
      <c r="M54">
        <f>M$9*'Growing stock'!I108*'Other data'!$E$41*'Other data'!$E$45</f>
        <v>2.1102947304974837E-2</v>
      </c>
      <c r="N54">
        <f>N$9*'Growing stock'!J108*'Other data'!$E$41*'Other data'!$E$45</f>
        <v>2.0974118074789595E-2</v>
      </c>
      <c r="O54">
        <f>O$9*'Growing stock'!K108*'Other data'!$E$41*'Other data'!$E$45</f>
        <v>2.1028612631871248E-2</v>
      </c>
      <c r="P54">
        <f>P$9*'Growing stock'!L108*'Other data'!$E$41*'Other data'!$E$45</f>
        <v>2.0387424536656016E-2</v>
      </c>
      <c r="Q54">
        <f>Q$9*'Growing stock'!M108*'Other data'!$E$41*'Other data'!$E$45</f>
        <v>2.0197703155516323E-2</v>
      </c>
      <c r="R54">
        <f>R$9*'Growing stock'!N108*'Other data'!$E$41*'Other data'!$E$45</f>
        <v>2.1040967412558613E-2</v>
      </c>
      <c r="S54">
        <f>S$9*'Growing stock'!O108*'Other data'!$E$41*'Other data'!$E$45</f>
        <v>2.0007266243683076E-2</v>
      </c>
      <c r="T54">
        <f>T$9*'Growing stock'!P108*'Other data'!$E$41*'Other data'!$E$45</f>
        <v>2.0507251971495579E-2</v>
      </c>
      <c r="U54">
        <f>U$9*'Growing stock'!Q108*'Other data'!$E$41*'Other data'!$E$45</f>
        <v>2.1835032067869544E-2</v>
      </c>
      <c r="V54">
        <f>V$9*'Growing stock'!R108*'Other data'!$E$41*'Other data'!$E$45</f>
        <v>2.0829433443791002E-2</v>
      </c>
      <c r="W54">
        <f>W$9*'Growing stock'!S108*'Other data'!$E$41*'Other data'!$E$45</f>
        <v>2.0662741852384467E-2</v>
      </c>
      <c r="X54">
        <f>X$9*'Growing stock'!T108*'Other data'!$E$41*'Other data'!$E$45</f>
        <v>4.5558442075738288E-2</v>
      </c>
      <c r="Y54">
        <f>Y$9*'Growing stock'!U108*'Other data'!$E$41*'Other data'!$E$45</f>
        <v>4.5210801402656993E-2</v>
      </c>
      <c r="Z54">
        <f>Z$9*'Growing stock'!V108*'Other data'!$E$41*'Other data'!$E$45</f>
        <v>4.498232653295256E-2</v>
      </c>
      <c r="AA54">
        <f>AA$9*'Growing stock'!W108*'Other data'!$E$41*'Other data'!$E$45</f>
        <v>4.4761415122930019E-2</v>
      </c>
      <c r="AB54">
        <f>AB$9*'Growing stock'!X108*'Other data'!$E$41*'Other data'!$E$45</f>
        <v>4.4547697715344059E-2</v>
      </c>
      <c r="AC54">
        <f>AC$9*'Growing stock'!Y108*'Other data'!$E$41*'Other data'!$E$45</f>
        <v>4.4453064621413685E-2</v>
      </c>
      <c r="AD54">
        <f>AD$9*'Growing stock'!Z108*'Other data'!$E$41*'Other data'!$E$45</f>
        <v>4.4254689273476762E-2</v>
      </c>
      <c r="AE54">
        <f>AE$9*'Growing stock'!AA108*'Other data'!$E$41*'Other data'!$E$45</f>
        <v>4.4061657106804944E-2</v>
      </c>
      <c r="AF54">
        <f>AF$9*'Growing stock'!AB108*'Other data'!$E$41*'Other data'!$E$45</f>
        <v>4.3872615944014814E-2</v>
      </c>
      <c r="AG54">
        <f>AG$9*'Growing stock'!AC108*'Other data'!$E$41*'Other data'!$E$45</f>
        <v>4.3689439677236042E-2</v>
      </c>
      <c r="AH54">
        <f>AH$9*'Growing stock'!AD108*'Other data'!$E$41*'Other data'!$E$45</f>
        <v>4.3511367849743555E-2</v>
      </c>
      <c r="AI54">
        <f>AI$9*'Growing stock'!AE108*'Other data'!$E$41*'Other data'!$E$45</f>
        <v>7.5840590196043611E-2</v>
      </c>
      <c r="AJ54">
        <f>AJ$9*'Growing stock'!AF108*'Other data'!$E$41*'Other data'!$E$45</f>
        <v>7.6279287612676133E-2</v>
      </c>
      <c r="AK54">
        <f>AK$9*'Growing stock'!AG108*'Other data'!$E$41*'Other data'!$E$45</f>
        <v>7.6712531288683772E-2</v>
      </c>
      <c r="AL54">
        <f>AL$9*'Growing stock'!AH108*'Other data'!$E$41*'Other data'!$E$45</f>
        <v>7.7137263697607927E-2</v>
      </c>
      <c r="AM54">
        <f>AM$9*'Growing stock'!AI108*'Other data'!$E$41*'Other data'!$E$45</f>
        <v>7.755332176103362E-2</v>
      </c>
      <c r="AN54">
        <f>AN$9*'Growing stock'!AJ108*'Other data'!$E$41*'Other data'!$E$45</f>
        <v>7.795935820953398E-2</v>
      </c>
      <c r="AO54">
        <f>AO$9*'Growing stock'!AK108*'Other data'!$E$41*'Other data'!$E$45</f>
        <v>7.8359254906861547E-2</v>
      </c>
      <c r="AP54">
        <f>AP$9*'Growing stock'!AL108*'Other data'!$E$41*'Other data'!$E$45</f>
        <v>7.8751500481837142E-2</v>
      </c>
      <c r="AQ54">
        <f>AQ$9*'Growing stock'!AM108*'Other data'!$E$41*'Other data'!$E$45</f>
        <v>7.9136770657699876E-2</v>
      </c>
      <c r="AR54">
        <f>AR$9*'Growing stock'!AN108*'Other data'!$E$41*'Other data'!$E$45</f>
        <v>7.8997093076149688E-2</v>
      </c>
      <c r="AS54">
        <f>AS$9*'Growing stock'!AO108*'Other data'!$E$41*'Other data'!$E$45</f>
        <v>7.8863170705169752E-2</v>
      </c>
      <c r="AT54">
        <f>AT$9*'Growing stock'!AP108*'Other data'!$E$41*'Other data'!$E$45</f>
        <v>7.8731583651449596E-2</v>
      </c>
      <c r="AU54">
        <f>AU$9*'Growing stock'!AQ108*'Other data'!$E$41*'Other data'!$E$45</f>
        <v>7.8603522997093139E-2</v>
      </c>
      <c r="AV54">
        <f>AV$9*'Growing stock'!AR108*'Other data'!$E$41*'Other data'!$E$45</f>
        <v>7.8478946597324448E-2</v>
      </c>
      <c r="AW54">
        <f>AW$9*'Growing stock'!AS108*'Other data'!$E$41*'Other data'!$E$45</f>
        <v>7.8774580447164969E-2</v>
      </c>
      <c r="AX54">
        <f>AX$9*'Growing stock'!AT108*'Other data'!$E$41*'Other data'!$E$45</f>
        <v>7.906724078728479E-2</v>
      </c>
      <c r="AY54">
        <f>AY$9*'Growing stock'!AU108*'Other data'!$E$41*'Other data'!$E$45</f>
        <v>7.9360945485529175E-2</v>
      </c>
      <c r="AZ54">
        <f>AZ$9*'Growing stock'!AV108*'Other data'!$E$41*'Other data'!$E$45</f>
        <v>7.9655090976644333E-2</v>
      </c>
      <c r="BA54">
        <f>BA$9*'Growing stock'!AW108*'Other data'!$E$41*'Other data'!$E$45</f>
        <v>9.1088308330874404E-2</v>
      </c>
      <c r="BB54">
        <f>BB$9*'Growing stock'!AX108*'Other data'!$E$41*'Other data'!$E$45</f>
        <v>9.091949619625285E-2</v>
      </c>
      <c r="BC54">
        <f>BC$9*'Growing stock'!AY108*'Other data'!$E$41*'Other data'!$E$45</f>
        <v>9.0753834291948152E-2</v>
      </c>
      <c r="BD54">
        <f>BD$9*'Growing stock'!AZ108*'Other data'!$E$41*'Other data'!$E$45</f>
        <v>9.058848159911019E-2</v>
      </c>
      <c r="BE54">
        <f>BE$9*'Growing stock'!BA108*'Other data'!$E$41*'Other data'!$E$45</f>
        <v>8.922327393584796E-2</v>
      </c>
      <c r="BF54">
        <f>BF$9*'Growing stock'!BB108*'Other data'!$E$41*'Other data'!$E$45</f>
        <v>8.9549237038671056E-2</v>
      </c>
      <c r="BG54">
        <f>BG$9*'Growing stock'!BC108*'Other data'!$E$41*'Other data'!$E$45</f>
        <v>8.975247274004293E-2</v>
      </c>
      <c r="BH54">
        <f>BH$9*'Growing stock'!BD108*'Other data'!$E$41*'Other data'!$E$45</f>
        <v>9.0080986582360398E-2</v>
      </c>
      <c r="BI54">
        <f>BI$9*'Growing stock'!BE108*'Other data'!$E$41*'Other data'!$E$45</f>
        <v>9.0407762698671928E-2</v>
      </c>
      <c r="BJ54">
        <f>BJ$9*'Growing stock'!BF108*'Other data'!$E$41*'Other data'!$E$45</f>
        <v>9.073909867817026E-2</v>
      </c>
      <c r="BK54">
        <f>BK$9*'Growing stock'!BG108*'Other data'!$E$41*'Other data'!$E$45</f>
        <v>9.1068690026821178E-2</v>
      </c>
      <c r="BL54">
        <f>BL$9*'Growing stock'!BH108*'Other data'!$E$41*'Other data'!$E$45</f>
        <v>9.1396550487825426E-2</v>
      </c>
      <c r="BM54">
        <f>BM$9*'Growing stock'!BI108*'Other data'!$E$41*'Other data'!$E$45</f>
        <v>9.1722693660413482E-2</v>
      </c>
      <c r="BN54">
        <f>BN$9*'Growing stock'!BJ108*'Other data'!$E$41*'Other data'!$E$45</f>
        <v>9.2047133001725803E-2</v>
      </c>
      <c r="BO54">
        <f>BO$9*'Growing stock'!BK108*'Other data'!$E$41*'Other data'!$E$45</f>
        <v>9.2369881828664652E-2</v>
      </c>
      <c r="BP54">
        <f>BP$9*'Growing stock'!BL108*'Other data'!$E$41*'Other data'!$E$45</f>
        <v>9.2690953319714955E-2</v>
      </c>
      <c r="BQ54">
        <f>BQ$9*'Growing stock'!BM108*'Other data'!$E$41*'Other data'!$E$45</f>
        <v>9.2774415135739086E-2</v>
      </c>
      <c r="BR54">
        <f>BR$9*'Growing stock'!BN108*'Other data'!$E$41*'Other data'!$E$45</f>
        <v>9.2857267751191672E-2</v>
      </c>
      <c r="BS54">
        <f>BS$9*'Growing stock'!BO108*'Other data'!$E$41*'Other data'!$E$45</f>
        <v>9.2939517811791286E-2</v>
      </c>
      <c r="BT54">
        <f>BT$9*'Growing stock'!BP108*'Other data'!$E$41*'Other data'!$E$45</f>
        <v>9.3021171866942656E-2</v>
      </c>
      <c r="BU54">
        <f>BU$9*'Growing stock'!BQ108*'Other data'!$E$41*'Other data'!$E$45</f>
        <v>9.3102236371476257E-2</v>
      </c>
      <c r="BV54">
        <f>BV$9*'Growing stock'!BR108*'Other data'!$E$41*'Other data'!$E$45</f>
        <v>9.3182717687348579E-2</v>
      </c>
      <c r="BW54">
        <f>BW$9*'Growing stock'!BS108*'Other data'!$E$41*'Other data'!$E$45</f>
        <v>9.3262622085306876E-2</v>
      </c>
      <c r="BX54">
        <f>BX$9*'Growing stock'!BT108*'Other data'!$E$41*'Other data'!$E$45</f>
        <v>9.3341955746517352E-2</v>
      </c>
      <c r="BY54">
        <f>BY$9*'Growing stock'!BU108*'Other data'!$E$41*'Other data'!$E$45</f>
        <v>9.3420724764159732E-2</v>
      </c>
      <c r="BZ54">
        <f>BZ$9*'Growing stock'!BV108*'Other data'!$E$41*'Other data'!$E$45</f>
        <v>9.3498935144987E-2</v>
      </c>
    </row>
    <row r="55" spans="1:78" ht="14.5" customHeight="1" x14ac:dyDescent="0.35">
      <c r="A55" s="12" t="s">
        <v>119</v>
      </c>
      <c r="B55" s="154" t="s">
        <v>0</v>
      </c>
      <c r="C55" s="12" t="s">
        <v>8</v>
      </c>
      <c r="D55" s="40" t="s">
        <v>4</v>
      </c>
      <c r="E55" s="40" t="s">
        <v>24</v>
      </c>
      <c r="F55" t="s">
        <v>15</v>
      </c>
      <c r="J55">
        <f>J$9*'Growing stock'!F$108*'Other data'!$E$41*'Other data'!$E$46</f>
        <v>2.0050228301403939E-3</v>
      </c>
      <c r="K55">
        <f>K$9*'Growing stock'!G108*'Other data'!$E$41*'Other data'!$E$46</f>
        <v>1.8919306256536858E-3</v>
      </c>
      <c r="L55">
        <f>L$9*'Growing stock'!H108*'Other data'!$E$41*'Other data'!$E$46</f>
        <v>1.8629108410914723E-3</v>
      </c>
      <c r="M55">
        <f>M$9*'Growing stock'!I108*'Other data'!$E$41*'Other data'!$E$46</f>
        <v>1.8350388960847682E-3</v>
      </c>
      <c r="N55">
        <f>N$9*'Growing stock'!J108*'Other data'!$E$41*'Other data'!$E$46</f>
        <v>1.82383635432953E-3</v>
      </c>
      <c r="O55">
        <f>O$9*'Growing stock'!K108*'Other data'!$E$41*'Other data'!$E$46</f>
        <v>1.8285750114670652E-3</v>
      </c>
      <c r="P55">
        <f>P$9*'Growing stock'!L108*'Other data'!$E$41*'Other data'!$E$46</f>
        <v>1.7728195249266101E-3</v>
      </c>
      <c r="Q55">
        <f>Q$9*'Growing stock'!M108*'Other data'!$E$41*'Other data'!$E$46</f>
        <v>1.7563220135231583E-3</v>
      </c>
      <c r="R55">
        <f>R$9*'Growing stock'!N108*'Other data'!$E$41*'Other data'!$E$46</f>
        <v>1.8296493402224882E-3</v>
      </c>
      <c r="S55">
        <f>S$9*'Growing stock'!O108*'Other data'!$E$41*'Other data'!$E$46</f>
        <v>1.7397622820593977E-3</v>
      </c>
      <c r="T55">
        <f>T$9*'Growing stock'!P108*'Other data'!$E$41*'Other data'!$E$46</f>
        <v>1.783239301869181E-3</v>
      </c>
      <c r="U55">
        <f>U$9*'Growing stock'!Q108*'Other data'!$E$41*'Other data'!$E$46</f>
        <v>1.8986984406843079E-3</v>
      </c>
      <c r="V55">
        <f>V$9*'Growing stock'!R108*'Other data'!$E$41*'Other data'!$E$46</f>
        <v>1.8112550820687829E-3</v>
      </c>
      <c r="W55">
        <f>W$9*'Growing stock'!S108*'Other data'!$E$41*'Other data'!$E$46</f>
        <v>1.7967601610769102E-3</v>
      </c>
      <c r="X55">
        <f>X$9*'Growing stock'!T108*'Other data'!$E$41*'Other data'!$E$46</f>
        <v>3.9616036587598507E-3</v>
      </c>
      <c r="Y55">
        <f>Y$9*'Growing stock'!U108*'Other data'!$E$41*'Other data'!$E$46</f>
        <v>3.9313740350136513E-3</v>
      </c>
      <c r="Z55">
        <f>Z$9*'Growing stock'!V108*'Other data'!$E$41*'Other data'!$E$46</f>
        <v>3.911506655039353E-3</v>
      </c>
      <c r="AA55">
        <f>AA$9*'Growing stock'!W108*'Other data'!$E$41*'Other data'!$E$46</f>
        <v>3.8922969672113058E-3</v>
      </c>
      <c r="AB55">
        <f>AB$9*'Growing stock'!X108*'Other data'!$E$41*'Other data'!$E$46</f>
        <v>3.8737128448125269E-3</v>
      </c>
      <c r="AC55">
        <f>AC$9*'Growing stock'!Y108*'Other data'!$E$41*'Other data'!$E$46</f>
        <v>3.8654838801229293E-3</v>
      </c>
      <c r="AD55">
        <f>AD$9*'Growing stock'!Z108*'Other data'!$E$41*'Other data'!$E$46</f>
        <v>3.8482338498675443E-3</v>
      </c>
      <c r="AE55">
        <f>AE$9*'Growing stock'!AA108*'Other data'!$E$41*'Other data'!$E$46</f>
        <v>3.8314484440699946E-3</v>
      </c>
      <c r="AF55">
        <f>AF$9*'Growing stock'!AB108*'Other data'!$E$41*'Other data'!$E$46</f>
        <v>3.8150100820882444E-3</v>
      </c>
      <c r="AG55">
        <f>AG$9*'Growing stock'!AC108*'Other data'!$E$41*'Other data'!$E$46</f>
        <v>3.7990817110640034E-3</v>
      </c>
      <c r="AH55">
        <f>AH$9*'Growing stock'!AD108*'Other data'!$E$41*'Other data'!$E$46</f>
        <v>3.7835972043255262E-3</v>
      </c>
      <c r="AI55">
        <f>AI$9*'Growing stock'!AE108*'Other data'!$E$41*'Other data'!$E$46</f>
        <v>6.5948339300907488E-3</v>
      </c>
      <c r="AJ55">
        <f>AJ$9*'Growing stock'!AF108*'Other data'!$E$41*'Other data'!$E$46</f>
        <v>6.6329815315370544E-3</v>
      </c>
      <c r="AK55">
        <f>AK$9*'Growing stock'!AG108*'Other data'!$E$41*'Other data'!$E$46</f>
        <v>6.6706548946681536E-3</v>
      </c>
      <c r="AL55">
        <f>AL$9*'Growing stock'!AH108*'Other data'!$E$41*'Other data'!$E$46</f>
        <v>6.7075881476180797E-3</v>
      </c>
      <c r="AM55">
        <f>AM$9*'Growing stock'!AI108*'Other data'!$E$41*'Other data'!$E$46</f>
        <v>6.743767109655097E-3</v>
      </c>
      <c r="AN55">
        <f>AN$9*'Growing stock'!AJ108*'Other data'!$E$41*'Other data'!$E$46</f>
        <v>6.7790746269159978E-3</v>
      </c>
      <c r="AO55">
        <f>AO$9*'Growing stock'!AK108*'Other data'!$E$41*'Other data'!$E$46</f>
        <v>6.8138482527705692E-3</v>
      </c>
      <c r="AP55">
        <f>AP$9*'Growing stock'!AL108*'Other data'!$E$41*'Other data'!$E$46</f>
        <v>6.8479565636380127E-3</v>
      </c>
      <c r="AQ55">
        <f>AQ$9*'Growing stock'!AM108*'Other data'!$E$41*'Other data'!$E$46</f>
        <v>6.8814583180608581E-3</v>
      </c>
      <c r="AR55">
        <f>AR$9*'Growing stock'!AN108*'Other data'!$E$41*'Other data'!$E$46</f>
        <v>6.8693124414043209E-3</v>
      </c>
      <c r="AS55">
        <f>AS$9*'Growing stock'!AO108*'Other data'!$E$41*'Other data'!$E$46</f>
        <v>6.8576670178408482E-3</v>
      </c>
      <c r="AT55">
        <f>AT$9*'Growing stock'!AP108*'Other data'!$E$41*'Other data'!$E$46</f>
        <v>6.8462246653434432E-3</v>
      </c>
      <c r="AU55">
        <f>AU$9*'Growing stock'!AQ108*'Other data'!$E$41*'Other data'!$E$46</f>
        <v>6.835088956268969E-3</v>
      </c>
      <c r="AV55">
        <f>AV$9*'Growing stock'!AR108*'Other data'!$E$41*'Other data'!$E$46</f>
        <v>6.8242562258542996E-3</v>
      </c>
      <c r="AW55">
        <f>AW$9*'Growing stock'!AS108*'Other data'!$E$41*'Other data'!$E$46</f>
        <v>6.849963517144779E-3</v>
      </c>
      <c r="AX55">
        <f>AX$9*'Growing stock'!AT108*'Other data'!$E$41*'Other data'!$E$46</f>
        <v>6.8754122423725908E-3</v>
      </c>
      <c r="AY55">
        <f>AY$9*'Growing stock'!AU108*'Other data'!$E$41*'Other data'!$E$46</f>
        <v>6.9009517813503627E-3</v>
      </c>
      <c r="AZ55">
        <f>AZ$9*'Growing stock'!AV108*'Other data'!$E$41*'Other data'!$E$46</f>
        <v>6.9265296501429853E-3</v>
      </c>
      <c r="BA55">
        <f>BA$9*'Growing stock'!AW108*'Other data'!$E$41*'Other data'!$E$46</f>
        <v>7.9207224635542955E-3</v>
      </c>
      <c r="BB55">
        <f>BB$9*'Growing stock'!AX108*'Other data'!$E$41*'Other data'!$E$46</f>
        <v>7.9060431475002479E-3</v>
      </c>
      <c r="BC55">
        <f>BC$9*'Growing stock'!AY108*'Other data'!$E$41*'Other data'!$E$46</f>
        <v>7.8916377645172307E-3</v>
      </c>
      <c r="BD55">
        <f>BD$9*'Growing stock'!AZ108*'Other data'!$E$41*'Other data'!$E$46</f>
        <v>7.8772592694878428E-3</v>
      </c>
      <c r="BE55">
        <f>BE$9*'Growing stock'!BA108*'Other data'!$E$41*'Other data'!$E$46</f>
        <v>7.7585455596389527E-3</v>
      </c>
      <c r="BF55">
        <f>BF$9*'Growing stock'!BB108*'Other data'!$E$41*'Other data'!$E$46</f>
        <v>7.7868901772757439E-3</v>
      </c>
      <c r="BG55">
        <f>BG$9*'Growing stock'!BC108*'Other data'!$E$41*'Other data'!$E$46</f>
        <v>7.8045628469602547E-3</v>
      </c>
      <c r="BH55">
        <f>BH$9*'Growing stock'!BD108*'Other data'!$E$41*'Other data'!$E$46</f>
        <v>7.8331292680313396E-3</v>
      </c>
      <c r="BI55">
        <f>BI$9*'Growing stock'!BE108*'Other data'!$E$41*'Other data'!$E$46</f>
        <v>7.8615445824932115E-3</v>
      </c>
      <c r="BJ55">
        <f>BJ$9*'Growing stock'!BF108*'Other data'!$E$41*'Other data'!$E$46</f>
        <v>7.8903564067974129E-3</v>
      </c>
      <c r="BK55">
        <f>BK$9*'Growing stock'!BG108*'Other data'!$E$41*'Other data'!$E$46</f>
        <v>7.919016524071407E-3</v>
      </c>
      <c r="BL55">
        <f>BL$9*'Growing stock'!BH108*'Other data'!$E$41*'Other data'!$E$46</f>
        <v>7.9475261293761243E-3</v>
      </c>
      <c r="BM55">
        <f>BM$9*'Growing stock'!BI108*'Other data'!$E$41*'Other data'!$E$46</f>
        <v>7.9758864052533462E-3</v>
      </c>
      <c r="BN55">
        <f>BN$9*'Growing stock'!BJ108*'Other data'!$E$41*'Other data'!$E$46</f>
        <v>8.0040985218891997E-3</v>
      </c>
      <c r="BO55">
        <f>BO$9*'Growing stock'!BK108*'Other data'!$E$41*'Other data'!$E$46</f>
        <v>8.0321636372751876E-3</v>
      </c>
      <c r="BP55">
        <f>BP$9*'Growing stock'!BL108*'Other data'!$E$41*'Other data'!$E$46</f>
        <v>8.0600828973665176E-3</v>
      </c>
      <c r="BQ55">
        <f>BQ$9*'Growing stock'!BM108*'Other data'!$E$41*'Other data'!$E$46</f>
        <v>8.067340446586007E-3</v>
      </c>
      <c r="BR55">
        <f>BR$9*'Growing stock'!BN108*'Other data'!$E$41*'Other data'!$E$46</f>
        <v>8.074545021842754E-3</v>
      </c>
      <c r="BS55">
        <f>BS$9*'Growing stock'!BO108*'Other data'!$E$41*'Other data'!$E$46</f>
        <v>8.0816972010253289E-3</v>
      </c>
      <c r="BT55">
        <f>BT$9*'Growing stock'!BP108*'Other data'!$E$41*'Other data'!$E$46</f>
        <v>8.0887975536471871E-3</v>
      </c>
      <c r="BU55">
        <f>BU$9*'Growing stock'!BQ108*'Other data'!$E$41*'Other data'!$E$46</f>
        <v>8.0958466409979356E-3</v>
      </c>
      <c r="BV55">
        <f>BV$9*'Growing stock'!BR108*'Other data'!$E$41*'Other data'!$E$46</f>
        <v>8.1028450162911811E-3</v>
      </c>
      <c r="BW55">
        <f>BW$9*'Growing stock'!BS108*'Other data'!$E$41*'Other data'!$E$46</f>
        <v>8.1097932248092933E-3</v>
      </c>
      <c r="BX55">
        <f>BX$9*'Growing stock'!BT108*'Other data'!$E$41*'Other data'!$E$46</f>
        <v>8.1166918040449874E-3</v>
      </c>
      <c r="BY55">
        <f>BY$9*'Growing stock'!BU108*'Other data'!$E$41*'Other data'!$E$46</f>
        <v>8.1235412838399773E-3</v>
      </c>
      <c r="BZ55">
        <f>BZ$9*'Growing stock'!BV108*'Other data'!$E$41*'Other data'!$E$46</f>
        <v>8.1303421865206085E-3</v>
      </c>
    </row>
    <row r="56" spans="1:78" ht="14.5" customHeight="1" x14ac:dyDescent="0.35">
      <c r="A56" s="12" t="s">
        <v>119</v>
      </c>
      <c r="B56" s="154" t="s">
        <v>0</v>
      </c>
      <c r="C56" s="12" t="s">
        <v>8</v>
      </c>
      <c r="D56" s="40" t="s">
        <v>5</v>
      </c>
      <c r="E56" s="40" t="s">
        <v>20</v>
      </c>
      <c r="F56" t="s">
        <v>15</v>
      </c>
      <c r="J56">
        <f>(J$9*'Growing stock'!F$109)*'Other data'!$E$42*'Other data'!$E$41</f>
        <v>9.6165612634310071E-3</v>
      </c>
      <c r="K56">
        <f>(K9*'Growing stock'!G109)*'Other data'!$E$42*'Other data'!$E$41</f>
        <v>9.1227003078762393E-3</v>
      </c>
      <c r="L56">
        <f>(L9*'Growing stock'!H109)*'Other data'!$E$42*'Other data'!$E$41</f>
        <v>9.0301111472982417E-3</v>
      </c>
      <c r="M56">
        <f>(M9*'Growing stock'!I109)*'Other data'!$E$42*'Other data'!$E$41</f>
        <v>8.941184229652975E-3</v>
      </c>
      <c r="N56">
        <f>(N9*'Growing stock'!J109)*'Other data'!$E$42*'Other data'!$E$41</f>
        <v>8.932048783234366E-3</v>
      </c>
      <c r="O56">
        <f>(O9*'Growing stock'!K109)*'Other data'!$E$42*'Other data'!$E$41</f>
        <v>9.0003814334440671E-3</v>
      </c>
      <c r="P56">
        <f>(P9*'Growing stock'!L109)*'Other data'!$E$42*'Other data'!$E$41</f>
        <v>8.7692768853368692E-3</v>
      </c>
      <c r="Q56">
        <f>(Q9*'Growing stock'!M109)*'Other data'!$E$42*'Other data'!$E$41</f>
        <v>8.7912785832644277E-3</v>
      </c>
      <c r="R56">
        <f>(R9*'Growing stock'!N109)*'Other data'!$E$42*'Other data'!$E$41</f>
        <v>9.2644390974882113E-3</v>
      </c>
      <c r="S56">
        <f>(S9*'Growing stock'!O109)*'Other data'!$E$42*'Other data'!$E$41</f>
        <v>8.9085220232364183E-3</v>
      </c>
      <c r="T56">
        <f>(T9*'Growing stock'!P109)*'Other data'!$E$42*'Other data'!$E$41</f>
        <v>9.2311744965180801E-3</v>
      </c>
      <c r="U56">
        <f>(U9*'Growing stock'!Q109)*'Other data'!$E$42*'Other data'!$E$41</f>
        <v>9.9336227402455346E-3</v>
      </c>
      <c r="V56">
        <f>(V9*'Growing stock'!R109)*'Other data'!$E$42*'Other data'!$E$41</f>
        <v>9.5744466569252559E-3</v>
      </c>
      <c r="W56">
        <f>(W9*'Growing stock'!S109)*'Other data'!$E$42*'Other data'!$E$41</f>
        <v>9.5937776254178785E-3</v>
      </c>
      <c r="X56">
        <f>(X9*'Growing stock'!T109)*'Other data'!$E$42*'Other data'!$E$41</f>
        <v>2.1361110918514011E-2</v>
      </c>
      <c r="Y56">
        <f>(Y9*'Growing stock'!U109)*'Other data'!$E$42*'Other data'!$E$41</f>
        <v>2.1401426274804E-2</v>
      </c>
      <c r="Z56">
        <f>(Z9*'Growing stock'!V109)*'Other data'!$E$42*'Other data'!$E$41</f>
        <v>2.0982024728637336E-2</v>
      </c>
      <c r="AA56">
        <f>(AA9*'Growing stock'!W109)*'Other data'!$E$42*'Other data'!$E$41</f>
        <v>2.0576507101910495E-2</v>
      </c>
      <c r="AB56">
        <f>(AB9*'Growing stock'!X109)*'Other data'!$E$42*'Other data'!$E$41</f>
        <v>2.0184195197760029E-2</v>
      </c>
      <c r="AC56">
        <f>(AC9*'Growing stock'!Y109)*'Other data'!$E$42*'Other data'!$E$41</f>
        <v>1.9854583579134347E-2</v>
      </c>
      <c r="AD56">
        <f>(AD9*'Growing stock'!Z109)*'Other data'!$E$42*'Other data'!$E$41</f>
        <v>1.9486978648298958E-2</v>
      </c>
      <c r="AE56">
        <f>(AE9*'Growing stock'!AA109)*'Other data'!$E$42*'Other data'!$E$41</f>
        <v>1.9130402912032149E-2</v>
      </c>
      <c r="AF56">
        <f>(AF9*'Growing stock'!AB109)*'Other data'!$E$42*'Other data'!$E$41</f>
        <v>1.8783892059547294E-2</v>
      </c>
      <c r="AG56">
        <f>(AG9*'Growing stock'!AC109)*'Other data'!$E$42*'Other data'!$E$41</f>
        <v>1.8447892727866531E-2</v>
      </c>
      <c r="AH56">
        <f>(AH9*'Growing stock'!AD109)*'Other data'!$E$42*'Other data'!$E$41</f>
        <v>1.8121726064093568E-2</v>
      </c>
      <c r="AI56">
        <f>(AI9*'Growing stock'!AE109)*'Other data'!$E$42*'Other data'!$E$41</f>
        <v>3.1158190334003147E-2</v>
      </c>
      <c r="AJ56">
        <f>(AJ9*'Growing stock'!AF109)*'Other data'!$E$42*'Other data'!$E$41</f>
        <v>3.0816432420917191E-2</v>
      </c>
      <c r="AK56">
        <f>(AK9*'Growing stock'!AG109)*'Other data'!$E$42*'Other data'!$E$41</f>
        <v>3.0478442142279551E-2</v>
      </c>
      <c r="AL56">
        <f>(AL9*'Growing stock'!AH109)*'Other data'!$E$42*'Other data'!$E$41</f>
        <v>3.0142931512232737E-2</v>
      </c>
      <c r="AM56">
        <f>(AM9*'Growing stock'!AI109)*'Other data'!$E$42*'Other data'!$E$41</f>
        <v>2.9809807424767212E-2</v>
      </c>
      <c r="AN56">
        <f>(AN9*'Growing stock'!AJ109)*'Other data'!$E$42*'Other data'!$E$41</f>
        <v>2.9478534415113663E-2</v>
      </c>
      <c r="AO56">
        <f>(AO9*'Growing stock'!AK109)*'Other data'!$E$42*'Other data'!$E$41</f>
        <v>2.9150556404984013E-2</v>
      </c>
      <c r="AP56">
        <f>(AP9*'Growing stock'!AL109)*'Other data'!$E$42*'Other data'!$E$41</f>
        <v>2.8825250337212463E-2</v>
      </c>
      <c r="AQ56">
        <f>(AQ9*'Growing stock'!AM109)*'Other data'!$E$42*'Other data'!$E$41</f>
        <v>2.8502819262399712E-2</v>
      </c>
      <c r="AR56">
        <f>(AR9*'Growing stock'!AN109)*'Other data'!$E$42*'Other data'!$E$41</f>
        <v>2.8321055436682421E-2</v>
      </c>
      <c r="AS56">
        <f>(AS9*'Growing stock'!AO109)*'Other data'!$E$42*'Other data'!$E$41</f>
        <v>2.8145263141158908E-2</v>
      </c>
      <c r="AT56">
        <f>(AT9*'Growing stock'!AP109)*'Other data'!$E$42*'Other data'!$E$41</f>
        <v>2.7974047399294197E-2</v>
      </c>
      <c r="AU56">
        <f>(AU9*'Growing stock'!AQ109)*'Other data'!$E$42*'Other data'!$E$41</f>
        <v>2.7807674723191674E-2</v>
      </c>
      <c r="AV56">
        <f>(AV9*'Growing stock'!AR109)*'Other data'!$E$42*'Other data'!$E$41</f>
        <v>2.7645977891903695E-2</v>
      </c>
      <c r="AW56">
        <f>(AW9*'Growing stock'!AS109)*'Other data'!$E$42*'Other data'!$E$41</f>
        <v>2.7682543588012816E-2</v>
      </c>
      <c r="AX56">
        <f>(AX9*'Growing stock'!AT109)*'Other data'!$E$42*'Other data'!$E$41</f>
        <v>2.771862961686121E-2</v>
      </c>
      <c r="AY56">
        <f>(AY9*'Growing stock'!AU109)*'Other data'!$E$42*'Other data'!$E$41</f>
        <v>2.7755635387133149E-2</v>
      </c>
      <c r="AZ56">
        <f>(AZ9*'Growing stock'!AV109)*'Other data'!$E$42*'Other data'!$E$41</f>
        <v>2.7793334822584521E-2</v>
      </c>
      <c r="BA56">
        <f>(BA9*'Growing stock'!AW109)*'Other data'!$E$42*'Other data'!$E$41</f>
        <v>3.1709243459456367E-2</v>
      </c>
      <c r="BB56">
        <f>(BB9*'Growing stock'!AX109)*'Other data'!$E$42*'Other data'!$E$41</f>
        <v>3.1753191003905501E-2</v>
      </c>
      <c r="BC56">
        <f>(BC9*'Growing stock'!AY109)*'Other data'!$E$42*'Other data'!$E$41</f>
        <v>3.1798528503053806E-2</v>
      </c>
      <c r="BD56">
        <f>(BD9*'Growing stock'!AZ109)*'Other data'!$E$42*'Other data'!$E$41</f>
        <v>3.1844270883540408E-2</v>
      </c>
      <c r="BE56">
        <f>(BE9*'Growing stock'!BA109)*'Other data'!$E$42*'Other data'!$E$41</f>
        <v>3.1467149762295962E-2</v>
      </c>
      <c r="BF56">
        <f>(BF9*'Growing stock'!BB109)*'Other data'!$E$42*'Other data'!$E$41</f>
        <v>3.1685516582348104E-2</v>
      </c>
      <c r="BG56">
        <f>(BG9*'Growing stock'!BC109)*'Other data'!$E$42*'Other data'!$E$41</f>
        <v>3.1859742366070677E-2</v>
      </c>
      <c r="BH56">
        <f>(BH9*'Growing stock'!BD109)*'Other data'!$E$42*'Other data'!$E$41</f>
        <v>3.2077738229922846E-2</v>
      </c>
      <c r="BI56">
        <f>(BI9*'Growing stock'!BE109)*'Other data'!$E$42*'Other data'!$E$41</f>
        <v>3.2294566414920615E-2</v>
      </c>
      <c r="BJ56">
        <f>(BJ9*'Growing stock'!BF109)*'Other data'!$E$42*'Other data'!$E$41</f>
        <v>3.2512487980457465E-2</v>
      </c>
      <c r="BK56">
        <f>(BK9*'Growing stock'!BG109)*'Other data'!$E$42*'Other data'!$E$41</f>
        <v>3.2729262092324955E-2</v>
      </c>
      <c r="BL56">
        <f>(BL9*'Growing stock'!BH109)*'Other data'!$E$42*'Other data'!$E$41</f>
        <v>3.2944897789504261E-2</v>
      </c>
      <c r="BM56">
        <f>(BM9*'Growing stock'!BI109)*'Other data'!$E$42*'Other data'!$E$41</f>
        <v>3.3159404016287114E-2</v>
      </c>
      <c r="BN56">
        <f>(BN9*'Growing stock'!BJ109)*'Other data'!$E$42*'Other data'!$E$41</f>
        <v>3.3372789623511714E-2</v>
      </c>
      <c r="BO56">
        <f>(BO9*'Growing stock'!BK109)*'Other data'!$E$42*'Other data'!$E$41</f>
        <v>3.3585063369780357E-2</v>
      </c>
      <c r="BP56">
        <f>(BP9*'Growing stock'!BL109)*'Other data'!$E$42*'Other data'!$E$41</f>
        <v>3.3796233922658223E-2</v>
      </c>
      <c r="BQ56">
        <f>(BQ9*'Growing stock'!BM109)*'Other data'!$E$42*'Other data'!$E$41</f>
        <v>3.3810134178811624E-2</v>
      </c>
      <c r="BR56">
        <f>(BR9*'Growing stock'!BN109)*'Other data'!$E$42*'Other data'!$E$41</f>
        <v>3.3823932974867535E-2</v>
      </c>
      <c r="BS56">
        <f>(BS9*'Growing stock'!BO109)*'Other data'!$E$42*'Other data'!$E$41</f>
        <v>3.3837631417645696E-2</v>
      </c>
      <c r="BT56">
        <f>(BT9*'Growing stock'!BP109)*'Other data'!$E$42*'Other data'!$E$41</f>
        <v>3.385123059792524E-2</v>
      </c>
      <c r="BU56">
        <f>(BU9*'Growing stock'!BQ109)*'Other data'!$E$42*'Other data'!$E$41</f>
        <v>3.3864731590734241E-2</v>
      </c>
      <c r="BV56">
        <f>(BV9*'Growing stock'!BR109)*'Other data'!$E$42*'Other data'!$E$41</f>
        <v>3.3878135455632979E-2</v>
      </c>
      <c r="BW56">
        <f>(BW9*'Growing stock'!BS109)*'Other data'!$E$42*'Other data'!$E$41</f>
        <v>3.3891443236991135E-2</v>
      </c>
      <c r="BX56">
        <f>(BX9*'Growing stock'!BT109)*'Other data'!$E$42*'Other data'!$E$41</f>
        <v>3.3904655964259095E-2</v>
      </c>
      <c r="BY56">
        <f>(BY9*'Growing stock'!BU109)*'Other data'!$E$42*'Other data'!$E$41</f>
        <v>3.3917774652233328E-2</v>
      </c>
      <c r="BZ56">
        <f>(BZ9*'Growing stock'!BV109)*'Other data'!$E$42*'Other data'!$E$41</f>
        <v>3.3930800301316281E-2</v>
      </c>
    </row>
    <row r="57" spans="1:78" ht="14.5" customHeight="1" x14ac:dyDescent="0.35">
      <c r="A57" s="12" t="s">
        <v>119</v>
      </c>
      <c r="B57" s="154" t="s">
        <v>0</v>
      </c>
      <c r="C57" s="12" t="s">
        <v>8</v>
      </c>
      <c r="D57" s="40" t="s">
        <v>5</v>
      </c>
      <c r="E57" s="40" t="s">
        <v>26</v>
      </c>
      <c r="F57" t="s">
        <v>13</v>
      </c>
      <c r="J57">
        <f>(J$9*'Growing stock'!F$109)*'Other data'!$E$41</f>
        <v>0.10567649740034074</v>
      </c>
      <c r="K57">
        <f>(K$9*'Growing stock'!G109)*'Other data'!$E$41</f>
        <v>0.10024945393270593</v>
      </c>
      <c r="L57">
        <f>(L$9*'Growing stock'!H109)*'Other data'!$E$41</f>
        <v>9.9231990629651018E-2</v>
      </c>
      <c r="M57">
        <f>(M$9*'Growing stock'!I109)*'Other data'!$E$41</f>
        <v>9.8254771754428316E-2</v>
      </c>
      <c r="N57">
        <f>(N$9*'Growing stock'!J109)*'Other data'!$E$41</f>
        <v>9.8154382233344675E-2</v>
      </c>
      <c r="O57">
        <f>(O$9*'Growing stock'!K109)*'Other data'!$E$41</f>
        <v>9.8905290477407343E-2</v>
      </c>
      <c r="P57">
        <f>(P$9*'Growing stock'!L109)*'Other data'!$E$41</f>
        <v>9.6365680058646916E-2</v>
      </c>
      <c r="Q57">
        <f>(Q$9*'Growing stock'!M109)*'Other data'!$E$41</f>
        <v>9.6607456958949761E-2</v>
      </c>
      <c r="R57">
        <f>(R$9*'Growing stock'!N109)*'Other data'!$E$41</f>
        <v>0.10180702304932102</v>
      </c>
      <c r="S57">
        <f>(S$9*'Growing stock'!O109)*'Other data'!$E$41</f>
        <v>9.7895846409191412E-2</v>
      </c>
      <c r="T57">
        <f>(T$9*'Growing stock'!P109)*'Other data'!$E$41</f>
        <v>0.10144147798371517</v>
      </c>
      <c r="U57">
        <f>(U$9*'Growing stock'!Q109)*'Other data'!$E$41</f>
        <v>0.10916068945324763</v>
      </c>
      <c r="V57">
        <f>(V$9*'Growing stock'!R109)*'Other data'!$E$41</f>
        <v>0.10521369952665116</v>
      </c>
      <c r="W57">
        <f>(W$9*'Growing stock'!S109)*'Other data'!$E$41</f>
        <v>0.10542612775184482</v>
      </c>
      <c r="X57">
        <f>(X$9*'Growing stock'!T109)*'Other data'!$E$41</f>
        <v>0.23473748262103308</v>
      </c>
      <c r="Y57">
        <f>(Y$9*'Growing stock'!U109)*'Other data'!$E$41</f>
        <v>0.23518050851432967</v>
      </c>
      <c r="Z57">
        <f>(Z$9*'Growing stock'!V109)*'Other data'!$E$41</f>
        <v>0.23057170031469601</v>
      </c>
      <c r="AA57">
        <f>(AA$9*'Growing stock'!W109)*'Other data'!$E$41</f>
        <v>0.22611546265835708</v>
      </c>
      <c r="AB57">
        <f>(AB$9*'Growing stock'!X109)*'Other data'!$E$41</f>
        <v>0.22180434283252778</v>
      </c>
      <c r="AC57">
        <f>(AC$9*'Growing stock'!Y109)*'Other data'!$E$41</f>
        <v>0.2181822371333445</v>
      </c>
      <c r="AD57">
        <f>(AD$9*'Growing stock'!Z109)*'Other data'!$E$41</f>
        <v>0.2141426225087798</v>
      </c>
      <c r="AE57">
        <f>(AE$9*'Growing stock'!AA109)*'Other data'!$E$41</f>
        <v>0.21022420782452911</v>
      </c>
      <c r="AF57">
        <f>(AF$9*'Growing stock'!AB109)*'Other data'!$E$41</f>
        <v>0.20641639625876149</v>
      </c>
      <c r="AG57">
        <f>(AG$9*'Growing stock'!AC109)*'Other data'!$E$41</f>
        <v>0.20272409591062124</v>
      </c>
      <c r="AH57">
        <f>(AH$9*'Growing stock'!AD109)*'Other data'!$E$41</f>
        <v>0.1991398468581711</v>
      </c>
      <c r="AI57">
        <f>(AI$9*'Growing stock'!AE109)*'Other data'!$E$41</f>
        <v>0.34239769597805658</v>
      </c>
      <c r="AJ57">
        <f>(AJ$9*'Growing stock'!AF109)*'Other data'!$E$41</f>
        <v>0.33864211451557358</v>
      </c>
      <c r="AK57">
        <f>(AK$9*'Growing stock'!AG109)*'Other data'!$E$41</f>
        <v>0.33492793562944562</v>
      </c>
      <c r="AL57">
        <f>(AL$9*'Growing stock'!AH109)*'Other data'!$E$41</f>
        <v>0.33124100562893116</v>
      </c>
      <c r="AM57">
        <f>(AM$9*'Growing stock'!AI109)*'Other data'!$E$41</f>
        <v>0.32758030137106825</v>
      </c>
      <c r="AN57">
        <f>(AN$9*'Growing stock'!AJ109)*'Other data'!$E$41</f>
        <v>0.32393993862762266</v>
      </c>
      <c r="AO57">
        <f>(AO$9*'Growing stock'!AK109)*'Other data'!$E$41</f>
        <v>0.320335784670154</v>
      </c>
      <c r="AP57">
        <f>(AP$9*'Growing stock'!AL109)*'Other data'!$E$41</f>
        <v>0.31676099271662045</v>
      </c>
      <c r="AQ57">
        <f>(AQ$9*'Growing stock'!AM109)*'Other data'!$E$41</f>
        <v>0.31321779409230449</v>
      </c>
      <c r="AR57">
        <f>(AR$9*'Growing stock'!AN109)*'Other data'!$E$41</f>
        <v>0.31122038941409258</v>
      </c>
      <c r="AS57">
        <f>(AS$9*'Growing stock'!AO109)*'Other data'!$E$41</f>
        <v>0.30928860594680119</v>
      </c>
      <c r="AT57">
        <f>(AT$9*'Growing stock'!AP109)*'Other data'!$E$41</f>
        <v>0.30740711427795819</v>
      </c>
      <c r="AU57">
        <f>(AU$9*'Growing stock'!AQ109)*'Other data'!$E$41</f>
        <v>0.3055788431119964</v>
      </c>
      <c r="AV57">
        <f>(AV$9*'Growing stock'!AR109)*'Other data'!$E$41</f>
        <v>0.30380195485608463</v>
      </c>
      <c r="AW57">
        <f>(AW$9*'Growing stock'!AS109)*'Other data'!$E$41</f>
        <v>0.3042037756924485</v>
      </c>
      <c r="AX57">
        <f>(AX$9*'Growing stock'!AT109)*'Other data'!$E$41</f>
        <v>0.30460032546001331</v>
      </c>
      <c r="AY57">
        <f>(AY$9*'Growing stock'!AU109)*'Other data'!$E$41</f>
        <v>0.3050069822761885</v>
      </c>
      <c r="AZ57">
        <f>(AZ$9*'Growing stock'!AV109)*'Other data'!$E$41</f>
        <v>0.30542126178664308</v>
      </c>
      <c r="BA57">
        <f>(BA$9*'Growing stock'!AW109)*'Other data'!$E$41</f>
        <v>0.34845322482919083</v>
      </c>
      <c r="BB57">
        <f>(BB$9*'Growing stock'!AX109)*'Other data'!$E$41</f>
        <v>0.34893616487808243</v>
      </c>
      <c r="BC57">
        <f>(BC$9*'Growing stock'!AY109)*'Other data'!$E$41</f>
        <v>0.34943437915443742</v>
      </c>
      <c r="BD57">
        <f>(BD$9*'Growing stock'!AZ109)*'Other data'!$E$41</f>
        <v>0.34993704267626824</v>
      </c>
      <c r="BE57">
        <f>(BE$9*'Growing stock'!BA109)*'Other data'!$E$41</f>
        <v>0.34579285453072489</v>
      </c>
      <c r="BF57">
        <f>(BF$9*'Growing stock'!BB109)*'Other data'!$E$41</f>
        <v>0.34819248991591323</v>
      </c>
      <c r="BG57">
        <f>(BG$9*'Growing stock'!BC109)*'Other data'!$E$41</f>
        <v>0.35010705896780964</v>
      </c>
      <c r="BH57">
        <f>(BH$9*'Growing stock'!BD109)*'Other data'!$E$41</f>
        <v>0.3525026179112401</v>
      </c>
      <c r="BI57">
        <f>(BI$9*'Growing stock'!BE109)*'Other data'!$E$41</f>
        <v>0.35488534521890791</v>
      </c>
      <c r="BJ57">
        <f>(BJ$9*'Growing stock'!BF109)*'Other data'!$E$41</f>
        <v>0.35728008769733477</v>
      </c>
      <c r="BK57">
        <f>(BK$9*'Growing stock'!BG109)*'Other data'!$E$41</f>
        <v>0.35966222079477972</v>
      </c>
      <c r="BL57">
        <f>(BL$9*'Growing stock'!BH109)*'Other data'!$E$41</f>
        <v>0.36203184384070614</v>
      </c>
      <c r="BM57">
        <f>(BM$9*'Growing stock'!BI109)*'Other data'!$E$41</f>
        <v>0.3643890551240343</v>
      </c>
      <c r="BN57">
        <f>(BN$9*'Growing stock'!BJ109)*'Other data'!$E$41</f>
        <v>0.36673395190672214</v>
      </c>
      <c r="BO57">
        <f>(BO$9*'Growing stock'!BK109)*'Other data'!$E$41</f>
        <v>0.36906663043714683</v>
      </c>
      <c r="BP57">
        <f>(BP$9*'Growing stock'!BL109)*'Other data'!$E$41</f>
        <v>0.37138718596327719</v>
      </c>
      <c r="BQ57">
        <f>(BQ$9*'Growing stock'!BM109)*'Other data'!$E$41</f>
        <v>0.37153993603089702</v>
      </c>
      <c r="BR57">
        <f>(BR$9*'Growing stock'!BN109)*'Other data'!$E$41</f>
        <v>0.37169157115239049</v>
      </c>
      <c r="BS57">
        <f>(BS$9*'Growing stock'!BO109)*'Other data'!$E$41</f>
        <v>0.37184210349061209</v>
      </c>
      <c r="BT57">
        <f>(BT$9*'Growing stock'!BP109)*'Other data'!$E$41</f>
        <v>0.37199154503214554</v>
      </c>
      <c r="BU57">
        <f>(BU$9*'Growing stock'!BQ109)*'Other data'!$E$41</f>
        <v>0.37213990759048621</v>
      </c>
      <c r="BV57">
        <f>(BV$9*'Growing stock'!BR109)*'Other data'!$E$41</f>
        <v>0.37228720280915367</v>
      </c>
      <c r="BW57">
        <f>(BW$9*'Growing stock'!BS109)*'Other data'!$E$41</f>
        <v>0.37243344216473778</v>
      </c>
      <c r="BX57">
        <f>(BX$9*'Growing stock'!BT109)*'Other data'!$E$41</f>
        <v>0.37257863696988019</v>
      </c>
      <c r="BY57">
        <f>(BY$9*'Growing stock'!BU109)*'Other data'!$E$41</f>
        <v>0.37272279837619049</v>
      </c>
      <c r="BZ57">
        <f>(BZ$9*'Growing stock'!BV109)*'Other data'!$E$41</f>
        <v>0.37286593737710194</v>
      </c>
    </row>
    <row r="58" spans="1:78" ht="14.5" customHeight="1" x14ac:dyDescent="0.35">
      <c r="A58" s="12" t="s">
        <v>119</v>
      </c>
      <c r="B58" s="154" t="s">
        <v>0</v>
      </c>
      <c r="C58" s="12" t="s">
        <v>8</v>
      </c>
      <c r="D58" s="40" t="s">
        <v>5</v>
      </c>
      <c r="E58" s="40" t="s">
        <v>21</v>
      </c>
      <c r="F58" t="s">
        <v>14</v>
      </c>
      <c r="J58">
        <f>(J$9*'Growing stock'!F$109)*'Other data'!$E$41*'Other data'!$E$43</f>
        <v>3.3816479168109037E-2</v>
      </c>
      <c r="K58">
        <f>(K9*'Growing stock'!G109)*'Other data'!$E$41*'Other data'!$E$43</f>
        <v>3.2079825258465901E-2</v>
      </c>
      <c r="L58">
        <f>(L9*'Growing stock'!H109)*'Other data'!$E$41*'Other data'!$E$43</f>
        <v>3.1754237001488328E-2</v>
      </c>
      <c r="M58">
        <f>(M9*'Growing stock'!I109)*'Other data'!$E$41*'Other data'!$E$43</f>
        <v>3.1441526961417061E-2</v>
      </c>
      <c r="N58">
        <f>(N9*'Growing stock'!J109)*'Other data'!$E$41*'Other data'!$E$43</f>
        <v>3.14094023146703E-2</v>
      </c>
      <c r="O58">
        <f>(O9*'Growing stock'!K109)*'Other data'!$E$41*'Other data'!$E$43</f>
        <v>3.1649692952770349E-2</v>
      </c>
      <c r="P58">
        <f>(P9*'Growing stock'!L109)*'Other data'!$E$41*'Other data'!$E$43</f>
        <v>3.0837017618767015E-2</v>
      </c>
      <c r="Q58">
        <f>(Q9*'Growing stock'!M109)*'Other data'!$E$41*'Other data'!$E$43</f>
        <v>3.0914386226863926E-2</v>
      </c>
      <c r="R58">
        <f>(R9*'Growing stock'!N109)*'Other data'!$E$41*'Other data'!$E$43</f>
        <v>3.2578247375782729E-2</v>
      </c>
      <c r="S58">
        <f>(S9*'Growing stock'!O109)*'Other data'!$E$41*'Other data'!$E$43</f>
        <v>3.1326670850941249E-2</v>
      </c>
      <c r="T58">
        <f>(T9*'Growing stock'!P109)*'Other data'!$E$41*'Other data'!$E$43</f>
        <v>3.2461272954788851E-2</v>
      </c>
      <c r="U58">
        <f>(U9*'Growing stock'!Q109)*'Other data'!$E$41*'Other data'!$E$43</f>
        <v>3.493142062503924E-2</v>
      </c>
      <c r="V58">
        <f>(V9*'Growing stock'!R109)*'Other data'!$E$41*'Other data'!$E$43</f>
        <v>3.3668383848528376E-2</v>
      </c>
      <c r="W58">
        <f>(W9*'Growing stock'!S109)*'Other data'!$E$41*'Other data'!$E$43</f>
        <v>3.3736360880590344E-2</v>
      </c>
      <c r="X58">
        <f>(X9*'Growing stock'!T109)*'Other data'!$E$41*'Other data'!$E$43</f>
        <v>7.5115994438730585E-2</v>
      </c>
      <c r="Y58">
        <f>(Y9*'Growing stock'!U109)*'Other data'!$E$41*'Other data'!$E$43</f>
        <v>7.5257762724585495E-2</v>
      </c>
      <c r="Z58">
        <f>(Z9*'Growing stock'!V109)*'Other data'!$E$41*'Other data'!$E$43</f>
        <v>7.3782944100702727E-2</v>
      </c>
      <c r="AA58">
        <f>(AA9*'Growing stock'!W109)*'Other data'!$E$41*'Other data'!$E$43</f>
        <v>7.2356948050674261E-2</v>
      </c>
      <c r="AB58">
        <f>(AB9*'Growing stock'!X109)*'Other data'!$E$41*'Other data'!$E$43</f>
        <v>7.0977389706408892E-2</v>
      </c>
      <c r="AC58">
        <f>(AC9*'Growing stock'!Y109)*'Other data'!$E$41*'Other data'!$E$43</f>
        <v>6.9818315882670248E-2</v>
      </c>
      <c r="AD58">
        <f>(AD9*'Growing stock'!Z109)*'Other data'!$E$41*'Other data'!$E$43</f>
        <v>6.8525639202809532E-2</v>
      </c>
      <c r="AE58">
        <f>(AE9*'Growing stock'!AA109)*'Other data'!$E$41*'Other data'!$E$43</f>
        <v>6.7271746503849317E-2</v>
      </c>
      <c r="AF58">
        <f>(AF9*'Growing stock'!AB109)*'Other data'!$E$41*'Other data'!$E$43</f>
        <v>6.6053246802803681E-2</v>
      </c>
      <c r="AG58">
        <f>(AG9*'Growing stock'!AC109)*'Other data'!$E$41*'Other data'!$E$43</f>
        <v>6.4871710691398798E-2</v>
      </c>
      <c r="AH58">
        <f>(AH9*'Growing stock'!AD109)*'Other data'!$E$41*'Other data'!$E$43</f>
        <v>6.3724750994614748E-2</v>
      </c>
      <c r="AI58">
        <f>(AI9*'Growing stock'!AE109)*'Other data'!$E$41*'Other data'!$E$43</f>
        <v>0.10956726271297811</v>
      </c>
      <c r="AJ58">
        <f>(AJ9*'Growing stock'!AF109)*'Other data'!$E$41*'Other data'!$E$43</f>
        <v>0.10836547664498354</v>
      </c>
      <c r="AK58">
        <f>(AK9*'Growing stock'!AG109)*'Other data'!$E$41*'Other data'!$E$43</f>
        <v>0.1071769394014226</v>
      </c>
      <c r="AL58">
        <f>(AL9*'Growing stock'!AH109)*'Other data'!$E$41*'Other data'!$E$43</f>
        <v>0.10599712180125798</v>
      </c>
      <c r="AM58">
        <f>(AM9*'Growing stock'!AI109)*'Other data'!$E$41*'Other data'!$E$43</f>
        <v>0.10482569643874184</v>
      </c>
      <c r="AN58">
        <f>(AN9*'Growing stock'!AJ109)*'Other data'!$E$41*'Other data'!$E$43</f>
        <v>0.10366078036083926</v>
      </c>
      <c r="AO58">
        <f>(AO9*'Growing stock'!AK109)*'Other data'!$E$41*'Other data'!$E$43</f>
        <v>0.10250745109444928</v>
      </c>
      <c r="AP58">
        <f>(AP9*'Growing stock'!AL109)*'Other data'!$E$41*'Other data'!$E$43</f>
        <v>0.10136351766931855</v>
      </c>
      <c r="AQ58">
        <f>(AQ9*'Growing stock'!AM109)*'Other data'!$E$41*'Other data'!$E$43</f>
        <v>0.10022969410953744</v>
      </c>
      <c r="AR58">
        <f>(AR9*'Growing stock'!AN109)*'Other data'!$E$41*'Other data'!$E$43</f>
        <v>9.9590524612509626E-2</v>
      </c>
      <c r="AS58">
        <f>(AS9*'Growing stock'!AO109)*'Other data'!$E$41*'Other data'!$E$43</f>
        <v>9.8972353902976387E-2</v>
      </c>
      <c r="AT58">
        <f>(AT9*'Growing stock'!AP109)*'Other data'!$E$41*'Other data'!$E$43</f>
        <v>9.8370276568946619E-2</v>
      </c>
      <c r="AU58">
        <f>(AU9*'Growing stock'!AQ109)*'Other data'!$E$41*'Other data'!$E$43</f>
        <v>9.7785229795838854E-2</v>
      </c>
      <c r="AV58">
        <f>(AV9*'Growing stock'!AR109)*'Other data'!$E$41*'Other data'!$E$43</f>
        <v>9.7216625553947084E-2</v>
      </c>
      <c r="AW58">
        <f>(AW9*'Growing stock'!AS109)*'Other data'!$E$41*'Other data'!$E$43</f>
        <v>9.7345208221583518E-2</v>
      </c>
      <c r="AX58">
        <f>(AX9*'Growing stock'!AT109)*'Other data'!$E$41*'Other data'!$E$43</f>
        <v>9.7472104147204267E-2</v>
      </c>
      <c r="AY58">
        <f>(AY9*'Growing stock'!AU109)*'Other data'!$E$41*'Other data'!$E$43</f>
        <v>9.7602234328380319E-2</v>
      </c>
      <c r="AZ58">
        <f>(AZ9*'Growing stock'!AV109)*'Other data'!$E$41*'Other data'!$E$43</f>
        <v>9.7734803771725789E-2</v>
      </c>
      <c r="BA58">
        <f>(BA9*'Growing stock'!AW109)*'Other data'!$E$41*'Other data'!$E$43</f>
        <v>0.11150503194534107</v>
      </c>
      <c r="BB58">
        <f>(BB9*'Growing stock'!AX109)*'Other data'!$E$41*'Other data'!$E$43</f>
        <v>0.11165957276098638</v>
      </c>
      <c r="BC58">
        <f>(BC9*'Growing stock'!AY109)*'Other data'!$E$41*'Other data'!$E$43</f>
        <v>0.11181900132941998</v>
      </c>
      <c r="BD58">
        <f>(BD9*'Growing stock'!AZ109)*'Other data'!$E$41*'Other data'!$E$43</f>
        <v>0.11197985365640584</v>
      </c>
      <c r="BE58">
        <f>(BE9*'Growing stock'!BA109)*'Other data'!$E$41*'Other data'!$E$43</f>
        <v>0.11065371344983196</v>
      </c>
      <c r="BF58">
        <f>(BF9*'Growing stock'!BB109)*'Other data'!$E$41*'Other data'!$E$43</f>
        <v>0.11142159677309224</v>
      </c>
      <c r="BG58">
        <f>(BG9*'Growing stock'!BC109)*'Other data'!$E$41*'Other data'!$E$43</f>
        <v>0.11203425886969909</v>
      </c>
      <c r="BH58">
        <f>(BH9*'Growing stock'!BD109)*'Other data'!$E$41*'Other data'!$E$43</f>
        <v>0.11280083773159684</v>
      </c>
      <c r="BI58">
        <f>(BI9*'Growing stock'!BE109)*'Other data'!$E$41*'Other data'!$E$43</f>
        <v>0.11356331047005053</v>
      </c>
      <c r="BJ58">
        <f>(BJ9*'Growing stock'!BF109)*'Other data'!$E$41*'Other data'!$E$43</f>
        <v>0.11432962806314713</v>
      </c>
      <c r="BK58">
        <f>(BK9*'Growing stock'!BG109)*'Other data'!$E$41*'Other data'!$E$43</f>
        <v>0.11509191065432951</v>
      </c>
      <c r="BL58">
        <f>(BL9*'Growing stock'!BH109)*'Other data'!$E$41*'Other data'!$E$43</f>
        <v>0.11585019002902597</v>
      </c>
      <c r="BM58">
        <f>(BM9*'Growing stock'!BI109)*'Other data'!$E$41*'Other data'!$E$43</f>
        <v>0.11660449763969098</v>
      </c>
      <c r="BN58">
        <f>(BN9*'Growing stock'!BJ109)*'Other data'!$E$41*'Other data'!$E$43</f>
        <v>0.11735486461015109</v>
      </c>
      <c r="BO58">
        <f>(BO9*'Growing stock'!BK109)*'Other data'!$E$41*'Other data'!$E$43</f>
        <v>0.11810132173988698</v>
      </c>
      <c r="BP58">
        <f>(BP9*'Growing stock'!BL109)*'Other data'!$E$41*'Other data'!$E$43</f>
        <v>0.1188438995082487</v>
      </c>
      <c r="BQ58">
        <f>(BQ9*'Growing stock'!BM109)*'Other data'!$E$41*'Other data'!$E$43</f>
        <v>0.11889277952988705</v>
      </c>
      <c r="BR58">
        <f>(BR9*'Growing stock'!BN109)*'Other data'!$E$41*'Other data'!$E$43</f>
        <v>0.11894130276876495</v>
      </c>
      <c r="BS58">
        <f>(BS9*'Growing stock'!BO109)*'Other data'!$E$41*'Other data'!$E$43</f>
        <v>0.11898947311699587</v>
      </c>
      <c r="BT58">
        <f>(BT9*'Growing stock'!BP109)*'Other data'!$E$41*'Other data'!$E$43</f>
        <v>0.11903729441028657</v>
      </c>
      <c r="BU58">
        <f>(BU9*'Growing stock'!BQ109)*'Other data'!$E$41*'Other data'!$E$43</f>
        <v>0.11908477042895559</v>
      </c>
      <c r="BV58">
        <f>(BV9*'Growing stock'!BR109)*'Other data'!$E$41*'Other data'!$E$43</f>
        <v>0.11913190489892918</v>
      </c>
      <c r="BW58">
        <f>(BW9*'Growing stock'!BS109)*'Other data'!$E$41*'Other data'!$E$43</f>
        <v>0.11917870149271609</v>
      </c>
      <c r="BX58">
        <f>(BX9*'Growing stock'!BT109)*'Other data'!$E$41*'Other data'!$E$43</f>
        <v>0.11922516383036166</v>
      </c>
      <c r="BY58">
        <f>(BY9*'Growing stock'!BU109)*'Other data'!$E$41*'Other data'!$E$43</f>
        <v>0.11927129548038096</v>
      </c>
      <c r="BZ58">
        <f>(BZ9*'Growing stock'!BV109)*'Other data'!$E$41*'Other data'!$E$43</f>
        <v>0.11931709996067262</v>
      </c>
    </row>
    <row r="59" spans="1:78" ht="14.5" customHeight="1" x14ac:dyDescent="0.35">
      <c r="A59" s="12" t="s">
        <v>119</v>
      </c>
      <c r="B59" s="154" t="s">
        <v>0</v>
      </c>
      <c r="C59" s="12" t="s">
        <v>8</v>
      </c>
      <c r="D59" s="40" t="s">
        <v>5</v>
      </c>
      <c r="E59" s="40" t="s">
        <v>25</v>
      </c>
      <c r="F59" t="s">
        <v>13</v>
      </c>
      <c r="J59">
        <f>J$9*'Growing stock'!F$109*'Other data'!$E$47*'Other data'!$E$41</f>
        <v>6.3405898440204436E-3</v>
      </c>
      <c r="K59">
        <f>K9*'Growing stock'!G109*'Other data'!$E$47*'Other data'!$E$41</f>
        <v>6.014967235962356E-3</v>
      </c>
      <c r="L59">
        <f>L9*'Growing stock'!H109*'Other data'!$E$47*'Other data'!$E$41</f>
        <v>5.9539194377790615E-3</v>
      </c>
      <c r="M59">
        <f>M9*'Growing stock'!I109*'Other data'!$E$47*'Other data'!$E$41</f>
        <v>5.8952863052656986E-3</v>
      </c>
      <c r="N59">
        <f>N9*'Growing stock'!J109*'Other data'!$E$47*'Other data'!$E$41</f>
        <v>5.8892629340006808E-3</v>
      </c>
      <c r="O59">
        <f>O9*'Growing stock'!K109*'Other data'!$E$47*'Other data'!$E$41</f>
        <v>5.9343174286444408E-3</v>
      </c>
      <c r="P59">
        <f>P9*'Growing stock'!L109*'Other data'!$E$47*'Other data'!$E$41</f>
        <v>5.7819408035188142E-3</v>
      </c>
      <c r="Q59">
        <f>Q9*'Growing stock'!M109*'Other data'!$E$47*'Other data'!$E$41</f>
        <v>5.7964474175369856E-3</v>
      </c>
      <c r="R59">
        <f>R9*'Growing stock'!N109*'Other data'!$E$47*'Other data'!$E$41</f>
        <v>6.1084213829592608E-3</v>
      </c>
      <c r="S59">
        <f>S9*'Growing stock'!O109*'Other data'!$E$47*'Other data'!$E$41</f>
        <v>5.873750784551485E-3</v>
      </c>
      <c r="T59">
        <f>T9*'Growing stock'!P109*'Other data'!$E$47*'Other data'!$E$41</f>
        <v>6.0864886790229101E-3</v>
      </c>
      <c r="U59">
        <f>U9*'Growing stock'!Q109*'Other data'!$E$47*'Other data'!$E$41</f>
        <v>6.5496413671948571E-3</v>
      </c>
      <c r="V59">
        <f>V9*'Growing stock'!R109*'Other data'!$E$47*'Other data'!$E$41</f>
        <v>6.31282197159907E-3</v>
      </c>
      <c r="W59">
        <f>W9*'Growing stock'!S109*'Other data'!$E$47*'Other data'!$E$41</f>
        <v>6.3255676651106894E-3</v>
      </c>
      <c r="X59">
        <f>X9*'Growing stock'!T109*'Other data'!$E$47*'Other data'!$E$41</f>
        <v>1.4084248957261984E-2</v>
      </c>
      <c r="Y59">
        <f>Y9*'Growing stock'!U109*'Other data'!$E$47*'Other data'!$E$41</f>
        <v>1.4110830510859779E-2</v>
      </c>
      <c r="Z59">
        <f>Z9*'Growing stock'!V109*'Other data'!$E$47*'Other data'!$E$41</f>
        <v>1.3834302018881759E-2</v>
      </c>
      <c r="AA59">
        <f>AA9*'Growing stock'!W109*'Other data'!$E$47*'Other data'!$E$41</f>
        <v>1.3566927759501425E-2</v>
      </c>
      <c r="AB59">
        <f>AB9*'Growing stock'!X109*'Other data'!$E$47*'Other data'!$E$41</f>
        <v>1.3308260569951666E-2</v>
      </c>
      <c r="AC59">
        <f>AC9*'Growing stock'!Y109*'Other data'!$E$47*'Other data'!$E$41</f>
        <v>1.3090934228000671E-2</v>
      </c>
      <c r="AD59">
        <f>AD9*'Growing stock'!Z109*'Other data'!$E$47*'Other data'!$E$41</f>
        <v>1.2848557350526788E-2</v>
      </c>
      <c r="AE59">
        <f>AE9*'Growing stock'!AA109*'Other data'!$E$47*'Other data'!$E$41</f>
        <v>1.2613452469471745E-2</v>
      </c>
      <c r="AF59">
        <f>AF9*'Growing stock'!AB109*'Other data'!$E$47*'Other data'!$E$41</f>
        <v>1.2384983775525688E-2</v>
      </c>
      <c r="AG59">
        <f>AG9*'Growing stock'!AC109*'Other data'!$E$47*'Other data'!$E$41</f>
        <v>1.2163445754637273E-2</v>
      </c>
      <c r="AH59">
        <f>AH9*'Growing stock'!AD109*'Other data'!$E$47*'Other data'!$E$41</f>
        <v>1.1948390811490265E-2</v>
      </c>
      <c r="AI59">
        <f>AI9*'Growing stock'!AE109*'Other data'!$E$47*'Other data'!$E$41</f>
        <v>2.054386175868339E-2</v>
      </c>
      <c r="AJ59">
        <f>AJ9*'Growing stock'!AF109*'Other data'!$E$47*'Other data'!$E$41</f>
        <v>2.0318526870934411E-2</v>
      </c>
      <c r="AK59">
        <f>AK9*'Growing stock'!AG109*'Other data'!$E$47*'Other data'!$E$41</f>
        <v>2.0095676137766735E-2</v>
      </c>
      <c r="AL59">
        <f>AL9*'Growing stock'!AH109*'Other data'!$E$47*'Other data'!$E$41</f>
        <v>1.9874460337735867E-2</v>
      </c>
      <c r="AM59">
        <f>AM9*'Growing stock'!AI109*'Other data'!$E$47*'Other data'!$E$41</f>
        <v>1.9654818082264092E-2</v>
      </c>
      <c r="AN59">
        <f>AN9*'Growing stock'!AJ109*'Other data'!$E$47*'Other data'!$E$41</f>
        <v>1.9436396317657357E-2</v>
      </c>
      <c r="AO59">
        <f>AO9*'Growing stock'!AK109*'Other data'!$E$47*'Other data'!$E$41</f>
        <v>1.9220147080209242E-2</v>
      </c>
      <c r="AP59">
        <f>AP9*'Growing stock'!AL109*'Other data'!$E$47*'Other data'!$E$41</f>
        <v>1.9005659562997226E-2</v>
      </c>
      <c r="AQ59">
        <f>AQ9*'Growing stock'!AM109*'Other data'!$E$47*'Other data'!$E$41</f>
        <v>1.8793067645538272E-2</v>
      </c>
      <c r="AR59">
        <f>AR9*'Growing stock'!AN109*'Other data'!$E$47*'Other data'!$E$41</f>
        <v>1.8673223364845552E-2</v>
      </c>
      <c r="AS59">
        <f>AS9*'Growing stock'!AO109*'Other data'!$E$47*'Other data'!$E$41</f>
        <v>1.855731635680807E-2</v>
      </c>
      <c r="AT59">
        <f>AT9*'Growing stock'!AP109*'Other data'!$E$47*'Other data'!$E$41</f>
        <v>1.8444426856677489E-2</v>
      </c>
      <c r="AU59">
        <f>AU9*'Growing stock'!AQ109*'Other data'!$E$47*'Other data'!$E$41</f>
        <v>1.8334730586719784E-2</v>
      </c>
      <c r="AV59">
        <f>AV9*'Growing stock'!AR109*'Other data'!$E$47*'Other data'!$E$41</f>
        <v>1.8228117291365076E-2</v>
      </c>
      <c r="AW59">
        <f>AW9*'Growing stock'!AS109*'Other data'!$E$47*'Other data'!$E$41</f>
        <v>1.8252226541546911E-2</v>
      </c>
      <c r="AX59">
        <f>AX9*'Growing stock'!AT109*'Other data'!$E$47*'Other data'!$E$41</f>
        <v>1.8276019527600797E-2</v>
      </c>
      <c r="AY59">
        <f>AY9*'Growing stock'!AU109*'Other data'!$E$47*'Other data'!$E$41</f>
        <v>1.8300418936571305E-2</v>
      </c>
      <c r="AZ59">
        <f>AZ9*'Growing stock'!AV109*'Other data'!$E$47*'Other data'!$E$41</f>
        <v>1.8325275707198583E-2</v>
      </c>
      <c r="BA59">
        <f>BA9*'Growing stock'!AW109*'Other data'!$E$47*'Other data'!$E$41</f>
        <v>2.0907193489751449E-2</v>
      </c>
      <c r="BB59">
        <f>BB9*'Growing stock'!AX109*'Other data'!$E$47*'Other data'!$E$41</f>
        <v>2.0936169892684944E-2</v>
      </c>
      <c r="BC59">
        <f>BC9*'Growing stock'!AY109*'Other data'!$E$47*'Other data'!$E$41</f>
        <v>2.0966062749266247E-2</v>
      </c>
      <c r="BD59">
        <f>BD9*'Growing stock'!AZ109*'Other data'!$E$47*'Other data'!$E$41</f>
        <v>2.0996222560576094E-2</v>
      </c>
      <c r="BE59">
        <f>BE9*'Growing stock'!BA109*'Other data'!$E$47*'Other data'!$E$41</f>
        <v>2.0747571271843492E-2</v>
      </c>
      <c r="BF59">
        <f>BF9*'Growing stock'!BB109*'Other data'!$E$47*'Other data'!$E$41</f>
        <v>2.089154939495479E-2</v>
      </c>
      <c r="BG59">
        <f>BG9*'Growing stock'!BC109*'Other data'!$E$47*'Other data'!$E$41</f>
        <v>2.1006423538068576E-2</v>
      </c>
      <c r="BH59">
        <f>BH9*'Growing stock'!BD109*'Other data'!$E$47*'Other data'!$E$41</f>
        <v>2.1150157074674408E-2</v>
      </c>
      <c r="BI59">
        <f>BI9*'Growing stock'!BE109*'Other data'!$E$47*'Other data'!$E$41</f>
        <v>2.1293120713134474E-2</v>
      </c>
      <c r="BJ59">
        <f>BJ9*'Growing stock'!BF109*'Other data'!$E$47*'Other data'!$E$41</f>
        <v>2.1436805261840084E-2</v>
      </c>
      <c r="BK59">
        <f>BK9*'Growing stock'!BG109*'Other data'!$E$47*'Other data'!$E$41</f>
        <v>2.1579733247686781E-2</v>
      </c>
      <c r="BL59">
        <f>BL9*'Growing stock'!BH109*'Other data'!$E$47*'Other data'!$E$41</f>
        <v>2.1721910630442366E-2</v>
      </c>
      <c r="BM59">
        <f>BM9*'Growing stock'!BI109*'Other data'!$E$47*'Other data'!$E$41</f>
        <v>2.1863343307442055E-2</v>
      </c>
      <c r="BN59">
        <f>BN9*'Growing stock'!BJ109*'Other data'!$E$47*'Other data'!$E$41</f>
        <v>2.2004037114403328E-2</v>
      </c>
      <c r="BO59">
        <f>BO9*'Growing stock'!BK109*'Other data'!$E$47*'Other data'!$E$41</f>
        <v>2.2143997826228806E-2</v>
      </c>
      <c r="BP59">
        <f>BP9*'Growing stock'!BL109*'Other data'!$E$47*'Other data'!$E$41</f>
        <v>2.228323115779663E-2</v>
      </c>
      <c r="BQ59">
        <f>BQ9*'Growing stock'!BM109*'Other data'!$E$47*'Other data'!$E$41</f>
        <v>2.2292396161853821E-2</v>
      </c>
      <c r="BR59">
        <f>BR9*'Growing stock'!BN109*'Other data'!$E$47*'Other data'!$E$41</f>
        <v>2.2301494269143428E-2</v>
      </c>
      <c r="BS59">
        <f>BS9*'Growing stock'!BO109*'Other data'!$E$47*'Other data'!$E$41</f>
        <v>2.2310526209436722E-2</v>
      </c>
      <c r="BT59">
        <f>BT9*'Growing stock'!BP109*'Other data'!$E$47*'Other data'!$E$41</f>
        <v>2.2319492701928734E-2</v>
      </c>
      <c r="BU59">
        <f>BU9*'Growing stock'!BQ109*'Other data'!$E$47*'Other data'!$E$41</f>
        <v>2.2328394455429171E-2</v>
      </c>
      <c r="BV59">
        <f>BV9*'Growing stock'!BR109*'Other data'!$E$47*'Other data'!$E$41</f>
        <v>2.2337232168549218E-2</v>
      </c>
      <c r="BW59">
        <f>BW9*'Growing stock'!BS109*'Other data'!$E$47*'Other data'!$E$41</f>
        <v>2.2346006529884267E-2</v>
      </c>
      <c r="BX59">
        <f>BX9*'Growing stock'!BT109*'Other data'!$E$47*'Other data'!$E$41</f>
        <v>2.235471821819281E-2</v>
      </c>
      <c r="BY59">
        <f>BY9*'Growing stock'!BU109*'Other data'!$E$47*'Other data'!$E$41</f>
        <v>2.2363367902571429E-2</v>
      </c>
      <c r="BZ59">
        <f>BZ9*'Growing stock'!BV109*'Other data'!$E$47*'Other data'!$E$41</f>
        <v>2.2371956242626116E-2</v>
      </c>
    </row>
    <row r="60" spans="1:78" ht="14.5" customHeight="1" x14ac:dyDescent="0.35">
      <c r="A60" s="12" t="s">
        <v>119</v>
      </c>
      <c r="B60" s="154" t="s">
        <v>0</v>
      </c>
      <c r="C60" s="12" t="s">
        <v>8</v>
      </c>
      <c r="D60" s="40" t="s">
        <v>5</v>
      </c>
      <c r="E60" s="40" t="s">
        <v>23</v>
      </c>
      <c r="F60" t="s">
        <v>14</v>
      </c>
      <c r="J60">
        <f>J$9*'Growing stock'!F$109*'Other data'!$E$41*'Other data'!$E$45</f>
        <v>2.430559440207837E-2</v>
      </c>
      <c r="K60">
        <f>K$9*'Growing stock'!G109*'Other data'!$E$41*'Other data'!$E$45</f>
        <v>2.3057374404522366E-2</v>
      </c>
      <c r="L60">
        <f>L$9*'Growing stock'!H109*'Other data'!$E$41*'Other data'!$E$45</f>
        <v>2.2823357844819734E-2</v>
      </c>
      <c r="M60">
        <f>M$9*'Growing stock'!I109*'Other data'!$E$41*'Other data'!$E$45</f>
        <v>2.2598597503518513E-2</v>
      </c>
      <c r="N60">
        <f>N$9*'Growing stock'!J109*'Other data'!$E$41*'Other data'!$E$45</f>
        <v>2.2575507913669277E-2</v>
      </c>
      <c r="O60">
        <f>O$9*'Growing stock'!K109*'Other data'!$E$41*'Other data'!$E$45</f>
        <v>2.2748216809803691E-2</v>
      </c>
      <c r="P60">
        <f>P$9*'Growing stock'!L109*'Other data'!$E$41*'Other data'!$E$45</f>
        <v>2.2164106413488791E-2</v>
      </c>
      <c r="Q60">
        <f>Q$9*'Growing stock'!M109*'Other data'!$E$41*'Other data'!$E$45</f>
        <v>2.2219715100558445E-2</v>
      </c>
      <c r="R60">
        <f>R$9*'Growing stock'!N109*'Other data'!$E$41*'Other data'!$E$45</f>
        <v>2.3415615301343836E-2</v>
      </c>
      <c r="S60">
        <f>S$9*'Growing stock'!O109*'Other data'!$E$41*'Other data'!$E$45</f>
        <v>2.2516044674114024E-2</v>
      </c>
      <c r="T60">
        <f>T$9*'Growing stock'!P109*'Other data'!$E$41*'Other data'!$E$45</f>
        <v>2.3331539936254489E-2</v>
      </c>
      <c r="U60">
        <f>U$9*'Growing stock'!Q109*'Other data'!$E$41*'Other data'!$E$45</f>
        <v>2.5106958574246954E-2</v>
      </c>
      <c r="V60">
        <f>V$9*'Growing stock'!R109*'Other data'!$E$41*'Other data'!$E$45</f>
        <v>2.419915089112977E-2</v>
      </c>
      <c r="W60">
        <f>W$9*'Growing stock'!S109*'Other data'!$E$41*'Other data'!$E$45</f>
        <v>2.4248009382924308E-2</v>
      </c>
      <c r="X60">
        <f>X$9*'Growing stock'!T109*'Other data'!$E$41*'Other data'!$E$45</f>
        <v>5.3989621002837614E-2</v>
      </c>
      <c r="Y60">
        <f>Y$9*'Growing stock'!U109*'Other data'!$E$41*'Other data'!$E$45</f>
        <v>5.4091516958295824E-2</v>
      </c>
      <c r="Z60">
        <f>Z$9*'Growing stock'!V109*'Other data'!$E$41*'Other data'!$E$45</f>
        <v>5.3031491072380081E-2</v>
      </c>
      <c r="AA60">
        <f>AA$9*'Growing stock'!W109*'Other data'!$E$41*'Other data'!$E$45</f>
        <v>5.2006556411422128E-2</v>
      </c>
      <c r="AB60">
        <f>AB$9*'Growing stock'!X109*'Other data'!$E$41*'Other data'!$E$45</f>
        <v>5.1014998851481391E-2</v>
      </c>
      <c r="AC60">
        <f>AC$9*'Growing stock'!Y109*'Other data'!$E$41*'Other data'!$E$45</f>
        <v>5.018191454066924E-2</v>
      </c>
      <c r="AD60">
        <f>AD$9*'Growing stock'!Z109*'Other data'!$E$41*'Other data'!$E$45</f>
        <v>4.9252803177019355E-2</v>
      </c>
      <c r="AE60">
        <f>AE$9*'Growing stock'!AA109*'Other data'!$E$41*'Other data'!$E$45</f>
        <v>4.8351567799641698E-2</v>
      </c>
      <c r="AF60">
        <f>AF$9*'Growing stock'!AB109*'Other data'!$E$41*'Other data'!$E$45</f>
        <v>4.7475771139515142E-2</v>
      </c>
      <c r="AG60">
        <f>AG$9*'Growing stock'!AC109*'Other data'!$E$41*'Other data'!$E$45</f>
        <v>4.6626542059442888E-2</v>
      </c>
      <c r="AH60">
        <f>AH$9*'Growing stock'!AD109*'Other data'!$E$41*'Other data'!$E$45</f>
        <v>4.5802164777379355E-2</v>
      </c>
      <c r="AI60">
        <f>AI$9*'Growing stock'!AE109*'Other data'!$E$41*'Other data'!$E$45</f>
        <v>7.875147007495302E-2</v>
      </c>
      <c r="AJ60">
        <f>AJ$9*'Growing stock'!AF109*'Other data'!$E$41*'Other data'!$E$45</f>
        <v>7.7887686338581924E-2</v>
      </c>
      <c r="AK60">
        <f>AK$9*'Growing stock'!AG109*'Other data'!$E$41*'Other data'!$E$45</f>
        <v>7.7033425194772492E-2</v>
      </c>
      <c r="AL60">
        <f>AL$9*'Growing stock'!AH109*'Other data'!$E$41*'Other data'!$E$45</f>
        <v>7.6185431294654174E-2</v>
      </c>
      <c r="AM60">
        <f>AM$9*'Growing stock'!AI109*'Other data'!$E$41*'Other data'!$E$45</f>
        <v>7.5343469315345704E-2</v>
      </c>
      <c r="AN60">
        <f>AN$9*'Growing stock'!AJ109*'Other data'!$E$41*'Other data'!$E$45</f>
        <v>7.4506185884353218E-2</v>
      </c>
      <c r="AO60">
        <f>AO$9*'Growing stock'!AK109*'Other data'!$E$41*'Other data'!$E$45</f>
        <v>7.3677230474135422E-2</v>
      </c>
      <c r="AP60">
        <f>AP$9*'Growing stock'!AL109*'Other data'!$E$41*'Other data'!$E$45</f>
        <v>7.2855028324822713E-2</v>
      </c>
      <c r="AQ60">
        <f>AQ$9*'Growing stock'!AM109*'Other data'!$E$41*'Other data'!$E$45</f>
        <v>7.2040092641230041E-2</v>
      </c>
      <c r="AR60">
        <f>AR$9*'Growing stock'!AN109*'Other data'!$E$41*'Other data'!$E$45</f>
        <v>7.1580689565241301E-2</v>
      </c>
      <c r="AS60">
        <f>AS$9*'Growing stock'!AO109*'Other data'!$E$41*'Other data'!$E$45</f>
        <v>7.1136379367764277E-2</v>
      </c>
      <c r="AT60">
        <f>AT$9*'Growing stock'!AP109*'Other data'!$E$41*'Other data'!$E$45</f>
        <v>7.0703636283930393E-2</v>
      </c>
      <c r="AU60">
        <f>AU$9*'Growing stock'!AQ109*'Other data'!$E$41*'Other data'!$E$45</f>
        <v>7.0283133915759174E-2</v>
      </c>
      <c r="AV60">
        <f>AV$9*'Growing stock'!AR109*'Other data'!$E$41*'Other data'!$E$45</f>
        <v>6.9874449616899467E-2</v>
      </c>
      <c r="AW60">
        <f>AW$9*'Growing stock'!AS109*'Other data'!$E$41*'Other data'!$E$45</f>
        <v>6.9966868409263153E-2</v>
      </c>
      <c r="AX60">
        <f>AX$9*'Growing stock'!AT109*'Other data'!$E$41*'Other data'!$E$45</f>
        <v>7.0058074855803065E-2</v>
      </c>
      <c r="AY60">
        <f>AY$9*'Growing stock'!AU109*'Other data'!$E$41*'Other data'!$E$45</f>
        <v>7.0151605923523361E-2</v>
      </c>
      <c r="AZ60">
        <f>AZ$9*'Growing stock'!AV109*'Other data'!$E$41*'Other data'!$E$45</f>
        <v>7.0246890210927906E-2</v>
      </c>
      <c r="BA60">
        <f>BA$9*'Growing stock'!AW109*'Other data'!$E$41*'Other data'!$E$45</f>
        <v>8.0144241710713895E-2</v>
      </c>
      <c r="BB60">
        <f>BB$9*'Growing stock'!AX109*'Other data'!$E$41*'Other data'!$E$45</f>
        <v>8.025531792195896E-2</v>
      </c>
      <c r="BC60">
        <f>BC$9*'Growing stock'!AY109*'Other data'!$E$41*'Other data'!$E$45</f>
        <v>8.0369907205520605E-2</v>
      </c>
      <c r="BD60">
        <f>BD$9*'Growing stock'!AZ109*'Other data'!$E$41*'Other data'!$E$45</f>
        <v>8.0485519815541695E-2</v>
      </c>
      <c r="BE60">
        <f>BE$9*'Growing stock'!BA109*'Other data'!$E$41*'Other data'!$E$45</f>
        <v>7.9532356542066723E-2</v>
      </c>
      <c r="BF60">
        <f>BF$9*'Growing stock'!BB109*'Other data'!$E$41*'Other data'!$E$45</f>
        <v>8.008427268066004E-2</v>
      </c>
      <c r="BG60">
        <f>BG$9*'Growing stock'!BC109*'Other data'!$E$41*'Other data'!$E$45</f>
        <v>8.0524623562596223E-2</v>
      </c>
      <c r="BH60">
        <f>BH$9*'Growing stock'!BD109*'Other data'!$E$41*'Other data'!$E$45</f>
        <v>8.1075602119585227E-2</v>
      </c>
      <c r="BI60">
        <f>BI$9*'Growing stock'!BE109*'Other data'!$E$41*'Other data'!$E$45</f>
        <v>8.1623629400348827E-2</v>
      </c>
      <c r="BJ60">
        <f>BJ$9*'Growing stock'!BF109*'Other data'!$E$41*'Other data'!$E$45</f>
        <v>8.2174420170386994E-2</v>
      </c>
      <c r="BK60">
        <f>BK$9*'Growing stock'!BG109*'Other data'!$E$41*'Other data'!$E$45</f>
        <v>8.2722310782799333E-2</v>
      </c>
      <c r="BL60">
        <f>BL$9*'Growing stock'!BH109*'Other data'!$E$41*'Other data'!$E$45</f>
        <v>8.3267324083362418E-2</v>
      </c>
      <c r="BM60">
        <f>BM$9*'Growing stock'!BI109*'Other data'!$E$41*'Other data'!$E$45</f>
        <v>8.3809482678527891E-2</v>
      </c>
      <c r="BN60">
        <f>BN$9*'Growing stock'!BJ109*'Other data'!$E$41*'Other data'!$E$45</f>
        <v>8.4348808938546099E-2</v>
      </c>
      <c r="BO60">
        <f>BO$9*'Growing stock'!BK109*'Other data'!$E$41*'Other data'!$E$45</f>
        <v>8.4885325000543771E-2</v>
      </c>
      <c r="BP60">
        <f>BP$9*'Growing stock'!BL109*'Other data'!$E$41*'Other data'!$E$45</f>
        <v>8.5419052771553761E-2</v>
      </c>
      <c r="BQ60">
        <f>BQ$9*'Growing stock'!BM109*'Other data'!$E$41*'Other data'!$E$45</f>
        <v>8.5454185287106313E-2</v>
      </c>
      <c r="BR60">
        <f>BR$9*'Growing stock'!BN109*'Other data'!$E$41*'Other data'!$E$45</f>
        <v>8.5489061365049815E-2</v>
      </c>
      <c r="BS60">
        <f>BS$9*'Growing stock'!BO109*'Other data'!$E$41*'Other data'!$E$45</f>
        <v>8.5523683802840783E-2</v>
      </c>
      <c r="BT60">
        <f>BT$9*'Growing stock'!BP109*'Other data'!$E$41*'Other data'!$E$45</f>
        <v>8.5558055357393484E-2</v>
      </c>
      <c r="BU60">
        <f>BU$9*'Growing stock'!BQ109*'Other data'!$E$41*'Other data'!$E$45</f>
        <v>8.5592178745811834E-2</v>
      </c>
      <c r="BV60">
        <f>BV$9*'Growing stock'!BR109*'Other data'!$E$41*'Other data'!$E$45</f>
        <v>8.5626056646105342E-2</v>
      </c>
      <c r="BW60">
        <f>BW$9*'Growing stock'!BS109*'Other data'!$E$41*'Other data'!$E$45</f>
        <v>8.5659691697889701E-2</v>
      </c>
      <c r="BX60">
        <f>BX$9*'Growing stock'!BT109*'Other data'!$E$41*'Other data'!$E$45</f>
        <v>8.5693086503072446E-2</v>
      </c>
      <c r="BY60">
        <f>BY$9*'Growing stock'!BU109*'Other data'!$E$41*'Other data'!$E$45</f>
        <v>8.5726243626523813E-2</v>
      </c>
      <c r="BZ60">
        <f>BZ$9*'Growing stock'!BV109*'Other data'!$E$41*'Other data'!$E$45</f>
        <v>8.5759165596733453E-2</v>
      </c>
    </row>
    <row r="61" spans="1:78" ht="14.5" customHeight="1" x14ac:dyDescent="0.35">
      <c r="A61" s="12" t="s">
        <v>119</v>
      </c>
      <c r="B61" s="154" t="s">
        <v>0</v>
      </c>
      <c r="C61" s="12" t="s">
        <v>8</v>
      </c>
      <c r="D61" s="40" t="s">
        <v>5</v>
      </c>
      <c r="E61" s="40" t="s">
        <v>24</v>
      </c>
      <c r="F61" t="s">
        <v>15</v>
      </c>
      <c r="J61">
        <f>J$9*'Growing stock'!F$109*'Other data'!$E$41*'Other data'!$E$46</f>
        <v>2.1135299480068148E-3</v>
      </c>
      <c r="K61">
        <f>K$9*'Growing stock'!G109*'Other data'!$E$41*'Other data'!$E$46</f>
        <v>2.0049890786541188E-3</v>
      </c>
      <c r="L61">
        <f>L$9*'Growing stock'!H109*'Other data'!$E$41*'Other data'!$E$46</f>
        <v>1.9846398125930205E-3</v>
      </c>
      <c r="M61">
        <f>M$9*'Growing stock'!I109*'Other data'!$E$41*'Other data'!$E$46</f>
        <v>1.9650954350885663E-3</v>
      </c>
      <c r="N61">
        <f>N$9*'Growing stock'!J109*'Other data'!$E$41*'Other data'!$E$46</f>
        <v>1.9630876446668937E-3</v>
      </c>
      <c r="O61">
        <f>O$9*'Growing stock'!K109*'Other data'!$E$41*'Other data'!$E$46</f>
        <v>1.9781058095481468E-3</v>
      </c>
      <c r="P61">
        <f>P$9*'Growing stock'!L109*'Other data'!$E$41*'Other data'!$E$46</f>
        <v>1.9273136011729384E-3</v>
      </c>
      <c r="Q61">
        <f>Q$9*'Growing stock'!M109*'Other data'!$E$41*'Other data'!$E$46</f>
        <v>1.9321491391789953E-3</v>
      </c>
      <c r="R61">
        <f>R$9*'Growing stock'!N109*'Other data'!$E$41*'Other data'!$E$46</f>
        <v>2.0361404609864206E-3</v>
      </c>
      <c r="S61">
        <f>S$9*'Growing stock'!O109*'Other data'!$E$41*'Other data'!$E$46</f>
        <v>1.9579169281838281E-3</v>
      </c>
      <c r="T61">
        <f>T$9*'Growing stock'!P109*'Other data'!$E$41*'Other data'!$E$46</f>
        <v>2.0288295596743032E-3</v>
      </c>
      <c r="U61">
        <f>U$9*'Growing stock'!Q109*'Other data'!$E$41*'Other data'!$E$46</f>
        <v>2.1832137890649525E-3</v>
      </c>
      <c r="V61">
        <f>V$9*'Growing stock'!R109*'Other data'!$E$41*'Other data'!$E$46</f>
        <v>2.1042739905330235E-3</v>
      </c>
      <c r="W61">
        <f>W$9*'Growing stock'!S109*'Other data'!$E$41*'Other data'!$E$46</f>
        <v>2.1085225550368965E-3</v>
      </c>
      <c r="X61">
        <f>X$9*'Growing stock'!T109*'Other data'!$E$41*'Other data'!$E$46</f>
        <v>4.6947496524206616E-3</v>
      </c>
      <c r="Y61">
        <f>Y$9*'Growing stock'!U109*'Other data'!$E$41*'Other data'!$E$46</f>
        <v>4.7036101702865934E-3</v>
      </c>
      <c r="Z61">
        <f>Z$9*'Growing stock'!V109*'Other data'!$E$41*'Other data'!$E$46</f>
        <v>4.6114340062939204E-3</v>
      </c>
      <c r="AA61">
        <f>AA$9*'Growing stock'!W109*'Other data'!$E$41*'Other data'!$E$46</f>
        <v>4.5223092531671413E-3</v>
      </c>
      <c r="AB61">
        <f>AB$9*'Growing stock'!X109*'Other data'!$E$41*'Other data'!$E$46</f>
        <v>4.4360868566505557E-3</v>
      </c>
      <c r="AC61">
        <f>AC$9*'Growing stock'!Y109*'Other data'!$E$41*'Other data'!$E$46</f>
        <v>4.3636447426668905E-3</v>
      </c>
      <c r="AD61">
        <f>AD$9*'Growing stock'!Z109*'Other data'!$E$41*'Other data'!$E$46</f>
        <v>4.2828524501755958E-3</v>
      </c>
      <c r="AE61">
        <f>AE$9*'Growing stock'!AA109*'Other data'!$E$41*'Other data'!$E$46</f>
        <v>4.2044841564905823E-3</v>
      </c>
      <c r="AF61">
        <f>AF$9*'Growing stock'!AB109*'Other data'!$E$41*'Other data'!$E$46</f>
        <v>4.12832792517523E-3</v>
      </c>
      <c r="AG61">
        <f>AG$9*'Growing stock'!AC109*'Other data'!$E$41*'Other data'!$E$46</f>
        <v>4.0544819182124249E-3</v>
      </c>
      <c r="AH61">
        <f>AH$9*'Growing stock'!AD109*'Other data'!$E$41*'Other data'!$E$46</f>
        <v>3.9827969371634218E-3</v>
      </c>
      <c r="AI61">
        <f>AI$9*'Growing stock'!AE109*'Other data'!$E$41*'Other data'!$E$46</f>
        <v>6.8479539195611316E-3</v>
      </c>
      <c r="AJ61">
        <f>AJ$9*'Growing stock'!AF109*'Other data'!$E$41*'Other data'!$E$46</f>
        <v>6.7728422903114713E-3</v>
      </c>
      <c r="AK61">
        <f>AK$9*'Growing stock'!AG109*'Other data'!$E$41*'Other data'!$E$46</f>
        <v>6.6985587125889126E-3</v>
      </c>
      <c r="AL61">
        <f>AL$9*'Growing stock'!AH109*'Other data'!$E$41*'Other data'!$E$46</f>
        <v>6.6248201125786235E-3</v>
      </c>
      <c r="AM61">
        <f>AM$9*'Growing stock'!AI109*'Other data'!$E$41*'Other data'!$E$46</f>
        <v>6.5516060274213653E-3</v>
      </c>
      <c r="AN61">
        <f>AN$9*'Growing stock'!AJ109*'Other data'!$E$41*'Other data'!$E$46</f>
        <v>6.4787987725524535E-3</v>
      </c>
      <c r="AO61">
        <f>AO$9*'Growing stock'!AK109*'Other data'!$E$41*'Other data'!$E$46</f>
        <v>6.4067156934030801E-3</v>
      </c>
      <c r="AP61">
        <f>AP$9*'Growing stock'!AL109*'Other data'!$E$41*'Other data'!$E$46</f>
        <v>6.3352198543324091E-3</v>
      </c>
      <c r="AQ61">
        <f>AQ$9*'Growing stock'!AM109*'Other data'!$E$41*'Other data'!$E$46</f>
        <v>6.2643558818460902E-3</v>
      </c>
      <c r="AR61">
        <f>AR$9*'Growing stock'!AN109*'Other data'!$E$41*'Other data'!$E$46</f>
        <v>6.2244077882818516E-3</v>
      </c>
      <c r="AS61">
        <f>AS$9*'Growing stock'!AO109*'Other data'!$E$41*'Other data'!$E$46</f>
        <v>6.1857721189360242E-3</v>
      </c>
      <c r="AT61">
        <f>AT$9*'Growing stock'!AP109*'Other data'!$E$41*'Other data'!$E$46</f>
        <v>6.1481422855591637E-3</v>
      </c>
      <c r="AU61">
        <f>AU$9*'Growing stock'!AQ109*'Other data'!$E$41*'Other data'!$E$46</f>
        <v>6.1115768622399284E-3</v>
      </c>
      <c r="AV61">
        <f>AV$9*'Growing stock'!AR109*'Other data'!$E$41*'Other data'!$E$46</f>
        <v>6.0760390971216927E-3</v>
      </c>
      <c r="AW61">
        <f>AW$9*'Growing stock'!AS109*'Other data'!$E$41*'Other data'!$E$46</f>
        <v>6.0840755138489699E-3</v>
      </c>
      <c r="AX61">
        <f>AX$9*'Growing stock'!AT109*'Other data'!$E$41*'Other data'!$E$46</f>
        <v>6.0920065092002667E-3</v>
      </c>
      <c r="AY61">
        <f>AY$9*'Growing stock'!AU109*'Other data'!$E$41*'Other data'!$E$46</f>
        <v>6.1001396455237699E-3</v>
      </c>
      <c r="AZ61">
        <f>AZ$9*'Growing stock'!AV109*'Other data'!$E$41*'Other data'!$E$46</f>
        <v>6.1084252357328618E-3</v>
      </c>
      <c r="BA61">
        <f>BA$9*'Growing stock'!AW109*'Other data'!$E$41*'Other data'!$E$46</f>
        <v>6.9690644965838171E-3</v>
      </c>
      <c r="BB61">
        <f>BB$9*'Growing stock'!AX109*'Other data'!$E$41*'Other data'!$E$46</f>
        <v>6.978723297561649E-3</v>
      </c>
      <c r="BC61">
        <f>BC$9*'Growing stock'!AY109*'Other data'!$E$41*'Other data'!$E$46</f>
        <v>6.9886875830887487E-3</v>
      </c>
      <c r="BD61">
        <f>BD$9*'Growing stock'!AZ109*'Other data'!$E$41*'Other data'!$E$46</f>
        <v>6.9987408535253648E-3</v>
      </c>
      <c r="BE61">
        <f>BE$9*'Growing stock'!BA109*'Other data'!$E$41*'Other data'!$E$46</f>
        <v>6.9158570906144978E-3</v>
      </c>
      <c r="BF61">
        <f>BF$9*'Growing stock'!BB109*'Other data'!$E$41*'Other data'!$E$46</f>
        <v>6.963849798318265E-3</v>
      </c>
      <c r="BG61">
        <f>BG$9*'Growing stock'!BC109*'Other data'!$E$41*'Other data'!$E$46</f>
        <v>7.002141179356193E-3</v>
      </c>
      <c r="BH61">
        <f>BH$9*'Growing stock'!BD109*'Other data'!$E$41*'Other data'!$E$46</f>
        <v>7.0500523582248025E-3</v>
      </c>
      <c r="BI61">
        <f>BI$9*'Growing stock'!BE109*'Other data'!$E$41*'Other data'!$E$46</f>
        <v>7.0977069043781579E-3</v>
      </c>
      <c r="BJ61">
        <f>BJ$9*'Growing stock'!BF109*'Other data'!$E$41*'Other data'!$E$46</f>
        <v>7.1456017539466956E-3</v>
      </c>
      <c r="BK61">
        <f>BK$9*'Growing stock'!BG109*'Other data'!$E$41*'Other data'!$E$46</f>
        <v>7.1932444158955946E-3</v>
      </c>
      <c r="BL61">
        <f>BL$9*'Growing stock'!BH109*'Other data'!$E$41*'Other data'!$E$46</f>
        <v>7.240636876814123E-3</v>
      </c>
      <c r="BM61">
        <f>BM$9*'Growing stock'!BI109*'Other data'!$E$41*'Other data'!$E$46</f>
        <v>7.2877811024806864E-3</v>
      </c>
      <c r="BN61">
        <f>BN$9*'Growing stock'!BJ109*'Other data'!$E$41*'Other data'!$E$46</f>
        <v>7.3346790381344429E-3</v>
      </c>
      <c r="BO61">
        <f>BO$9*'Growing stock'!BK109*'Other data'!$E$41*'Other data'!$E$46</f>
        <v>7.3813326087429363E-3</v>
      </c>
      <c r="BP61">
        <f>BP$9*'Growing stock'!BL109*'Other data'!$E$41*'Other data'!$E$46</f>
        <v>7.4277437192655435E-3</v>
      </c>
      <c r="BQ61">
        <f>BQ$9*'Growing stock'!BM109*'Other data'!$E$41*'Other data'!$E$46</f>
        <v>7.4307987206179409E-3</v>
      </c>
      <c r="BR61">
        <f>BR$9*'Growing stock'!BN109*'Other data'!$E$41*'Other data'!$E$46</f>
        <v>7.4338314230478096E-3</v>
      </c>
      <c r="BS61">
        <f>BS$9*'Growing stock'!BO109*'Other data'!$E$41*'Other data'!$E$46</f>
        <v>7.4368420698122419E-3</v>
      </c>
      <c r="BT61">
        <f>BT$9*'Growing stock'!BP109*'Other data'!$E$41*'Other data'!$E$46</f>
        <v>7.4398309006429107E-3</v>
      </c>
      <c r="BU61">
        <f>BU$9*'Growing stock'!BQ109*'Other data'!$E$41*'Other data'!$E$46</f>
        <v>7.4427981518097241E-3</v>
      </c>
      <c r="BV61">
        <f>BV$9*'Growing stock'!BR109*'Other data'!$E$41*'Other data'!$E$46</f>
        <v>7.4457440561830736E-3</v>
      </c>
      <c r="BW61">
        <f>BW$9*'Growing stock'!BS109*'Other data'!$E$41*'Other data'!$E$46</f>
        <v>7.4486688432947555E-3</v>
      </c>
      <c r="BX61">
        <f>BX$9*'Growing stock'!BT109*'Other data'!$E$41*'Other data'!$E$46</f>
        <v>7.451572739397604E-3</v>
      </c>
      <c r="BY61">
        <f>BY$9*'Growing stock'!BU109*'Other data'!$E$41*'Other data'!$E$46</f>
        <v>7.4544559675238098E-3</v>
      </c>
      <c r="BZ61">
        <f>BZ$9*'Growing stock'!BV109*'Other data'!$E$41*'Other data'!$E$46</f>
        <v>7.4573187475420388E-3</v>
      </c>
    </row>
    <row r="62" spans="1:78" ht="14.5" customHeight="1" x14ac:dyDescent="0.35">
      <c r="A62" s="12" t="s">
        <v>119</v>
      </c>
      <c r="B62" s="154" t="s">
        <v>0</v>
      </c>
      <c r="C62" s="12" t="s">
        <v>8</v>
      </c>
      <c r="D62" s="40" t="s">
        <v>17</v>
      </c>
      <c r="E62" s="40" t="s">
        <v>20</v>
      </c>
      <c r="F62" t="s">
        <v>15</v>
      </c>
      <c r="J62">
        <f>(J$9*'Growing stock'!F$110)*'Other data'!$G$42*'Other data'!$G$41</f>
        <v>1.152062529694786E-3</v>
      </c>
      <c r="K62">
        <f>(K9*'Growing stock'!G110)*'Other data'!$G$42*'Other data'!$G$41</f>
        <v>1.0993464021793933E-3</v>
      </c>
      <c r="L62">
        <f>(L9*'Growing stock'!H110)*'Other data'!$G$42*'Other data'!$G$41</f>
        <v>1.0944423712052414E-3</v>
      </c>
      <c r="M62">
        <f>(M9*'Growing stock'!I110)*'Other data'!$G$42*'Other data'!$G$41</f>
        <v>1.0897323127508161E-3</v>
      </c>
      <c r="N62">
        <f>(N9*'Growing stock'!J110)*'Other data'!$G$42*'Other data'!$G$41</f>
        <v>1.0945601565235739E-3</v>
      </c>
      <c r="O62">
        <f>(O9*'Growing stock'!K110)*'Other data'!$G$42*'Other data'!$G$41</f>
        <v>1.1088028438315225E-3</v>
      </c>
      <c r="P62">
        <f>(P9*'Growing stock'!L110)*'Other data'!$G$42*'Other data'!$G$41</f>
        <v>1.0859388619354371E-3</v>
      </c>
      <c r="Q62">
        <f>(Q9*'Growing stock'!M110)*'Other data'!$G$42*'Other data'!$G$41</f>
        <v>1.067799366029507E-3</v>
      </c>
      <c r="R62">
        <f>(R9*'Growing stock'!N110)*'Other data'!$G$42*'Other data'!$G$41</f>
        <v>1.104151673141105E-3</v>
      </c>
      <c r="S62">
        <f>(S9*'Growing stock'!O110)*'Other data'!$G$42*'Other data'!$G$41</f>
        <v>1.0422125854343146E-3</v>
      </c>
      <c r="T62">
        <f>(T9*'Growing stock'!P110)*'Other data'!$G$42*'Other data'!$G$41</f>
        <v>1.0605013516146473E-3</v>
      </c>
      <c r="U62">
        <f>(U9*'Growing stock'!Q110)*'Other data'!$G$42*'Other data'!$G$41</f>
        <v>1.1210422016497833E-3</v>
      </c>
      <c r="V62">
        <f>(V9*'Growing stock'!R110)*'Other data'!$G$42*'Other data'!$G$41</f>
        <v>1.0617900330094155E-3</v>
      </c>
      <c r="W62">
        <f>(W9*'Growing stock'!S110)*'Other data'!$G$42*'Other data'!$G$41</f>
        <v>1.0458524437840584E-3</v>
      </c>
      <c r="X62">
        <f>(X9*'Growing stock'!T110)*'Other data'!$G$42*'Other data'!$G$41</f>
        <v>2.2898148593021774E-3</v>
      </c>
      <c r="Y62">
        <f>(Y9*'Growing stock'!U110)*'Other data'!$G$42*'Other data'!$G$41</f>
        <v>2.2565765045726685E-3</v>
      </c>
      <c r="Z62">
        <f>(Z9*'Growing stock'!V110)*'Other data'!$G$42*'Other data'!$G$41</f>
        <v>2.256576862105412E-3</v>
      </c>
      <c r="AA62">
        <f>(AA9*'Growing stock'!W110)*'Other data'!$G$42*'Other data'!$G$41</f>
        <v>2.2565772078023375E-3</v>
      </c>
      <c r="AB62">
        <f>(AB9*'Growing stock'!X110)*'Other data'!$G$42*'Other data'!$G$41</f>
        <v>2.2565775422416019E-3</v>
      </c>
      <c r="AC62">
        <f>(AC9*'Growing stock'!Y110)*'Other data'!$G$42*'Other data'!$G$41</f>
        <v>2.2622897456806785E-3</v>
      </c>
      <c r="AD62">
        <f>(AD9*'Growing stock'!Z110)*'Other data'!$G$42*'Other data'!$G$41</f>
        <v>2.2624166754318625E-3</v>
      </c>
      <c r="AE62">
        <f>(AE9*'Growing stock'!AA110)*'Other data'!$G$42*'Other data'!$G$41</f>
        <v>2.2624988616711879E-3</v>
      </c>
      <c r="AF62">
        <f>(AF9*'Growing stock'!AB110)*'Other data'!$G$42*'Other data'!$G$41</f>
        <v>2.2624806938178277E-3</v>
      </c>
      <c r="AG62">
        <f>(AG9*'Growing stock'!AC110)*'Other data'!$G$42*'Other data'!$G$41</f>
        <v>2.2624718386014468E-3</v>
      </c>
      <c r="AH62">
        <f>(AH9*'Growing stock'!AD110)*'Other data'!$G$42*'Other data'!$G$41</f>
        <v>2.2624460233847186E-3</v>
      </c>
      <c r="AI62">
        <f>(AI9*'Growing stock'!AE110)*'Other data'!$G$42*'Other data'!$G$41</f>
        <v>3.9591430054954548E-3</v>
      </c>
      <c r="AJ62">
        <f>(AJ9*'Growing stock'!AF110)*'Other data'!$G$42*'Other data'!$G$41</f>
        <v>3.9846281524244416E-3</v>
      </c>
      <c r="AK62">
        <f>(AK9*'Growing stock'!AG110)*'Other data'!$G$42*'Other data'!$G$41</f>
        <v>4.0097988571264906E-3</v>
      </c>
      <c r="AL62">
        <f>(AL9*'Growing stock'!AH110)*'Other data'!$G$42*'Other data'!$G$41</f>
        <v>4.0344956636528028E-3</v>
      </c>
      <c r="AM62">
        <f>(AM9*'Growing stock'!AI110)*'Other data'!$G$42*'Other data'!$G$41</f>
        <v>4.0587101879604754E-3</v>
      </c>
      <c r="AN62">
        <f>(AN9*'Growing stock'!AJ110)*'Other data'!$G$42*'Other data'!$G$41</f>
        <v>4.0823720085798199E-3</v>
      </c>
      <c r="AO62">
        <f>(AO9*'Growing stock'!AK110)*'Other data'!$G$42*'Other data'!$G$41</f>
        <v>4.1056845191817376E-3</v>
      </c>
      <c r="AP62">
        <f>(AP9*'Growing stock'!AL110)*'Other data'!$G$42*'Other data'!$G$41</f>
        <v>4.12856883146113E-3</v>
      </c>
      <c r="AQ62">
        <f>(AQ9*'Growing stock'!AM110)*'Other data'!$G$42*'Other data'!$G$41</f>
        <v>4.1510605895727012E-3</v>
      </c>
      <c r="AR62">
        <f>(AR9*'Growing stock'!AN110)*'Other data'!$G$42*'Other data'!$G$41</f>
        <v>4.1735367731034617E-3</v>
      </c>
      <c r="AS62">
        <f>(AS9*'Growing stock'!AO110)*'Other data'!$G$42*'Other data'!$G$41</f>
        <v>4.1954309605417807E-3</v>
      </c>
      <c r="AT62">
        <f>(AT9*'Growing stock'!AP110)*'Other data'!$G$42*'Other data'!$G$41</f>
        <v>4.2166007699568422E-3</v>
      </c>
      <c r="AU62">
        <f>(AU9*'Growing stock'!AQ110)*'Other data'!$G$42*'Other data'!$G$41</f>
        <v>4.2371455155537779E-3</v>
      </c>
      <c r="AV62">
        <f>(AV9*'Growing stock'!AR110)*'Other data'!$G$42*'Other data'!$G$41</f>
        <v>4.2570974565820765E-3</v>
      </c>
      <c r="AW62">
        <f>(AW9*'Growing stock'!AS110)*'Other data'!$G$42*'Other data'!$G$41</f>
        <v>4.315656287592686E-3</v>
      </c>
      <c r="AX62">
        <f>(AX9*'Growing stock'!AT110)*'Other data'!$G$42*'Other data'!$G$41</f>
        <v>4.3736965314338403E-3</v>
      </c>
      <c r="AY62">
        <f>(AY9*'Growing stock'!AU110)*'Other data'!$G$42*'Other data'!$G$41</f>
        <v>4.4314461901870748E-3</v>
      </c>
      <c r="AZ62">
        <f>(AZ9*'Growing stock'!AV110)*'Other data'!$G$42*'Other data'!$G$41</f>
        <v>4.4888809908196119E-3</v>
      </c>
      <c r="BA62">
        <f>(BA9*'Growing stock'!AW110)*'Other data'!$G$42*'Other data'!$G$41</f>
        <v>5.1793618830073326E-3</v>
      </c>
      <c r="BB62">
        <f>(BB9*'Growing stock'!AX110)*'Other data'!$G$42*'Other data'!$G$41</f>
        <v>5.1671874768752703E-3</v>
      </c>
      <c r="BC62">
        <f>(BC9*'Growing stock'!AY110)*'Other data'!$G$42*'Other data'!$G$41</f>
        <v>5.1551848407019362E-3</v>
      </c>
      <c r="BD62">
        <f>(BD9*'Growing stock'!AZ110)*'Other data'!$G$42*'Other data'!$G$41</f>
        <v>5.1431923331159059E-3</v>
      </c>
      <c r="BE62">
        <f>(BE9*'Growing stock'!BA110)*'Other data'!$G$42*'Other data'!$G$41</f>
        <v>5.0631047876834867E-3</v>
      </c>
      <c r="BF62">
        <f>(BF9*'Growing stock'!BB110)*'Other data'!$G$42*'Other data'!$G$41</f>
        <v>5.075926384322433E-3</v>
      </c>
      <c r="BG62">
        <f>(BG9*'Growing stock'!BC110)*'Other data'!$G$42*'Other data'!$G$41</f>
        <v>5.0818307116658979E-3</v>
      </c>
      <c r="BH62">
        <f>(BH9*'Growing stock'!BD110)*'Other data'!$G$42*'Other data'!$G$41</f>
        <v>5.094866790026035E-3</v>
      </c>
      <c r="BI62">
        <f>(BI9*'Growing stock'!BE110)*'Other data'!$G$42*'Other data'!$G$41</f>
        <v>5.1078347108730899E-3</v>
      </c>
      <c r="BJ62">
        <f>(BJ9*'Growing stock'!BF110)*'Other data'!$G$42*'Other data'!$G$41</f>
        <v>5.1210896427667865E-3</v>
      </c>
      <c r="BK62">
        <f>(BK9*'Growing stock'!BG110)*'Other data'!$G$42*'Other data'!$G$41</f>
        <v>5.1342747815667838E-3</v>
      </c>
      <c r="BL62">
        <f>(BL9*'Growing stock'!BH110)*'Other data'!$G$42*'Other data'!$G$41</f>
        <v>5.1473906770630384E-3</v>
      </c>
      <c r="BM62">
        <f>(BM9*'Growing stock'!BI110)*'Other data'!$G$42*'Other data'!$G$41</f>
        <v>5.1604378732860107E-3</v>
      </c>
      <c r="BN62">
        <f>(BN9*'Growing stock'!BJ110)*'Other data'!$G$42*'Other data'!$G$41</f>
        <v>5.173416908581978E-3</v>
      </c>
      <c r="BO62">
        <f>(BO9*'Growing stock'!BK110)*'Other data'!$G$42*'Other data'!$G$41</f>
        <v>5.186328315687003E-3</v>
      </c>
      <c r="BP62">
        <f>(BP9*'Growing stock'!BL110)*'Other data'!$G$42*'Other data'!$G$41</f>
        <v>5.1991726217998548E-3</v>
      </c>
      <c r="BQ62">
        <f>(BQ9*'Growing stock'!BM110)*'Other data'!$G$42*'Other data'!$G$41</f>
        <v>5.2213387010246123E-3</v>
      </c>
      <c r="BR62">
        <f>(BR9*'Growing stock'!BN110)*'Other data'!$G$42*'Other data'!$G$41</f>
        <v>5.2433429866439651E-3</v>
      </c>
      <c r="BS62">
        <f>(BS9*'Growing stock'!BO110)*'Other data'!$G$42*'Other data'!$G$41</f>
        <v>5.2651872436508349E-3</v>
      </c>
      <c r="BT62">
        <f>(BT9*'Growing stock'!BP110)*'Other data'!$G$42*'Other data'!$G$41</f>
        <v>5.2868732114590006E-3</v>
      </c>
      <c r="BU62">
        <f>(BU9*'Growing stock'!BQ110)*'Other data'!$G$42*'Other data'!$G$41</f>
        <v>5.3084026043647573E-3</v>
      </c>
      <c r="BV62">
        <f>(BV9*'Growing stock'!BR110)*'Other data'!$G$42*'Other data'!$G$41</f>
        <v>5.3297771119985883E-3</v>
      </c>
      <c r="BW62">
        <f>(BW9*'Growing stock'!BS110)*'Other data'!$G$42*'Other data'!$G$41</f>
        <v>5.3509983997673512E-3</v>
      </c>
      <c r="BX62">
        <f>(BX9*'Growing stock'!BT110)*'Other data'!$G$42*'Other data'!$G$41</f>
        <v>5.3720681092866733E-3</v>
      </c>
      <c r="BY62">
        <f>(BY9*'Growing stock'!BU110)*'Other data'!$G$42*'Other data'!$G$41</f>
        <v>5.3929878588044045E-3</v>
      </c>
      <c r="BZ62">
        <f>(BZ9*'Growing stock'!BV110)*'Other data'!$G$42*'Other data'!$G$41</f>
        <v>5.4137592436148824E-3</v>
      </c>
    </row>
    <row r="63" spans="1:78" ht="14.5" customHeight="1" x14ac:dyDescent="0.35">
      <c r="A63" s="12" t="s">
        <v>119</v>
      </c>
      <c r="B63" s="154" t="s">
        <v>0</v>
      </c>
      <c r="C63" s="12" t="s">
        <v>8</v>
      </c>
      <c r="D63" s="40" t="s">
        <v>17</v>
      </c>
      <c r="E63" s="40" t="s">
        <v>26</v>
      </c>
      <c r="F63" t="s">
        <v>13</v>
      </c>
      <c r="J63">
        <f>(J$9*'Growing stock'!F$110)*'Other data'!$G$41</f>
        <v>5.2366478622490283E-2</v>
      </c>
      <c r="K63">
        <f>(K$9*'Growing stock'!G110)*'Other data'!$G$41</f>
        <v>4.9970291008154241E-2</v>
      </c>
      <c r="L63">
        <f>(L$9*'Growing stock'!H110)*'Other data'!$G$41</f>
        <v>4.9747380509329156E-2</v>
      </c>
      <c r="M63">
        <f>(M$9*'Growing stock'!I110)*'Other data'!$G$41</f>
        <v>4.9533286943218909E-2</v>
      </c>
      <c r="N63">
        <f>(N$9*'Growing stock'!J110)*'Other data'!$G$41</f>
        <v>4.9752734387435181E-2</v>
      </c>
      <c r="O63">
        <f>(O$9*'Growing stock'!K110)*'Other data'!$G$41</f>
        <v>5.0400129265069205E-2</v>
      </c>
      <c r="P63">
        <f>(P$9*'Growing stock'!L110)*'Other data'!$G$41</f>
        <v>4.9360857360701699E-2</v>
      </c>
      <c r="Q63">
        <f>(Q$9*'Growing stock'!M110)*'Other data'!$G$41</f>
        <v>4.8536334819523047E-2</v>
      </c>
      <c r="R63">
        <f>(R$9*'Growing stock'!N110)*'Other data'!$G$41</f>
        <v>5.0188712415504773E-2</v>
      </c>
      <c r="S63">
        <f>(S$9*'Growing stock'!O110)*'Other data'!$G$41</f>
        <v>4.7373299337923398E-2</v>
      </c>
      <c r="T63">
        <f>(T$9*'Growing stock'!P110)*'Other data'!$G$41</f>
        <v>4.820460689157488E-2</v>
      </c>
      <c r="U63">
        <f>(U$9*'Growing stock'!Q110)*'Other data'!$G$41</f>
        <v>5.0956463711353782E-2</v>
      </c>
      <c r="V63">
        <f>(V$9*'Growing stock'!R110)*'Other data'!$G$41</f>
        <v>4.8263183318609799E-2</v>
      </c>
      <c r="W63">
        <f>(W$9*'Growing stock'!S110)*'Other data'!$G$41</f>
        <v>4.7538747444729926E-2</v>
      </c>
      <c r="X63">
        <f>(X$9*'Growing stock'!T110)*'Other data'!$G$41</f>
        <v>0.10408249360464444</v>
      </c>
      <c r="Y63">
        <f>(Y$9*'Growing stock'!U110)*'Other data'!$G$41</f>
        <v>0.10257165929875767</v>
      </c>
      <c r="Z63">
        <f>(Z$9*'Growing stock'!V110)*'Other data'!$G$41</f>
        <v>0.10257167555024602</v>
      </c>
      <c r="AA63">
        <f>(AA$9*'Growing stock'!W110)*'Other data'!$G$41</f>
        <v>0.10257169126374262</v>
      </c>
      <c r="AB63">
        <f>(AB$9*'Growing stock'!X110)*'Other data'!$G$41</f>
        <v>0.10257170646552737</v>
      </c>
      <c r="AC63">
        <f>(AC$9*'Growing stock'!Y110)*'Other data'!$G$41</f>
        <v>0.10283135207639447</v>
      </c>
      <c r="AD63">
        <f>(AD$9*'Growing stock'!Z110)*'Other data'!$G$41</f>
        <v>0.10283712161053922</v>
      </c>
      <c r="AE63">
        <f>(AE$9*'Growing stock'!AA110)*'Other data'!$G$41</f>
        <v>0.10284085734869038</v>
      </c>
      <c r="AF63">
        <f>(AF$9*'Growing stock'!AB110)*'Other data'!$G$41</f>
        <v>0.10284003153717398</v>
      </c>
      <c r="AG63">
        <f>(AG$9*'Growing stock'!AC110)*'Other data'!$G$41</f>
        <v>0.10283962902733848</v>
      </c>
      <c r="AH63">
        <f>(AH$9*'Growing stock'!AD110)*'Other data'!$G$41</f>
        <v>0.1028384556083963</v>
      </c>
      <c r="AI63">
        <f>(AI$9*'Growing stock'!AE110)*'Other data'!$G$41</f>
        <v>0.17996104570433885</v>
      </c>
      <c r="AJ63">
        <f>(AJ$9*'Growing stock'!AF110)*'Other data'!$G$41</f>
        <v>0.18111946147383826</v>
      </c>
      <c r="AK63">
        <f>(AK$9*'Growing stock'!AG110)*'Other data'!$G$41</f>
        <v>0.1822635844148405</v>
      </c>
      <c r="AL63">
        <f>(AL$9*'Growing stock'!AH110)*'Other data'!$G$41</f>
        <v>0.18338616652967285</v>
      </c>
      <c r="AM63">
        <f>(AM$9*'Growing stock'!AI110)*'Other data'!$G$41</f>
        <v>0.18448682672547617</v>
      </c>
      <c r="AN63">
        <f>(AN$9*'Growing stock'!AJ110)*'Other data'!$G$41</f>
        <v>0.18556236402635545</v>
      </c>
      <c r="AO63">
        <f>(AO$9*'Growing stock'!AK110)*'Other data'!$G$41</f>
        <v>0.18662202359916993</v>
      </c>
      <c r="AP63">
        <f>(AP$9*'Growing stock'!AL110)*'Other data'!$G$41</f>
        <v>0.18766221961186952</v>
      </c>
      <c r="AQ63">
        <f>(AQ$9*'Growing stock'!AM110)*'Other data'!$G$41</f>
        <v>0.18868457225330459</v>
      </c>
      <c r="AR63">
        <f>(AR$9*'Growing stock'!AN110)*'Other data'!$G$41</f>
        <v>0.18970621695924825</v>
      </c>
      <c r="AS63">
        <f>(AS$9*'Growing stock'!AO110)*'Other data'!$G$41</f>
        <v>0.19070140729735366</v>
      </c>
      <c r="AT63">
        <f>(AT$9*'Growing stock'!AP110)*'Other data'!$G$41</f>
        <v>0.19166367136167467</v>
      </c>
      <c r="AU63">
        <f>(AU$9*'Growing stock'!AQ110)*'Other data'!$G$41</f>
        <v>0.19259752343426262</v>
      </c>
      <c r="AV63">
        <f>(AV$9*'Growing stock'!AR110)*'Other data'!$G$41</f>
        <v>0.19350442984463986</v>
      </c>
      <c r="AW63">
        <f>(AW$9*'Growing stock'!AS110)*'Other data'!$G$41</f>
        <v>0.19616619489057666</v>
      </c>
      <c r="AX63">
        <f>(AX$9*'Growing stock'!AT110)*'Other data'!$G$41</f>
        <v>0.19880438779244733</v>
      </c>
      <c r="AY63">
        <f>(AY$9*'Growing stock'!AU110)*'Other data'!$G$41</f>
        <v>0.20142937228123067</v>
      </c>
      <c r="AZ63">
        <f>(AZ$9*'Growing stock'!AV110)*'Other data'!$G$41</f>
        <v>0.20404004503725512</v>
      </c>
      <c r="BA63">
        <f>(BA$9*'Growing stock'!AW110)*'Other data'!$G$41</f>
        <v>0.23542554013669698</v>
      </c>
      <c r="BB63">
        <f>(BB$9*'Growing stock'!AX110)*'Other data'!$G$41</f>
        <v>0.23487215803978503</v>
      </c>
      <c r="BC63">
        <f>(BC$9*'Growing stock'!AY110)*'Other data'!$G$41</f>
        <v>0.23432658366826983</v>
      </c>
      <c r="BD63">
        <f>(BD$9*'Growing stock'!AZ110)*'Other data'!$G$41</f>
        <v>0.23378146968708666</v>
      </c>
      <c r="BE63">
        <f>(BE$9*'Growing stock'!BA110)*'Other data'!$G$41</f>
        <v>0.23014112671288578</v>
      </c>
      <c r="BF63">
        <f>(BF$9*'Growing stock'!BB110)*'Other data'!$G$41</f>
        <v>0.23072392656011059</v>
      </c>
      <c r="BG63">
        <f>(BG$9*'Growing stock'!BC110)*'Other data'!$G$41</f>
        <v>0.23099230507572263</v>
      </c>
      <c r="BH63">
        <f>(BH$9*'Growing stock'!BD110)*'Other data'!$G$41</f>
        <v>0.23158485409209253</v>
      </c>
      <c r="BI63">
        <f>(BI$9*'Growing stock'!BE110)*'Other data'!$G$41</f>
        <v>0.23217430503968592</v>
      </c>
      <c r="BJ63">
        <f>(BJ$9*'Growing stock'!BF110)*'Other data'!$G$41</f>
        <v>0.23277680194394487</v>
      </c>
      <c r="BK63">
        <f>(BK$9*'Growing stock'!BG110)*'Other data'!$G$41</f>
        <v>0.23337612643485384</v>
      </c>
      <c r="BL63">
        <f>(BL$9*'Growing stock'!BH110)*'Other data'!$G$41</f>
        <v>0.23397230350286538</v>
      </c>
      <c r="BM63">
        <f>(BM$9*'Growing stock'!BI110)*'Other data'!$G$41</f>
        <v>0.23456535787663688</v>
      </c>
      <c r="BN63">
        <f>(BN$9*'Growing stock'!BJ110)*'Other data'!$G$41</f>
        <v>0.23515531402645354</v>
      </c>
      <c r="BO63">
        <f>(BO$9*'Growing stock'!BK110)*'Other data'!$G$41</f>
        <v>0.23574219616759104</v>
      </c>
      <c r="BP63">
        <f>(BP$9*'Growing stock'!BL110)*'Other data'!$G$41</f>
        <v>0.23632602826362978</v>
      </c>
      <c r="BQ63">
        <f>(BQ$9*'Growing stock'!BM110)*'Other data'!$G$41</f>
        <v>0.23733357731930058</v>
      </c>
      <c r="BR63">
        <f>(BR$9*'Growing stock'!BN110)*'Other data'!$G$41</f>
        <v>0.23833377212018025</v>
      </c>
      <c r="BS63">
        <f>(BS$9*'Growing stock'!BO110)*'Other data'!$G$41</f>
        <v>0.23932669289321976</v>
      </c>
      <c r="BT63">
        <f>(BT$9*'Growing stock'!BP110)*'Other data'!$G$41</f>
        <v>0.24031241870268186</v>
      </c>
      <c r="BU63">
        <f>(BU$9*'Growing stock'!BQ110)*'Other data'!$G$41</f>
        <v>0.24129102747112532</v>
      </c>
      <c r="BV63">
        <f>(BV$9*'Growing stock'!BR110)*'Other data'!$G$41</f>
        <v>0.24226259599993585</v>
      </c>
      <c r="BW63">
        <f>(BW$9*'Growing stock'!BS110)*'Other data'!$G$41</f>
        <v>0.24322719998942507</v>
      </c>
      <c r="BX63">
        <f>(BX$9*'Growing stock'!BT110)*'Other data'!$G$41</f>
        <v>0.24418491405848519</v>
      </c>
      <c r="BY63">
        <f>(BY$9*'Growing stock'!BU110)*'Other data'!$G$41</f>
        <v>0.24513581176383661</v>
      </c>
      <c r="BZ63">
        <f>(BZ$9*'Growing stock'!BV110)*'Other data'!$G$41</f>
        <v>0.24607996561885828</v>
      </c>
    </row>
    <row r="64" spans="1:78" ht="14.5" customHeight="1" x14ac:dyDescent="0.35">
      <c r="A64" s="12" t="s">
        <v>119</v>
      </c>
      <c r="B64" s="154" t="s">
        <v>0</v>
      </c>
      <c r="C64" s="12" t="s">
        <v>8</v>
      </c>
      <c r="D64" s="40" t="s">
        <v>17</v>
      </c>
      <c r="E64" s="40" t="s">
        <v>21</v>
      </c>
      <c r="F64" t="s">
        <v>14</v>
      </c>
      <c r="J64">
        <f>(J$9*'Growing stock'!F$110)*'Other data'!$G$43*'Other data'!$G$41</f>
        <v>1.6757273159196891E-2</v>
      </c>
      <c r="K64">
        <f>(K9*'Growing stock'!G110)*'Other data'!$G$43*'Other data'!$G$41</f>
        <v>1.5990493122609362E-2</v>
      </c>
      <c r="L64">
        <f>(L9*'Growing stock'!H110)*'Other data'!$G$43*'Other data'!$G$41</f>
        <v>1.5919161762985329E-2</v>
      </c>
      <c r="M64">
        <f>(M9*'Growing stock'!I110)*'Other data'!$G$43*'Other data'!$G$41</f>
        <v>1.5850651821830049E-2</v>
      </c>
      <c r="N64">
        <f>(N9*'Growing stock'!J110)*'Other data'!$G$43*'Other data'!$G$41</f>
        <v>1.5920875003979259E-2</v>
      </c>
      <c r="O64">
        <f>(O9*'Growing stock'!K110)*'Other data'!$G$43*'Other data'!$G$41</f>
        <v>1.6128041364822147E-2</v>
      </c>
      <c r="P64">
        <f>(P9*'Growing stock'!L110)*'Other data'!$G$43*'Other data'!$G$41</f>
        <v>1.5795474355424544E-2</v>
      </c>
      <c r="Q64">
        <f>(Q9*'Growing stock'!M110)*'Other data'!$G$43*'Other data'!$G$41</f>
        <v>1.5531627142247375E-2</v>
      </c>
      <c r="R64">
        <f>(R9*'Growing stock'!N110)*'Other data'!$G$43*'Other data'!$G$41</f>
        <v>1.606038797296153E-2</v>
      </c>
      <c r="S64">
        <f>(S9*'Growing stock'!O110)*'Other data'!$G$43*'Other data'!$G$41</f>
        <v>1.515945578813549E-2</v>
      </c>
      <c r="T64">
        <f>(T9*'Growing stock'!P110)*'Other data'!$G$43*'Other data'!$G$41</f>
        <v>1.5425474205303963E-2</v>
      </c>
      <c r="U64">
        <f>(U9*'Growing stock'!Q110)*'Other data'!$G$43*'Other data'!$G$41</f>
        <v>1.630606838763321E-2</v>
      </c>
      <c r="V64">
        <f>(V9*'Growing stock'!R110)*'Other data'!$G$43*'Other data'!$G$41</f>
        <v>1.5444218661955136E-2</v>
      </c>
      <c r="W64">
        <f>(W9*'Growing stock'!S110)*'Other data'!$G$43*'Other data'!$G$41</f>
        <v>1.5212399182313577E-2</v>
      </c>
      <c r="X64">
        <f>(X9*'Growing stock'!T110)*'Other data'!$G$43*'Other data'!$G$41</f>
        <v>3.3306397953486222E-2</v>
      </c>
      <c r="Y64">
        <f>(Y9*'Growing stock'!U110)*'Other data'!$G$43*'Other data'!$G$41</f>
        <v>3.282293097560246E-2</v>
      </c>
      <c r="Z64">
        <f>(Z9*'Growing stock'!V110)*'Other data'!$G$43*'Other data'!$G$41</f>
        <v>3.2822936176078725E-2</v>
      </c>
      <c r="AA64">
        <f>(AA9*'Growing stock'!W110)*'Other data'!$G$43*'Other data'!$G$41</f>
        <v>3.2822941204397639E-2</v>
      </c>
      <c r="AB64">
        <f>(AB9*'Growing stock'!X110)*'Other data'!$G$43*'Other data'!$G$41</f>
        <v>3.2822946068968753E-2</v>
      </c>
      <c r="AC64">
        <f>(AC9*'Growing stock'!Y110)*'Other data'!$G$43*'Other data'!$G$41</f>
        <v>3.2906032664446236E-2</v>
      </c>
      <c r="AD64">
        <f>(AD9*'Growing stock'!Z110)*'Other data'!$G$43*'Other data'!$G$41</f>
        <v>3.290787891537255E-2</v>
      </c>
      <c r="AE64">
        <f>(AE9*'Growing stock'!AA110)*'Other data'!$G$43*'Other data'!$G$41</f>
        <v>3.2909074351580914E-2</v>
      </c>
      <c r="AF64">
        <f>(AF9*'Growing stock'!AB110)*'Other data'!$G$43*'Other data'!$G$41</f>
        <v>3.2908810091895675E-2</v>
      </c>
      <c r="AG64">
        <f>(AG9*'Growing stock'!AC110)*'Other data'!$G$43*'Other data'!$G$41</f>
        <v>3.2908681288748312E-2</v>
      </c>
      <c r="AH64">
        <f>(AH9*'Growing stock'!AD110)*'Other data'!$G$43*'Other data'!$G$41</f>
        <v>3.2908305794686815E-2</v>
      </c>
      <c r="AI64">
        <f>(AI9*'Growing stock'!AE110)*'Other data'!$G$43*'Other data'!$G$41</f>
        <v>5.7587534625388431E-2</v>
      </c>
      <c r="AJ64">
        <f>(AJ9*'Growing stock'!AF110)*'Other data'!$G$43*'Other data'!$G$41</f>
        <v>5.7958227671628247E-2</v>
      </c>
      <c r="AK64">
        <f>(AK9*'Growing stock'!AG110)*'Other data'!$G$43*'Other data'!$G$41</f>
        <v>5.832434701274896E-2</v>
      </c>
      <c r="AL64">
        <f>(AL9*'Growing stock'!AH110)*'Other data'!$G$43*'Other data'!$G$41</f>
        <v>5.8683573289495319E-2</v>
      </c>
      <c r="AM64">
        <f>(AM9*'Growing stock'!AI110)*'Other data'!$G$43*'Other data'!$G$41</f>
        <v>5.9035784552152373E-2</v>
      </c>
      <c r="AN64">
        <f>(AN9*'Growing stock'!AJ110)*'Other data'!$G$43*'Other data'!$G$41</f>
        <v>5.9379956488433749E-2</v>
      </c>
      <c r="AO64">
        <f>(AO9*'Growing stock'!AK110)*'Other data'!$G$43*'Other data'!$G$41</f>
        <v>5.9719047551734378E-2</v>
      </c>
      <c r="AP64">
        <f>(AP9*'Growing stock'!AL110)*'Other data'!$G$43*'Other data'!$G$41</f>
        <v>6.0051910275798259E-2</v>
      </c>
      <c r="AQ64">
        <f>(AQ9*'Growing stock'!AM110)*'Other data'!$G$43*'Other data'!$G$41</f>
        <v>6.037906312105748E-2</v>
      </c>
      <c r="AR64">
        <f>(AR9*'Growing stock'!AN110)*'Other data'!$G$43*'Other data'!$G$41</f>
        <v>6.0705989426959435E-2</v>
      </c>
      <c r="AS64">
        <f>(AS9*'Growing stock'!AO110)*'Other data'!$G$43*'Other data'!$G$41</f>
        <v>6.102445033515317E-2</v>
      </c>
      <c r="AT64">
        <f>(AT9*'Growing stock'!AP110)*'Other data'!$G$43*'Other data'!$G$41</f>
        <v>6.1332374835735885E-2</v>
      </c>
      <c r="AU64">
        <f>(AU9*'Growing stock'!AQ110)*'Other data'!$G$43*'Other data'!$G$41</f>
        <v>6.1631207498964037E-2</v>
      </c>
      <c r="AV64">
        <f>(AV9*'Growing stock'!AR110)*'Other data'!$G$43*'Other data'!$G$41</f>
        <v>6.1921417550284755E-2</v>
      </c>
      <c r="AW64">
        <f>(AW9*'Growing stock'!AS110)*'Other data'!$G$43*'Other data'!$G$41</f>
        <v>6.2773182364984526E-2</v>
      </c>
      <c r="AX64">
        <f>(AX9*'Growing stock'!AT110)*'Other data'!$G$43*'Other data'!$G$41</f>
        <v>6.3617404093583144E-2</v>
      </c>
      <c r="AY64">
        <f>(AY9*'Growing stock'!AU110)*'Other data'!$G$43*'Other data'!$G$41</f>
        <v>6.445739912999382E-2</v>
      </c>
      <c r="AZ64">
        <f>(AZ9*'Growing stock'!AV110)*'Other data'!$G$43*'Other data'!$G$41</f>
        <v>6.529281441192164E-2</v>
      </c>
      <c r="BA64">
        <f>(BA9*'Growing stock'!AW110)*'Other data'!$G$43*'Other data'!$G$41</f>
        <v>7.5336172843743027E-2</v>
      </c>
      <c r="BB64">
        <f>(BB9*'Growing stock'!AX110)*'Other data'!$G$43*'Other data'!$G$41</f>
        <v>7.5159090572731221E-2</v>
      </c>
      <c r="BC64">
        <f>(BC9*'Growing stock'!AY110)*'Other data'!$G$43*'Other data'!$G$41</f>
        <v>7.4984506773846354E-2</v>
      </c>
      <c r="BD64">
        <f>(BD9*'Growing stock'!AZ110)*'Other data'!$G$43*'Other data'!$G$41</f>
        <v>7.4810070299867734E-2</v>
      </c>
      <c r="BE64">
        <f>(BE9*'Growing stock'!BA110)*'Other data'!$G$43*'Other data'!$G$41</f>
        <v>7.3645160548123451E-2</v>
      </c>
      <c r="BF64">
        <f>(BF9*'Growing stock'!BB110)*'Other data'!$G$43*'Other data'!$G$41</f>
        <v>7.3831656499235399E-2</v>
      </c>
      <c r="BG64">
        <f>(BG9*'Growing stock'!BC110)*'Other data'!$G$43*'Other data'!$G$41</f>
        <v>7.3917537624231242E-2</v>
      </c>
      <c r="BH64">
        <f>(BH9*'Growing stock'!BD110)*'Other data'!$G$43*'Other data'!$G$41</f>
        <v>7.4107153309469612E-2</v>
      </c>
      <c r="BI64">
        <f>(BI9*'Growing stock'!BE110)*'Other data'!$G$43*'Other data'!$G$41</f>
        <v>7.4295777612699496E-2</v>
      </c>
      <c r="BJ64">
        <f>(BJ9*'Growing stock'!BF110)*'Other data'!$G$43*'Other data'!$G$41</f>
        <v>7.4488576622062347E-2</v>
      </c>
      <c r="BK64">
        <f>(BK9*'Growing stock'!BG110)*'Other data'!$G$43*'Other data'!$G$41</f>
        <v>7.4680360459153231E-2</v>
      </c>
      <c r="BL64">
        <f>(BL9*'Growing stock'!BH110)*'Other data'!$G$43*'Other data'!$G$41</f>
        <v>7.4871137120916934E-2</v>
      </c>
      <c r="BM64">
        <f>(BM9*'Growing stock'!BI110)*'Other data'!$G$43*'Other data'!$G$41</f>
        <v>7.5060914520523797E-2</v>
      </c>
      <c r="BN64">
        <f>(BN9*'Growing stock'!BJ110)*'Other data'!$G$43*'Other data'!$G$41</f>
        <v>7.5249700488465146E-2</v>
      </c>
      <c r="BO64">
        <f>(BO9*'Growing stock'!BK110)*'Other data'!$G$43*'Other data'!$G$41</f>
        <v>7.5437502773629136E-2</v>
      </c>
      <c r="BP64">
        <f>(BP9*'Growing stock'!BL110)*'Other data'!$G$43*'Other data'!$G$41</f>
        <v>7.5624329044361532E-2</v>
      </c>
      <c r="BQ64">
        <f>(BQ9*'Growing stock'!BM110)*'Other data'!$G$43*'Other data'!$G$41</f>
        <v>7.5946744742176178E-2</v>
      </c>
      <c r="BR64">
        <f>(BR9*'Growing stock'!BN110)*'Other data'!$G$43*'Other data'!$G$41</f>
        <v>7.6266807078457677E-2</v>
      </c>
      <c r="BS64">
        <f>(BS9*'Growing stock'!BO110)*'Other data'!$G$43*'Other data'!$G$41</f>
        <v>7.6584541725830318E-2</v>
      </c>
      <c r="BT64">
        <f>(BT9*'Growing stock'!BP110)*'Other data'!$G$43*'Other data'!$G$41</f>
        <v>7.6899973984858205E-2</v>
      </c>
      <c r="BU64">
        <f>(BU9*'Growing stock'!BQ110)*'Other data'!$G$43*'Other data'!$G$41</f>
        <v>7.7213128790760116E-2</v>
      </c>
      <c r="BV64">
        <f>(BV9*'Growing stock'!BR110)*'Other data'!$G$43*'Other data'!$G$41</f>
        <v>7.7524030719979473E-2</v>
      </c>
      <c r="BW64">
        <f>(BW9*'Growing stock'!BS110)*'Other data'!$G$43*'Other data'!$G$41</f>
        <v>7.7832703996616015E-2</v>
      </c>
      <c r="BX64">
        <f>(BX9*'Growing stock'!BT110)*'Other data'!$G$43*'Other data'!$G$41</f>
        <v>7.8139172498715256E-2</v>
      </c>
      <c r="BY64">
        <f>(BY9*'Growing stock'!BU110)*'Other data'!$G$43*'Other data'!$G$41</f>
        <v>7.8443459764427709E-2</v>
      </c>
      <c r="BZ64">
        <f>(BZ9*'Growing stock'!BV110)*'Other data'!$G$43*'Other data'!$G$41</f>
        <v>7.874558899803466E-2</v>
      </c>
    </row>
    <row r="65" spans="1:78" ht="14.5" customHeight="1" x14ac:dyDescent="0.35">
      <c r="A65" s="12" t="s">
        <v>119</v>
      </c>
      <c r="B65" s="154" t="s">
        <v>0</v>
      </c>
      <c r="C65" s="12" t="s">
        <v>8</v>
      </c>
      <c r="D65" s="40" t="s">
        <v>17</v>
      </c>
      <c r="E65" s="40" t="s">
        <v>25</v>
      </c>
      <c r="F65" t="s">
        <v>13</v>
      </c>
      <c r="J65">
        <f>J$9*'Growing stock'!F$110*'Other data'!$E$47*'Other data'!$E$41</f>
        <v>2.6183239311245144E-3</v>
      </c>
      <c r="K65">
        <f>K9*'Growing stock'!G110*'Other data'!$E$47*'Other data'!$E$41</f>
        <v>2.4985145504077123E-3</v>
      </c>
      <c r="L65">
        <f>L9*'Growing stock'!H110*'Other data'!$E$47*'Other data'!$E$41</f>
        <v>2.4873690254664581E-3</v>
      </c>
      <c r="M65">
        <f>M9*'Growing stock'!I110*'Other data'!$E$47*'Other data'!$E$41</f>
        <v>2.4766643471609458E-3</v>
      </c>
      <c r="N65">
        <f>N9*'Growing stock'!J110*'Other data'!$E$47*'Other data'!$E$41</f>
        <v>2.4876367193717593E-3</v>
      </c>
      <c r="O65">
        <f>O9*'Growing stock'!K110*'Other data'!$E$47*'Other data'!$E$41</f>
        <v>2.5200064632534603E-3</v>
      </c>
      <c r="P65">
        <f>P9*'Growing stock'!L110*'Other data'!$E$47*'Other data'!$E$41</f>
        <v>2.4680428680350849E-3</v>
      </c>
      <c r="Q65">
        <f>Q9*'Growing stock'!M110*'Other data'!$E$47*'Other data'!$E$41</f>
        <v>2.4268167409761524E-3</v>
      </c>
      <c r="R65">
        <f>R9*'Growing stock'!N110*'Other data'!$E$47*'Other data'!$E$41</f>
        <v>2.5094356207752389E-3</v>
      </c>
      <c r="S65">
        <f>S9*'Growing stock'!O110*'Other data'!$E$47*'Other data'!$E$41</f>
        <v>2.3686649668961703E-3</v>
      </c>
      <c r="T65">
        <f>T9*'Growing stock'!P110*'Other data'!$E$47*'Other data'!$E$41</f>
        <v>2.4102303445787442E-3</v>
      </c>
      <c r="U65">
        <f>U9*'Growing stock'!Q110*'Other data'!$E$47*'Other data'!$E$41</f>
        <v>2.5478231855676891E-3</v>
      </c>
      <c r="V65">
        <f>V9*'Growing stock'!R110*'Other data'!$E$47*'Other data'!$E$41</f>
        <v>2.4131591659304901E-3</v>
      </c>
      <c r="W65">
        <f>W9*'Growing stock'!S110*'Other data'!$E$47*'Other data'!$E$41</f>
        <v>2.3769373722364964E-3</v>
      </c>
      <c r="X65">
        <f>X9*'Growing stock'!T110*'Other data'!$E$47*'Other data'!$E$41</f>
        <v>5.2041246802322222E-3</v>
      </c>
      <c r="Y65">
        <f>Y9*'Growing stock'!U110*'Other data'!$E$47*'Other data'!$E$41</f>
        <v>5.1285829649378835E-3</v>
      </c>
      <c r="Z65">
        <f>Z9*'Growing stock'!V110*'Other data'!$E$47*'Other data'!$E$41</f>
        <v>5.128583777512301E-3</v>
      </c>
      <c r="AA65">
        <f>AA9*'Growing stock'!W110*'Other data'!$E$47*'Other data'!$E$41</f>
        <v>5.1285845631871309E-3</v>
      </c>
      <c r="AB65">
        <f>AB9*'Growing stock'!X110*'Other data'!$E$47*'Other data'!$E$41</f>
        <v>5.128585323276369E-3</v>
      </c>
      <c r="AC65">
        <f>AC9*'Growing stock'!Y110*'Other data'!$E$47*'Other data'!$E$41</f>
        <v>5.1415676038197239E-3</v>
      </c>
      <c r="AD65">
        <f>AD9*'Growing stock'!Z110*'Other data'!$E$47*'Other data'!$E$41</f>
        <v>5.1418560805269612E-3</v>
      </c>
      <c r="AE65">
        <f>AE9*'Growing stock'!AA110*'Other data'!$E$47*'Other data'!$E$41</f>
        <v>5.1420428674345195E-3</v>
      </c>
      <c r="AF65">
        <f>AF9*'Growing stock'!AB110*'Other data'!$E$47*'Other data'!$E$41</f>
        <v>5.1420015768586999E-3</v>
      </c>
      <c r="AG65">
        <f>AG9*'Growing stock'!AC110*'Other data'!$E$47*'Other data'!$E$41</f>
        <v>5.1419814513669242E-3</v>
      </c>
      <c r="AH65">
        <f>AH9*'Growing stock'!AD110*'Other data'!$E$47*'Other data'!$E$41</f>
        <v>5.1419227804198157E-3</v>
      </c>
      <c r="AI65">
        <f>AI9*'Growing stock'!AE110*'Other data'!$E$47*'Other data'!$E$41</f>
        <v>8.9980522852169433E-3</v>
      </c>
      <c r="AJ65">
        <f>AJ9*'Growing stock'!AF110*'Other data'!$E$47*'Other data'!$E$41</f>
        <v>9.0559730736919138E-3</v>
      </c>
      <c r="AK65">
        <f>AK9*'Growing stock'!AG110*'Other data'!$E$47*'Other data'!$E$41</f>
        <v>9.1131792207420261E-3</v>
      </c>
      <c r="AL65">
        <f>AL9*'Growing stock'!AH110*'Other data'!$E$47*'Other data'!$E$41</f>
        <v>9.1693083264836432E-3</v>
      </c>
      <c r="AM65">
        <f>AM9*'Growing stock'!AI110*'Other data'!$E$47*'Other data'!$E$41</f>
        <v>9.2243413362738096E-3</v>
      </c>
      <c r="AN65">
        <f>AN9*'Growing stock'!AJ110*'Other data'!$E$47*'Other data'!$E$41</f>
        <v>9.2781182013177733E-3</v>
      </c>
      <c r="AO65">
        <f>AO9*'Growing stock'!AK110*'Other data'!$E$47*'Other data'!$E$41</f>
        <v>9.3311011799584974E-3</v>
      </c>
      <c r="AP65">
        <f>AP9*'Growing stock'!AL110*'Other data'!$E$47*'Other data'!$E$41</f>
        <v>9.3831109805934763E-3</v>
      </c>
      <c r="AQ65">
        <f>AQ9*'Growing stock'!AM110*'Other data'!$E$47*'Other data'!$E$41</f>
        <v>9.4342286126652304E-3</v>
      </c>
      <c r="AR65">
        <f>AR9*'Growing stock'!AN110*'Other data'!$E$47*'Other data'!$E$41</f>
        <v>9.4853108479624124E-3</v>
      </c>
      <c r="AS65">
        <f>AS9*'Growing stock'!AO110*'Other data'!$E$47*'Other data'!$E$41</f>
        <v>9.5350703648676843E-3</v>
      </c>
      <c r="AT65">
        <f>AT9*'Growing stock'!AP110*'Other data'!$E$47*'Other data'!$E$41</f>
        <v>9.5831835680837349E-3</v>
      </c>
      <c r="AU65">
        <f>AU9*'Growing stock'!AQ110*'Other data'!$E$47*'Other data'!$E$41</f>
        <v>9.6298761717131323E-3</v>
      </c>
      <c r="AV65">
        <f>AV9*'Growing stock'!AR110*'Other data'!$E$47*'Other data'!$E$41</f>
        <v>9.6752214922319942E-3</v>
      </c>
      <c r="AW65">
        <f>AW9*'Growing stock'!AS110*'Other data'!$E$47*'Other data'!$E$41</f>
        <v>9.8083097445288338E-3</v>
      </c>
      <c r="AX65">
        <f>AX9*'Growing stock'!AT110*'Other data'!$E$47*'Other data'!$E$41</f>
        <v>9.9402193896223675E-3</v>
      </c>
      <c r="AY65">
        <f>AY9*'Growing stock'!AU110*'Other data'!$E$47*'Other data'!$E$41</f>
        <v>1.0071468614061534E-2</v>
      </c>
      <c r="AZ65">
        <f>AZ9*'Growing stock'!AV110*'Other data'!$E$47*'Other data'!$E$41</f>
        <v>1.0202002251862756E-2</v>
      </c>
      <c r="BA65">
        <f>BA9*'Growing stock'!AW110*'Other data'!$E$47*'Other data'!$E$41</f>
        <v>1.1771277006834849E-2</v>
      </c>
      <c r="BB65">
        <f>BB9*'Growing stock'!AX110*'Other data'!$E$47*'Other data'!$E$41</f>
        <v>1.1743607901989252E-2</v>
      </c>
      <c r="BC65">
        <f>BC9*'Growing stock'!AY110*'Other data'!$E$47*'Other data'!$E$41</f>
        <v>1.1716329183413492E-2</v>
      </c>
      <c r="BD65">
        <f>BD9*'Growing stock'!AZ110*'Other data'!$E$47*'Other data'!$E$41</f>
        <v>1.1689073484354334E-2</v>
      </c>
      <c r="BE65">
        <f>BE9*'Growing stock'!BA110*'Other data'!$E$47*'Other data'!$E$41</f>
        <v>1.150705633564429E-2</v>
      </c>
      <c r="BF65">
        <f>BF9*'Growing stock'!BB110*'Other data'!$E$47*'Other data'!$E$41</f>
        <v>1.1536196328005531E-2</v>
      </c>
      <c r="BG65">
        <f>BG9*'Growing stock'!BC110*'Other data'!$E$47*'Other data'!$E$41</f>
        <v>1.1549615253786132E-2</v>
      </c>
      <c r="BH65">
        <f>BH9*'Growing stock'!BD110*'Other data'!$E$47*'Other data'!$E$41</f>
        <v>1.1579242704604628E-2</v>
      </c>
      <c r="BI65">
        <f>BI9*'Growing stock'!BE110*'Other data'!$E$47*'Other data'!$E$41</f>
        <v>1.1608715251984297E-2</v>
      </c>
      <c r="BJ65">
        <f>BJ9*'Growing stock'!BF110*'Other data'!$E$47*'Other data'!$E$41</f>
        <v>1.1638840097197244E-2</v>
      </c>
      <c r="BK65">
        <f>BK9*'Growing stock'!BG110*'Other data'!$E$47*'Other data'!$E$41</f>
        <v>1.1668806321742692E-2</v>
      </c>
      <c r="BL65">
        <f>BL9*'Growing stock'!BH110*'Other data'!$E$47*'Other data'!$E$41</f>
        <v>1.169861517514327E-2</v>
      </c>
      <c r="BM65">
        <f>BM9*'Growing stock'!BI110*'Other data'!$E$47*'Other data'!$E$41</f>
        <v>1.1728267893831844E-2</v>
      </c>
      <c r="BN65">
        <f>BN9*'Growing stock'!BJ110*'Other data'!$E$47*'Other data'!$E$41</f>
        <v>1.1757765701322677E-2</v>
      </c>
      <c r="BO65">
        <f>BO9*'Growing stock'!BK110*'Other data'!$E$47*'Other data'!$E$41</f>
        <v>1.1787109808379553E-2</v>
      </c>
      <c r="BP65">
        <f>BP9*'Growing stock'!BL110*'Other data'!$E$47*'Other data'!$E$41</f>
        <v>1.181630141318149E-2</v>
      </c>
      <c r="BQ65">
        <f>BQ9*'Growing stock'!BM110*'Other data'!$E$47*'Other data'!$E$41</f>
        <v>1.1866678865965029E-2</v>
      </c>
      <c r="BR65">
        <f>BR9*'Growing stock'!BN110*'Other data'!$E$47*'Other data'!$E$41</f>
        <v>1.1916688606009014E-2</v>
      </c>
      <c r="BS65">
        <f>BS9*'Growing stock'!BO110*'Other data'!$E$47*'Other data'!$E$41</f>
        <v>1.1966334644660988E-2</v>
      </c>
      <c r="BT65">
        <f>BT9*'Growing stock'!BP110*'Other data'!$E$47*'Other data'!$E$41</f>
        <v>1.2015620935134093E-2</v>
      </c>
      <c r="BU65">
        <f>BU9*'Growing stock'!BQ110*'Other data'!$E$47*'Other data'!$E$41</f>
        <v>1.2064551373556267E-2</v>
      </c>
      <c r="BV65">
        <f>BV9*'Growing stock'!BR110*'Other data'!$E$47*'Other data'!$E$41</f>
        <v>1.2113129799996793E-2</v>
      </c>
      <c r="BW65">
        <f>BW9*'Growing stock'!BS110*'Other data'!$E$47*'Other data'!$E$41</f>
        <v>1.2161359999471254E-2</v>
      </c>
      <c r="BX65">
        <f>BX9*'Growing stock'!BT110*'Other data'!$E$47*'Other data'!$E$41</f>
        <v>1.2209245702924261E-2</v>
      </c>
      <c r="BY65">
        <f>BY9*'Growing stock'!BU110*'Other data'!$E$47*'Other data'!$E$41</f>
        <v>1.2256790588191832E-2</v>
      </c>
      <c r="BZ65">
        <f>BZ9*'Growing stock'!BV110*'Other data'!$E$47*'Other data'!$E$41</f>
        <v>1.2303998280942915E-2</v>
      </c>
    </row>
    <row r="66" spans="1:78" ht="14.5" customHeight="1" x14ac:dyDescent="0.35">
      <c r="A66" s="12" t="s">
        <v>119</v>
      </c>
      <c r="B66" s="154" t="s">
        <v>0</v>
      </c>
      <c r="C66" s="12" t="s">
        <v>8</v>
      </c>
      <c r="D66" s="40" t="s">
        <v>17</v>
      </c>
      <c r="E66" s="40" t="s">
        <v>23</v>
      </c>
      <c r="F66" t="s">
        <v>14</v>
      </c>
      <c r="J66">
        <f>J$9*'Growing stock'!F$110*'Other data'!$E$41*'Other data'!$E$45</f>
        <v>1.0036908402643971E-2</v>
      </c>
      <c r="K66">
        <f>K$9*'Growing stock'!G110*'Other data'!$E$41*'Other data'!$E$45</f>
        <v>9.5776391098962316E-3</v>
      </c>
      <c r="L66">
        <f>L$9*'Growing stock'!H110*'Other data'!$E$41*'Other data'!$E$45</f>
        <v>9.5349145976214231E-3</v>
      </c>
      <c r="M66">
        <f>M$9*'Growing stock'!I110*'Other data'!$E$41*'Other data'!$E$45</f>
        <v>9.4938799974502927E-3</v>
      </c>
      <c r="N66">
        <f>N$9*'Growing stock'!J110*'Other data'!$E$41*'Other data'!$E$45</f>
        <v>9.5359407575917442E-3</v>
      </c>
      <c r="O66">
        <f>O$9*'Growing stock'!K110*'Other data'!$E$41*'Other data'!$E$45</f>
        <v>9.6600247758049321E-3</v>
      </c>
      <c r="P66">
        <f>P$9*'Growing stock'!L110*'Other data'!$E$41*'Other data'!$E$45</f>
        <v>9.4608309941344934E-3</v>
      </c>
      <c r="Q66">
        <f>Q$9*'Growing stock'!M110*'Other data'!$E$41*'Other data'!$E$45</f>
        <v>9.3027975070752531E-3</v>
      </c>
      <c r="R66">
        <f>R$9*'Growing stock'!N110*'Other data'!$E$41*'Other data'!$E$45</f>
        <v>9.6195032129717493E-3</v>
      </c>
      <c r="S66">
        <f>S$9*'Growing stock'!O110*'Other data'!$E$41*'Other data'!$E$45</f>
        <v>9.079882373101986E-3</v>
      </c>
      <c r="T66">
        <f>T$9*'Growing stock'!P110*'Other data'!$E$41*'Other data'!$E$45</f>
        <v>9.2392163208851862E-3</v>
      </c>
      <c r="U66">
        <f>U$9*'Growing stock'!Q110*'Other data'!$E$41*'Other data'!$E$45</f>
        <v>9.7666555446761436E-3</v>
      </c>
      <c r="V66">
        <f>V$9*'Growing stock'!R110*'Other data'!$E$41*'Other data'!$E$45</f>
        <v>9.250443469400212E-3</v>
      </c>
      <c r="W66">
        <f>W$9*'Growing stock'!S110*'Other data'!$E$41*'Other data'!$E$45</f>
        <v>9.1115932602399037E-3</v>
      </c>
      <c r="X66">
        <f>X$9*'Growing stock'!T110*'Other data'!$E$41*'Other data'!$E$45</f>
        <v>1.9949144607556854E-2</v>
      </c>
      <c r="Y66">
        <f>Y$9*'Growing stock'!U110*'Other data'!$E$41*'Other data'!$E$45</f>
        <v>1.965956803226189E-2</v>
      </c>
      <c r="Z66">
        <f>Z$9*'Growing stock'!V110*'Other data'!$E$41*'Other data'!$E$45</f>
        <v>1.9659571147130489E-2</v>
      </c>
      <c r="AA66">
        <f>AA$9*'Growing stock'!W110*'Other data'!$E$41*'Other data'!$E$45</f>
        <v>1.9659574158884006E-2</v>
      </c>
      <c r="AB66">
        <f>AB$9*'Growing stock'!X110*'Other data'!$E$41*'Other data'!$E$45</f>
        <v>1.9659577072559414E-2</v>
      </c>
      <c r="AC66">
        <f>AC$9*'Growing stock'!Y110*'Other data'!$E$41*'Other data'!$E$45</f>
        <v>1.9709342481308945E-2</v>
      </c>
      <c r="AD66">
        <f>AD$9*'Growing stock'!Z110*'Other data'!$E$41*'Other data'!$E$45</f>
        <v>1.9710448308686686E-2</v>
      </c>
      <c r="AE66">
        <f>AE$9*'Growing stock'!AA110*'Other data'!$E$41*'Other data'!$E$45</f>
        <v>1.9711164325165655E-2</v>
      </c>
      <c r="AF66">
        <f>AF$9*'Growing stock'!AB110*'Other data'!$E$41*'Other data'!$E$45</f>
        <v>1.9711006044625019E-2</v>
      </c>
      <c r="AG66">
        <f>AG$9*'Growing stock'!AC110*'Other data'!$E$41*'Other data'!$E$45</f>
        <v>1.9710928896906545E-2</v>
      </c>
      <c r="AH66">
        <f>AH$9*'Growing stock'!AD110*'Other data'!$E$41*'Other data'!$E$45</f>
        <v>1.9710703991609294E-2</v>
      </c>
      <c r="AI66">
        <f>AI$9*'Growing stock'!AE110*'Other data'!$E$41*'Other data'!$E$45</f>
        <v>3.4492533759998285E-2</v>
      </c>
      <c r="AJ66">
        <f>AJ$9*'Growing stock'!AF110*'Other data'!$E$41*'Other data'!$E$45</f>
        <v>3.4714563449152337E-2</v>
      </c>
      <c r="AK66">
        <f>AK$9*'Growing stock'!AG110*'Other data'!$E$41*'Other data'!$E$45</f>
        <v>3.4933853679511101E-2</v>
      </c>
      <c r="AL66">
        <f>AL$9*'Growing stock'!AH110*'Other data'!$E$41*'Other data'!$E$45</f>
        <v>3.5149015251520636E-2</v>
      </c>
      <c r="AM66">
        <f>AM$9*'Growing stock'!AI110*'Other data'!$E$41*'Other data'!$E$45</f>
        <v>3.5359975122382939E-2</v>
      </c>
      <c r="AN66">
        <f>AN$9*'Growing stock'!AJ110*'Other data'!$E$41*'Other data'!$E$45</f>
        <v>3.5566119771718134E-2</v>
      </c>
      <c r="AO66">
        <f>AO$9*'Growing stock'!AK110*'Other data'!$E$41*'Other data'!$E$45</f>
        <v>3.5769221189840904E-2</v>
      </c>
      <c r="AP66">
        <f>AP$9*'Growing stock'!AL110*'Other data'!$E$41*'Other data'!$E$45</f>
        <v>3.5968592092275001E-2</v>
      </c>
      <c r="AQ66">
        <f>AQ$9*'Growing stock'!AM110*'Other data'!$E$41*'Other data'!$E$45</f>
        <v>3.6164543015216724E-2</v>
      </c>
      <c r="AR66">
        <f>AR$9*'Growing stock'!AN110*'Other data'!$E$41*'Other data'!$E$45</f>
        <v>3.6360358250522584E-2</v>
      </c>
      <c r="AS66">
        <f>AS$9*'Growing stock'!AO110*'Other data'!$E$41*'Other data'!$E$45</f>
        <v>3.6551103065326121E-2</v>
      </c>
      <c r="AT66">
        <f>AT$9*'Growing stock'!AP110*'Other data'!$E$41*'Other data'!$E$45</f>
        <v>3.6735537010987647E-2</v>
      </c>
      <c r="AU66">
        <f>AU$9*'Growing stock'!AQ110*'Other data'!$E$41*'Other data'!$E$45</f>
        <v>3.6914525324900346E-2</v>
      </c>
      <c r="AV66">
        <f>AV$9*'Growing stock'!AR110*'Other data'!$E$41*'Other data'!$E$45</f>
        <v>3.7088349053555979E-2</v>
      </c>
      <c r="AW66">
        <f>AW$9*'Growing stock'!AS110*'Other data'!$E$41*'Other data'!$E$45</f>
        <v>3.7598520687360526E-2</v>
      </c>
      <c r="AX66">
        <f>AX$9*'Growing stock'!AT110*'Other data'!$E$41*'Other data'!$E$45</f>
        <v>3.8104174326885738E-2</v>
      </c>
      <c r="AY66">
        <f>AY$9*'Growing stock'!AU110*'Other data'!$E$41*'Other data'!$E$45</f>
        <v>3.8607296353902552E-2</v>
      </c>
      <c r="AZ66">
        <f>AZ$9*'Growing stock'!AV110*'Other data'!$E$41*'Other data'!$E$45</f>
        <v>3.9107675298807237E-2</v>
      </c>
      <c r="BA66">
        <f>BA$9*'Growing stock'!AW110*'Other data'!$E$41*'Other data'!$E$45</f>
        <v>4.5123228526200258E-2</v>
      </c>
      <c r="BB66">
        <f>BB$9*'Growing stock'!AX110*'Other data'!$E$41*'Other data'!$E$45</f>
        <v>4.5017163624292138E-2</v>
      </c>
      <c r="BC66">
        <f>BC$9*'Growing stock'!AY110*'Other data'!$E$41*'Other data'!$E$45</f>
        <v>4.4912595203085055E-2</v>
      </c>
      <c r="BD66">
        <f>BD$9*'Growing stock'!AZ110*'Other data'!$E$41*'Other data'!$E$45</f>
        <v>4.4808115023358276E-2</v>
      </c>
      <c r="BE66">
        <f>BE$9*'Growing stock'!BA110*'Other data'!$E$41*'Other data'!$E$45</f>
        <v>4.411038261996978E-2</v>
      </c>
      <c r="BF66">
        <f>BF$9*'Growing stock'!BB110*'Other data'!$E$41*'Other data'!$E$45</f>
        <v>4.4222085924021208E-2</v>
      </c>
      <c r="BG66">
        <f>BG$9*'Growing stock'!BC110*'Other data'!$E$41*'Other data'!$E$45</f>
        <v>4.4273525139513506E-2</v>
      </c>
      <c r="BH66">
        <f>BH$9*'Growing stock'!BD110*'Other data'!$E$41*'Other data'!$E$45</f>
        <v>4.4387097034317743E-2</v>
      </c>
      <c r="BI66">
        <f>BI$9*'Growing stock'!BE110*'Other data'!$E$41*'Other data'!$E$45</f>
        <v>4.4500075132606474E-2</v>
      </c>
      <c r="BJ66">
        <f>BJ$9*'Growing stock'!BF110*'Other data'!$E$41*'Other data'!$E$45</f>
        <v>4.4615553705922774E-2</v>
      </c>
      <c r="BK66">
        <f>BK$9*'Growing stock'!BG110*'Other data'!$E$41*'Other data'!$E$45</f>
        <v>4.4730424233346992E-2</v>
      </c>
      <c r="BL66">
        <f>BL$9*'Growing stock'!BH110*'Other data'!$E$41*'Other data'!$E$45</f>
        <v>4.4844691504715872E-2</v>
      </c>
      <c r="BM66">
        <f>BM$9*'Growing stock'!BI110*'Other data'!$E$41*'Other data'!$E$45</f>
        <v>4.4958360259688739E-2</v>
      </c>
      <c r="BN66">
        <f>BN$9*'Growing stock'!BJ110*'Other data'!$E$41*'Other data'!$E$45</f>
        <v>4.5071435188403598E-2</v>
      </c>
      <c r="BO66">
        <f>BO$9*'Growing stock'!BK110*'Other data'!$E$41*'Other data'!$E$45</f>
        <v>4.5183920932121625E-2</v>
      </c>
      <c r="BP66">
        <f>BP$9*'Growing stock'!BL110*'Other data'!$E$41*'Other data'!$E$45</f>
        <v>4.5295822083862382E-2</v>
      </c>
      <c r="BQ66">
        <f>BQ$9*'Growing stock'!BM110*'Other data'!$E$41*'Other data'!$E$45</f>
        <v>4.548893565286595E-2</v>
      </c>
      <c r="BR66">
        <f>BR$9*'Growing stock'!BN110*'Other data'!$E$41*'Other data'!$E$45</f>
        <v>4.5680639656367886E-2</v>
      </c>
      <c r="BS66">
        <f>BS$9*'Growing stock'!BO110*'Other data'!$E$41*'Other data'!$E$45</f>
        <v>4.5870949471200462E-2</v>
      </c>
      <c r="BT66">
        <f>BT$9*'Growing stock'!BP110*'Other data'!$E$41*'Other data'!$E$45</f>
        <v>4.6059880251347364E-2</v>
      </c>
      <c r="BU66">
        <f>BU$9*'Growing stock'!BQ110*'Other data'!$E$41*'Other data'!$E$45</f>
        <v>4.6247446931965697E-2</v>
      </c>
      <c r="BV66">
        <f>BV$9*'Growing stock'!BR110*'Other data'!$E$41*'Other data'!$E$45</f>
        <v>4.6433664233321043E-2</v>
      </c>
      <c r="BW66">
        <f>BW$9*'Growing stock'!BS110*'Other data'!$E$41*'Other data'!$E$45</f>
        <v>4.6618546664639812E-2</v>
      </c>
      <c r="BX66">
        <f>BX$9*'Growing stock'!BT110*'Other data'!$E$41*'Other data'!$E$45</f>
        <v>4.6802108527876335E-2</v>
      </c>
      <c r="BY66">
        <f>BY$9*'Growing stock'!BU110*'Other data'!$E$41*'Other data'!$E$45</f>
        <v>4.6984363921402025E-2</v>
      </c>
      <c r="BZ66">
        <f>BZ$9*'Growing stock'!BV110*'Other data'!$E$41*'Other data'!$E$45</f>
        <v>4.7165326743614511E-2</v>
      </c>
    </row>
    <row r="67" spans="1:78" ht="14.5" customHeight="1" x14ac:dyDescent="0.35">
      <c r="A67" s="12" t="s">
        <v>119</v>
      </c>
      <c r="B67" s="154" t="s">
        <v>0</v>
      </c>
      <c r="C67" s="12" t="s">
        <v>8</v>
      </c>
      <c r="D67" s="40" t="s">
        <v>17</v>
      </c>
      <c r="E67" s="40" t="s">
        <v>24</v>
      </c>
      <c r="F67" t="s">
        <v>15</v>
      </c>
      <c r="J67">
        <f>J$9*'Growing stock'!F$110*'Other data'!$E$41*'Other data'!$E$46</f>
        <v>8.7277464370817139E-4</v>
      </c>
      <c r="K67">
        <f>K$9*'Growing stock'!G110*'Other data'!$E$41*'Other data'!$E$46</f>
        <v>8.3283818346923755E-4</v>
      </c>
      <c r="L67">
        <f>L$9*'Growing stock'!H110*'Other data'!$E$41*'Other data'!$E$46</f>
        <v>8.2912300848881932E-4</v>
      </c>
      <c r="M67">
        <f>M$9*'Growing stock'!I110*'Other data'!$E$41*'Other data'!$E$46</f>
        <v>8.2555478238698185E-4</v>
      </c>
      <c r="N67">
        <f>N$9*'Growing stock'!J110*'Other data'!$E$41*'Other data'!$E$46</f>
        <v>8.2921223979058644E-4</v>
      </c>
      <c r="O67">
        <f>O$9*'Growing stock'!K110*'Other data'!$E$41*'Other data'!$E$46</f>
        <v>8.4000215441782018E-4</v>
      </c>
      <c r="P67">
        <f>P$9*'Growing stock'!L110*'Other data'!$E$41*'Other data'!$E$46</f>
        <v>8.2268095601169505E-4</v>
      </c>
      <c r="Q67">
        <f>Q$9*'Growing stock'!M110*'Other data'!$E$41*'Other data'!$E$46</f>
        <v>8.0893891365871762E-4</v>
      </c>
      <c r="R67">
        <f>R$9*'Growing stock'!N110*'Other data'!$E$41*'Other data'!$E$46</f>
        <v>8.3647854025841297E-4</v>
      </c>
      <c r="S67">
        <f>S$9*'Growing stock'!O110*'Other data'!$E$41*'Other data'!$E$46</f>
        <v>7.8955498896539009E-4</v>
      </c>
      <c r="T67">
        <f>T$9*'Growing stock'!P110*'Other data'!$E$41*'Other data'!$E$46</f>
        <v>8.0341011485958143E-4</v>
      </c>
      <c r="U67">
        <f>U$9*'Growing stock'!Q110*'Other data'!$E$41*'Other data'!$E$46</f>
        <v>8.4927439518922988E-4</v>
      </c>
      <c r="V67">
        <f>V$9*'Growing stock'!R110*'Other data'!$E$41*'Other data'!$E$46</f>
        <v>8.0438638864349665E-4</v>
      </c>
      <c r="W67">
        <f>W$9*'Growing stock'!S110*'Other data'!$E$41*'Other data'!$E$46</f>
        <v>7.9231245741216553E-4</v>
      </c>
      <c r="X67">
        <f>X$9*'Growing stock'!T110*'Other data'!$E$41*'Other data'!$E$46</f>
        <v>1.7347082267440742E-3</v>
      </c>
      <c r="Y67">
        <f>Y$9*'Growing stock'!U110*'Other data'!$E$41*'Other data'!$E$46</f>
        <v>1.7095276549792949E-3</v>
      </c>
      <c r="Z67">
        <f>Z$9*'Growing stock'!V110*'Other data'!$E$41*'Other data'!$E$46</f>
        <v>1.7095279258374338E-3</v>
      </c>
      <c r="AA67">
        <f>AA$9*'Growing stock'!W110*'Other data'!$E$41*'Other data'!$E$46</f>
        <v>1.709528187729044E-3</v>
      </c>
      <c r="AB67">
        <f>AB$9*'Growing stock'!X110*'Other data'!$E$41*'Other data'!$E$46</f>
        <v>1.709528441092123E-3</v>
      </c>
      <c r="AC67">
        <f>AC$9*'Growing stock'!Y110*'Other data'!$E$41*'Other data'!$E$46</f>
        <v>1.7138558679399083E-3</v>
      </c>
      <c r="AD67">
        <f>AD$9*'Growing stock'!Z110*'Other data'!$E$41*'Other data'!$E$46</f>
        <v>1.7139520268423204E-3</v>
      </c>
      <c r="AE67">
        <f>AE$9*'Growing stock'!AA110*'Other data'!$E$41*'Other data'!$E$46</f>
        <v>1.7140142891448396E-3</v>
      </c>
      <c r="AF67">
        <f>AF$9*'Growing stock'!AB110*'Other data'!$E$41*'Other data'!$E$46</f>
        <v>1.7140005256195668E-3</v>
      </c>
      <c r="AG67">
        <f>AG$9*'Growing stock'!AC110*'Other data'!$E$41*'Other data'!$E$46</f>
        <v>1.7139938171223082E-3</v>
      </c>
      <c r="AH67">
        <f>AH$9*'Growing stock'!AD110*'Other data'!$E$41*'Other data'!$E$46</f>
        <v>1.7139742601399385E-3</v>
      </c>
      <c r="AI67">
        <f>AI$9*'Growing stock'!AE110*'Other data'!$E$41*'Other data'!$E$46</f>
        <v>2.9993507617389814E-3</v>
      </c>
      <c r="AJ67">
        <f>AJ$9*'Growing stock'!AF110*'Other data'!$E$41*'Other data'!$E$46</f>
        <v>3.0186576912306379E-3</v>
      </c>
      <c r="AK67">
        <f>AK$9*'Growing stock'!AG110*'Other data'!$E$41*'Other data'!$E$46</f>
        <v>3.0377264069140087E-3</v>
      </c>
      <c r="AL67">
        <f>AL$9*'Growing stock'!AH110*'Other data'!$E$41*'Other data'!$E$46</f>
        <v>3.0564361088278812E-3</v>
      </c>
      <c r="AM67">
        <f>AM$9*'Growing stock'!AI110*'Other data'!$E$41*'Other data'!$E$46</f>
        <v>3.0747804454246031E-3</v>
      </c>
      <c r="AN67">
        <f>AN$9*'Growing stock'!AJ110*'Other data'!$E$41*'Other data'!$E$46</f>
        <v>3.0927060671059247E-3</v>
      </c>
      <c r="AO67">
        <f>AO$9*'Growing stock'!AK110*'Other data'!$E$41*'Other data'!$E$46</f>
        <v>3.1103670599861655E-3</v>
      </c>
      <c r="AP67">
        <f>AP$9*'Growing stock'!AL110*'Other data'!$E$41*'Other data'!$E$46</f>
        <v>3.127703660197826E-3</v>
      </c>
      <c r="AQ67">
        <f>AQ$9*'Growing stock'!AM110*'Other data'!$E$41*'Other data'!$E$46</f>
        <v>3.1447428708884107E-3</v>
      </c>
      <c r="AR67">
        <f>AR$9*'Growing stock'!AN110*'Other data'!$E$41*'Other data'!$E$46</f>
        <v>3.1617702826541379E-3</v>
      </c>
      <c r="AS67">
        <f>AS$9*'Growing stock'!AO110*'Other data'!$E$41*'Other data'!$E$46</f>
        <v>3.178356788289228E-3</v>
      </c>
      <c r="AT67">
        <f>AT$9*'Growing stock'!AP110*'Other data'!$E$41*'Other data'!$E$46</f>
        <v>3.1943945226945783E-3</v>
      </c>
      <c r="AU67">
        <f>AU$9*'Growing stock'!AQ110*'Other data'!$E$41*'Other data'!$E$46</f>
        <v>3.2099587239043776E-3</v>
      </c>
      <c r="AV67">
        <f>AV$9*'Growing stock'!AR110*'Other data'!$E$41*'Other data'!$E$46</f>
        <v>3.2250738307439981E-3</v>
      </c>
      <c r="AW67">
        <f>AW$9*'Growing stock'!AS110*'Other data'!$E$41*'Other data'!$E$46</f>
        <v>3.269436581509611E-3</v>
      </c>
      <c r="AX67">
        <f>AX$9*'Growing stock'!AT110*'Other data'!$E$41*'Other data'!$E$46</f>
        <v>3.3134064632074555E-3</v>
      </c>
      <c r="AY67">
        <f>AY$9*'Growing stock'!AU110*'Other data'!$E$41*'Other data'!$E$46</f>
        <v>3.3571562046871783E-3</v>
      </c>
      <c r="AZ67">
        <f>AZ$9*'Growing stock'!AV110*'Other data'!$E$41*'Other data'!$E$46</f>
        <v>3.4006674172875856E-3</v>
      </c>
      <c r="BA67">
        <f>BA$9*'Growing stock'!AW110*'Other data'!$E$41*'Other data'!$E$46</f>
        <v>3.9237590022782832E-3</v>
      </c>
      <c r="BB67">
        <f>BB$9*'Growing stock'!AX110*'Other data'!$E$41*'Other data'!$E$46</f>
        <v>3.9145359673297513E-3</v>
      </c>
      <c r="BC67">
        <f>BC$9*'Growing stock'!AY110*'Other data'!$E$41*'Other data'!$E$46</f>
        <v>3.9054430611378311E-3</v>
      </c>
      <c r="BD67">
        <f>BD$9*'Growing stock'!AZ110*'Other data'!$E$41*'Other data'!$E$46</f>
        <v>3.896357828118111E-3</v>
      </c>
      <c r="BE67">
        <f>BE$9*'Growing stock'!BA110*'Other data'!$E$41*'Other data'!$E$46</f>
        <v>3.8356854452147632E-3</v>
      </c>
      <c r="BF67">
        <f>BF$9*'Growing stock'!BB110*'Other data'!$E$41*'Other data'!$E$46</f>
        <v>3.8453987760018438E-3</v>
      </c>
      <c r="BG67">
        <f>BG$9*'Growing stock'!BC110*'Other data'!$E$41*'Other data'!$E$46</f>
        <v>3.8498717512620438E-3</v>
      </c>
      <c r="BH67">
        <f>BH$9*'Growing stock'!BD110*'Other data'!$E$41*'Other data'!$E$46</f>
        <v>3.8597475682015424E-3</v>
      </c>
      <c r="BI67">
        <f>BI$9*'Growing stock'!BE110*'Other data'!$E$41*'Other data'!$E$46</f>
        <v>3.8695717506614324E-3</v>
      </c>
      <c r="BJ67">
        <f>BJ$9*'Growing stock'!BF110*'Other data'!$E$41*'Other data'!$E$46</f>
        <v>3.8796133657324149E-3</v>
      </c>
      <c r="BK67">
        <f>BK$9*'Growing stock'!BG110*'Other data'!$E$41*'Other data'!$E$46</f>
        <v>3.8896021072475644E-3</v>
      </c>
      <c r="BL67">
        <f>BL$9*'Growing stock'!BH110*'Other data'!$E$41*'Other data'!$E$46</f>
        <v>3.8995383917144232E-3</v>
      </c>
      <c r="BM67">
        <f>BM$9*'Growing stock'!BI110*'Other data'!$E$41*'Other data'!$E$46</f>
        <v>3.9094226312772814E-3</v>
      </c>
      <c r="BN67">
        <f>BN$9*'Growing stock'!BJ110*'Other data'!$E$41*'Other data'!$E$46</f>
        <v>3.9192552337742256E-3</v>
      </c>
      <c r="BO67">
        <f>BO$9*'Growing stock'!BK110*'Other data'!$E$41*'Other data'!$E$46</f>
        <v>3.9290366027931846E-3</v>
      </c>
      <c r="BP67">
        <f>BP$9*'Growing stock'!BL110*'Other data'!$E$41*'Other data'!$E$46</f>
        <v>3.9387671377271631E-3</v>
      </c>
      <c r="BQ67">
        <f>BQ$9*'Growing stock'!BM110*'Other data'!$E$41*'Other data'!$E$46</f>
        <v>3.9555596219883436E-3</v>
      </c>
      <c r="BR67">
        <f>BR$9*'Growing stock'!BN110*'Other data'!$E$41*'Other data'!$E$46</f>
        <v>3.9722295353363376E-3</v>
      </c>
      <c r="BS67">
        <f>BS$9*'Growing stock'!BO110*'Other data'!$E$41*'Other data'!$E$46</f>
        <v>3.9887782148869963E-3</v>
      </c>
      <c r="BT67">
        <f>BT$9*'Growing stock'!BP110*'Other data'!$E$41*'Other data'!$E$46</f>
        <v>4.0052069783780312E-3</v>
      </c>
      <c r="BU67">
        <f>BU$9*'Growing stock'!BQ110*'Other data'!$E$41*'Other data'!$E$46</f>
        <v>4.021517124518756E-3</v>
      </c>
      <c r="BV67">
        <f>BV$9*'Growing stock'!BR110*'Other data'!$E$41*'Other data'!$E$46</f>
        <v>4.0377099333322643E-3</v>
      </c>
      <c r="BW67">
        <f>BW$9*'Growing stock'!BS110*'Other data'!$E$41*'Other data'!$E$46</f>
        <v>4.0537866664904186E-3</v>
      </c>
      <c r="BX67">
        <f>BX$9*'Growing stock'!BT110*'Other data'!$E$41*'Other data'!$E$46</f>
        <v>4.0697485676414206E-3</v>
      </c>
      <c r="BY67">
        <f>BY$9*'Growing stock'!BU110*'Other data'!$E$41*'Other data'!$E$46</f>
        <v>4.0855968627306104E-3</v>
      </c>
      <c r="BZ67">
        <f>BZ$9*'Growing stock'!BV110*'Other data'!$E$41*'Other data'!$E$46</f>
        <v>4.1013327603143055E-3</v>
      </c>
    </row>
    <row r="68" spans="1:78" ht="14.5" customHeight="1" x14ac:dyDescent="0.35">
      <c r="A68" s="12"/>
      <c r="B68" s="150"/>
    </row>
    <row r="69" spans="1:78" ht="14.5" customHeight="1" x14ac:dyDescent="0.35">
      <c r="A69" s="12" t="s">
        <v>119</v>
      </c>
      <c r="B69" s="154" t="s">
        <v>0</v>
      </c>
      <c r="C69" s="12" t="s">
        <v>35</v>
      </c>
      <c r="D69" s="40" t="s">
        <v>4</v>
      </c>
      <c r="E69" s="40" t="s">
        <v>20</v>
      </c>
      <c r="F69" t="s">
        <v>15</v>
      </c>
      <c r="J69" s="2">
        <f>(J$9*'Growing stock'!F$116)*'Other data'!$E$41*'Other data'!$E$42</f>
        <v>2.1913026448098154E-3</v>
      </c>
      <c r="K69" s="2">
        <f>(K$9*'Growing stock'!G$116)*'Other data'!$E$41*'Other data'!$E$42</f>
        <v>2.1907430402911773E-3</v>
      </c>
      <c r="L69" s="2">
        <f>(L$9*'Growing stock'!H$116)*'Other data'!$E$41*'Other data'!$E$42</f>
        <v>2.277101876911004E-3</v>
      </c>
      <c r="M69" s="2">
        <f>(M$9*'Growing stock'!I$116)*'Other data'!$E$41*'Other data'!$E$42</f>
        <v>2.3600449028990736E-3</v>
      </c>
      <c r="N69" s="2">
        <f>(N$9*'Growing stock'!J$116)*'Other data'!$E$41*'Other data'!$E$42</f>
        <v>2.4608033571688359E-3</v>
      </c>
      <c r="O69" s="2">
        <f>(O$9*'Growing stock'!K$116)*'Other data'!$E$41*'Other data'!$E$42</f>
        <v>2.5815442744584753E-3</v>
      </c>
      <c r="P69" s="2">
        <f>(P$9*'Growing stock'!L$116)*'Other data'!$E$41*'Other data'!$E$42</f>
        <v>2.6126223352120662E-3</v>
      </c>
      <c r="Q69" s="2">
        <f>(Q$9*'Growing stock'!M$116)*'Other data'!$E$41*'Other data'!$E$42</f>
        <v>2.7131489714998778E-3</v>
      </c>
      <c r="R69" s="2">
        <f>(R$9*'Growing stock'!N$116)*'Other data'!$E$41*'Other data'!$E$42</f>
        <v>2.9542918997954772E-3</v>
      </c>
      <c r="S69" s="2">
        <f>(S$9*'Growing stock'!O$116)*'Other data'!$E$41*'Other data'!$E$42</f>
        <v>2.9287145377232789E-3</v>
      </c>
      <c r="T69" s="2">
        <f>(T$9*'Growing stock'!P$116)*'Other data'!$E$41*'Other data'!$E$42</f>
        <v>3.1224290019759723E-3</v>
      </c>
      <c r="U69" s="2">
        <f>(U$9*'Growing stock'!Q$116)*'Other data'!$E$41*'Other data'!$E$42</f>
        <v>3.450823544610496E-3</v>
      </c>
      <c r="V69" s="2">
        <f>(V$9*'Growing stock'!R$116)*'Other data'!$E$41*'Other data'!$E$42</f>
        <v>3.4103556399827221E-3</v>
      </c>
      <c r="W69" s="2">
        <f>(W$9*'Growing stock'!S$116)*'Other data'!$E$41*'Other data'!$E$42</f>
        <v>3.4986796068487503E-3</v>
      </c>
      <c r="X69" s="2">
        <f>(X$9*'Growing stock'!T$116)*'Other data'!$E$41*'Other data'!$E$42</f>
        <v>7.9649388618794805E-3</v>
      </c>
      <c r="Y69" s="2">
        <f>(Y$9*'Growing stock'!U$116)*'Other data'!$E$41*'Other data'!$E$42</f>
        <v>8.1491413344303796E-3</v>
      </c>
      <c r="Z69" s="2">
        <f>(Z$9*'Growing stock'!V$116)*'Other data'!$E$41*'Other data'!$E$42</f>
        <v>8.0916998126170214E-3</v>
      </c>
      <c r="AA69" s="2">
        <f>(AA$9*'Growing stock'!W$116)*'Other data'!$E$41*'Other data'!$E$42</f>
        <v>8.0361598418795793E-3</v>
      </c>
      <c r="AB69" s="2">
        <f>(AB$9*'Growing stock'!X$116)*'Other data'!$E$41*'Other data'!$E$42</f>
        <v>7.9824285359130637E-3</v>
      </c>
      <c r="AC69" s="2">
        <f>(AC$9*'Growing stock'!Y$116)*'Other data'!$E$41*'Other data'!$E$42</f>
        <v>7.8975052812035734E-3</v>
      </c>
      <c r="AD69" s="2">
        <f>(AD$9*'Growing stock'!Z$116)*'Other data'!$E$41*'Other data'!$E$42</f>
        <v>7.8468198430374329E-3</v>
      </c>
      <c r="AE69" s="2">
        <f>(AE$9*'Growing stock'!AA$116)*'Other data'!$E$41*'Other data'!$E$42</f>
        <v>7.7979507528988367E-3</v>
      </c>
      <c r="AF69" s="2">
        <f>(AF$9*'Growing stock'!AB$116)*'Other data'!$E$41*'Other data'!$E$42</f>
        <v>7.7511265656349066E-3</v>
      </c>
      <c r="AG69" s="2">
        <f>(AG$9*'Growing stock'!AC$116)*'Other data'!$E$41*'Other data'!$E$42</f>
        <v>7.705658598513989E-3</v>
      </c>
      <c r="AH69" s="2">
        <f>(AH$9*'Growing stock'!AD$116)*'Other data'!$E$41*'Other data'!$E$42</f>
        <v>7.661628914982877E-3</v>
      </c>
      <c r="AI69" s="2">
        <f>(AI$9*'Growing stock'!AE$116)*'Other data'!$E$41*'Other data'!$E$42</f>
        <v>1.333354452615689E-2</v>
      </c>
      <c r="AJ69" s="2">
        <f>(AJ$9*'Growing stock'!AF$116)*'Other data'!$E$41*'Other data'!$E$42</f>
        <v>1.3429651288181191E-2</v>
      </c>
      <c r="AK69" s="2">
        <f>(AK$9*'Growing stock'!AG$116)*'Other data'!$E$41*'Other data'!$E$42</f>
        <v>1.3524810677116628E-2</v>
      </c>
      <c r="AL69" s="2">
        <f>(AL$9*'Growing stock'!AH$116)*'Other data'!$E$41*'Other data'!$E$42</f>
        <v>1.3619926551487612E-2</v>
      </c>
      <c r="AM69" s="2">
        <f>(AM$9*'Growing stock'!AI$116)*'Other data'!$E$41*'Other data'!$E$42</f>
        <v>1.3715089543846317E-2</v>
      </c>
      <c r="AN69" s="2">
        <f>(AN$9*'Growing stock'!AJ$116)*'Other data'!$E$41*'Other data'!$E$42</f>
        <v>1.381072403409845E-2</v>
      </c>
      <c r="AO69" s="2">
        <f>(AO$9*'Growing stock'!AK$116)*'Other data'!$E$41*'Other data'!$E$42</f>
        <v>1.3905776535403822E-2</v>
      </c>
      <c r="AP69" s="2">
        <f>(AP$9*'Growing stock'!AL$116)*'Other data'!$E$41*'Other data'!$E$42</f>
        <v>1.4000714446784338E-2</v>
      </c>
      <c r="AQ69" s="2">
        <f>(AQ$9*'Growing stock'!AM$116)*'Other data'!$E$41*'Other data'!$E$42</f>
        <v>1.4095386423496782E-2</v>
      </c>
      <c r="AR69" s="2">
        <f>(AR$9*'Growing stock'!AN$116)*'Other data'!$E$41*'Other data'!$E$42</f>
        <v>1.3981425534676493E-2</v>
      </c>
      <c r="AS69" s="2">
        <f>(AS$9*'Growing stock'!AO$116)*'Other data'!$E$41*'Other data'!$E$42</f>
        <v>1.3870140705472721E-2</v>
      </c>
      <c r="AT69" s="2">
        <f>(AT$9*'Growing stock'!AP$116)*'Other data'!$E$41*'Other data'!$E$42</f>
        <v>1.3762308895492478E-2</v>
      </c>
      <c r="AU69" s="2">
        <f>(AU$9*'Growing stock'!AQ$116)*'Other data'!$E$41*'Other data'!$E$42</f>
        <v>1.365742889546747E-2</v>
      </c>
      <c r="AV69" s="2">
        <f>(AV$9*'Growing stock'!AR$116)*'Other data'!$E$41*'Other data'!$E$42</f>
        <v>1.3555354950488404E-2</v>
      </c>
      <c r="AW69" s="2">
        <f>(AW$9*'Growing stock'!AS$116)*'Other data'!$E$41*'Other data'!$E$42</f>
        <v>1.3503875205235966E-2</v>
      </c>
      <c r="AX69" s="2">
        <f>(AX$9*'Growing stock'!AT$116)*'Other data'!$E$41*'Other data'!$E$42</f>
        <v>1.3453072510727568E-2</v>
      </c>
      <c r="AY69" s="2">
        <f>(AY$9*'Growing stock'!AU$116)*'Other data'!$E$41*'Other data'!$E$42</f>
        <v>1.3401856696276464E-2</v>
      </c>
      <c r="AZ69" s="2">
        <f>(AZ$9*'Growing stock'!AV$116)*'Other data'!$E$41*'Other data'!$E$42</f>
        <v>1.33503760284333E-2</v>
      </c>
      <c r="BA69" s="2">
        <f>(BA$9*'Growing stock'!AW$116)*'Other data'!$E$41*'Other data'!$E$42</f>
        <v>1.6022461327315846E-2</v>
      </c>
      <c r="BB69" s="2">
        <f>(BB$9*'Growing stock'!AX$116)*'Other data'!$E$41*'Other data'!$E$42</f>
        <v>1.5913961568030193E-2</v>
      </c>
      <c r="BC69" s="2">
        <f>(BC$9*'Growing stock'!AY$116)*'Other data'!$E$41*'Other data'!$E$42</f>
        <v>1.5804086597233539E-2</v>
      </c>
      <c r="BD69" s="2">
        <f>(BD$9*'Growing stock'!AZ$116)*'Other data'!$E$41*'Other data'!$E$42</f>
        <v>1.5693656609697536E-2</v>
      </c>
      <c r="BE69" s="2">
        <f>(BE$9*'Growing stock'!BA$116)*'Other data'!$E$41*'Other data'!$E$42</f>
        <v>1.635011135438022E-2</v>
      </c>
      <c r="BF69" s="2">
        <f>(BF$9*'Growing stock'!BB$116)*'Other data'!$E$41*'Other data'!$E$42</f>
        <v>1.6262216472142581E-2</v>
      </c>
      <c r="BG69" s="2">
        <f>(BG$9*'Growing stock'!BC$116)*'Other data'!$E$41*'Other data'!$E$42</f>
        <v>1.6211624520835993E-2</v>
      </c>
      <c r="BH69" s="2">
        <f>(BH$9*'Growing stock'!BD$116)*'Other data'!$E$41*'Other data'!$E$42</f>
        <v>1.6122890202371998E-2</v>
      </c>
      <c r="BI69" s="2">
        <f>(BI$9*'Growing stock'!BE$116)*'Other data'!$E$41*'Other data'!$E$42</f>
        <v>1.6034629665735874E-2</v>
      </c>
      <c r="BJ69" s="2">
        <f>(BJ$9*'Growing stock'!BF$116)*'Other data'!$E$41*'Other data'!$E$42</f>
        <v>1.5944919871647187E-2</v>
      </c>
      <c r="BK69" s="2">
        <f>(BK$9*'Growing stock'!BG$116)*'Other data'!$E$41*'Other data'!$E$42</f>
        <v>1.5855682439401893E-2</v>
      </c>
      <c r="BL69" s="2">
        <f>(BL$9*'Growing stock'!BH$116)*'Other data'!$E$41*'Other data'!$E$42</f>
        <v>1.5766913648004529E-2</v>
      </c>
      <c r="BM69" s="2">
        <f>(BM$9*'Growing stock'!BI$116)*'Other data'!$E$41*'Other data'!$E$42</f>
        <v>1.5678609815439722E-2</v>
      </c>
      <c r="BN69" s="2">
        <f>(BN$9*'Growing stock'!BJ$116)*'Other data'!$E$41*'Other data'!$E$42</f>
        <v>1.5590767298163204E-2</v>
      </c>
      <c r="BO69" s="2">
        <f>(BO$9*'Growing stock'!BK$116)*'Other data'!$E$41*'Other data'!$E$42</f>
        <v>1.550338249060052E-2</v>
      </c>
      <c r="BP69" s="2">
        <f>(BP$9*'Growing stock'!BL$116)*'Other data'!$E$41*'Other data'!$E$42</f>
        <v>1.5416451824653827E-2</v>
      </c>
      <c r="BQ69" s="2">
        <f>(BQ$9*'Growing stock'!BM$116)*'Other data'!$E$41*'Other data'!$E$42</f>
        <v>1.534243797347592E-2</v>
      </c>
      <c r="BR69" s="2">
        <f>(BR$9*'Growing stock'!BN$116)*'Other data'!$E$41*'Other data'!$E$42</f>
        <v>1.5268964360727749E-2</v>
      </c>
      <c r="BS69" s="2">
        <f>(BS$9*'Growing stock'!BO$116)*'Other data'!$E$41*'Other data'!$E$42</f>
        <v>1.5196025092993285E-2</v>
      </c>
      <c r="BT69" s="2">
        <f>(BT$9*'Growing stock'!BP$116)*'Other data'!$E$41*'Other data'!$E$42</f>
        <v>1.512361436226697E-2</v>
      </c>
      <c r="BU69" s="2">
        <f>(BU$9*'Growing stock'!BQ$116)*'Other data'!$E$41*'Other data'!$E$42</f>
        <v>1.5051726444412033E-2</v>
      </c>
      <c r="BV69" s="2">
        <f>(BV$9*'Growing stock'!BR$116)*'Other data'!$E$41*'Other data'!$E$42</f>
        <v>1.4980355697652088E-2</v>
      </c>
      <c r="BW69" s="2">
        <f>(BW$9*'Growing stock'!BS$116)*'Other data'!$E$41*'Other data'!$E$42</f>
        <v>1.490949656109514E-2</v>
      </c>
      <c r="BX69" s="2">
        <f>(BX$9*'Growing stock'!BT$116)*'Other data'!$E$41*'Other data'!$E$42</f>
        <v>1.4839143553289297E-2</v>
      </c>
      <c r="BY69" s="2">
        <f>(BY$9*'Growing stock'!BU$116)*'Other data'!$E$41*'Other data'!$E$42</f>
        <v>1.4769291270809197E-2</v>
      </c>
      <c r="BZ69" s="2">
        <f>(BZ$9*'Growing stock'!BV$116)*'Other data'!$E$41*'Other data'!$E$42</f>
        <v>1.4699934386872638E-2</v>
      </c>
    </row>
    <row r="70" spans="1:78" ht="14.5" customHeight="1" x14ac:dyDescent="0.35">
      <c r="A70" s="12" t="s">
        <v>119</v>
      </c>
      <c r="B70" s="154" t="s">
        <v>0</v>
      </c>
      <c r="C70" s="12" t="s">
        <v>35</v>
      </c>
      <c r="D70" s="40" t="s">
        <v>4</v>
      </c>
      <c r="E70" s="40" t="s">
        <v>26</v>
      </c>
      <c r="F70" t="s">
        <v>13</v>
      </c>
      <c r="J70">
        <f>(J$9*'Growing stock'!F$116)*'Other data'!$E$41</f>
        <v>2.4080248844063908E-2</v>
      </c>
      <c r="K70">
        <f>(K$9*'Growing stock'!G$116)*'Other data'!$E$41</f>
        <v>2.4074099343859092E-2</v>
      </c>
      <c r="L70">
        <f>(L$9*'Growing stock'!H$116)*'Other data'!$E$41</f>
        <v>2.5023097548472574E-2</v>
      </c>
      <c r="M70">
        <f>(M$9*'Growing stock'!I$116)*'Other data'!$E$41</f>
        <v>2.5934559372517291E-2</v>
      </c>
      <c r="N70">
        <f>(N$9*'Growing stock'!J$116)*'Other data'!$E$41</f>
        <v>2.7041795133723474E-2</v>
      </c>
      <c r="O70">
        <f>(O$9*'Growing stock'!K$116)*'Other data'!$E$41</f>
        <v>2.8368618400642587E-2</v>
      </c>
      <c r="P70">
        <f>(P$9*'Growing stock'!L$116)*'Other data'!$E$41</f>
        <v>2.8710135551780949E-2</v>
      </c>
      <c r="Q70">
        <f>(Q$9*'Growing stock'!M$116)*'Other data'!$E$41</f>
        <v>2.9814823862636022E-2</v>
      </c>
      <c r="R70">
        <f>(R$9*'Growing stock'!N$116)*'Other data'!$E$41</f>
        <v>3.2464746151598653E-2</v>
      </c>
      <c r="S70">
        <f>(S$9*'Growing stock'!O$116)*'Other data'!$E$41</f>
        <v>3.2183676238717353E-2</v>
      </c>
      <c r="T70">
        <f>(T$9*'Growing stock'!P$116)*'Other data'!$E$41</f>
        <v>3.4312406615120576E-2</v>
      </c>
      <c r="U70">
        <f>(U$9*'Growing stock'!Q$116)*'Other data'!$E$41</f>
        <v>3.7921137852862594E-2</v>
      </c>
      <c r="V70">
        <f>(V$9*'Growing stock'!R$116)*'Other data'!$E$41</f>
        <v>3.7476435604205736E-2</v>
      </c>
      <c r="W70">
        <f>(W$9*'Growing stock'!S$116)*'Other data'!$E$41</f>
        <v>3.8447028646689564E-2</v>
      </c>
      <c r="X70">
        <f>(X$9*'Growing stock'!T$116)*'Other data'!$E$41</f>
        <v>8.7526800679994285E-2</v>
      </c>
      <c r="Y70">
        <f>(Y$9*'Growing stock'!U$116)*'Other data'!$E$41</f>
        <v>8.9551003675059124E-2</v>
      </c>
      <c r="Z70">
        <f>(Z$9*'Growing stock'!V$116)*'Other data'!$E$41</f>
        <v>8.8919778160626614E-2</v>
      </c>
      <c r="AA70">
        <f>(AA$9*'Growing stock'!W$116)*'Other data'!$E$41</f>
        <v>8.830944881186352E-2</v>
      </c>
      <c r="AB70">
        <f>(AB$9*'Growing stock'!X$116)*'Other data'!$E$41</f>
        <v>8.7718994900143565E-2</v>
      </c>
      <c r="AC70">
        <f>(AC$9*'Growing stock'!Y$116)*'Other data'!$E$41</f>
        <v>8.6785772320918386E-2</v>
      </c>
      <c r="AD70">
        <f>(AD$9*'Growing stock'!Z$116)*'Other data'!$E$41</f>
        <v>8.6228789483927828E-2</v>
      </c>
      <c r="AE70">
        <f>(AE$9*'Growing stock'!AA$116)*'Other data'!$E$41</f>
        <v>8.5691766515371831E-2</v>
      </c>
      <c r="AF70">
        <f>(AF$9*'Growing stock'!AB$116)*'Other data'!$E$41</f>
        <v>8.5177215006977003E-2</v>
      </c>
      <c r="AG70">
        <f>(AG$9*'Growing stock'!AC$116)*'Other data'!$E$41</f>
        <v>8.4677567016637242E-2</v>
      </c>
      <c r="AH70">
        <f>(AH$9*'Growing stock'!AD$116)*'Other data'!$E$41</f>
        <v>8.4193724340471177E-2</v>
      </c>
      <c r="AI70">
        <f>(AI$9*'Growing stock'!AE$116)*'Other data'!$E$41</f>
        <v>0.14652246732040539</v>
      </c>
      <c r="AJ70">
        <f>(AJ$9*'Growing stock'!AF$116)*'Other data'!$E$41</f>
        <v>0.1475785855844087</v>
      </c>
      <c r="AK70">
        <f>(AK$9*'Growing stock'!AG$116)*'Other data'!$E$41</f>
        <v>0.14862429315512779</v>
      </c>
      <c r="AL70">
        <f>(AL$9*'Growing stock'!AH$116)*'Other data'!$E$41</f>
        <v>0.14966952254381991</v>
      </c>
      <c r="AM70">
        <f>(AM$9*'Growing stock'!AI$116)*'Other data'!$E$41</f>
        <v>0.15071526971259688</v>
      </c>
      <c r="AN70">
        <f>(AN$9*'Growing stock'!AJ$116)*'Other data'!$E$41</f>
        <v>0.15176619817690604</v>
      </c>
      <c r="AO70">
        <f>(AO$9*'Growing stock'!AK$116)*'Other data'!$E$41</f>
        <v>0.15281073115828375</v>
      </c>
      <c r="AP70">
        <f>(AP$9*'Growing stock'!AL$116)*'Other data'!$E$41</f>
        <v>0.15385400490971801</v>
      </c>
      <c r="AQ70">
        <f>(AQ$9*'Growing stock'!AM$116)*'Other data'!$E$41</f>
        <v>0.15489435630216244</v>
      </c>
      <c r="AR70">
        <f>(AR$9*'Growing stock'!AN$116)*'Other data'!$E$41</f>
        <v>0.15364203884259883</v>
      </c>
      <c r="AS70">
        <f>(AS$9*'Growing stock'!AO$116)*'Other data'!$E$41</f>
        <v>0.15241912863156837</v>
      </c>
      <c r="AT70">
        <f>(AT$9*'Growing stock'!AP$116)*'Other data'!$E$41</f>
        <v>0.15123416368673054</v>
      </c>
      <c r="AU70">
        <f>(AU$9*'Growing stock'!AQ$116)*'Other data'!$E$41</f>
        <v>0.15008163621392825</v>
      </c>
      <c r="AV70">
        <f>(AV$9*'Growing stock'!AR$116)*'Other data'!$E$41</f>
        <v>0.14895994451086159</v>
      </c>
      <c r="AW70">
        <f>(AW$9*'Growing stock'!AS$116)*'Other data'!$E$41</f>
        <v>0.14839423302457105</v>
      </c>
      <c r="AX70">
        <f>(AX$9*'Growing stock'!AT$116)*'Other data'!$E$41</f>
        <v>0.14783596165634691</v>
      </c>
      <c r="AY70">
        <f>(AY$9*'Growing stock'!AU$116)*'Other data'!$E$41</f>
        <v>0.14727315050853257</v>
      </c>
      <c r="AZ70">
        <f>(AZ$9*'Growing stock'!AV$116)*'Other data'!$E$41</f>
        <v>0.14670742888388241</v>
      </c>
      <c r="BA70">
        <f>(BA$9*'Growing stock'!AW$116)*'Other data'!$E$41</f>
        <v>0.17607100359687744</v>
      </c>
      <c r="BB70">
        <f>(BB$9*'Growing stock'!AX$116)*'Other data'!$E$41</f>
        <v>0.17487869854978236</v>
      </c>
      <c r="BC70">
        <f>(BC$9*'Growing stock'!AY$116)*'Other data'!$E$41</f>
        <v>0.17367128128828063</v>
      </c>
      <c r="BD70">
        <f>(BD$9*'Growing stock'!AZ$116)*'Other data'!$E$41</f>
        <v>0.17245776494173115</v>
      </c>
      <c r="BE70">
        <f>(BE$9*'Growing stock'!BA$116)*'Other data'!$E$41</f>
        <v>0.17967155334483759</v>
      </c>
      <c r="BF70">
        <f>(BF$9*'Growing stock'!BB$116)*'Other data'!$E$41</f>
        <v>0.17870567551805033</v>
      </c>
      <c r="BG70">
        <f>(BG$9*'Growing stock'!BC$116)*'Other data'!$E$41</f>
        <v>0.17814972000918675</v>
      </c>
      <c r="BH70">
        <f>(BH$9*'Growing stock'!BD$116)*'Other data'!$E$41</f>
        <v>0.17717461760848352</v>
      </c>
      <c r="BI70">
        <f>(BI$9*'Growing stock'!BE$116)*'Other data'!$E$41</f>
        <v>0.17620472160149314</v>
      </c>
      <c r="BJ70">
        <f>(BJ$9*'Growing stock'!BF$116)*'Other data'!$E$41</f>
        <v>0.17521889968843063</v>
      </c>
      <c r="BK70">
        <f>(BK$9*'Growing stock'!BG$116)*'Other data'!$E$41</f>
        <v>0.17423826856485597</v>
      </c>
      <c r="BL70">
        <f>(BL$9*'Growing stock'!BH$116)*'Other data'!$E$41</f>
        <v>0.1732627873407091</v>
      </c>
      <c r="BM70">
        <f>(BM$9*'Growing stock'!BI$116)*'Other data'!$E$41</f>
        <v>0.17229241555428268</v>
      </c>
      <c r="BN70">
        <f>(BN$9*'Growing stock'!BJ$116)*'Other data'!$E$41</f>
        <v>0.17132711316662863</v>
      </c>
      <c r="BO70">
        <f>(BO$9*'Growing stock'!BK$116)*'Other data'!$E$41</f>
        <v>0.17036684055604967</v>
      </c>
      <c r="BP70">
        <f>(BP$9*'Growing stock'!BL$116)*'Other data'!$E$41</f>
        <v>0.16941155851267942</v>
      </c>
      <c r="BQ70">
        <f>(BQ$9*'Growing stock'!BM$116)*'Other data'!$E$41</f>
        <v>0.16859821948874637</v>
      </c>
      <c r="BR70">
        <f>(BR$9*'Growing stock'!BN$116)*'Other data'!$E$41</f>
        <v>0.16779081715085439</v>
      </c>
      <c r="BS70">
        <f>(BS$9*'Growing stock'!BO$116)*'Other data'!$E$41</f>
        <v>0.16698928673618996</v>
      </c>
      <c r="BT70">
        <f>(BT$9*'Growing stock'!BP$116)*'Other data'!$E$41</f>
        <v>0.16619356442051617</v>
      </c>
      <c r="BU70">
        <f>(BU$9*'Growing stock'!BQ$116)*'Other data'!$E$41</f>
        <v>0.16540358730123114</v>
      </c>
      <c r="BV70">
        <f>(BV$9*'Growing stock'!BR$116)*'Other data'!$E$41</f>
        <v>0.16461929338079218</v>
      </c>
      <c r="BW70">
        <f>(BW$9*'Growing stock'!BS$116)*'Other data'!$E$41</f>
        <v>0.16384062155049606</v>
      </c>
      <c r="BX70">
        <f>(BX$9*'Growing stock'!BT$116)*'Other data'!$E$41</f>
        <v>0.16306751157460767</v>
      </c>
      <c r="BY70">
        <f>(BY$9*'Growing stock'!BU$116)*'Other data'!$E$41</f>
        <v>0.16229990407482633</v>
      </c>
      <c r="BZ70">
        <f>(BZ$9*'Growing stock'!BV$116)*'Other data'!$E$41</f>
        <v>0.16153774051508393</v>
      </c>
    </row>
    <row r="71" spans="1:78" ht="14.5" customHeight="1" x14ac:dyDescent="0.35">
      <c r="A71" s="12" t="s">
        <v>119</v>
      </c>
      <c r="B71" s="154" t="s">
        <v>0</v>
      </c>
      <c r="C71" s="12" t="s">
        <v>35</v>
      </c>
      <c r="D71" s="40" t="s">
        <v>4</v>
      </c>
      <c r="E71" s="40" t="s">
        <v>21</v>
      </c>
      <c r="F71" t="s">
        <v>14</v>
      </c>
      <c r="J71">
        <f>(J$9*'Growing stock'!F$116)*'Other data'!$E$41*'Other data'!$E$43</f>
        <v>7.705679630100451E-3</v>
      </c>
      <c r="K71">
        <f>(K$9*'Growing stock'!G$116)*'Other data'!$E$41*'Other data'!$E$43</f>
        <v>7.7037117900349093E-3</v>
      </c>
      <c r="L71">
        <f>(L$9*'Growing stock'!H$116)*'Other data'!$E$41*'Other data'!$E$43</f>
        <v>8.0073912155112243E-3</v>
      </c>
      <c r="M71">
        <f>(M$9*'Growing stock'!I$116)*'Other data'!$E$41*'Other data'!$E$43</f>
        <v>8.2990589992055323E-3</v>
      </c>
      <c r="N71">
        <f>(N$9*'Growing stock'!J$116)*'Other data'!$E$41*'Other data'!$E$43</f>
        <v>8.6533744427915119E-3</v>
      </c>
      <c r="O71">
        <f>(O$9*'Growing stock'!K$116)*'Other data'!$E$41*'Other data'!$E$43</f>
        <v>9.0779578882056282E-3</v>
      </c>
      <c r="P71">
        <f>(P$9*'Growing stock'!L$116)*'Other data'!$E$41*'Other data'!$E$43</f>
        <v>9.1872433765699032E-3</v>
      </c>
      <c r="Q71">
        <f>(Q$9*'Growing stock'!M$116)*'Other data'!$E$41*'Other data'!$E$43</f>
        <v>9.5407436360435277E-3</v>
      </c>
      <c r="R71">
        <f>(R$9*'Growing stock'!N$116)*'Other data'!$E$41*'Other data'!$E$43</f>
        <v>1.0388718768511569E-2</v>
      </c>
      <c r="S71">
        <f>(S$9*'Growing stock'!O$116)*'Other data'!$E$41*'Other data'!$E$43</f>
        <v>1.0298776396389554E-2</v>
      </c>
      <c r="T71">
        <f>(T$9*'Growing stock'!P$116)*'Other data'!$E$41*'Other data'!$E$43</f>
        <v>1.0979970116838584E-2</v>
      </c>
      <c r="U71">
        <f>(U$9*'Growing stock'!Q$116)*'Other data'!$E$41*'Other data'!$E$43</f>
        <v>1.213476411291603E-2</v>
      </c>
      <c r="V71">
        <f>(V$9*'Growing stock'!R$116)*'Other data'!$E$41*'Other data'!$E$43</f>
        <v>1.1992459393345836E-2</v>
      </c>
      <c r="W71">
        <f>(W$9*'Growing stock'!S$116)*'Other data'!$E$41*'Other data'!$E$43</f>
        <v>1.2303049166940661E-2</v>
      </c>
      <c r="X71">
        <f>(X$9*'Growing stock'!T$116)*'Other data'!$E$41*'Other data'!$E$43</f>
        <v>2.8008576217598172E-2</v>
      </c>
      <c r="Y71">
        <f>(Y$9*'Growing stock'!U$116)*'Other data'!$E$41*'Other data'!$E$43</f>
        <v>2.865632117601892E-2</v>
      </c>
      <c r="Z71">
        <f>(Z$9*'Growing stock'!V$116)*'Other data'!$E$41*'Other data'!$E$43</f>
        <v>2.8454329011400516E-2</v>
      </c>
      <c r="AA71">
        <f>(AA$9*'Growing stock'!W$116)*'Other data'!$E$41*'Other data'!$E$43</f>
        <v>2.8259023619796327E-2</v>
      </c>
      <c r="AB71">
        <f>(AB$9*'Growing stock'!X$116)*'Other data'!$E$41*'Other data'!$E$43</f>
        <v>2.8070078368045943E-2</v>
      </c>
      <c r="AC71">
        <f>(AC$9*'Growing stock'!Y$116)*'Other data'!$E$41*'Other data'!$E$43</f>
        <v>2.7771447142693886E-2</v>
      </c>
      <c r="AD71">
        <f>(AD$9*'Growing stock'!Z$116)*'Other data'!$E$41*'Other data'!$E$43</f>
        <v>2.7593212634856906E-2</v>
      </c>
      <c r="AE71">
        <f>(AE$9*'Growing stock'!AA$116)*'Other data'!$E$41*'Other data'!$E$43</f>
        <v>2.7421365284918987E-2</v>
      </c>
      <c r="AF71">
        <f>(AF$9*'Growing stock'!AB$116)*'Other data'!$E$41*'Other data'!$E$43</f>
        <v>2.7256708802232642E-2</v>
      </c>
      <c r="AG71">
        <f>(AG$9*'Growing stock'!AC$116)*'Other data'!$E$41*'Other data'!$E$43</f>
        <v>2.7096821445323917E-2</v>
      </c>
      <c r="AH71">
        <f>(AH$9*'Growing stock'!AD$116)*'Other data'!$E$41*'Other data'!$E$43</f>
        <v>2.6941991788950778E-2</v>
      </c>
      <c r="AI71">
        <f>(AI$9*'Growing stock'!AE$116)*'Other data'!$E$41*'Other data'!$E$43</f>
        <v>4.6887189542529725E-2</v>
      </c>
      <c r="AJ71">
        <f>(AJ$9*'Growing stock'!AF$116)*'Other data'!$E$41*'Other data'!$E$43</f>
        <v>4.7225147387010787E-2</v>
      </c>
      <c r="AK71">
        <f>(AK$9*'Growing stock'!AG$116)*'Other data'!$E$41*'Other data'!$E$43</f>
        <v>4.7559773809640896E-2</v>
      </c>
      <c r="AL71">
        <f>(AL$9*'Growing stock'!AH$116)*'Other data'!$E$41*'Other data'!$E$43</f>
        <v>4.789424721402237E-2</v>
      </c>
      <c r="AM71">
        <f>(AM$9*'Growing stock'!AI$116)*'Other data'!$E$41*'Other data'!$E$43</f>
        <v>4.8228886308031002E-2</v>
      </c>
      <c r="AN71">
        <f>(AN$9*'Growing stock'!AJ$116)*'Other data'!$E$41*'Other data'!$E$43</f>
        <v>4.8565183416609932E-2</v>
      </c>
      <c r="AO71">
        <f>(AO$9*'Growing stock'!AK$116)*'Other data'!$E$41*'Other data'!$E$43</f>
        <v>4.8899433970650802E-2</v>
      </c>
      <c r="AP71">
        <f>(AP$9*'Growing stock'!AL$116)*'Other data'!$E$41*'Other data'!$E$43</f>
        <v>4.9233281571109767E-2</v>
      </c>
      <c r="AQ71">
        <f>(AQ$9*'Growing stock'!AM$116)*'Other data'!$E$41*'Other data'!$E$43</f>
        <v>4.9566194016691982E-2</v>
      </c>
      <c r="AR71">
        <f>(AR$9*'Growing stock'!AN$116)*'Other data'!$E$41*'Other data'!$E$43</f>
        <v>4.9165452429631627E-2</v>
      </c>
      <c r="AS71">
        <f>(AS$9*'Growing stock'!AO$116)*'Other data'!$E$41*'Other data'!$E$43</f>
        <v>4.8774121162101877E-2</v>
      </c>
      <c r="AT71">
        <f>(AT$9*'Growing stock'!AP$116)*'Other data'!$E$41*'Other data'!$E$43</f>
        <v>4.8394932379753772E-2</v>
      </c>
      <c r="AU71">
        <f>(AU$9*'Growing stock'!AQ$116)*'Other data'!$E$41*'Other data'!$E$43</f>
        <v>4.8026123588457044E-2</v>
      </c>
      <c r="AV71">
        <f>(AV$9*'Growing stock'!AR$116)*'Other data'!$E$41*'Other data'!$E$43</f>
        <v>4.7667182243475707E-2</v>
      </c>
      <c r="AW71">
        <f>(AW$9*'Growing stock'!AS$116)*'Other data'!$E$41*'Other data'!$E$43</f>
        <v>4.7486154567862739E-2</v>
      </c>
      <c r="AX71">
        <f>(AX$9*'Growing stock'!AT$116)*'Other data'!$E$41*'Other data'!$E$43</f>
        <v>4.7307507730031013E-2</v>
      </c>
      <c r="AY71">
        <f>(AY$9*'Growing stock'!AU$116)*'Other data'!$E$41*'Other data'!$E$43</f>
        <v>4.7127408162730422E-2</v>
      </c>
      <c r="AZ71">
        <f>(AZ$9*'Growing stock'!AV$116)*'Other data'!$E$41*'Other data'!$E$43</f>
        <v>4.6946377242842376E-2</v>
      </c>
      <c r="BA71">
        <f>(BA$9*'Growing stock'!AW$116)*'Other data'!$E$41*'Other data'!$E$43</f>
        <v>5.634272115100078E-2</v>
      </c>
      <c r="BB71">
        <f>(BB$9*'Growing stock'!AX$116)*'Other data'!$E$41*'Other data'!$E$43</f>
        <v>5.5961183535930353E-2</v>
      </c>
      <c r="BC71">
        <f>(BC$9*'Growing stock'!AY$116)*'Other data'!$E$41*'Other data'!$E$43</f>
        <v>5.5574810012249801E-2</v>
      </c>
      <c r="BD71">
        <f>(BD$9*'Growing stock'!AZ$116)*'Other data'!$E$41*'Other data'!$E$43</f>
        <v>5.5186484781353969E-2</v>
      </c>
      <c r="BE71">
        <f>(BE$9*'Growing stock'!BA$116)*'Other data'!$E$41*'Other data'!$E$43</f>
        <v>5.7494897070348029E-2</v>
      </c>
      <c r="BF71">
        <f>(BF$9*'Growing stock'!BB$116)*'Other data'!$E$41*'Other data'!$E$43</f>
        <v>5.7185816165776109E-2</v>
      </c>
      <c r="BG71">
        <f>(BG$9*'Growing stock'!BC$116)*'Other data'!$E$41*'Other data'!$E$43</f>
        <v>5.700791040293976E-2</v>
      </c>
      <c r="BH71">
        <f>(BH$9*'Growing stock'!BD$116)*'Other data'!$E$41*'Other data'!$E$43</f>
        <v>5.6695877634714731E-2</v>
      </c>
      <c r="BI71">
        <f>(BI$9*'Growing stock'!BE$116)*'Other data'!$E$41*'Other data'!$E$43</f>
        <v>5.6385510912477808E-2</v>
      </c>
      <c r="BJ71">
        <f>(BJ$9*'Growing stock'!BF$116)*'Other data'!$E$41*'Other data'!$E$43</f>
        <v>5.6070047900297799E-2</v>
      </c>
      <c r="BK71">
        <f>(BK$9*'Growing stock'!BG$116)*'Other data'!$E$41*'Other data'!$E$43</f>
        <v>5.5756245940753908E-2</v>
      </c>
      <c r="BL71">
        <f>(BL$9*'Growing stock'!BH$116)*'Other data'!$E$41*'Other data'!$E$43</f>
        <v>5.5444091949026914E-2</v>
      </c>
      <c r="BM71">
        <f>(BM$9*'Growing stock'!BI$116)*'Other data'!$E$41*'Other data'!$E$43</f>
        <v>5.5133572977370461E-2</v>
      </c>
      <c r="BN71">
        <f>(BN$9*'Growing stock'!BJ$116)*'Other data'!$E$41*'Other data'!$E$43</f>
        <v>5.4824676213321162E-2</v>
      </c>
      <c r="BO71">
        <f>(BO$9*'Growing stock'!BK$116)*'Other data'!$E$41*'Other data'!$E$43</f>
        <v>5.4517388977935899E-2</v>
      </c>
      <c r="BP71">
        <f>(BP$9*'Growing stock'!BL$116)*'Other data'!$E$41*'Other data'!$E$43</f>
        <v>5.4211698724057414E-2</v>
      </c>
      <c r="BQ71">
        <f>(BQ$9*'Growing stock'!BM$116)*'Other data'!$E$41*'Other data'!$E$43</f>
        <v>5.395143023639884E-2</v>
      </c>
      <c r="BR71">
        <f>(BR$9*'Growing stock'!BN$116)*'Other data'!$E$41*'Other data'!$E$43</f>
        <v>5.3693061488273408E-2</v>
      </c>
      <c r="BS71">
        <f>(BS$9*'Growing stock'!BO$116)*'Other data'!$E$41*'Other data'!$E$43</f>
        <v>5.3436571755580788E-2</v>
      </c>
      <c r="BT71">
        <f>(BT$9*'Growing stock'!BP$116)*'Other data'!$E$41*'Other data'!$E$43</f>
        <v>5.3181940614565174E-2</v>
      </c>
      <c r="BU71">
        <f>(BU$9*'Growing stock'!BQ$116)*'Other data'!$E$41*'Other data'!$E$43</f>
        <v>5.2929147936393965E-2</v>
      </c>
      <c r="BV71">
        <f>(BV$9*'Growing stock'!BR$116)*'Other data'!$E$41*'Other data'!$E$43</f>
        <v>5.2678173881853495E-2</v>
      </c>
      <c r="BW71">
        <f>(BW$9*'Growing stock'!BS$116)*'Other data'!$E$41*'Other data'!$E$43</f>
        <v>5.2428998896158742E-2</v>
      </c>
      <c r="BX71">
        <f>(BX$9*'Growing stock'!BT$116)*'Other data'!$E$41*'Other data'!$E$43</f>
        <v>5.2181603703874452E-2</v>
      </c>
      <c r="BY71">
        <f>(BY$9*'Growing stock'!BU$116)*'Other data'!$E$41*'Other data'!$E$43</f>
        <v>5.1935969303944431E-2</v>
      </c>
      <c r="BZ71">
        <f>(BZ$9*'Growing stock'!BV$116)*'Other data'!$E$41*'Other data'!$E$43</f>
        <v>5.1692076964826861E-2</v>
      </c>
    </row>
    <row r="72" spans="1:78" ht="14.5" customHeight="1" x14ac:dyDescent="0.35">
      <c r="A72" s="12" t="s">
        <v>119</v>
      </c>
      <c r="B72" s="154" t="s">
        <v>0</v>
      </c>
      <c r="C72" s="12" t="s">
        <v>35</v>
      </c>
      <c r="D72" s="40" t="s">
        <v>4</v>
      </c>
      <c r="E72" s="40" t="s">
        <v>25</v>
      </c>
      <c r="F72" t="s">
        <v>13</v>
      </c>
      <c r="J72">
        <f>J$9*'Growing stock'!F$116*'Other data'!$E$47*'Other data'!$E$41</f>
        <v>1.4448149306438346E-3</v>
      </c>
      <c r="K72">
        <f>K$9*'Growing stock'!G$116*'Other data'!$E$47*'Other data'!$E$41</f>
        <v>1.4444459606315456E-3</v>
      </c>
      <c r="L72">
        <f>L$9*'Growing stock'!H$116*'Other data'!$E$47*'Other data'!$E$41</f>
        <v>1.5013858529083542E-3</v>
      </c>
      <c r="M72">
        <f>M$9*'Growing stock'!I$116*'Other data'!$E$47*'Other data'!$E$41</f>
        <v>1.5560735623510375E-3</v>
      </c>
      <c r="N72">
        <f>N$9*'Growing stock'!J$116*'Other data'!$E$47*'Other data'!$E$41</f>
        <v>1.6225077080234086E-3</v>
      </c>
      <c r="O72">
        <f>O$9*'Growing stock'!K$116*'Other data'!$E$47*'Other data'!$E$41</f>
        <v>1.7021171040385551E-3</v>
      </c>
      <c r="P72">
        <f>P$9*'Growing stock'!L$116*'Other data'!$E$47*'Other data'!$E$41</f>
        <v>1.7226081331068567E-3</v>
      </c>
      <c r="Q72">
        <f>Q$9*'Growing stock'!M$116*'Other data'!$E$47*'Other data'!$E$41</f>
        <v>1.7888894317581614E-3</v>
      </c>
      <c r="R72">
        <f>R$9*'Growing stock'!N$116*'Other data'!$E$47*'Other data'!$E$41</f>
        <v>1.9478847690959191E-3</v>
      </c>
      <c r="S72">
        <f>S$9*'Growing stock'!O$116*'Other data'!$E$47*'Other data'!$E$41</f>
        <v>1.9310205743230413E-3</v>
      </c>
      <c r="T72">
        <f>T$9*'Growing stock'!P$116*'Other data'!$E$47*'Other data'!$E$41</f>
        <v>2.0587443969072344E-3</v>
      </c>
      <c r="U72">
        <f>U$9*'Growing stock'!Q$116*'Other data'!$E$47*'Other data'!$E$41</f>
        <v>2.2752682711717552E-3</v>
      </c>
      <c r="V72">
        <f>V$9*'Growing stock'!R$116*'Other data'!$E$47*'Other data'!$E$41</f>
        <v>2.2485861362523439E-3</v>
      </c>
      <c r="W72">
        <f>W$9*'Growing stock'!S$116*'Other data'!$E$47*'Other data'!$E$41</f>
        <v>2.306821718801374E-3</v>
      </c>
      <c r="X72">
        <f>X$9*'Growing stock'!T$116*'Other data'!$E$47*'Other data'!$E$41</f>
        <v>5.2516080407996567E-3</v>
      </c>
      <c r="Y72">
        <f>Y$9*'Growing stock'!U$116*'Other data'!$E$47*'Other data'!$E$41</f>
        <v>5.3730602205035475E-3</v>
      </c>
      <c r="Z72">
        <f>Z$9*'Growing stock'!V$116*'Other data'!$E$47*'Other data'!$E$41</f>
        <v>5.3351866896375966E-3</v>
      </c>
      <c r="AA72">
        <f>AA$9*'Growing stock'!W$116*'Other data'!$E$47*'Other data'!$E$41</f>
        <v>5.2985669287118108E-3</v>
      </c>
      <c r="AB72">
        <f>AB$9*'Growing stock'!X$116*'Other data'!$E$47*'Other data'!$E$41</f>
        <v>5.2631396940086136E-3</v>
      </c>
      <c r="AC72">
        <f>AC$9*'Growing stock'!Y$116*'Other data'!$E$47*'Other data'!$E$41</f>
        <v>5.2071463392551033E-3</v>
      </c>
      <c r="AD72">
        <f>AD$9*'Growing stock'!Z$116*'Other data'!$E$47*'Other data'!$E$41</f>
        <v>5.1737273690356696E-3</v>
      </c>
      <c r="AE72">
        <f>AE$9*'Growing stock'!AA$116*'Other data'!$E$47*'Other data'!$E$41</f>
        <v>5.1415059909223097E-3</v>
      </c>
      <c r="AF72">
        <f>AF$9*'Growing stock'!AB$116*'Other data'!$E$47*'Other data'!$E$41</f>
        <v>5.1106329004186202E-3</v>
      </c>
      <c r="AG72">
        <f>AG$9*'Growing stock'!AC$116*'Other data'!$E$47*'Other data'!$E$41</f>
        <v>5.0806540209982348E-3</v>
      </c>
      <c r="AH72">
        <f>AH$9*'Growing stock'!AD$116*'Other data'!$E$47*'Other data'!$E$41</f>
        <v>5.05162346042827E-3</v>
      </c>
      <c r="AI72">
        <f>AI$9*'Growing stock'!AE$116*'Other data'!$E$47*'Other data'!$E$41</f>
        <v>8.7913480392243226E-3</v>
      </c>
      <c r="AJ72">
        <f>AJ$9*'Growing stock'!AF$116*'Other data'!$E$47*'Other data'!$E$41</f>
        <v>8.8547151350645212E-3</v>
      </c>
      <c r="AK72">
        <f>AK$9*'Growing stock'!AG$116*'Other data'!$E$47*'Other data'!$E$41</f>
        <v>8.9174575893076671E-3</v>
      </c>
      <c r="AL72">
        <f>AL$9*'Growing stock'!AH$116*'Other data'!$E$47*'Other data'!$E$41</f>
        <v>8.9801713526291935E-3</v>
      </c>
      <c r="AM72">
        <f>AM$9*'Growing stock'!AI$116*'Other data'!$E$47*'Other data'!$E$41</f>
        <v>9.0429161827558138E-3</v>
      </c>
      <c r="AN72">
        <f>AN$9*'Growing stock'!AJ$116*'Other data'!$E$47*'Other data'!$E$41</f>
        <v>9.1059718906143609E-3</v>
      </c>
      <c r="AO72">
        <f>AO$9*'Growing stock'!AK$116*'Other data'!$E$47*'Other data'!$E$41</f>
        <v>9.1686438694970254E-3</v>
      </c>
      <c r="AP72">
        <f>AP$9*'Growing stock'!AL$116*'Other data'!$E$47*'Other data'!$E$41</f>
        <v>9.2312402945830801E-3</v>
      </c>
      <c r="AQ72">
        <f>AQ$9*'Growing stock'!AM$116*'Other data'!$E$47*'Other data'!$E$41</f>
        <v>9.2936613781297462E-3</v>
      </c>
      <c r="AR72">
        <f>AR$9*'Growing stock'!AN$116*'Other data'!$E$47*'Other data'!$E$41</f>
        <v>9.2185223305559279E-3</v>
      </c>
      <c r="AS72">
        <f>AS$9*'Growing stock'!AO$116*'Other data'!$E$47*'Other data'!$E$41</f>
        <v>9.1451477178941011E-3</v>
      </c>
      <c r="AT72">
        <f>AT$9*'Growing stock'!AP$116*'Other data'!$E$47*'Other data'!$E$41</f>
        <v>9.0740498212038313E-3</v>
      </c>
      <c r="AU72">
        <f>AU$9*'Growing stock'!AQ$116*'Other data'!$E$47*'Other data'!$E$41</f>
        <v>9.0048981728356944E-3</v>
      </c>
      <c r="AV72">
        <f>AV$9*'Growing stock'!AR$116*'Other data'!$E$47*'Other data'!$E$41</f>
        <v>8.9375966706516947E-3</v>
      </c>
      <c r="AW72">
        <f>AW$9*'Growing stock'!AS$116*'Other data'!$E$47*'Other data'!$E$41</f>
        <v>8.9036539814742622E-3</v>
      </c>
      <c r="AX72">
        <f>AX$9*'Growing stock'!AT$116*'Other data'!$E$47*'Other data'!$E$41</f>
        <v>8.8701576993808155E-3</v>
      </c>
      <c r="AY72">
        <f>AY$9*'Growing stock'!AU$116*'Other data'!$E$47*'Other data'!$E$41</f>
        <v>8.8363890305119524E-3</v>
      </c>
      <c r="AZ72">
        <f>AZ$9*'Growing stock'!AV$116*'Other data'!$E$47*'Other data'!$E$41</f>
        <v>8.8024457330329441E-3</v>
      </c>
      <c r="BA72">
        <f>BA$9*'Growing stock'!AW$116*'Other data'!$E$47*'Other data'!$E$41</f>
        <v>1.0564260215812644E-2</v>
      </c>
      <c r="BB72">
        <f>BB$9*'Growing stock'!AX$116*'Other data'!$E$47*'Other data'!$E$41</f>
        <v>1.0492721912986941E-2</v>
      </c>
      <c r="BC72">
        <f>BC$9*'Growing stock'!AY$116*'Other data'!$E$47*'Other data'!$E$41</f>
        <v>1.0420276877296838E-2</v>
      </c>
      <c r="BD72">
        <f>BD$9*'Growing stock'!AZ$116*'Other data'!$E$47*'Other data'!$E$41</f>
        <v>1.034746589650387E-2</v>
      </c>
      <c r="BE72">
        <f>BE$9*'Growing stock'!BA$116*'Other data'!$E$47*'Other data'!$E$41</f>
        <v>1.0780293200690254E-2</v>
      </c>
      <c r="BF72">
        <f>BF$9*'Growing stock'!BB$116*'Other data'!$E$47*'Other data'!$E$41</f>
        <v>1.072234053108302E-2</v>
      </c>
      <c r="BG72">
        <f>BG$9*'Growing stock'!BC$116*'Other data'!$E$47*'Other data'!$E$41</f>
        <v>1.0688983200551205E-2</v>
      </c>
      <c r="BH72">
        <f>BH$9*'Growing stock'!BD$116*'Other data'!$E$47*'Other data'!$E$41</f>
        <v>1.0630477056509012E-2</v>
      </c>
      <c r="BI72">
        <f>BI$9*'Growing stock'!BE$116*'Other data'!$E$47*'Other data'!$E$41</f>
        <v>1.0572283296089589E-2</v>
      </c>
      <c r="BJ72">
        <f>BJ$9*'Growing stock'!BF$116*'Other data'!$E$47*'Other data'!$E$41</f>
        <v>1.0513133981305838E-2</v>
      </c>
      <c r="BK72">
        <f>BK$9*'Growing stock'!BG$116*'Other data'!$E$47*'Other data'!$E$41</f>
        <v>1.0454296113891356E-2</v>
      </c>
      <c r="BL72">
        <f>BL$9*'Growing stock'!BH$116*'Other data'!$E$47*'Other data'!$E$41</f>
        <v>1.0395767240442545E-2</v>
      </c>
      <c r="BM72">
        <f>BM$9*'Growing stock'!BI$116*'Other data'!$E$47*'Other data'!$E$41</f>
        <v>1.0337544933256962E-2</v>
      </c>
      <c r="BN72">
        <f>BN$9*'Growing stock'!BJ$116*'Other data'!$E$47*'Other data'!$E$41</f>
        <v>1.0279626789997717E-2</v>
      </c>
      <c r="BO72">
        <f>BO$9*'Growing stock'!BK$116*'Other data'!$E$47*'Other data'!$E$41</f>
        <v>1.0222010433362981E-2</v>
      </c>
      <c r="BP72">
        <f>BP$9*'Growing stock'!BL$116*'Other data'!$E$47*'Other data'!$E$41</f>
        <v>1.0164693510760764E-2</v>
      </c>
      <c r="BQ72">
        <f>BQ$9*'Growing stock'!BM$116*'Other data'!$E$47*'Other data'!$E$41</f>
        <v>1.0115893169324782E-2</v>
      </c>
      <c r="BR72">
        <f>BR$9*'Growing stock'!BN$116*'Other data'!$E$47*'Other data'!$E$41</f>
        <v>1.0067449029051262E-2</v>
      </c>
      <c r="BS72">
        <f>BS$9*'Growing stock'!BO$116*'Other data'!$E$47*'Other data'!$E$41</f>
        <v>1.0019357204171398E-2</v>
      </c>
      <c r="BT72">
        <f>BT$9*'Growing stock'!BP$116*'Other data'!$E$47*'Other data'!$E$41</f>
        <v>9.9716138652309692E-3</v>
      </c>
      <c r="BU72">
        <f>BU$9*'Growing stock'!BQ$116*'Other data'!$E$47*'Other data'!$E$41</f>
        <v>9.924215238073868E-3</v>
      </c>
      <c r="BV72">
        <f>BV$9*'Growing stock'!BR$116*'Other data'!$E$47*'Other data'!$E$41</f>
        <v>9.8771576028475298E-3</v>
      </c>
      <c r="BW72">
        <f>BW$9*'Growing stock'!BS$116*'Other data'!$E$47*'Other data'!$E$41</f>
        <v>9.8304372930297628E-3</v>
      </c>
      <c r="BX72">
        <f>BX$9*'Growing stock'!BT$116*'Other data'!$E$47*'Other data'!$E$41</f>
        <v>9.7840506944764597E-3</v>
      </c>
      <c r="BY72">
        <f>BY$9*'Growing stock'!BU$116*'Other data'!$E$47*'Other data'!$E$41</f>
        <v>9.7379942444895812E-3</v>
      </c>
      <c r="BZ72">
        <f>BZ$9*'Growing stock'!BV$116*'Other data'!$E$47*'Other data'!$E$41</f>
        <v>9.6922644309050347E-3</v>
      </c>
    </row>
    <row r="73" spans="1:78" ht="14.5" customHeight="1" x14ac:dyDescent="0.35">
      <c r="A73" s="12" t="s">
        <v>119</v>
      </c>
      <c r="B73" s="154" t="s">
        <v>0</v>
      </c>
      <c r="C73" s="12" t="s">
        <v>35</v>
      </c>
      <c r="D73" s="40" t="s">
        <v>4</v>
      </c>
      <c r="E73" s="40" t="s">
        <v>23</v>
      </c>
      <c r="F73" t="s">
        <v>14</v>
      </c>
      <c r="J73">
        <f>J$9*'Growing stock'!F$116*'Other data'!$E$41*'Other data'!$E$45</f>
        <v>5.5384572341346987E-3</v>
      </c>
      <c r="K73">
        <f>K$9*'Growing stock'!G$116*'Other data'!$E$41*'Other data'!$E$45</f>
        <v>5.5370428490875917E-3</v>
      </c>
      <c r="L73">
        <f>L$9*'Growing stock'!H$116*'Other data'!$E$41*'Other data'!$E$45</f>
        <v>5.7553124361486921E-3</v>
      </c>
      <c r="M73">
        <f>M$9*'Growing stock'!I$116*'Other data'!$E$41*'Other data'!$E$45</f>
        <v>5.9649486556789767E-3</v>
      </c>
      <c r="N73">
        <f>N$9*'Growing stock'!J$116*'Other data'!$E$41*'Other data'!$E$45</f>
        <v>6.2196128807563995E-3</v>
      </c>
      <c r="O73">
        <f>O$9*'Growing stock'!K$116*'Other data'!$E$41*'Other data'!$E$45</f>
        <v>6.5247822321477956E-3</v>
      </c>
      <c r="P73">
        <f>P$9*'Growing stock'!L$116*'Other data'!$E$41*'Other data'!$E$45</f>
        <v>6.6033311769096185E-3</v>
      </c>
      <c r="Q73">
        <f>Q$9*'Growing stock'!M$116*'Other data'!$E$41*'Other data'!$E$45</f>
        <v>6.8574094884062851E-3</v>
      </c>
      <c r="R73">
        <f>R$9*'Growing stock'!N$116*'Other data'!$E$41*'Other data'!$E$45</f>
        <v>7.4668916148676904E-3</v>
      </c>
      <c r="S73">
        <f>S$9*'Growing stock'!O$116*'Other data'!$E$41*'Other data'!$E$45</f>
        <v>7.4022455349049918E-3</v>
      </c>
      <c r="T73">
        <f>T$9*'Growing stock'!P$116*'Other data'!$E$41*'Other data'!$E$45</f>
        <v>7.8918535214777333E-3</v>
      </c>
      <c r="U73">
        <f>U$9*'Growing stock'!Q$116*'Other data'!$E$41*'Other data'!$E$45</f>
        <v>8.7218617061583965E-3</v>
      </c>
      <c r="V73">
        <f>V$9*'Growing stock'!R$116*'Other data'!$E$41*'Other data'!$E$45</f>
        <v>8.6195801889673192E-3</v>
      </c>
      <c r="W73">
        <f>W$9*'Growing stock'!S$116*'Other data'!$E$41*'Other data'!$E$45</f>
        <v>8.8428165887385994E-3</v>
      </c>
      <c r="X73">
        <f>X$9*'Growing stock'!T$116*'Other data'!$E$41*'Other data'!$E$45</f>
        <v>2.0131164156398686E-2</v>
      </c>
      <c r="Y73">
        <f>Y$9*'Growing stock'!U$116*'Other data'!$E$41*'Other data'!$E$45</f>
        <v>2.0596730845263599E-2</v>
      </c>
      <c r="Z73">
        <f>Z$9*'Growing stock'!V$116*'Other data'!$E$41*'Other data'!$E$45</f>
        <v>2.0451548976944123E-2</v>
      </c>
      <c r="AA73">
        <f>AA$9*'Growing stock'!W$116*'Other data'!$E$41*'Other data'!$E$45</f>
        <v>2.031117322672861E-2</v>
      </c>
      <c r="AB73">
        <f>AB$9*'Growing stock'!X$116*'Other data'!$E$41*'Other data'!$E$45</f>
        <v>2.0175368827033021E-2</v>
      </c>
      <c r="AC73">
        <f>AC$9*'Growing stock'!Y$116*'Other data'!$E$41*'Other data'!$E$45</f>
        <v>1.996072763381123E-2</v>
      </c>
      <c r="AD73">
        <f>AD$9*'Growing stock'!Z$116*'Other data'!$E$41*'Other data'!$E$45</f>
        <v>1.9832621581303403E-2</v>
      </c>
      <c r="AE73">
        <f>AE$9*'Growing stock'!AA$116*'Other data'!$E$41*'Other data'!$E$45</f>
        <v>1.9709106298535523E-2</v>
      </c>
      <c r="AF73">
        <f>AF$9*'Growing stock'!AB$116*'Other data'!$E$41*'Other data'!$E$45</f>
        <v>1.9590759451604711E-2</v>
      </c>
      <c r="AG73">
        <f>AG$9*'Growing stock'!AC$116*'Other data'!$E$41*'Other data'!$E$45</f>
        <v>1.9475840413826568E-2</v>
      </c>
      <c r="AH73">
        <f>AH$9*'Growing stock'!AD$116*'Other data'!$E$41*'Other data'!$E$45</f>
        <v>1.9364556598308373E-2</v>
      </c>
      <c r="AI73">
        <f>AI$9*'Growing stock'!AE$116*'Other data'!$E$41*'Other data'!$E$45</f>
        <v>3.3700167483693241E-2</v>
      </c>
      <c r="AJ73">
        <f>AJ$9*'Growing stock'!AF$116*'Other data'!$E$41*'Other data'!$E$45</f>
        <v>3.3943074684414001E-2</v>
      </c>
      <c r="AK73">
        <f>AK$9*'Growing stock'!AG$116*'Other data'!$E$41*'Other data'!$E$45</f>
        <v>3.4183587425679396E-2</v>
      </c>
      <c r="AL73">
        <f>AL$9*'Growing stock'!AH$116*'Other data'!$E$41*'Other data'!$E$45</f>
        <v>3.4423990185078579E-2</v>
      </c>
      <c r="AM73">
        <f>AM$9*'Growing stock'!AI$116*'Other data'!$E$41*'Other data'!$E$45</f>
        <v>3.4664512033897282E-2</v>
      </c>
      <c r="AN73">
        <f>AN$9*'Growing stock'!AJ$116*'Other data'!$E$41*'Other data'!$E$45</f>
        <v>3.4906225580688392E-2</v>
      </c>
      <c r="AO73">
        <f>AO$9*'Growing stock'!AK$116*'Other data'!$E$41*'Other data'!$E$45</f>
        <v>3.5146468166405265E-2</v>
      </c>
      <c r="AP73">
        <f>AP$9*'Growing stock'!AL$116*'Other data'!$E$41*'Other data'!$E$45</f>
        <v>3.5386421129235145E-2</v>
      </c>
      <c r="AQ73">
        <f>AQ$9*'Growing stock'!AM$116*'Other data'!$E$41*'Other data'!$E$45</f>
        <v>3.5625701949497365E-2</v>
      </c>
      <c r="AR73">
        <f>AR$9*'Growing stock'!AN$116*'Other data'!$E$41*'Other data'!$E$45</f>
        <v>3.5337668933797736E-2</v>
      </c>
      <c r="AS73">
        <f>AS$9*'Growing stock'!AO$116*'Other data'!$E$41*'Other data'!$E$45</f>
        <v>3.5056399585260724E-2</v>
      </c>
      <c r="AT73">
        <f>AT$9*'Growing stock'!AP$116*'Other data'!$E$41*'Other data'!$E$45</f>
        <v>3.4783857647948023E-2</v>
      </c>
      <c r="AU73">
        <f>AU$9*'Growing stock'!AQ$116*'Other data'!$E$41*'Other data'!$E$45</f>
        <v>3.4518776329203499E-2</v>
      </c>
      <c r="AV73">
        <f>AV$9*'Growing stock'!AR$116*'Other data'!$E$41*'Other data'!$E$45</f>
        <v>3.4260787237498168E-2</v>
      </c>
      <c r="AW73">
        <f>AW$9*'Growing stock'!AS$116*'Other data'!$E$41*'Other data'!$E$45</f>
        <v>3.4130673595651341E-2</v>
      </c>
      <c r="AX73">
        <f>AX$9*'Growing stock'!AT$116*'Other data'!$E$41*'Other data'!$E$45</f>
        <v>3.4002271180959789E-2</v>
      </c>
      <c r="AY73">
        <f>AY$9*'Growing stock'!AU$116*'Other data'!$E$41*'Other data'!$E$45</f>
        <v>3.3872824616962491E-2</v>
      </c>
      <c r="AZ73">
        <f>AZ$9*'Growing stock'!AV$116*'Other data'!$E$41*'Other data'!$E$45</f>
        <v>3.3742708643292957E-2</v>
      </c>
      <c r="BA73">
        <f>BA$9*'Growing stock'!AW$116*'Other data'!$E$41*'Other data'!$E$45</f>
        <v>4.049633082728181E-2</v>
      </c>
      <c r="BB73">
        <f>BB$9*'Growing stock'!AX$116*'Other data'!$E$41*'Other data'!$E$45</f>
        <v>4.0222100666449941E-2</v>
      </c>
      <c r="BC73">
        <f>BC$9*'Growing stock'!AY$116*'Other data'!$E$41*'Other data'!$E$45</f>
        <v>3.994439469630455E-2</v>
      </c>
      <c r="BD73">
        <f>BD$9*'Growing stock'!AZ$116*'Other data'!$E$41*'Other data'!$E$45</f>
        <v>3.9665285936598169E-2</v>
      </c>
      <c r="BE73">
        <f>BE$9*'Growing stock'!BA$116*'Other data'!$E$41*'Other data'!$E$45</f>
        <v>4.1324457269312644E-2</v>
      </c>
      <c r="BF73">
        <f>BF$9*'Growing stock'!BB$116*'Other data'!$E$41*'Other data'!$E$45</f>
        <v>4.1102305369151576E-2</v>
      </c>
      <c r="BG73">
        <f>BG$9*'Growing stock'!BC$116*'Other data'!$E$41*'Other data'!$E$45</f>
        <v>4.0974435602112953E-2</v>
      </c>
      <c r="BH73">
        <f>BH$9*'Growing stock'!BD$116*'Other data'!$E$41*'Other data'!$E$45</f>
        <v>4.0750162049951209E-2</v>
      </c>
      <c r="BI73">
        <f>BI$9*'Growing stock'!BE$116*'Other data'!$E$41*'Other data'!$E$45</f>
        <v>4.0527085968343424E-2</v>
      </c>
      <c r="BJ73">
        <f>BJ$9*'Growing stock'!BF$116*'Other data'!$E$41*'Other data'!$E$45</f>
        <v>4.0300346928339045E-2</v>
      </c>
      <c r="BK73">
        <f>BK$9*'Growing stock'!BG$116*'Other data'!$E$41*'Other data'!$E$45</f>
        <v>4.0074801769916873E-2</v>
      </c>
      <c r="BL73">
        <f>BL$9*'Growing stock'!BH$116*'Other data'!$E$41*'Other data'!$E$45</f>
        <v>3.9850441088363095E-2</v>
      </c>
      <c r="BM73">
        <f>BM$9*'Growing stock'!BI$116*'Other data'!$E$41*'Other data'!$E$45</f>
        <v>3.9627255577485018E-2</v>
      </c>
      <c r="BN73">
        <f>BN$9*'Growing stock'!BJ$116*'Other data'!$E$41*'Other data'!$E$45</f>
        <v>3.9405236028324589E-2</v>
      </c>
      <c r="BO73">
        <f>BO$9*'Growing stock'!BK$116*'Other data'!$E$41*'Other data'!$E$45</f>
        <v>3.9184373327891424E-2</v>
      </c>
      <c r="BP73">
        <f>BP$9*'Growing stock'!BL$116*'Other data'!$E$41*'Other data'!$E$45</f>
        <v>3.8964658457916267E-2</v>
      </c>
      <c r="BQ73">
        <f>BQ$9*'Growing stock'!BM$116*'Other data'!$E$41*'Other data'!$E$45</f>
        <v>3.8777590482411667E-2</v>
      </c>
      <c r="BR73">
        <f>BR$9*'Growing stock'!BN$116*'Other data'!$E$41*'Other data'!$E$45</f>
        <v>3.8591887944696514E-2</v>
      </c>
      <c r="BS73">
        <f>BS$9*'Growing stock'!BO$116*'Other data'!$E$41*'Other data'!$E$45</f>
        <v>3.8407535949323689E-2</v>
      </c>
      <c r="BT73">
        <f>BT$9*'Growing stock'!BP$116*'Other data'!$E$41*'Other data'!$E$45</f>
        <v>3.8224519816718719E-2</v>
      </c>
      <c r="BU73">
        <f>BU$9*'Growing stock'!BQ$116*'Other data'!$E$41*'Other data'!$E$45</f>
        <v>3.8042825079283166E-2</v>
      </c>
      <c r="BV73">
        <f>BV$9*'Growing stock'!BR$116*'Other data'!$E$41*'Other data'!$E$45</f>
        <v>3.7862437477582202E-2</v>
      </c>
      <c r="BW73">
        <f>BW$9*'Growing stock'!BS$116*'Other data'!$E$41*'Other data'!$E$45</f>
        <v>3.7683342956614095E-2</v>
      </c>
      <c r="BX73">
        <f>BX$9*'Growing stock'!BT$116*'Other data'!$E$41*'Other data'!$E$45</f>
        <v>3.7505527662159761E-2</v>
      </c>
      <c r="BY73">
        <f>BY$9*'Growing stock'!BU$116*'Other data'!$E$41*'Other data'!$E$45</f>
        <v>3.7328977937210059E-2</v>
      </c>
      <c r="BZ73">
        <f>BZ$9*'Growing stock'!BV$116*'Other data'!$E$41*'Other data'!$E$45</f>
        <v>3.7153680318469308E-2</v>
      </c>
    </row>
    <row r="74" spans="1:78" ht="14.5" customHeight="1" x14ac:dyDescent="0.35">
      <c r="A74" s="12" t="s">
        <v>119</v>
      </c>
      <c r="B74" s="154" t="s">
        <v>0</v>
      </c>
      <c r="C74" s="12" t="s">
        <v>35</v>
      </c>
      <c r="D74" s="40" t="s">
        <v>4</v>
      </c>
      <c r="E74" s="40" t="s">
        <v>24</v>
      </c>
      <c r="F74" t="s">
        <v>15</v>
      </c>
      <c r="J74">
        <f>J$9*'Growing stock'!F$116*'Other data'!$E$41*'Other data'!$E$46</f>
        <v>4.8160497688127819E-4</v>
      </c>
      <c r="K74">
        <f>K$9*'Growing stock'!G$116*'Other data'!$E$41*'Other data'!$E$46</f>
        <v>4.8148198687718183E-4</v>
      </c>
      <c r="L74">
        <f>L$9*'Growing stock'!H$116*'Other data'!$E$41*'Other data'!$E$46</f>
        <v>5.0046195096945152E-4</v>
      </c>
      <c r="M74">
        <f>M$9*'Growing stock'!I$116*'Other data'!$E$41*'Other data'!$E$46</f>
        <v>5.1869118745034577E-4</v>
      </c>
      <c r="N74">
        <f>N$9*'Growing stock'!J$116*'Other data'!$E$41*'Other data'!$E$46</f>
        <v>5.408359026744695E-4</v>
      </c>
      <c r="O74">
        <f>O$9*'Growing stock'!K$116*'Other data'!$E$41*'Other data'!$E$46</f>
        <v>5.6737236801285176E-4</v>
      </c>
      <c r="P74">
        <f>P$9*'Growing stock'!L$116*'Other data'!$E$41*'Other data'!$E$46</f>
        <v>5.7420271103561895E-4</v>
      </c>
      <c r="Q74">
        <f>Q$9*'Growing stock'!M$116*'Other data'!$E$41*'Other data'!$E$46</f>
        <v>5.9629647725272048E-4</v>
      </c>
      <c r="R74">
        <f>R$9*'Growing stock'!N$116*'Other data'!$E$41*'Other data'!$E$46</f>
        <v>6.4929492303197303E-4</v>
      </c>
      <c r="S74">
        <f>S$9*'Growing stock'!O$116*'Other data'!$E$41*'Other data'!$E$46</f>
        <v>6.4367352477434712E-4</v>
      </c>
      <c r="T74">
        <f>T$9*'Growing stock'!P$116*'Other data'!$E$41*'Other data'!$E$46</f>
        <v>6.8624813230241152E-4</v>
      </c>
      <c r="U74">
        <f>U$9*'Growing stock'!Q$116*'Other data'!$E$41*'Other data'!$E$46</f>
        <v>7.5842275705725187E-4</v>
      </c>
      <c r="V74">
        <f>V$9*'Growing stock'!R$116*'Other data'!$E$41*'Other data'!$E$46</f>
        <v>7.4952871208411472E-4</v>
      </c>
      <c r="W74">
        <f>W$9*'Growing stock'!S$116*'Other data'!$E$41*'Other data'!$E$46</f>
        <v>7.689405729337913E-4</v>
      </c>
      <c r="X74">
        <f>X$9*'Growing stock'!T$116*'Other data'!$E$41*'Other data'!$E$46</f>
        <v>1.7505360135998858E-3</v>
      </c>
      <c r="Y74">
        <f>Y$9*'Growing stock'!U$116*'Other data'!$E$41*'Other data'!$E$46</f>
        <v>1.7910200735011825E-3</v>
      </c>
      <c r="Z74">
        <f>Z$9*'Growing stock'!V$116*'Other data'!$E$41*'Other data'!$E$46</f>
        <v>1.7783955632125323E-3</v>
      </c>
      <c r="AA74">
        <f>AA$9*'Growing stock'!W$116*'Other data'!$E$41*'Other data'!$E$46</f>
        <v>1.7661889762372704E-3</v>
      </c>
      <c r="AB74">
        <f>AB$9*'Growing stock'!X$116*'Other data'!$E$41*'Other data'!$E$46</f>
        <v>1.7543798980028714E-3</v>
      </c>
      <c r="AC74">
        <f>AC$9*'Growing stock'!Y$116*'Other data'!$E$41*'Other data'!$E$46</f>
        <v>1.7357154464183679E-3</v>
      </c>
      <c r="AD74">
        <f>AD$9*'Growing stock'!Z$116*'Other data'!$E$41*'Other data'!$E$46</f>
        <v>1.7245757896785566E-3</v>
      </c>
      <c r="AE74">
        <f>AE$9*'Growing stock'!AA$116*'Other data'!$E$41*'Other data'!$E$46</f>
        <v>1.7138353303074367E-3</v>
      </c>
      <c r="AF74">
        <f>AF$9*'Growing stock'!AB$116*'Other data'!$E$41*'Other data'!$E$46</f>
        <v>1.7035443001395402E-3</v>
      </c>
      <c r="AG74">
        <f>AG$9*'Growing stock'!AC$116*'Other data'!$E$41*'Other data'!$E$46</f>
        <v>1.6935513403327448E-3</v>
      </c>
      <c r="AH74">
        <f>AH$9*'Growing stock'!AD$116*'Other data'!$E$41*'Other data'!$E$46</f>
        <v>1.6838744868094236E-3</v>
      </c>
      <c r="AI74">
        <f>AI$9*'Growing stock'!AE$116*'Other data'!$E$41*'Other data'!$E$46</f>
        <v>2.9304493464081078E-3</v>
      </c>
      <c r="AJ74">
        <f>AJ$9*'Growing stock'!AF$116*'Other data'!$E$41*'Other data'!$E$46</f>
        <v>2.9515717116881742E-3</v>
      </c>
      <c r="AK74">
        <f>AK$9*'Growing stock'!AG$116*'Other data'!$E$41*'Other data'!$E$46</f>
        <v>2.972485863102556E-3</v>
      </c>
      <c r="AL74">
        <f>AL$9*'Growing stock'!AH$116*'Other data'!$E$41*'Other data'!$E$46</f>
        <v>2.9933904508763981E-3</v>
      </c>
      <c r="AM74">
        <f>AM$9*'Growing stock'!AI$116*'Other data'!$E$41*'Other data'!$E$46</f>
        <v>3.0143053942519376E-3</v>
      </c>
      <c r="AN74">
        <f>AN$9*'Growing stock'!AJ$116*'Other data'!$E$41*'Other data'!$E$46</f>
        <v>3.0353239635381207E-3</v>
      </c>
      <c r="AO74">
        <f>AO$9*'Growing stock'!AK$116*'Other data'!$E$41*'Other data'!$E$46</f>
        <v>3.0562146231656751E-3</v>
      </c>
      <c r="AP74">
        <f>AP$9*'Growing stock'!AL$116*'Other data'!$E$41*'Other data'!$E$46</f>
        <v>3.0770800981943605E-3</v>
      </c>
      <c r="AQ74">
        <f>AQ$9*'Growing stock'!AM$116*'Other data'!$E$41*'Other data'!$E$46</f>
        <v>3.0978871260432489E-3</v>
      </c>
      <c r="AR74">
        <f>AR$9*'Growing stock'!AN$116*'Other data'!$E$41*'Other data'!$E$46</f>
        <v>3.0728407768519767E-3</v>
      </c>
      <c r="AS74">
        <f>AS$9*'Growing stock'!AO$116*'Other data'!$E$41*'Other data'!$E$46</f>
        <v>3.0483825726313673E-3</v>
      </c>
      <c r="AT74">
        <f>AT$9*'Growing stock'!AP$116*'Other data'!$E$41*'Other data'!$E$46</f>
        <v>3.0246832737346107E-3</v>
      </c>
      <c r="AU74">
        <f>AU$9*'Growing stock'!AQ$116*'Other data'!$E$41*'Other data'!$E$46</f>
        <v>3.0016327242785652E-3</v>
      </c>
      <c r="AV74">
        <f>AV$9*'Growing stock'!AR$116*'Other data'!$E$41*'Other data'!$E$46</f>
        <v>2.9791988902172317E-3</v>
      </c>
      <c r="AW74">
        <f>AW$9*'Growing stock'!AS$116*'Other data'!$E$41*'Other data'!$E$46</f>
        <v>2.9678846604914212E-3</v>
      </c>
      <c r="AX74">
        <f>AX$9*'Growing stock'!AT$116*'Other data'!$E$41*'Other data'!$E$46</f>
        <v>2.9567192331269383E-3</v>
      </c>
      <c r="AY74">
        <f>AY$9*'Growing stock'!AU$116*'Other data'!$E$41*'Other data'!$E$46</f>
        <v>2.9454630101706514E-3</v>
      </c>
      <c r="AZ74">
        <f>AZ$9*'Growing stock'!AV$116*'Other data'!$E$41*'Other data'!$E$46</f>
        <v>2.9341485776776485E-3</v>
      </c>
      <c r="BA74">
        <f>BA$9*'Growing stock'!AW$116*'Other data'!$E$41*'Other data'!$E$46</f>
        <v>3.5214200719375487E-3</v>
      </c>
      <c r="BB74">
        <f>BB$9*'Growing stock'!AX$116*'Other data'!$E$41*'Other data'!$E$46</f>
        <v>3.4975739709956471E-3</v>
      </c>
      <c r="BC74">
        <f>BC$9*'Growing stock'!AY$116*'Other data'!$E$41*'Other data'!$E$46</f>
        <v>3.4734256257656125E-3</v>
      </c>
      <c r="BD74">
        <f>BD$9*'Growing stock'!AZ$116*'Other data'!$E$41*'Other data'!$E$46</f>
        <v>3.449155298834623E-3</v>
      </c>
      <c r="BE74">
        <f>BE$9*'Growing stock'!BA$116*'Other data'!$E$41*'Other data'!$E$46</f>
        <v>3.5934310668967518E-3</v>
      </c>
      <c r="BF74">
        <f>BF$9*'Growing stock'!BB$116*'Other data'!$E$41*'Other data'!$E$46</f>
        <v>3.5741135103610068E-3</v>
      </c>
      <c r="BG74">
        <f>BG$9*'Growing stock'!BC$116*'Other data'!$E$41*'Other data'!$E$46</f>
        <v>3.562994400183735E-3</v>
      </c>
      <c r="BH74">
        <f>BH$9*'Growing stock'!BD$116*'Other data'!$E$41*'Other data'!$E$46</f>
        <v>3.5434923521696707E-3</v>
      </c>
      <c r="BI74">
        <f>BI$9*'Growing stock'!BE$116*'Other data'!$E$41*'Other data'!$E$46</f>
        <v>3.524094432029863E-3</v>
      </c>
      <c r="BJ74">
        <f>BJ$9*'Growing stock'!BF$116*'Other data'!$E$41*'Other data'!$E$46</f>
        <v>3.5043779937686125E-3</v>
      </c>
      <c r="BK74">
        <f>BK$9*'Growing stock'!BG$116*'Other data'!$E$41*'Other data'!$E$46</f>
        <v>3.4847653712971193E-3</v>
      </c>
      <c r="BL74">
        <f>BL$9*'Growing stock'!BH$116*'Other data'!$E$41*'Other data'!$E$46</f>
        <v>3.4652557468141821E-3</v>
      </c>
      <c r="BM74">
        <f>BM$9*'Growing stock'!BI$116*'Other data'!$E$41*'Other data'!$E$46</f>
        <v>3.4458483110856538E-3</v>
      </c>
      <c r="BN74">
        <f>BN$9*'Growing stock'!BJ$116*'Other data'!$E$41*'Other data'!$E$46</f>
        <v>3.4265422633325726E-3</v>
      </c>
      <c r="BO74">
        <f>BO$9*'Growing stock'!BK$116*'Other data'!$E$41*'Other data'!$E$46</f>
        <v>3.4073368111209937E-3</v>
      </c>
      <c r="BP74">
        <f>BP$9*'Growing stock'!BL$116*'Other data'!$E$41*'Other data'!$E$46</f>
        <v>3.3882311702535884E-3</v>
      </c>
      <c r="BQ74">
        <f>BQ$9*'Growing stock'!BM$116*'Other data'!$E$41*'Other data'!$E$46</f>
        <v>3.3719643897749275E-3</v>
      </c>
      <c r="BR74">
        <f>BR$9*'Growing stock'!BN$116*'Other data'!$E$41*'Other data'!$E$46</f>
        <v>3.355816343017088E-3</v>
      </c>
      <c r="BS74">
        <f>BS$9*'Growing stock'!BO$116*'Other data'!$E$41*'Other data'!$E$46</f>
        <v>3.3397857347237992E-3</v>
      </c>
      <c r="BT74">
        <f>BT$9*'Growing stock'!BP$116*'Other data'!$E$41*'Other data'!$E$46</f>
        <v>3.3238712884103233E-3</v>
      </c>
      <c r="BU74">
        <f>BU$9*'Growing stock'!BQ$116*'Other data'!$E$41*'Other data'!$E$46</f>
        <v>3.3080717460246228E-3</v>
      </c>
      <c r="BV74">
        <f>BV$9*'Growing stock'!BR$116*'Other data'!$E$41*'Other data'!$E$46</f>
        <v>3.2923858676158434E-3</v>
      </c>
      <c r="BW74">
        <f>BW$9*'Growing stock'!BS$116*'Other data'!$E$41*'Other data'!$E$46</f>
        <v>3.2768124310099214E-3</v>
      </c>
      <c r="BX74">
        <f>BX$9*'Growing stock'!BT$116*'Other data'!$E$41*'Other data'!$E$46</f>
        <v>3.2613502314921532E-3</v>
      </c>
      <c r="BY74">
        <f>BY$9*'Growing stock'!BU$116*'Other data'!$E$41*'Other data'!$E$46</f>
        <v>3.2459980814965269E-3</v>
      </c>
      <c r="BZ74">
        <f>BZ$9*'Growing stock'!BV$116*'Other data'!$E$41*'Other data'!$E$46</f>
        <v>3.2307548103016788E-3</v>
      </c>
    </row>
    <row r="75" spans="1:78" ht="14.5" customHeight="1" x14ac:dyDescent="0.35">
      <c r="A75" s="12" t="s">
        <v>119</v>
      </c>
      <c r="B75" s="154" t="s">
        <v>0</v>
      </c>
      <c r="C75" s="12" t="s">
        <v>35</v>
      </c>
      <c r="D75" s="40" t="s">
        <v>5</v>
      </c>
      <c r="E75" s="40" t="s">
        <v>20</v>
      </c>
      <c r="F75" t="s">
        <v>15</v>
      </c>
      <c r="J75">
        <f>(J$9*'Growing stock'!F$117)*'Other data'!$E$42*'Other data'!$E$41</f>
        <v>2.3098907879406994E-3</v>
      </c>
      <c r="K75">
        <f>(K$9*'Growing stock'!G$117)*'Other data'!$E$42*'Other data'!$E$41</f>
        <v>2.3250277736353311E-3</v>
      </c>
      <c r="L75">
        <f>(L$9*'Growing stock'!H$117)*'Other data'!$E$42*'Other data'!$E$41</f>
        <v>2.4311524155533441E-3</v>
      </c>
      <c r="M75">
        <f>(M$9*'Growing stock'!I$117)*'Other data'!$E$42*'Other data'!$E$41</f>
        <v>2.5330794363089288E-3</v>
      </c>
      <c r="N75">
        <f>(N$9*'Growing stock'!J$117)*'Other data'!$E$42*'Other data'!$E$41</f>
        <v>2.6537345450006115E-3</v>
      </c>
      <c r="O75">
        <f>(O$9*'Growing stock'!K$117)*'Other data'!$E$42*'Other data'!$E$41</f>
        <v>2.7957807671462743E-3</v>
      </c>
      <c r="P75">
        <f>(P$9*'Growing stock'!L$117)*'Other data'!$E$42*'Other data'!$E$41</f>
        <v>2.8403018415486298E-3</v>
      </c>
      <c r="Q75">
        <f>(Q$9*'Growing stock'!M$117)*'Other data'!$E$42*'Other data'!$E$41</f>
        <v>2.7699073069571492E-3</v>
      </c>
      <c r="R75">
        <f>(R$9*'Growing stock'!N$117)*'Other data'!$E$42*'Other data'!$E$41</f>
        <v>2.8405226065388919E-3</v>
      </c>
      <c r="S75">
        <f>(S$9*'Growing stock'!O$117)*'Other data'!$E$42*'Other data'!$E$41</f>
        <v>2.6588688035020479E-3</v>
      </c>
      <c r="T75">
        <f>(T$9*'Growing stock'!P$117)*'Other data'!$E$42*'Other data'!$E$41</f>
        <v>2.6828704250051552E-3</v>
      </c>
      <c r="U75">
        <f>(U$9*'Growing stock'!Q$117)*'Other data'!$E$42*'Other data'!$E$41</f>
        <v>2.8121258502921964E-3</v>
      </c>
      <c r="V75">
        <f>(V$9*'Growing stock'!R$117)*'Other data'!$E$42*'Other data'!$E$41</f>
        <v>2.6408992618894675E-3</v>
      </c>
      <c r="W75">
        <f>(W$9*'Growing stock'!S$117)*'Other data'!$E$42*'Other data'!$E$41</f>
        <v>2.5790497385153139E-3</v>
      </c>
      <c r="X75">
        <f>(X$9*'Growing stock'!T$117)*'Other data'!$E$42*'Other data'!$E$41</f>
        <v>5.5981059810626633E-3</v>
      </c>
      <c r="Y75">
        <f>(Y$9*'Growing stock'!U$117)*'Other data'!$E$42*'Other data'!$E$41</f>
        <v>5.4691168115783215E-3</v>
      </c>
      <c r="Z75">
        <f>(Z$9*'Growing stock'!V$117)*'Other data'!$E$42*'Other data'!$E$41</f>
        <v>5.3524684057621626E-3</v>
      </c>
      <c r="AA75">
        <f>(AA$9*'Growing stock'!W$117)*'Other data'!$E$42*'Other data'!$E$41</f>
        <v>5.2396815428610057E-3</v>
      </c>
      <c r="AB75">
        <f>(AB$9*'Growing stock'!X$117)*'Other data'!$E$42*'Other data'!$E$41</f>
        <v>5.1305675955708105E-3</v>
      </c>
      <c r="AC75">
        <f>(AC$9*'Growing stock'!Y$117)*'Other data'!$E$42*'Other data'!$E$41</f>
        <v>5.0040949356073483E-3</v>
      </c>
      <c r="AD75">
        <f>(AD$9*'Growing stock'!Z$117)*'Other data'!$E$42*'Other data'!$E$41</f>
        <v>4.9019047717677559E-3</v>
      </c>
      <c r="AE75">
        <f>(AE$9*'Growing stock'!AA$117)*'Other data'!$E$42*'Other data'!$E$41</f>
        <v>4.803045969078313E-3</v>
      </c>
      <c r="AF75">
        <f>(AF$9*'Growing stock'!AB$117)*'Other data'!$E$42*'Other data'!$E$41</f>
        <v>4.7075487362104934E-3</v>
      </c>
      <c r="AG75">
        <f>(AG$9*'Growing stock'!AC$117)*'Other data'!$E$42*'Other data'!$E$41</f>
        <v>4.6148902380472269E-3</v>
      </c>
      <c r="AH75">
        <f>(AH$9*'Growing stock'!AD$117)*'Other data'!$E$42*'Other data'!$E$41</f>
        <v>4.525029709615231E-3</v>
      </c>
      <c r="AI75">
        <f>(AI$9*'Growing stock'!AE$117)*'Other data'!$E$42*'Other data'!$E$41</f>
        <v>7.7664218172382119E-3</v>
      </c>
      <c r="AJ75">
        <f>(AJ$9*'Growing stock'!AF$117)*'Other data'!$E$42*'Other data'!$E$41</f>
        <v>7.6911179568908833E-3</v>
      </c>
      <c r="AK75">
        <f>(AK$9*'Growing stock'!AG$117)*'Other data'!$E$42*'Other data'!$E$41</f>
        <v>7.6167107984469844E-3</v>
      </c>
      <c r="AL75">
        <f>(AL$9*'Growing stock'!AH$117)*'Other data'!$E$42*'Other data'!$E$41</f>
        <v>7.5436743514712542E-3</v>
      </c>
      <c r="AM75">
        <f>(AM$9*'Growing stock'!AI$117)*'Other data'!$E$42*'Other data'!$E$41</f>
        <v>7.4720080916147909E-3</v>
      </c>
      <c r="AN75">
        <f>(AN$9*'Growing stock'!AJ$117)*'Other data'!$E$42*'Other data'!$E$41</f>
        <v>7.40188956636878E-3</v>
      </c>
      <c r="AO75">
        <f>(AO$9*'Growing stock'!AK$117)*'Other data'!$E$42*'Other data'!$E$41</f>
        <v>7.3327047382869617E-3</v>
      </c>
      <c r="AP75">
        <f>(AP$9*'Growing stock'!AL$117)*'Other data'!$E$42*'Other data'!$E$41</f>
        <v>7.2646670271117866E-3</v>
      </c>
      <c r="AQ75">
        <f>(AQ$9*'Growing stock'!AM$117)*'Other data'!$E$42*'Other data'!$E$41</f>
        <v>7.1976598492730212E-3</v>
      </c>
      <c r="AR75">
        <f>(AR$9*'Growing stock'!AN$117)*'Other data'!$E$42*'Other data'!$E$41</f>
        <v>7.1363566679647928E-3</v>
      </c>
      <c r="AS75">
        <f>(AS$9*'Growing stock'!AO$117)*'Other data'!$E$42*'Other data'!$E$41</f>
        <v>7.0765076584127576E-3</v>
      </c>
      <c r="AT75">
        <f>(AT$9*'Growing stock'!AP$117)*'Other data'!$E$42*'Other data'!$E$41</f>
        <v>7.0185056743766782E-3</v>
      </c>
      <c r="AU75">
        <f>(AU$9*'Growing stock'!AQ$117)*'Other data'!$E$42*'Other data'!$E$41</f>
        <v>6.9620914191279295E-3</v>
      </c>
      <c r="AV75">
        <f>(AV$9*'Growing stock'!AR$117)*'Other data'!$E$42*'Other data'!$E$41</f>
        <v>6.9071872359176591E-3</v>
      </c>
      <c r="AW75">
        <f>(AW$9*'Growing stock'!AS$117)*'Other data'!$E$42*'Other data'!$E$41</f>
        <v>7.0119885288073107E-3</v>
      </c>
      <c r="AX75">
        <f>(AX$9*'Growing stock'!AT$117)*'Other data'!$E$42*'Other data'!$E$41</f>
        <v>7.1162410612422324E-3</v>
      </c>
      <c r="AY75">
        <f>(AY$9*'Growing stock'!AU$117)*'Other data'!$E$42*'Other data'!$E$41</f>
        <v>7.2193763509808334E-3</v>
      </c>
      <c r="AZ75">
        <f>(AZ$9*'Growing stock'!AV$117)*'Other data'!$E$42*'Other data'!$E$41</f>
        <v>7.321462709096423E-3</v>
      </c>
      <c r="BA75">
        <f>(BA$9*'Growing stock'!AW$117)*'Other data'!$E$42*'Other data'!$E$41</f>
        <v>8.9427691129204696E-3</v>
      </c>
      <c r="BB75">
        <f>(BB$9*'Growing stock'!AX$117)*'Other data'!$E$42*'Other data'!$E$41</f>
        <v>9.0444088082180674E-3</v>
      </c>
      <c r="BC75">
        <f>(BC$9*'Growing stock'!AY$117)*'Other data'!$E$42*'Other data'!$E$41</f>
        <v>9.1458666169673512E-3</v>
      </c>
      <c r="BD75">
        <f>(BD$9*'Growing stock'!AZ$117)*'Other data'!$E$42*'Other data'!$E$41</f>
        <v>9.2475985974559433E-3</v>
      </c>
      <c r="BE75">
        <f>(BE$9*'Growing stock'!BA$117)*'Other data'!$E$42*'Other data'!$E$41</f>
        <v>9.8100668126281342E-3</v>
      </c>
      <c r="BF75">
        <f>(BF$9*'Growing stock'!BB$117)*'Other data'!$E$42*'Other data'!$E$41</f>
        <v>9.7892533883472133E-3</v>
      </c>
      <c r="BG75">
        <f>(BG$9*'Growing stock'!BC$117)*'Other data'!$E$42*'Other data'!$E$41</f>
        <v>9.7908105668567252E-3</v>
      </c>
      <c r="BH75">
        <f>(BH$9*'Growing stock'!BD$117)*'Other data'!$E$42*'Other data'!$E$41</f>
        <v>9.769245117431961E-3</v>
      </c>
      <c r="BI75">
        <f>(BI$9*'Growing stock'!BE$117)*'Other data'!$E$42*'Other data'!$E$41</f>
        <v>9.7478039151145425E-3</v>
      </c>
      <c r="BJ75">
        <f>(BJ$9*'Growing stock'!BF$117)*'Other data'!$E$42*'Other data'!$E$41</f>
        <v>9.7253154336022912E-3</v>
      </c>
      <c r="BK75">
        <f>(BK$9*'Growing stock'!BG$117)*'Other data'!$E$42*'Other data'!$E$41</f>
        <v>9.7029453639166357E-3</v>
      </c>
      <c r="BL75">
        <f>(BL$9*'Growing stock'!BH$117)*'Other data'!$E$42*'Other data'!$E$41</f>
        <v>9.68069277327719E-3</v>
      </c>
      <c r="BM75">
        <f>(BM$9*'Growing stock'!BI$117)*'Other data'!$E$42*'Other data'!$E$41</f>
        <v>9.6585567386750851E-3</v>
      </c>
      <c r="BN75">
        <f>(BN$9*'Growing stock'!BJ$117)*'Other data'!$E$42*'Other data'!$E$41</f>
        <v>9.6365363467454113E-3</v>
      </c>
      <c r="BO75">
        <f>(BO$9*'Growing stock'!BK$117)*'Other data'!$E$42*'Other data'!$E$41</f>
        <v>9.6146306936415529E-3</v>
      </c>
      <c r="BP75">
        <f>(BP$9*'Growing stock'!BL$117)*'Other data'!$E$42*'Other data'!$E$41</f>
        <v>9.5928388849115306E-3</v>
      </c>
      <c r="BQ75">
        <f>(BQ$9*'Growing stock'!BM$117)*'Other data'!$E$42*'Other data'!$E$41</f>
        <v>9.6267861055964465E-3</v>
      </c>
      <c r="BR75">
        <f>(BR$9*'Growing stock'!BN$117)*'Other data'!$E$42*'Other data'!$E$41</f>
        <v>9.660485540320958E-3</v>
      </c>
      <c r="BS75">
        <f>(BS$9*'Growing stock'!BO$117)*'Other data'!$E$42*'Other data'!$E$41</f>
        <v>9.693939892161451E-3</v>
      </c>
      <c r="BT75">
        <f>(BT$9*'Growing stock'!BP$117)*'Other data'!$E$42*'Other data'!$E$41</f>
        <v>9.7271518250199793E-3</v>
      </c>
      <c r="BU75">
        <f>(BU$9*'Growing stock'!BQ$117)*'Other data'!$E$42*'Other data'!$E$41</f>
        <v>9.7601239643312042E-3</v>
      </c>
      <c r="BV75">
        <f>(BV$9*'Growing stock'!BR$117)*'Other data'!$E$42*'Other data'!$E$41</f>
        <v>9.7928588977544487E-3</v>
      </c>
      <c r="BW75">
        <f>(BW$9*'Growing stock'!BS$117)*'Other data'!$E$42*'Other data'!$E$41</f>
        <v>9.8253591758504805E-3</v>
      </c>
      <c r="BX75">
        <f>(BX$9*'Growing stock'!BT$117)*'Other data'!$E$42*'Other data'!$E$41</f>
        <v>9.8576273127440692E-3</v>
      </c>
      <c r="BY75">
        <f>(BY$9*'Growing stock'!BU$117)*'Other data'!$E$42*'Other data'!$E$41</f>
        <v>9.889665786772351E-3</v>
      </c>
      <c r="BZ75">
        <f>(BZ$9*'Growing stock'!BV$117)*'Other data'!$E$42*'Other data'!$E$41</f>
        <v>9.9214770411191911E-3</v>
      </c>
    </row>
    <row r="76" spans="1:78" ht="14.5" customHeight="1" x14ac:dyDescent="0.35">
      <c r="A76" s="12" t="s">
        <v>119</v>
      </c>
      <c r="B76" s="154" t="s">
        <v>0</v>
      </c>
      <c r="C76" s="12" t="s">
        <v>35</v>
      </c>
      <c r="D76" s="40" t="s">
        <v>5</v>
      </c>
      <c r="E76" s="40" t="s">
        <v>26</v>
      </c>
      <c r="F76" t="s">
        <v>13</v>
      </c>
      <c r="J76">
        <f>(J$9*'Growing stock'!F$117)*'Other data'!$E$41</f>
        <v>2.5383415252095601E-2</v>
      </c>
      <c r="K76">
        <f>(K$9*'Growing stock'!G$117)*'Other data'!$E$41</f>
        <v>2.5549755754234404E-2</v>
      </c>
      <c r="L76">
        <f>(L$9*'Growing stock'!H$117)*'Other data'!$E$41</f>
        <v>2.6715960610476309E-2</v>
      </c>
      <c r="M76">
        <f>(M$9*'Growing stock'!I$117)*'Other data'!$E$41</f>
        <v>2.7836037761636581E-2</v>
      </c>
      <c r="N76">
        <f>(N$9*'Growing stock'!J$117)*'Other data'!$E$41</f>
        <v>2.9161918076929794E-2</v>
      </c>
      <c r="O76">
        <f>(O$9*'Growing stock'!K$117)*'Other data'!$E$41</f>
        <v>3.0722865573035982E-2</v>
      </c>
      <c r="P76">
        <f>(P$9*'Growing stock'!L$117)*'Other data'!$E$41</f>
        <v>3.1212108148886045E-2</v>
      </c>
      <c r="Q76">
        <f>(Q$9*'Growing stock'!M$117)*'Other data'!$E$41</f>
        <v>3.0438541834693952E-2</v>
      </c>
      <c r="R76">
        <f>(R$9*'Growing stock'!N$117)*'Other data'!$E$41</f>
        <v>3.1214534137790018E-2</v>
      </c>
      <c r="S76">
        <f>(S$9*'Growing stock'!O$117)*'Other data'!$E$41</f>
        <v>2.9218338500022503E-2</v>
      </c>
      <c r="T76">
        <f>(T$9*'Growing stock'!P$117)*'Other data'!$E$41</f>
        <v>2.9482092582474237E-2</v>
      </c>
      <c r="U76">
        <f>(U$9*'Growing stock'!Q$117)*'Other data'!$E$41</f>
        <v>3.090248187134282E-2</v>
      </c>
      <c r="V76">
        <f>(V$9*'Growing stock'!R$117)*'Other data'!$E$41</f>
        <v>2.9020871009774369E-2</v>
      </c>
      <c r="W76">
        <f>(W$9*'Growing stock'!S$117)*'Other data'!$E$41</f>
        <v>2.8341205917750703E-2</v>
      </c>
      <c r="X76">
        <f>(X$9*'Growing stock'!T$117)*'Other data'!$E$41</f>
        <v>6.1517648143545746E-2</v>
      </c>
      <c r="Y76">
        <f>(Y$9*'Growing stock'!U$117)*'Other data'!$E$41</f>
        <v>6.0100184742618912E-2</v>
      </c>
      <c r="Z76">
        <f>(Z$9*'Growing stock'!V$117)*'Other data'!$E$41</f>
        <v>5.8818334129254538E-2</v>
      </c>
      <c r="AA76">
        <f>(AA$9*'Growing stock'!W$117)*'Other data'!$E$41</f>
        <v>5.7578918053417638E-2</v>
      </c>
      <c r="AB76">
        <f>(AB$9*'Growing stock'!X$117)*'Other data'!$E$41</f>
        <v>5.6379863687591326E-2</v>
      </c>
      <c r="AC76">
        <f>(AC$9*'Growing stock'!Y$117)*'Other data'!$E$41</f>
        <v>5.4990054237443388E-2</v>
      </c>
      <c r="AD76">
        <f>(AD$9*'Growing stock'!Z$117)*'Other data'!$E$41</f>
        <v>5.3867085404041275E-2</v>
      </c>
      <c r="AE76">
        <f>(AE$9*'Growing stock'!AA$117)*'Other data'!$E$41</f>
        <v>5.2780724934926519E-2</v>
      </c>
      <c r="AF76">
        <f>(AF$9*'Growing stock'!AB$117)*'Other data'!$E$41</f>
        <v>5.1731304793521907E-2</v>
      </c>
      <c r="AG76">
        <f>(AG$9*'Growing stock'!AC$117)*'Other data'!$E$41</f>
        <v>5.0713079538980514E-2</v>
      </c>
      <c r="AH76">
        <f>(AH$9*'Growing stock'!AD$117)*'Other data'!$E$41</f>
        <v>4.9725601204562986E-2</v>
      </c>
      <c r="AI76">
        <f>(AI$9*'Growing stock'!AE$117)*'Other data'!$E$41</f>
        <v>8.5345294694925411E-2</v>
      </c>
      <c r="AJ76">
        <f>(AJ$9*'Growing stock'!AF$117)*'Other data'!$E$41</f>
        <v>8.4517779746053678E-2</v>
      </c>
      <c r="AK76">
        <f>(AK$9*'Growing stock'!AG$117)*'Other data'!$E$41</f>
        <v>8.3700118664252587E-2</v>
      </c>
      <c r="AL76">
        <f>(AL$9*'Growing stock'!AH$117)*'Other data'!$E$41</f>
        <v>8.2897520345837972E-2</v>
      </c>
      <c r="AM76">
        <f>(AM$9*'Growing stock'!AI$117)*'Other data'!$E$41</f>
        <v>8.2109979028733959E-2</v>
      </c>
      <c r="AN76">
        <f>(AN$9*'Growing stock'!AJ$117)*'Other data'!$E$41</f>
        <v>8.1339445784272324E-2</v>
      </c>
      <c r="AO76">
        <f>(AO$9*'Growing stock'!AK$117)*'Other data'!$E$41</f>
        <v>8.0579172948208377E-2</v>
      </c>
      <c r="AP76">
        <f>(AP$9*'Growing stock'!AL$117)*'Other data'!$E$41</f>
        <v>7.983150579243721E-2</v>
      </c>
      <c r="AQ76">
        <f>(AQ$9*'Growing stock'!AM$117)*'Other data'!$E$41</f>
        <v>7.909516317882441E-2</v>
      </c>
      <c r="AR76">
        <f>(AR$9*'Growing stock'!AN$117)*'Other data'!$E$41</f>
        <v>7.8421501845766961E-2</v>
      </c>
      <c r="AS76">
        <f>(AS$9*'Growing stock'!AO$117)*'Other data'!$E$41</f>
        <v>7.7763820422118227E-2</v>
      </c>
      <c r="AT76">
        <f>(AT$9*'Growing stock'!AP$117)*'Other data'!$E$41</f>
        <v>7.7126435982161304E-2</v>
      </c>
      <c r="AU76">
        <f>(AU$9*'Growing stock'!AQ$117)*'Other data'!$E$41</f>
        <v>7.6506499111295923E-2</v>
      </c>
      <c r="AV76">
        <f>(AV$9*'Growing stock'!AR$117)*'Other data'!$E$41</f>
        <v>7.5903156438655583E-2</v>
      </c>
      <c r="AW76">
        <f>(AW$9*'Growing stock'!AS$117)*'Other data'!$E$41</f>
        <v>7.7054818997882538E-2</v>
      </c>
      <c r="AX76">
        <f>(AX$9*'Growing stock'!AT$117)*'Other data'!$E$41</f>
        <v>7.8200451222442111E-2</v>
      </c>
      <c r="AY76">
        <f>(AY$9*'Growing stock'!AU$117)*'Other data'!$E$41</f>
        <v>7.9333806054734432E-2</v>
      </c>
      <c r="AZ76">
        <f>(AZ$9*'Growing stock'!AV$117)*'Other data'!$E$41</f>
        <v>8.0455634165894768E-2</v>
      </c>
      <c r="BA76">
        <f>(BA$9*'Growing stock'!AW$117)*'Other data'!$E$41</f>
        <v>9.8272188054071091E-2</v>
      </c>
      <c r="BB76">
        <f>(BB$9*'Growing stock'!AX$117)*'Other data'!$E$41</f>
        <v>9.9389107782616129E-2</v>
      </c>
      <c r="BC76">
        <f>(BC$9*'Growing stock'!AY$117)*'Other data'!$E$41</f>
        <v>0.10050402875788299</v>
      </c>
      <c r="BD76">
        <f>(BD$9*'Growing stock'!AZ$117)*'Other data'!$E$41</f>
        <v>0.10162196260940598</v>
      </c>
      <c r="BE76">
        <f>(BE$9*'Growing stock'!BA$117)*'Other data'!$E$41</f>
        <v>0.10780293200690257</v>
      </c>
      <c r="BF76">
        <f>(BF$9*'Growing stock'!BB$117)*'Other data'!$E$41</f>
        <v>0.10757421305876058</v>
      </c>
      <c r="BG76">
        <f>(BG$9*'Growing stock'!BC$117)*'Other data'!$E$41</f>
        <v>0.10759132491051347</v>
      </c>
      <c r="BH76">
        <f>(BH$9*'Growing stock'!BD$117)*'Other data'!$E$41</f>
        <v>0.10735434194980176</v>
      </c>
      <c r="BI76">
        <f>(BI$9*'Growing stock'!BE$117)*'Other data'!$E$41</f>
        <v>0.10711872434191805</v>
      </c>
      <c r="BJ76">
        <f>(BJ$9*'Growing stock'!BF$117)*'Other data'!$E$41</f>
        <v>0.10687159817145375</v>
      </c>
      <c r="BK76">
        <f>(BK$9*'Growing stock'!BG$117)*'Other data'!$E$41</f>
        <v>0.10662577322985314</v>
      </c>
      <c r="BL76">
        <f>(BL$9*'Growing stock'!BH$117)*'Other data'!$E$41</f>
        <v>0.10638123926678229</v>
      </c>
      <c r="BM76">
        <f>(BM$9*'Growing stock'!BI$117)*'Other data'!$E$41</f>
        <v>0.10613798613928666</v>
      </c>
      <c r="BN76">
        <f>(BN$9*'Growing stock'!BJ$117)*'Other data'!$E$41</f>
        <v>0.10589600381038913</v>
      </c>
      <c r="BO76">
        <f>(BO$9*'Growing stock'!BK$117)*'Other data'!$E$41</f>
        <v>0.10565528234770936</v>
      </c>
      <c r="BP76">
        <f>(BP$9*'Growing stock'!BL$117)*'Other data'!$E$41</f>
        <v>0.10541581192210472</v>
      </c>
      <c r="BQ76">
        <f>(BQ$9*'Growing stock'!BM$117)*'Other data'!$E$41</f>
        <v>0.10578885830325767</v>
      </c>
      <c r="BR76">
        <f>(BR$9*'Growing stock'!BN$117)*'Other data'!$E$41</f>
        <v>0.10615918176176878</v>
      </c>
      <c r="BS76">
        <f>(BS$9*'Growing stock'!BO$117)*'Other data'!$E$41</f>
        <v>0.10652681200177419</v>
      </c>
      <c r="BT76">
        <f>(BT$9*'Growing stock'!BP$117)*'Other data'!$E$41</f>
        <v>0.10689177829692285</v>
      </c>
      <c r="BU76">
        <f>(BU$9*'Growing stock'!BQ$117)*'Other data'!$E$41</f>
        <v>0.10725410949814509</v>
      </c>
      <c r="BV76">
        <f>(BV$9*'Growing stock'!BR$117)*'Other data'!$E$41</f>
        <v>0.10761383404125768</v>
      </c>
      <c r="BW76">
        <f>(BW$9*'Growing stock'!BS$117)*'Other data'!$E$41</f>
        <v>0.10797097995440089</v>
      </c>
      <c r="BX76">
        <f>(BX$9*'Growing stock'!BT$117)*'Other data'!$E$41</f>
        <v>0.10832557486531945</v>
      </c>
      <c r="BY76">
        <f>(BY$9*'Growing stock'!BU$117)*'Other data'!$E$41</f>
        <v>0.10867764600848738</v>
      </c>
      <c r="BZ76">
        <f>(BZ$9*'Growing stock'!BV$117)*'Other data'!$E$41</f>
        <v>0.10902722023207903</v>
      </c>
    </row>
    <row r="77" spans="1:78" ht="14.5" customHeight="1" x14ac:dyDescent="0.35">
      <c r="A77" s="12" t="s">
        <v>119</v>
      </c>
      <c r="B77" s="154" t="s">
        <v>0</v>
      </c>
      <c r="C77" s="12" t="s">
        <v>35</v>
      </c>
      <c r="D77" s="40" t="s">
        <v>5</v>
      </c>
      <c r="E77" s="40" t="s">
        <v>21</v>
      </c>
      <c r="F77" t="s">
        <v>14</v>
      </c>
      <c r="J77">
        <f>(J$9*'Growing stock'!F$117)*'Other data'!$E$41*'Other data'!$E$43</f>
        <v>8.1226928806705928E-3</v>
      </c>
      <c r="K77">
        <f>(K$9*'Growing stock'!G$117)*'Other data'!$E$41*'Other data'!$E$43</f>
        <v>8.1759218413550092E-3</v>
      </c>
      <c r="L77">
        <f>(L$9*'Growing stock'!H$117)*'Other data'!$E$41*'Other data'!$E$43</f>
        <v>8.5491073953524194E-3</v>
      </c>
      <c r="M77">
        <f>(M$9*'Growing stock'!I$117)*'Other data'!$E$41*'Other data'!$E$43</f>
        <v>8.907532083723706E-3</v>
      </c>
      <c r="N77">
        <f>(N$9*'Growing stock'!J$117)*'Other data'!$E$41*'Other data'!$E$43</f>
        <v>9.3318137846175337E-3</v>
      </c>
      <c r="O77">
        <f>(O$9*'Growing stock'!K$117)*'Other data'!$E$41*'Other data'!$E$43</f>
        <v>9.8313169833715141E-3</v>
      </c>
      <c r="P77">
        <f>(P$9*'Growing stock'!L$117)*'Other data'!$E$41*'Other data'!$E$43</f>
        <v>9.9878746076435352E-3</v>
      </c>
      <c r="Q77">
        <f>(Q$9*'Growing stock'!M$117)*'Other data'!$E$41*'Other data'!$E$43</f>
        <v>9.7403333871020643E-3</v>
      </c>
      <c r="R77">
        <f>(R$9*'Growing stock'!N$117)*'Other data'!$E$41*'Other data'!$E$43</f>
        <v>9.9886509240928057E-3</v>
      </c>
      <c r="S77">
        <f>(S$9*'Growing stock'!O$117)*'Other data'!$E$41*'Other data'!$E$43</f>
        <v>9.3498683200072003E-3</v>
      </c>
      <c r="T77">
        <f>(T$9*'Growing stock'!P$117)*'Other data'!$E$41*'Other data'!$E$43</f>
        <v>9.4342696263917565E-3</v>
      </c>
      <c r="U77">
        <f>(U$9*'Growing stock'!Q$117)*'Other data'!$E$41*'Other data'!$E$43</f>
        <v>9.8887941988297021E-3</v>
      </c>
      <c r="V77">
        <f>(V$9*'Growing stock'!R$117)*'Other data'!$E$41*'Other data'!$E$43</f>
        <v>9.2866787231277986E-3</v>
      </c>
      <c r="W77">
        <f>(W$9*'Growing stock'!S$117)*'Other data'!$E$41*'Other data'!$E$43</f>
        <v>9.0691858936802257E-3</v>
      </c>
      <c r="X77">
        <f>(X$9*'Growing stock'!T$117)*'Other data'!$E$41*'Other data'!$E$43</f>
        <v>1.9685647405934641E-2</v>
      </c>
      <c r="Y77">
        <f>(Y$9*'Growing stock'!U$117)*'Other data'!$E$41*'Other data'!$E$43</f>
        <v>1.9232059117638051E-2</v>
      </c>
      <c r="Z77">
        <f>(Z$9*'Growing stock'!V$117)*'Other data'!$E$41*'Other data'!$E$43</f>
        <v>1.8821866921361452E-2</v>
      </c>
      <c r="AA77">
        <f>(AA$9*'Growing stock'!W$117)*'Other data'!$E$41*'Other data'!$E$43</f>
        <v>1.8425253777093645E-2</v>
      </c>
      <c r="AB77">
        <f>(AB$9*'Growing stock'!X$117)*'Other data'!$E$41*'Other data'!$E$43</f>
        <v>1.8041556380029224E-2</v>
      </c>
      <c r="AC77">
        <f>(AC$9*'Growing stock'!Y$117)*'Other data'!$E$41*'Other data'!$E$43</f>
        <v>1.7596817355981884E-2</v>
      </c>
      <c r="AD77">
        <f>(AD$9*'Growing stock'!Z$117)*'Other data'!$E$41*'Other data'!$E$43</f>
        <v>1.7237467329293207E-2</v>
      </c>
      <c r="AE77">
        <f>(AE$9*'Growing stock'!AA$117)*'Other data'!$E$41*'Other data'!$E$43</f>
        <v>1.6889831979176487E-2</v>
      </c>
      <c r="AF77">
        <f>(AF$9*'Growing stock'!AB$117)*'Other data'!$E$41*'Other data'!$E$43</f>
        <v>1.6554017533927011E-2</v>
      </c>
      <c r="AG77">
        <f>(AG$9*'Growing stock'!AC$117)*'Other data'!$E$41*'Other data'!$E$43</f>
        <v>1.6228185452473766E-2</v>
      </c>
      <c r="AH77">
        <f>(AH$9*'Growing stock'!AD$117)*'Other data'!$E$41*'Other data'!$E$43</f>
        <v>1.5912192385460155E-2</v>
      </c>
      <c r="AI77">
        <f>(AI$9*'Growing stock'!AE$117)*'Other data'!$E$41*'Other data'!$E$43</f>
        <v>2.7310494302376132E-2</v>
      </c>
      <c r="AJ77">
        <f>(AJ$9*'Growing stock'!AF$117)*'Other data'!$E$41*'Other data'!$E$43</f>
        <v>2.7045689518737176E-2</v>
      </c>
      <c r="AK77">
        <f>(AK$9*'Growing stock'!AG$117)*'Other data'!$E$41*'Other data'!$E$43</f>
        <v>2.6784037972560827E-2</v>
      </c>
      <c r="AL77">
        <f>(AL$9*'Growing stock'!AH$117)*'Other data'!$E$41*'Other data'!$E$43</f>
        <v>2.6527206510668151E-2</v>
      </c>
      <c r="AM77">
        <f>(AM$9*'Growing stock'!AI$117)*'Other data'!$E$41*'Other data'!$E$43</f>
        <v>2.6275193289194868E-2</v>
      </c>
      <c r="AN77">
        <f>(AN$9*'Growing stock'!AJ$117)*'Other data'!$E$41*'Other data'!$E$43</f>
        <v>2.6028622650967143E-2</v>
      </c>
      <c r="AO77">
        <f>(AO$9*'Growing stock'!AK$117)*'Other data'!$E$41*'Other data'!$E$43</f>
        <v>2.5785335343426682E-2</v>
      </c>
      <c r="AP77">
        <f>(AP$9*'Growing stock'!AL$117)*'Other data'!$E$41*'Other data'!$E$43</f>
        <v>2.5546081853579906E-2</v>
      </c>
      <c r="AQ77">
        <f>(AQ$9*'Growing stock'!AM$117)*'Other data'!$E$41*'Other data'!$E$43</f>
        <v>2.5310452217223812E-2</v>
      </c>
      <c r="AR77">
        <f>(AR$9*'Growing stock'!AN$117)*'Other data'!$E$41*'Other data'!$E$43</f>
        <v>2.5094880590645428E-2</v>
      </c>
      <c r="AS77">
        <f>(AS$9*'Growing stock'!AO$117)*'Other data'!$E$41*'Other data'!$E$43</f>
        <v>2.4884422535077833E-2</v>
      </c>
      <c r="AT77">
        <f>(AT$9*'Growing stock'!AP$117)*'Other data'!$E$41*'Other data'!$E$43</f>
        <v>2.4680459514291618E-2</v>
      </c>
      <c r="AU77">
        <f>(AU$9*'Growing stock'!AQ$117)*'Other data'!$E$41*'Other data'!$E$43</f>
        <v>2.4482079715614696E-2</v>
      </c>
      <c r="AV77">
        <f>(AV$9*'Growing stock'!AR$117)*'Other data'!$E$41*'Other data'!$E$43</f>
        <v>2.4289010060369789E-2</v>
      </c>
      <c r="AW77">
        <f>(AW$9*'Growing stock'!AS$117)*'Other data'!$E$41*'Other data'!$E$43</f>
        <v>2.4657542079322414E-2</v>
      </c>
      <c r="AX77">
        <f>(AX$9*'Growing stock'!AT$117)*'Other data'!$E$41*'Other data'!$E$43</f>
        <v>2.5024144391181474E-2</v>
      </c>
      <c r="AY77">
        <f>(AY$9*'Growing stock'!AU$117)*'Other data'!$E$41*'Other data'!$E$43</f>
        <v>2.5386817937515019E-2</v>
      </c>
      <c r="AZ77">
        <f>(AZ$9*'Growing stock'!AV$117)*'Other data'!$E$41*'Other data'!$E$43</f>
        <v>2.5745802933086325E-2</v>
      </c>
      <c r="BA77">
        <f>(BA$9*'Growing stock'!AW$117)*'Other data'!$E$41*'Other data'!$E$43</f>
        <v>3.1447100177302748E-2</v>
      </c>
      <c r="BB77">
        <f>(BB$9*'Growing stock'!AX$117)*'Other data'!$E$41*'Other data'!$E$43</f>
        <v>3.1804514490437162E-2</v>
      </c>
      <c r="BC77">
        <f>(BC$9*'Growing stock'!AY$117)*'Other data'!$E$41*'Other data'!$E$43</f>
        <v>3.2161289202522557E-2</v>
      </c>
      <c r="BD77">
        <f>(BD$9*'Growing stock'!AZ$117)*'Other data'!$E$41*'Other data'!$E$43</f>
        <v>3.2519028035009917E-2</v>
      </c>
      <c r="BE77">
        <f>(BE$9*'Growing stock'!BA$117)*'Other data'!$E$41*'Other data'!$E$43</f>
        <v>3.449693824220882E-2</v>
      </c>
      <c r="BF77">
        <f>(BF$9*'Growing stock'!BB$117)*'Other data'!$E$41*'Other data'!$E$43</f>
        <v>3.4423748178803386E-2</v>
      </c>
      <c r="BG77">
        <f>(BG$9*'Growing stock'!BC$117)*'Other data'!$E$41*'Other data'!$E$43</f>
        <v>3.442922397136431E-2</v>
      </c>
      <c r="BH77">
        <f>(BH$9*'Growing stock'!BD$117)*'Other data'!$E$41*'Other data'!$E$43</f>
        <v>3.4353389423936564E-2</v>
      </c>
      <c r="BI77">
        <f>(BI$9*'Growing stock'!BE$117)*'Other data'!$E$41*'Other data'!$E$43</f>
        <v>3.4277991789413778E-2</v>
      </c>
      <c r="BJ77">
        <f>(BJ$9*'Growing stock'!BF$117)*'Other data'!$E$41*'Other data'!$E$43</f>
        <v>3.4198911414865203E-2</v>
      </c>
      <c r="BK77">
        <f>(BK$9*'Growing stock'!BG$117)*'Other data'!$E$41*'Other data'!$E$43</f>
        <v>3.4120247433553005E-2</v>
      </c>
      <c r="BL77">
        <f>(BL$9*'Growing stock'!BH$117)*'Other data'!$E$41*'Other data'!$E$43</f>
        <v>3.4041996565370332E-2</v>
      </c>
      <c r="BM77">
        <f>(BM$9*'Growing stock'!BI$117)*'Other data'!$E$41*'Other data'!$E$43</f>
        <v>3.3964155564571732E-2</v>
      </c>
      <c r="BN77">
        <f>(BN$9*'Growing stock'!BJ$117)*'Other data'!$E$41*'Other data'!$E$43</f>
        <v>3.3886721219324525E-2</v>
      </c>
      <c r="BO77">
        <f>(BO$9*'Growing stock'!BK$117)*'Other data'!$E$41*'Other data'!$E$43</f>
        <v>3.3809690351266998E-2</v>
      </c>
      <c r="BP77">
        <f>(BP$9*'Growing stock'!BL$117)*'Other data'!$E$41*'Other data'!$E$43</f>
        <v>3.3733059815073511E-2</v>
      </c>
      <c r="BQ77">
        <f>(BQ$9*'Growing stock'!BM$117)*'Other data'!$E$41*'Other data'!$E$43</f>
        <v>3.3852434657042456E-2</v>
      </c>
      <c r="BR77">
        <f>(BR$9*'Growing stock'!BN$117)*'Other data'!$E$41*'Other data'!$E$43</f>
        <v>3.3970938163766007E-2</v>
      </c>
      <c r="BS77">
        <f>(BS$9*'Growing stock'!BO$117)*'Other data'!$E$41*'Other data'!$E$43</f>
        <v>3.4088579840567741E-2</v>
      </c>
      <c r="BT77">
        <f>(BT$9*'Growing stock'!BP$117)*'Other data'!$E$41*'Other data'!$E$43</f>
        <v>3.4205369055015311E-2</v>
      </c>
      <c r="BU77">
        <f>(BU$9*'Growing stock'!BQ$117)*'Other data'!$E$41*'Other data'!$E$43</f>
        <v>3.4321315039406435E-2</v>
      </c>
      <c r="BV77">
        <f>(BV$9*'Growing stock'!BR$117)*'Other data'!$E$41*'Other data'!$E$43</f>
        <v>3.4436426893202463E-2</v>
      </c>
      <c r="BW77">
        <f>(BW$9*'Growing stock'!BS$117)*'Other data'!$E$41*'Other data'!$E$43</f>
        <v>3.4550713585408281E-2</v>
      </c>
      <c r="BX77">
        <f>(BX$9*'Growing stock'!BT$117)*'Other data'!$E$41*'Other data'!$E$43</f>
        <v>3.4664183956902225E-2</v>
      </c>
      <c r="BY77">
        <f>(BY$9*'Growing stock'!BU$117)*'Other data'!$E$41*'Other data'!$E$43</f>
        <v>3.4776846722715964E-2</v>
      </c>
      <c r="BZ77">
        <f>(BZ$9*'Growing stock'!BV$117)*'Other data'!$E$41*'Other data'!$E$43</f>
        <v>3.488871047426529E-2</v>
      </c>
    </row>
    <row r="78" spans="1:78" ht="14.5" customHeight="1" x14ac:dyDescent="0.35">
      <c r="A78" s="12" t="s">
        <v>119</v>
      </c>
      <c r="B78" s="154" t="s">
        <v>0</v>
      </c>
      <c r="C78" s="12" t="s">
        <v>35</v>
      </c>
      <c r="D78" s="40" t="s">
        <v>5</v>
      </c>
      <c r="E78" s="40" t="s">
        <v>25</v>
      </c>
      <c r="F78" t="s">
        <v>13</v>
      </c>
      <c r="J78">
        <f>J$9*'Growing stock'!F$117*'Other data'!$E$47*'Other data'!$E$41</f>
        <v>1.5230049151257359E-3</v>
      </c>
      <c r="K78">
        <f>K$9*'Growing stock'!G$117*'Other data'!$E$47*'Other data'!$E$41</f>
        <v>1.5329853452540642E-3</v>
      </c>
      <c r="L78">
        <f>L$9*'Growing stock'!H$117*'Other data'!$E$47*'Other data'!$E$41</f>
        <v>1.6029576366285783E-3</v>
      </c>
      <c r="M78">
        <f>M$9*'Growing stock'!I$117*'Other data'!$E$47*'Other data'!$E$41</f>
        <v>1.6701622656981948E-3</v>
      </c>
      <c r="N78">
        <f>N$9*'Growing stock'!J$117*'Other data'!$E$47*'Other data'!$E$41</f>
        <v>1.7497150846157877E-3</v>
      </c>
      <c r="O78">
        <f>O$9*'Growing stock'!K$117*'Other data'!$E$47*'Other data'!$E$41</f>
        <v>1.8433719343821588E-3</v>
      </c>
      <c r="P78">
        <f>P$9*'Growing stock'!L$117*'Other data'!$E$47*'Other data'!$E$41</f>
        <v>1.8727264889331627E-3</v>
      </c>
      <c r="Q78">
        <f>Q$9*'Growing stock'!M$117*'Other data'!$E$47*'Other data'!$E$41</f>
        <v>1.8263125100816372E-3</v>
      </c>
      <c r="R78">
        <f>R$9*'Growing stock'!N$117*'Other data'!$E$47*'Other data'!$E$41</f>
        <v>1.872872048267401E-3</v>
      </c>
      <c r="S78">
        <f>S$9*'Growing stock'!O$117*'Other data'!$E$47*'Other data'!$E$41</f>
        <v>1.7531003100013502E-3</v>
      </c>
      <c r="T78">
        <f>T$9*'Growing stock'!P$117*'Other data'!$E$47*'Other data'!$E$41</f>
        <v>1.7689255549484539E-3</v>
      </c>
      <c r="U78">
        <f>U$9*'Growing stock'!Q$117*'Other data'!$E$47*'Other data'!$E$41</f>
        <v>1.8541489122805691E-3</v>
      </c>
      <c r="V78">
        <f>V$9*'Growing stock'!R$117*'Other data'!$E$47*'Other data'!$E$41</f>
        <v>1.7412522605864619E-3</v>
      </c>
      <c r="W78">
        <f>W$9*'Growing stock'!S$117*'Other data'!$E$47*'Other data'!$E$41</f>
        <v>1.7004723550650422E-3</v>
      </c>
      <c r="X78">
        <f>X$9*'Growing stock'!T$117*'Other data'!$E$47*'Other data'!$E$41</f>
        <v>3.6910588886127447E-3</v>
      </c>
      <c r="Y78">
        <f>Y$9*'Growing stock'!U$117*'Other data'!$E$47*'Other data'!$E$41</f>
        <v>3.6060110845571348E-3</v>
      </c>
      <c r="Z78">
        <f>Z$9*'Growing stock'!V$117*'Other data'!$E$47*'Other data'!$E$41</f>
        <v>3.5291000477552723E-3</v>
      </c>
      <c r="AA78">
        <f>AA$9*'Growing stock'!W$117*'Other data'!$E$47*'Other data'!$E$41</f>
        <v>3.4547350832050579E-3</v>
      </c>
      <c r="AB78">
        <f>AB$9*'Growing stock'!X$117*'Other data'!$E$47*'Other data'!$E$41</f>
        <v>3.3827918212554794E-3</v>
      </c>
      <c r="AC78">
        <f>AC$9*'Growing stock'!Y$117*'Other data'!$E$47*'Other data'!$E$41</f>
        <v>3.2994032542466032E-3</v>
      </c>
      <c r="AD78">
        <f>AD$9*'Growing stock'!Z$117*'Other data'!$E$47*'Other data'!$E$41</f>
        <v>3.2320251242424765E-3</v>
      </c>
      <c r="AE78">
        <f>AE$9*'Growing stock'!AA$117*'Other data'!$E$47*'Other data'!$E$41</f>
        <v>3.1668434960955907E-3</v>
      </c>
      <c r="AF78">
        <f>AF$9*'Growing stock'!AB$117*'Other data'!$E$47*'Other data'!$E$41</f>
        <v>3.1038782876113141E-3</v>
      </c>
      <c r="AG78">
        <f>AG$9*'Growing stock'!AC$117*'Other data'!$E$47*'Other data'!$E$41</f>
        <v>3.0427847723388307E-3</v>
      </c>
      <c r="AH78">
        <f>AH$9*'Growing stock'!AD$117*'Other data'!$E$47*'Other data'!$E$41</f>
        <v>2.9835360722737791E-3</v>
      </c>
      <c r="AI78">
        <f>AI$9*'Growing stock'!AE$117*'Other data'!$E$47*'Other data'!$E$41</f>
        <v>5.120717681695525E-3</v>
      </c>
      <c r="AJ78">
        <f>AJ$9*'Growing stock'!AF$117*'Other data'!$E$47*'Other data'!$E$41</f>
        <v>5.0710667847632205E-3</v>
      </c>
      <c r="AK78">
        <f>AK$9*'Growing stock'!AG$117*'Other data'!$E$47*'Other data'!$E$41</f>
        <v>5.0220071198551547E-3</v>
      </c>
      <c r="AL78">
        <f>AL$9*'Growing stock'!AH$117*'Other data'!$E$47*'Other data'!$E$41</f>
        <v>4.9738512207502779E-3</v>
      </c>
      <c r="AM78">
        <f>AM$9*'Growing stock'!AI$117*'Other data'!$E$47*'Other data'!$E$41</f>
        <v>4.9265987417240371E-3</v>
      </c>
      <c r="AN78">
        <f>AN$9*'Growing stock'!AJ$117*'Other data'!$E$47*'Other data'!$E$41</f>
        <v>4.8803667470563392E-3</v>
      </c>
      <c r="AO78">
        <f>AO$9*'Growing stock'!AK$117*'Other data'!$E$47*'Other data'!$E$41</f>
        <v>4.8347503768925021E-3</v>
      </c>
      <c r="AP78">
        <f>AP$9*'Growing stock'!AL$117*'Other data'!$E$47*'Other data'!$E$41</f>
        <v>4.7898903475462329E-3</v>
      </c>
      <c r="AQ78">
        <f>AQ$9*'Growing stock'!AM$117*'Other data'!$E$47*'Other data'!$E$41</f>
        <v>4.7457097907294644E-3</v>
      </c>
      <c r="AR78">
        <f>AR$9*'Growing stock'!AN$117*'Other data'!$E$47*'Other data'!$E$41</f>
        <v>4.7052901107460174E-3</v>
      </c>
      <c r="AS78">
        <f>AS$9*'Growing stock'!AO$117*'Other data'!$E$47*'Other data'!$E$41</f>
        <v>4.6658292253270936E-3</v>
      </c>
      <c r="AT78">
        <f>AT$9*'Growing stock'!AP$117*'Other data'!$E$47*'Other data'!$E$41</f>
        <v>4.627586158929678E-3</v>
      </c>
      <c r="AU78">
        <f>AU$9*'Growing stock'!AQ$117*'Other data'!$E$47*'Other data'!$E$41</f>
        <v>4.5903899466777556E-3</v>
      </c>
      <c r="AV78">
        <f>AV$9*'Growing stock'!AR$117*'Other data'!$E$47*'Other data'!$E$41</f>
        <v>4.5541893863193352E-3</v>
      </c>
      <c r="AW78">
        <f>AW$9*'Growing stock'!AS$117*'Other data'!$E$47*'Other data'!$E$41</f>
        <v>4.6232891398729518E-3</v>
      </c>
      <c r="AX78">
        <f>AX$9*'Growing stock'!AT$117*'Other data'!$E$47*'Other data'!$E$41</f>
        <v>4.6920270733465264E-3</v>
      </c>
      <c r="AY78">
        <f>AY$9*'Growing stock'!AU$117*'Other data'!$E$47*'Other data'!$E$41</f>
        <v>4.7600283632840655E-3</v>
      </c>
      <c r="AZ78">
        <f>AZ$9*'Growing stock'!AV$117*'Other data'!$E$47*'Other data'!$E$41</f>
        <v>4.8273380499536857E-3</v>
      </c>
      <c r="BA78">
        <f>BA$9*'Growing stock'!AW$117*'Other data'!$E$47*'Other data'!$E$41</f>
        <v>5.8963312832442652E-3</v>
      </c>
      <c r="BB78">
        <f>BB$9*'Growing stock'!AX$117*'Other data'!$E$47*'Other data'!$E$41</f>
        <v>5.9633464669569675E-3</v>
      </c>
      <c r="BC78">
        <f>BC$9*'Growing stock'!AY$117*'Other data'!$E$47*'Other data'!$E$41</f>
        <v>6.030241725472979E-3</v>
      </c>
      <c r="BD78">
        <f>BD$9*'Growing stock'!AZ$117*'Other data'!$E$47*'Other data'!$E$41</f>
        <v>6.0973177565643577E-3</v>
      </c>
      <c r="BE78">
        <f>BE$9*'Growing stock'!BA$117*'Other data'!$E$47*'Other data'!$E$41</f>
        <v>6.4681759204141542E-3</v>
      </c>
      <c r="BF78">
        <f>BF$9*'Growing stock'!BB$117*'Other data'!$E$47*'Other data'!$E$41</f>
        <v>6.4544527835256344E-3</v>
      </c>
      <c r="BG78">
        <f>BG$9*'Growing stock'!BC$117*'Other data'!$E$47*'Other data'!$E$41</f>
        <v>6.4554794946308077E-3</v>
      </c>
      <c r="BH78">
        <f>BH$9*'Growing stock'!BD$117*'Other data'!$E$47*'Other data'!$E$41</f>
        <v>6.4412605169881058E-3</v>
      </c>
      <c r="BI78">
        <f>BI$9*'Growing stock'!BE$117*'Other data'!$E$47*'Other data'!$E$41</f>
        <v>6.4271234605150834E-3</v>
      </c>
      <c r="BJ78">
        <f>BJ$9*'Growing stock'!BF$117*'Other data'!$E$47*'Other data'!$E$41</f>
        <v>6.4122958902872243E-3</v>
      </c>
      <c r="BK78">
        <f>BK$9*'Growing stock'!BG$117*'Other data'!$E$47*'Other data'!$E$41</f>
        <v>6.3975463937911885E-3</v>
      </c>
      <c r="BL78">
        <f>BL$9*'Growing stock'!BH$117*'Other data'!$E$47*'Other data'!$E$41</f>
        <v>6.3828743560069377E-3</v>
      </c>
      <c r="BM78">
        <f>BM$9*'Growing stock'!BI$117*'Other data'!$E$47*'Other data'!$E$41</f>
        <v>6.3682791683571981E-3</v>
      </c>
      <c r="BN78">
        <f>BN$9*'Growing stock'!BJ$117*'Other data'!$E$47*'Other data'!$E$41</f>
        <v>6.3537602286233485E-3</v>
      </c>
      <c r="BO78">
        <f>BO$9*'Growing stock'!BK$117*'Other data'!$E$47*'Other data'!$E$41</f>
        <v>6.3393169408625608E-3</v>
      </c>
      <c r="BP78">
        <f>BP$9*'Growing stock'!BL$117*'Other data'!$E$47*'Other data'!$E$41</f>
        <v>6.324948715326283E-3</v>
      </c>
      <c r="BQ78">
        <f>BQ$9*'Growing stock'!BM$117*'Other data'!$E$47*'Other data'!$E$41</f>
        <v>6.3473314981954592E-3</v>
      </c>
      <c r="BR78">
        <f>BR$9*'Growing stock'!BN$117*'Other data'!$E$47*'Other data'!$E$41</f>
        <v>6.3695509057061263E-3</v>
      </c>
      <c r="BS78">
        <f>BS$9*'Growing stock'!BO$117*'Other data'!$E$47*'Other data'!$E$41</f>
        <v>6.391608720106451E-3</v>
      </c>
      <c r="BT78">
        <f>BT$9*'Growing stock'!BP$117*'Other data'!$E$47*'Other data'!$E$41</f>
        <v>6.4135066978153708E-3</v>
      </c>
      <c r="BU78">
        <f>BU$9*'Growing stock'!BQ$117*'Other data'!$E$47*'Other data'!$E$41</f>
        <v>6.435246569888706E-3</v>
      </c>
      <c r="BV78">
        <f>BV$9*'Growing stock'!BR$117*'Other data'!$E$47*'Other data'!$E$41</f>
        <v>6.4568300424754609E-3</v>
      </c>
      <c r="BW78">
        <f>BW$9*'Growing stock'!BS$117*'Other data'!$E$47*'Other data'!$E$41</f>
        <v>6.4782587972640531E-3</v>
      </c>
      <c r="BX78">
        <f>BX$9*'Growing stock'!BT$117*'Other data'!$E$47*'Other data'!$E$41</f>
        <v>6.4995344919191664E-3</v>
      </c>
      <c r="BY78">
        <f>BY$9*'Growing stock'!BU$117*'Other data'!$E$47*'Other data'!$E$41</f>
        <v>6.5206587605092419E-3</v>
      </c>
      <c r="BZ78">
        <f>BZ$9*'Growing stock'!BV$117*'Other data'!$E$47*'Other data'!$E$41</f>
        <v>6.5416332139247415E-3</v>
      </c>
    </row>
    <row r="79" spans="1:78" ht="14.5" customHeight="1" x14ac:dyDescent="0.35">
      <c r="A79" s="12" t="s">
        <v>119</v>
      </c>
      <c r="B79" s="154" t="s">
        <v>0</v>
      </c>
      <c r="C79" s="12" t="s">
        <v>35</v>
      </c>
      <c r="D79" s="40" t="s">
        <v>5</v>
      </c>
      <c r="E79" s="40" t="s">
        <v>23</v>
      </c>
      <c r="F79" t="s">
        <v>14</v>
      </c>
      <c r="J79">
        <f>J$9*'Growing stock'!F$117*'Other data'!$E$41*'Other data'!$E$45</f>
        <v>5.8381855079819881E-3</v>
      </c>
      <c r="K79">
        <f>K$9*'Growing stock'!G$117*'Other data'!$E$41*'Other data'!$E$45</f>
        <v>5.8764438234739135E-3</v>
      </c>
      <c r="L79">
        <f>L$9*'Growing stock'!H$117*'Other data'!$E$41*'Other data'!$E$45</f>
        <v>6.1446709404095511E-3</v>
      </c>
      <c r="M79">
        <f>M$9*'Growing stock'!I$117*'Other data'!$E$41*'Other data'!$E$45</f>
        <v>6.4022886851764138E-3</v>
      </c>
      <c r="N79">
        <f>N$9*'Growing stock'!J$117*'Other data'!$E$41*'Other data'!$E$45</f>
        <v>6.7072411576938528E-3</v>
      </c>
      <c r="O79">
        <f>O$9*'Growing stock'!K$117*'Other data'!$E$41*'Other data'!$E$45</f>
        <v>7.0662590817982757E-3</v>
      </c>
      <c r="P79">
        <f>P$9*'Growing stock'!L$117*'Other data'!$E$41*'Other data'!$E$45</f>
        <v>7.1787848742437908E-3</v>
      </c>
      <c r="Q79">
        <f>Q$9*'Growing stock'!M$117*'Other data'!$E$41*'Other data'!$E$45</f>
        <v>7.0008646219796092E-3</v>
      </c>
      <c r="R79">
        <f>R$9*'Growing stock'!N$117*'Other data'!$E$41*'Other data'!$E$45</f>
        <v>7.1793428516917042E-3</v>
      </c>
      <c r="S79">
        <f>S$9*'Growing stock'!O$117*'Other data'!$E$41*'Other data'!$E$45</f>
        <v>6.7202178550051757E-3</v>
      </c>
      <c r="T79">
        <f>T$9*'Growing stock'!P$117*'Other data'!$E$41*'Other data'!$E$45</f>
        <v>6.7808812939690747E-3</v>
      </c>
      <c r="U79">
        <f>U$9*'Growing stock'!Q$117*'Other data'!$E$41*'Other data'!$E$45</f>
        <v>7.107570830408849E-3</v>
      </c>
      <c r="V79">
        <f>V$9*'Growing stock'!R$117*'Other data'!$E$41*'Other data'!$E$45</f>
        <v>6.6748003322481047E-3</v>
      </c>
      <c r="W79">
        <f>W$9*'Growing stock'!S$117*'Other data'!$E$41*'Other data'!$E$45</f>
        <v>6.518477361082662E-3</v>
      </c>
      <c r="X79">
        <f>X$9*'Growing stock'!T$117*'Other data'!$E$41*'Other data'!$E$45</f>
        <v>1.4149059073015523E-2</v>
      </c>
      <c r="Y79">
        <f>Y$9*'Growing stock'!U$117*'Other data'!$E$41*'Other data'!$E$45</f>
        <v>1.3823042490802351E-2</v>
      </c>
      <c r="Z79">
        <f>Z$9*'Growing stock'!V$117*'Other data'!$E$41*'Other data'!$E$45</f>
        <v>1.3528216849728544E-2</v>
      </c>
      <c r="AA79">
        <f>AA$9*'Growing stock'!W$117*'Other data'!$E$41*'Other data'!$E$45</f>
        <v>1.3243151152286057E-2</v>
      </c>
      <c r="AB79">
        <f>AB$9*'Growing stock'!X$117*'Other data'!$E$41*'Other data'!$E$45</f>
        <v>1.2967368648146006E-2</v>
      </c>
      <c r="AC79">
        <f>AC$9*'Growing stock'!Y$117*'Other data'!$E$41*'Other data'!$E$45</f>
        <v>1.264771247461198E-2</v>
      </c>
      <c r="AD79">
        <f>AD$9*'Growing stock'!Z$117*'Other data'!$E$41*'Other data'!$E$45</f>
        <v>1.2389429642929493E-2</v>
      </c>
      <c r="AE79">
        <f>AE$9*'Growing stock'!AA$117*'Other data'!$E$41*'Other data'!$E$45</f>
        <v>1.21395667350331E-2</v>
      </c>
      <c r="AF79">
        <f>AF$9*'Growing stock'!AB$117*'Other data'!$E$41*'Other data'!$E$45</f>
        <v>1.189820010251004E-2</v>
      </c>
      <c r="AG79">
        <f>AG$9*'Growing stock'!AC$117*'Other data'!$E$41*'Other data'!$E$45</f>
        <v>1.1664008293965519E-2</v>
      </c>
      <c r="AH79">
        <f>AH$9*'Growing stock'!AD$117*'Other data'!$E$41*'Other data'!$E$45</f>
        <v>1.1436888277049487E-2</v>
      </c>
      <c r="AI79">
        <f>AI$9*'Growing stock'!AE$117*'Other data'!$E$41*'Other data'!$E$45</f>
        <v>1.9629417779832844E-2</v>
      </c>
      <c r="AJ79">
        <f>AJ$9*'Growing stock'!AF$117*'Other data'!$E$41*'Other data'!$E$45</f>
        <v>1.9439089341592348E-2</v>
      </c>
      <c r="AK79">
        <f>AK$9*'Growing stock'!AG$117*'Other data'!$E$41*'Other data'!$E$45</f>
        <v>1.9251027292778097E-2</v>
      </c>
      <c r="AL79">
        <f>AL$9*'Growing stock'!AH$117*'Other data'!$E$41*'Other data'!$E$45</f>
        <v>1.9066429679542734E-2</v>
      </c>
      <c r="AM79">
        <f>AM$9*'Growing stock'!AI$117*'Other data'!$E$41*'Other data'!$E$45</f>
        <v>1.8885295176608811E-2</v>
      </c>
      <c r="AN79">
        <f>AN$9*'Growing stock'!AJ$117*'Other data'!$E$41*'Other data'!$E$45</f>
        <v>1.8708072530382636E-2</v>
      </c>
      <c r="AO79">
        <f>AO$9*'Growing stock'!AK$117*'Other data'!$E$41*'Other data'!$E$45</f>
        <v>1.8533209778087929E-2</v>
      </c>
      <c r="AP79">
        <f>AP$9*'Growing stock'!AL$117*'Other data'!$E$41*'Other data'!$E$45</f>
        <v>1.8361246332260561E-2</v>
      </c>
      <c r="AQ79">
        <f>AQ$9*'Growing stock'!AM$117*'Other data'!$E$41*'Other data'!$E$45</f>
        <v>1.8191887531129616E-2</v>
      </c>
      <c r="AR79">
        <f>AR$9*'Growing stock'!AN$117*'Other data'!$E$41*'Other data'!$E$45</f>
        <v>1.8036945424526402E-2</v>
      </c>
      <c r="AS79">
        <f>AS$9*'Growing stock'!AO$117*'Other data'!$E$41*'Other data'!$E$45</f>
        <v>1.7885678697087192E-2</v>
      </c>
      <c r="AT79">
        <f>AT$9*'Growing stock'!AP$117*'Other data'!$E$41*'Other data'!$E$45</f>
        <v>1.7739080275897101E-2</v>
      </c>
      <c r="AU79">
        <f>AU$9*'Growing stock'!AQ$117*'Other data'!$E$41*'Other data'!$E$45</f>
        <v>1.7596494795598064E-2</v>
      </c>
      <c r="AV79">
        <f>AV$9*'Growing stock'!AR$117*'Other data'!$E$41*'Other data'!$E$45</f>
        <v>1.7457725980890786E-2</v>
      </c>
      <c r="AW79">
        <f>AW$9*'Growing stock'!AS$117*'Other data'!$E$41*'Other data'!$E$45</f>
        <v>1.7722608369512984E-2</v>
      </c>
      <c r="AX79">
        <f>AX$9*'Growing stock'!AT$117*'Other data'!$E$41*'Other data'!$E$45</f>
        <v>1.7986103781161687E-2</v>
      </c>
      <c r="AY79">
        <f>AY$9*'Growing stock'!AU$117*'Other data'!$E$41*'Other data'!$E$45</f>
        <v>1.824677539258892E-2</v>
      </c>
      <c r="AZ79">
        <f>AZ$9*'Growing stock'!AV$117*'Other data'!$E$41*'Other data'!$E$45</f>
        <v>1.8504795858155797E-2</v>
      </c>
      <c r="BA79">
        <f>BA$9*'Growing stock'!AW$117*'Other data'!$E$41*'Other data'!$E$45</f>
        <v>2.2602603252436352E-2</v>
      </c>
      <c r="BB79">
        <f>BB$9*'Growing stock'!AX$117*'Other data'!$E$41*'Other data'!$E$45</f>
        <v>2.2859494790001711E-2</v>
      </c>
      <c r="BC79">
        <f>BC$9*'Growing stock'!AY$117*'Other data'!$E$41*'Other data'!$E$45</f>
        <v>2.3115926614313088E-2</v>
      </c>
      <c r="BD79">
        <f>BD$9*'Growing stock'!AZ$117*'Other data'!$E$41*'Other data'!$E$45</f>
        <v>2.3373051400163377E-2</v>
      </c>
      <c r="BE79">
        <f>BE$9*'Growing stock'!BA$117*'Other data'!$E$41*'Other data'!$E$45</f>
        <v>2.4794674361587592E-2</v>
      </c>
      <c r="BF79">
        <f>BF$9*'Growing stock'!BB$117*'Other data'!$E$41*'Other data'!$E$45</f>
        <v>2.4742069003514933E-2</v>
      </c>
      <c r="BG79">
        <f>BG$9*'Growing stock'!BC$117*'Other data'!$E$41*'Other data'!$E$45</f>
        <v>2.4746004729418101E-2</v>
      </c>
      <c r="BH79">
        <f>BH$9*'Growing stock'!BD$117*'Other data'!$E$41*'Other data'!$E$45</f>
        <v>2.4691498648454404E-2</v>
      </c>
      <c r="BI79">
        <f>BI$9*'Growing stock'!BE$117*'Other data'!$E$41*'Other data'!$E$45</f>
        <v>2.4637306598641152E-2</v>
      </c>
      <c r="BJ79">
        <f>BJ$9*'Growing stock'!BF$117*'Other data'!$E$41*'Other data'!$E$45</f>
        <v>2.4580467579434363E-2</v>
      </c>
      <c r="BK79">
        <f>BK$9*'Growing stock'!BG$117*'Other data'!$E$41*'Other data'!$E$45</f>
        <v>2.4523927842866226E-2</v>
      </c>
      <c r="BL79">
        <f>BL$9*'Growing stock'!BH$117*'Other data'!$E$41*'Other data'!$E$45</f>
        <v>2.4467685031359928E-2</v>
      </c>
      <c r="BM79">
        <f>BM$9*'Growing stock'!BI$117*'Other data'!$E$41*'Other data'!$E$45</f>
        <v>2.4411736812035931E-2</v>
      </c>
      <c r="BN79">
        <f>BN$9*'Growing stock'!BJ$117*'Other data'!$E$41*'Other data'!$E$45</f>
        <v>2.4356080876389501E-2</v>
      </c>
      <c r="BO79">
        <f>BO$9*'Growing stock'!BK$117*'Other data'!$E$41*'Other data'!$E$45</f>
        <v>2.4300714939973156E-2</v>
      </c>
      <c r="BP79">
        <f>BP$9*'Growing stock'!BL$117*'Other data'!$E$41*'Other data'!$E$45</f>
        <v>2.4245636742084086E-2</v>
      </c>
      <c r="BQ79">
        <f>BQ$9*'Growing stock'!BM$117*'Other data'!$E$41*'Other data'!$E$45</f>
        <v>2.4331437409749263E-2</v>
      </c>
      <c r="BR79">
        <f>BR$9*'Growing stock'!BN$117*'Other data'!$E$41*'Other data'!$E$45</f>
        <v>2.4416611805206819E-2</v>
      </c>
      <c r="BS79">
        <f>BS$9*'Growing stock'!BO$117*'Other data'!$E$41*'Other data'!$E$45</f>
        <v>2.4501166760408064E-2</v>
      </c>
      <c r="BT79">
        <f>BT$9*'Growing stock'!BP$117*'Other data'!$E$41*'Other data'!$E$45</f>
        <v>2.4585109008292257E-2</v>
      </c>
      <c r="BU79">
        <f>BU$9*'Growing stock'!BQ$117*'Other data'!$E$41*'Other data'!$E$45</f>
        <v>2.4668445184573375E-2</v>
      </c>
      <c r="BV79">
        <f>BV$9*'Growing stock'!BR$117*'Other data'!$E$41*'Other data'!$E$45</f>
        <v>2.475118182948927E-2</v>
      </c>
      <c r="BW79">
        <f>BW$9*'Growing stock'!BS$117*'Other data'!$E$41*'Other data'!$E$45</f>
        <v>2.4833325389512204E-2</v>
      </c>
      <c r="BX79">
        <f>BX$9*'Growing stock'!BT$117*'Other data'!$E$41*'Other data'!$E$45</f>
        <v>2.4914882219023476E-2</v>
      </c>
      <c r="BY79">
        <f>BY$9*'Growing stock'!BU$117*'Other data'!$E$41*'Other data'!$E$45</f>
        <v>2.4995858581952097E-2</v>
      </c>
      <c r="BZ79">
        <f>BZ$9*'Growing stock'!BV$117*'Other data'!$E$41*'Other data'!$E$45</f>
        <v>2.5076260653378177E-2</v>
      </c>
    </row>
    <row r="80" spans="1:78" ht="14.5" customHeight="1" x14ac:dyDescent="0.35">
      <c r="A80" s="12" t="s">
        <v>119</v>
      </c>
      <c r="B80" s="154" t="s">
        <v>0</v>
      </c>
      <c r="C80" s="12" t="s">
        <v>35</v>
      </c>
      <c r="D80" s="40" t="s">
        <v>5</v>
      </c>
      <c r="E80" s="40" t="s">
        <v>24</v>
      </c>
      <c r="F80" t="s">
        <v>15</v>
      </c>
      <c r="J80">
        <f>J$9*'Growing stock'!F$117*'Other data'!$E$41*'Other data'!$E$46</f>
        <v>5.0766830504191205E-4</v>
      </c>
      <c r="K80">
        <f>K$9*'Growing stock'!G$117*'Other data'!$E$41*'Other data'!$E$46</f>
        <v>5.1099511508468807E-4</v>
      </c>
      <c r="L80">
        <f>L$9*'Growing stock'!H$117*'Other data'!$E$41*'Other data'!$E$46</f>
        <v>5.3431921220952621E-4</v>
      </c>
      <c r="M80">
        <f>M$9*'Growing stock'!I$117*'Other data'!$E$41*'Other data'!$E$46</f>
        <v>5.5672075523273163E-4</v>
      </c>
      <c r="N80">
        <f>N$9*'Growing stock'!J$117*'Other data'!$E$41*'Other data'!$E$46</f>
        <v>5.8323836153859586E-4</v>
      </c>
      <c r="O80">
        <f>O$9*'Growing stock'!K$117*'Other data'!$E$41*'Other data'!$E$46</f>
        <v>6.1445731146071963E-4</v>
      </c>
      <c r="P80">
        <f>P$9*'Growing stock'!L$117*'Other data'!$E$41*'Other data'!$E$46</f>
        <v>6.2424216297772095E-4</v>
      </c>
      <c r="Q80">
        <f>Q$9*'Growing stock'!M$117*'Other data'!$E$41*'Other data'!$E$46</f>
        <v>6.0877083669387902E-4</v>
      </c>
      <c r="R80">
        <f>R$9*'Growing stock'!N$117*'Other data'!$E$41*'Other data'!$E$46</f>
        <v>6.2429068275580036E-4</v>
      </c>
      <c r="S80">
        <f>S$9*'Growing stock'!O$117*'Other data'!$E$41*'Other data'!$E$46</f>
        <v>5.8436677000045002E-4</v>
      </c>
      <c r="T80">
        <f>T$9*'Growing stock'!P$117*'Other data'!$E$41*'Other data'!$E$46</f>
        <v>5.8964185164948478E-4</v>
      </c>
      <c r="U80">
        <f>U$9*'Growing stock'!Q$117*'Other data'!$E$41*'Other data'!$E$46</f>
        <v>6.1804963742685638E-4</v>
      </c>
      <c r="V80">
        <f>V$9*'Growing stock'!R$117*'Other data'!$E$41*'Other data'!$E$46</f>
        <v>5.8041742019548741E-4</v>
      </c>
      <c r="W80">
        <f>W$9*'Growing stock'!S$117*'Other data'!$E$41*'Other data'!$E$46</f>
        <v>5.6682411835501411E-4</v>
      </c>
      <c r="X80">
        <f>X$9*'Growing stock'!T$117*'Other data'!$E$41*'Other data'!$E$46</f>
        <v>1.230352962870915E-3</v>
      </c>
      <c r="Y80">
        <f>Y$9*'Growing stock'!U$117*'Other data'!$E$41*'Other data'!$E$46</f>
        <v>1.2020036948523782E-3</v>
      </c>
      <c r="Z80">
        <f>Z$9*'Growing stock'!V$117*'Other data'!$E$41*'Other data'!$E$46</f>
        <v>1.1763666825850908E-3</v>
      </c>
      <c r="AA80">
        <f>AA$9*'Growing stock'!W$117*'Other data'!$E$41*'Other data'!$E$46</f>
        <v>1.1515783610683528E-3</v>
      </c>
      <c r="AB80">
        <f>AB$9*'Growing stock'!X$117*'Other data'!$E$41*'Other data'!$E$46</f>
        <v>1.1275972737518265E-3</v>
      </c>
      <c r="AC80">
        <f>AC$9*'Growing stock'!Y$117*'Other data'!$E$41*'Other data'!$E$46</f>
        <v>1.0998010847488677E-3</v>
      </c>
      <c r="AD80">
        <f>AD$9*'Growing stock'!Z$117*'Other data'!$E$41*'Other data'!$E$46</f>
        <v>1.0773417080808254E-3</v>
      </c>
      <c r="AE80">
        <f>AE$9*'Growing stock'!AA$117*'Other data'!$E$41*'Other data'!$E$46</f>
        <v>1.0556144986985305E-3</v>
      </c>
      <c r="AF80">
        <f>AF$9*'Growing stock'!AB$117*'Other data'!$E$41*'Other data'!$E$46</f>
        <v>1.0346260958704382E-3</v>
      </c>
      <c r="AG80">
        <f>AG$9*'Growing stock'!AC$117*'Other data'!$E$41*'Other data'!$E$46</f>
        <v>1.0142615907796104E-3</v>
      </c>
      <c r="AH80">
        <f>AH$9*'Growing stock'!AD$117*'Other data'!$E$41*'Other data'!$E$46</f>
        <v>9.9451202409125972E-4</v>
      </c>
      <c r="AI80">
        <f>AI$9*'Growing stock'!AE$117*'Other data'!$E$41*'Other data'!$E$46</f>
        <v>1.7069058938985083E-3</v>
      </c>
      <c r="AJ80">
        <f>AJ$9*'Growing stock'!AF$117*'Other data'!$E$41*'Other data'!$E$46</f>
        <v>1.6903555949210735E-3</v>
      </c>
      <c r="AK80">
        <f>AK$9*'Growing stock'!AG$117*'Other data'!$E$41*'Other data'!$E$46</f>
        <v>1.6740023732850517E-3</v>
      </c>
      <c r="AL80">
        <f>AL$9*'Growing stock'!AH$117*'Other data'!$E$41*'Other data'!$E$46</f>
        <v>1.6579504069167595E-3</v>
      </c>
      <c r="AM80">
        <f>AM$9*'Growing stock'!AI$117*'Other data'!$E$41*'Other data'!$E$46</f>
        <v>1.6421995805746793E-3</v>
      </c>
      <c r="AN80">
        <f>AN$9*'Growing stock'!AJ$117*'Other data'!$E$41*'Other data'!$E$46</f>
        <v>1.6267889156854464E-3</v>
      </c>
      <c r="AO80">
        <f>AO$9*'Growing stock'!AK$117*'Other data'!$E$41*'Other data'!$E$46</f>
        <v>1.6115834589641677E-3</v>
      </c>
      <c r="AP80">
        <f>AP$9*'Growing stock'!AL$117*'Other data'!$E$41*'Other data'!$E$46</f>
        <v>1.5966301158487442E-3</v>
      </c>
      <c r="AQ80">
        <f>AQ$9*'Growing stock'!AM$117*'Other data'!$E$41*'Other data'!$E$46</f>
        <v>1.5819032635764883E-3</v>
      </c>
      <c r="AR80">
        <f>AR$9*'Growing stock'!AN$117*'Other data'!$E$41*'Other data'!$E$46</f>
        <v>1.5684300369153393E-3</v>
      </c>
      <c r="AS80">
        <f>AS$9*'Growing stock'!AO$117*'Other data'!$E$41*'Other data'!$E$46</f>
        <v>1.5552764084423645E-3</v>
      </c>
      <c r="AT80">
        <f>AT$9*'Growing stock'!AP$117*'Other data'!$E$41*'Other data'!$E$46</f>
        <v>1.5425287196432261E-3</v>
      </c>
      <c r="AU80">
        <f>AU$9*'Growing stock'!AQ$117*'Other data'!$E$41*'Other data'!$E$46</f>
        <v>1.5301299822259185E-3</v>
      </c>
      <c r="AV80">
        <f>AV$9*'Growing stock'!AR$117*'Other data'!$E$41*'Other data'!$E$46</f>
        <v>1.5180631287731118E-3</v>
      </c>
      <c r="AW80">
        <f>AW$9*'Growing stock'!AS$117*'Other data'!$E$41*'Other data'!$E$46</f>
        <v>1.5410963799576509E-3</v>
      </c>
      <c r="AX80">
        <f>AX$9*'Growing stock'!AT$117*'Other data'!$E$41*'Other data'!$E$46</f>
        <v>1.5640090244488421E-3</v>
      </c>
      <c r="AY80">
        <f>AY$9*'Growing stock'!AU$117*'Other data'!$E$41*'Other data'!$E$46</f>
        <v>1.5866761210946887E-3</v>
      </c>
      <c r="AZ80">
        <f>AZ$9*'Growing stock'!AV$117*'Other data'!$E$41*'Other data'!$E$46</f>
        <v>1.6091126833178953E-3</v>
      </c>
      <c r="BA80">
        <f>BA$9*'Growing stock'!AW$117*'Other data'!$E$41*'Other data'!$E$46</f>
        <v>1.9654437610814217E-3</v>
      </c>
      <c r="BB80">
        <f>BB$9*'Growing stock'!AX$117*'Other data'!$E$41*'Other data'!$E$46</f>
        <v>1.9877821556523226E-3</v>
      </c>
      <c r="BC80">
        <f>BC$9*'Growing stock'!AY$117*'Other data'!$E$41*'Other data'!$E$46</f>
        <v>2.0100805751576598E-3</v>
      </c>
      <c r="BD80">
        <f>BD$9*'Growing stock'!AZ$117*'Other data'!$E$41*'Other data'!$E$46</f>
        <v>2.0324392521881198E-3</v>
      </c>
      <c r="BE80">
        <f>BE$9*'Growing stock'!BA$117*'Other data'!$E$41*'Other data'!$E$46</f>
        <v>2.1560586401380513E-3</v>
      </c>
      <c r="BF80">
        <f>BF$9*'Growing stock'!BB$117*'Other data'!$E$41*'Other data'!$E$46</f>
        <v>2.1514842611752116E-3</v>
      </c>
      <c r="BG80">
        <f>BG$9*'Growing stock'!BC$117*'Other data'!$E$41*'Other data'!$E$46</f>
        <v>2.1518264982102694E-3</v>
      </c>
      <c r="BH80">
        <f>BH$9*'Growing stock'!BD$117*'Other data'!$E$41*'Other data'!$E$46</f>
        <v>2.1470868389960353E-3</v>
      </c>
      <c r="BI80">
        <f>BI$9*'Growing stock'!BE$117*'Other data'!$E$41*'Other data'!$E$46</f>
        <v>2.1423744868383611E-3</v>
      </c>
      <c r="BJ80">
        <f>BJ$9*'Growing stock'!BF$117*'Other data'!$E$41*'Other data'!$E$46</f>
        <v>2.1374319634290752E-3</v>
      </c>
      <c r="BK80">
        <f>BK$9*'Growing stock'!BG$117*'Other data'!$E$41*'Other data'!$E$46</f>
        <v>2.1325154645970628E-3</v>
      </c>
      <c r="BL80">
        <f>BL$9*'Growing stock'!BH$117*'Other data'!$E$41*'Other data'!$E$46</f>
        <v>2.1276247853356457E-3</v>
      </c>
      <c r="BM80">
        <f>BM$9*'Growing stock'!BI$117*'Other data'!$E$41*'Other data'!$E$46</f>
        <v>2.1227597227857333E-3</v>
      </c>
      <c r="BN80">
        <f>BN$9*'Growing stock'!BJ$117*'Other data'!$E$41*'Other data'!$E$46</f>
        <v>2.1179200762077828E-3</v>
      </c>
      <c r="BO80">
        <f>BO$9*'Growing stock'!BK$117*'Other data'!$E$41*'Other data'!$E$46</f>
        <v>2.1131056469541874E-3</v>
      </c>
      <c r="BP80">
        <f>BP$9*'Growing stock'!BL$117*'Other data'!$E$41*'Other data'!$E$46</f>
        <v>2.1083162384420945E-3</v>
      </c>
      <c r="BQ80">
        <f>BQ$9*'Growing stock'!BM$117*'Other data'!$E$41*'Other data'!$E$46</f>
        <v>2.1157771660651535E-3</v>
      </c>
      <c r="BR80">
        <f>BR$9*'Growing stock'!BN$117*'Other data'!$E$41*'Other data'!$E$46</f>
        <v>2.1231836352353754E-3</v>
      </c>
      <c r="BS80">
        <f>BS$9*'Growing stock'!BO$117*'Other data'!$E$41*'Other data'!$E$46</f>
        <v>2.1305362400354838E-3</v>
      </c>
      <c r="BT80">
        <f>BT$9*'Growing stock'!BP$117*'Other data'!$E$41*'Other data'!$E$46</f>
        <v>2.1378355659384569E-3</v>
      </c>
      <c r="BU80">
        <f>BU$9*'Growing stock'!BQ$117*'Other data'!$E$41*'Other data'!$E$46</f>
        <v>2.1450821899629022E-3</v>
      </c>
      <c r="BV80">
        <f>BV$9*'Growing stock'!BR$117*'Other data'!$E$41*'Other data'!$E$46</f>
        <v>2.1522766808251539E-3</v>
      </c>
      <c r="BW80">
        <f>BW$9*'Growing stock'!BS$117*'Other data'!$E$41*'Other data'!$E$46</f>
        <v>2.1594195990880176E-3</v>
      </c>
      <c r="BX80">
        <f>BX$9*'Growing stock'!BT$117*'Other data'!$E$41*'Other data'!$E$46</f>
        <v>2.1665114973063891E-3</v>
      </c>
      <c r="BY80">
        <f>BY$9*'Growing stock'!BU$117*'Other data'!$E$41*'Other data'!$E$46</f>
        <v>2.1735529201697477E-3</v>
      </c>
      <c r="BZ80">
        <f>BZ$9*'Growing stock'!BV$117*'Other data'!$E$41*'Other data'!$E$46</f>
        <v>2.1805444046415806E-3</v>
      </c>
    </row>
    <row r="81" spans="1:78" ht="14.5" customHeight="1" x14ac:dyDescent="0.35">
      <c r="A81" s="12" t="s">
        <v>119</v>
      </c>
      <c r="B81" s="154" t="s">
        <v>0</v>
      </c>
      <c r="C81" s="12" t="s">
        <v>35</v>
      </c>
      <c r="D81" s="40" t="s">
        <v>17</v>
      </c>
      <c r="E81" s="40" t="s">
        <v>20</v>
      </c>
      <c r="F81" t="s">
        <v>15</v>
      </c>
      <c r="J81">
        <f>(J$9*'Growing stock'!F$118)*'Other data'!$G$42*'Other data'!$G$41</f>
        <v>2.7672455377507783E-4</v>
      </c>
      <c r="K81">
        <f>(K$9*'Growing stock'!G$118)*'Other data'!$G$42*'Other data'!$G$41</f>
        <v>2.8062652955449668E-4</v>
      </c>
      <c r="L81">
        <f>(L$9*'Growing stock'!H$118)*'Other data'!$G$42*'Other data'!$G$41</f>
        <v>2.9534453498517119E-4</v>
      </c>
      <c r="M81">
        <f>(M$9*'Growing stock'!I$118)*'Other data'!$G$42*'Other data'!$G$41</f>
        <v>3.0948038899514355E-4</v>
      </c>
      <c r="N81">
        <f>(N$9*'Growing stock'!J$118)*'Other data'!$G$42*'Other data'!$G$41</f>
        <v>3.2585302973738061E-4</v>
      </c>
      <c r="O81">
        <f>(O$9*'Growing stock'!K$118)*'Other data'!$G$42*'Other data'!$G$41</f>
        <v>3.4483178165270283E-4</v>
      </c>
      <c r="P81">
        <f>(P$9*'Growing stock'!L$118)*'Other data'!$G$42*'Other data'!$G$41</f>
        <v>3.5172730770103395E-4</v>
      </c>
      <c r="Q81">
        <f>(Q$9*'Growing stock'!M$118)*'Other data'!$G$42*'Other data'!$G$41</f>
        <v>3.6632367370287571E-4</v>
      </c>
      <c r="R81">
        <f>(R$9*'Growing stock'!N$118)*'Other data'!$G$42*'Other data'!$G$41</f>
        <v>3.9992082857951956E-4</v>
      </c>
      <c r="S81">
        <f>(S$9*'Growing stock'!O$118)*'Other data'!$G$42*'Other data'!$G$41</f>
        <v>3.9738748364133198E-4</v>
      </c>
      <c r="T81">
        <f>(T$9*'Growing stock'!P$118)*'Other data'!$G$42*'Other data'!$G$41</f>
        <v>4.2457025834275825E-4</v>
      </c>
      <c r="U81">
        <f>(U$9*'Growing stock'!Q$118)*'Other data'!$G$42*'Other data'!$G$41</f>
        <v>4.7012798213684573E-4</v>
      </c>
      <c r="V81">
        <f>(V$9*'Growing stock'!R$118)*'Other data'!$G$42*'Other data'!$G$41</f>
        <v>4.6543254546721008E-4</v>
      </c>
      <c r="W81">
        <f>(W$9*'Growing stock'!S$118)*'Other data'!$G$42*'Other data'!$G$41</f>
        <v>4.7825709620041872E-4</v>
      </c>
      <c r="X81">
        <f>(X$9*'Growing stock'!T$118)*'Other data'!$G$42*'Other data'!$G$41</f>
        <v>1.0903951912796953E-3</v>
      </c>
      <c r="Y81">
        <f>(Y$9*'Growing stock'!U$118)*'Other data'!$G$42*'Other data'!$G$41</f>
        <v>1.1171412041483708E-3</v>
      </c>
      <c r="Z81">
        <f>(Z$9*'Growing stock'!V$118)*'Other data'!$G$42*'Other data'!$G$41</f>
        <v>1.1148101036360159E-3</v>
      </c>
      <c r="AA81">
        <f>(AA$9*'Growing stock'!W$118)*'Other data'!$G$42*'Other data'!$G$41</f>
        <v>1.1125561721565729E-3</v>
      </c>
      <c r="AB81">
        <f>(AB$9*'Growing stock'!X$118)*'Other data'!$G$42*'Other data'!$G$41</f>
        <v>1.1103756401839896E-3</v>
      </c>
      <c r="AC81">
        <f>(AC$9*'Growing stock'!Y$118)*'Other data'!$G$42*'Other data'!$G$41</f>
        <v>1.1036653389347648E-3</v>
      </c>
      <c r="AD81">
        <f>(AD$9*'Growing stock'!Z$118)*'Other data'!$G$42*'Other data'!$G$41</f>
        <v>1.1015560004306452E-3</v>
      </c>
      <c r="AE81">
        <f>(AE$9*'Growing stock'!AA$118)*'Other data'!$G$42*'Other data'!$G$41</f>
        <v>1.0995457242619544E-3</v>
      </c>
      <c r="AF81">
        <f>(AF$9*'Growing stock'!AB$118)*'Other data'!$G$42*'Other data'!$G$41</f>
        <v>1.0976745857072155E-3</v>
      </c>
      <c r="AG81">
        <f>(AG$9*'Growing stock'!AC$118)*'Other data'!$G$42*'Other data'!$G$41</f>
        <v>1.0958524796189314E-3</v>
      </c>
      <c r="AH81">
        <f>(AH$9*'Growing stock'!AD$118)*'Other data'!$G$42*'Other data'!$G$41</f>
        <v>1.0940974585579753E-3</v>
      </c>
      <c r="AI81">
        <f>(AI$9*'Growing stock'!AE$118)*'Other data'!$G$42*'Other data'!$G$41</f>
        <v>1.9117604120820815E-3</v>
      </c>
      <c r="AJ81">
        <f>(AJ$9*'Growing stock'!AF$118)*'Other data'!$G$42*'Other data'!$G$41</f>
        <v>1.9267989787580214E-3</v>
      </c>
      <c r="AK81">
        <f>(AK$9*'Growing stock'!AG$118)*'Other data'!$G$42*'Other data'!$G$41</f>
        <v>1.941687822263652E-3</v>
      </c>
      <c r="AL81">
        <f>(AL$9*'Growing stock'!AH$118)*'Other data'!$G$42*'Other data'!$G$41</f>
        <v>1.9565570406560357E-3</v>
      </c>
      <c r="AM81">
        <f>(AM$9*'Growing stock'!AI$118)*'Other data'!$G$42*'Other data'!$G$41</f>
        <v>1.971420140019063E-3</v>
      </c>
      <c r="AN81">
        <f>(AN$9*'Growing stock'!AJ$118)*'Other data'!$G$42*'Other data'!$G$41</f>
        <v>1.9863386356003317E-3</v>
      </c>
      <c r="AO81">
        <f>(AO$9*'Growing stock'!AK$118)*'Other data'!$G$42*'Other data'!$G$41</f>
        <v>2.0011614826450767E-3</v>
      </c>
      <c r="AP81">
        <f>(AP$9*'Growing stock'!AL$118)*'Other data'!$G$42*'Other data'!$G$41</f>
        <v>2.0159562607744114E-3</v>
      </c>
      <c r="AQ81">
        <f>(AQ$9*'Growing stock'!AM$118)*'Other data'!$G$42*'Other data'!$G$41</f>
        <v>2.0307015428091576E-3</v>
      </c>
      <c r="AR81">
        <f>(AR$9*'Growing stock'!AN$118)*'Other data'!$G$42*'Other data'!$G$41</f>
        <v>2.0038711569432613E-3</v>
      </c>
      <c r="AS81">
        <f>(AS$9*'Growing stock'!AO$118)*'Other data'!$G$42*'Other data'!$G$41</f>
        <v>1.97771980047699E-3</v>
      </c>
      <c r="AT81">
        <f>(AT$9*'Growing stock'!AP$118)*'Other data'!$G$42*'Other data'!$G$41</f>
        <v>1.9523463781319862E-3</v>
      </c>
      <c r="AU81">
        <f>(AU$9*'Growing stock'!AQ$118)*'Other data'!$G$42*'Other data'!$G$41</f>
        <v>1.927667434764991E-3</v>
      </c>
      <c r="AV81">
        <f>(AV$9*'Growing stock'!AR$118)*'Other data'!$G$42*'Other data'!$G$41</f>
        <v>1.903651163481482E-3</v>
      </c>
      <c r="AW81">
        <f>(AW$9*'Growing stock'!AS$118)*'Other data'!$G$42*'Other data'!$G$41</f>
        <v>1.8679400818005006E-3</v>
      </c>
      <c r="AX81">
        <f>(AX$9*'Growing stock'!AT$118)*'Other data'!$G$42*'Other data'!$G$41</f>
        <v>1.8325183496148427E-3</v>
      </c>
      <c r="AY81">
        <f>(AY$9*'Growing stock'!AU$118)*'Other data'!$G$42*'Other data'!$G$41</f>
        <v>1.7972356900331462E-3</v>
      </c>
      <c r="AZ81">
        <f>(AZ$9*'Growing stock'!AV$118)*'Other data'!$G$42*'Other data'!$G$41</f>
        <v>1.7621144983484974E-3</v>
      </c>
      <c r="BA81">
        <f>(BA$9*'Growing stock'!AW$118)*'Other data'!$G$42*'Other data'!$G$41</f>
        <v>2.0809135820449554E-3</v>
      </c>
      <c r="BB81">
        <f>(BB$9*'Growing stock'!AX$118)*'Other data'!$G$42*'Other data'!$G$41</f>
        <v>2.0861459019564945E-3</v>
      </c>
      <c r="BC81">
        <f>(BC$9*'Growing stock'!AY$118)*'Other data'!$G$42*'Other data'!$G$41</f>
        <v>2.0912693917837263E-3</v>
      </c>
      <c r="BD81">
        <f>(BD$9*'Growing stock'!AZ$118)*'Other data'!$G$42*'Other data'!$G$41</f>
        <v>2.0963903686473458E-3</v>
      </c>
      <c r="BE81">
        <f>(BE$9*'Growing stock'!BA$118)*'Other data'!$G$42*'Other data'!$G$41</f>
        <v>2.2050069984546989E-3</v>
      </c>
      <c r="BF81">
        <f>(BF$9*'Growing stock'!BB$118)*'Other data'!$G$42*'Other data'!$G$41</f>
        <v>2.1760577744710527E-3</v>
      </c>
      <c r="BG81">
        <f>(BG$9*'Growing stock'!BC$118)*'Other data'!$G$42*'Other data'!$G$41</f>
        <v>2.1521452685310909E-3</v>
      </c>
      <c r="BH81">
        <f>(BH$9*'Growing stock'!BD$118)*'Other data'!$G$42*'Other data'!$G$41</f>
        <v>2.1232158392119047E-3</v>
      </c>
      <c r="BI81">
        <f>(BI$9*'Growing stock'!BE$118)*'Other data'!$G$42*'Other data'!$G$41</f>
        <v>2.0944359993729064E-3</v>
      </c>
      <c r="BJ81">
        <f>(BJ$9*'Growing stock'!BF$118)*'Other data'!$G$42*'Other data'!$G$41</f>
        <v>2.0655558843933734E-3</v>
      </c>
      <c r="BK81">
        <f>(BK$9*'Growing stock'!BG$118)*'Other data'!$G$42*'Other data'!$G$41</f>
        <v>2.0368278360247227E-3</v>
      </c>
      <c r="BL81">
        <f>(BL$9*'Growing stock'!BH$118)*'Other data'!$G$42*'Other data'!$G$41</f>
        <v>2.0082506563734617E-3</v>
      </c>
      <c r="BM81">
        <f>(BM$9*'Growing stock'!BI$118)*'Other data'!$G$42*'Other data'!$G$41</f>
        <v>1.9798231600949229E-3</v>
      </c>
      <c r="BN81">
        <f>(BN$9*'Growing stock'!BJ$118)*'Other data'!$G$42*'Other data'!$G$41</f>
        <v>1.9515441742293464E-3</v>
      </c>
      <c r="BO81">
        <f>(BO$9*'Growing stock'!BK$118)*'Other data'!$G$42*'Other data'!$G$41</f>
        <v>1.9234125380405522E-3</v>
      </c>
      <c r="BP81">
        <f>(BP$9*'Growing stock'!BL$118)*'Other data'!$G$42*'Other data'!$G$41</f>
        <v>1.8954271028571298E-3</v>
      </c>
      <c r="BQ81">
        <f>(BQ$9*'Growing stock'!BM$118)*'Other data'!$G$42*'Other data'!$G$41</f>
        <v>1.8880722251977144E-3</v>
      </c>
      <c r="BR81">
        <f>(BR$9*'Growing stock'!BN$118)*'Other data'!$G$42*'Other data'!$G$41</f>
        <v>1.8807710319162134E-3</v>
      </c>
      <c r="BS81">
        <f>(BS$9*'Growing stock'!BO$118)*'Other data'!$G$42*'Other data'!$G$41</f>
        <v>1.8735229373742219E-3</v>
      </c>
      <c r="BT81">
        <f>(BT$9*'Growing stock'!BP$118)*'Other data'!$G$42*'Other data'!$G$41</f>
        <v>1.8663273644207109E-3</v>
      </c>
      <c r="BU81">
        <f>(BU$9*'Growing stock'!BQ$118)*'Other data'!$G$42*'Other data'!$G$41</f>
        <v>1.8591837442388306E-3</v>
      </c>
      <c r="BV81">
        <f>(BV$9*'Growing stock'!BR$118)*'Other data'!$G$42*'Other data'!$G$41</f>
        <v>1.8520915161960171E-3</v>
      </c>
      <c r="BW81">
        <f>(BW$9*'Growing stock'!BS$118)*'Other data'!$G$42*'Other data'!$G$41</f>
        <v>1.8450501276973228E-3</v>
      </c>
      <c r="BX81">
        <f>(BX$9*'Growing stock'!BT$118)*'Other data'!$G$42*'Other data'!$G$41</f>
        <v>1.8380590340418914E-3</v>
      </c>
      <c r="BY81">
        <f>(BY$9*'Growing stock'!BU$118)*'Other data'!$G$42*'Other data'!$G$41</f>
        <v>1.8311176982824912E-3</v>
      </c>
      <c r="BZ81">
        <f>(BZ$9*'Growing stock'!BV$118)*'Other data'!$G$42*'Other data'!$G$41</f>
        <v>1.8242255910880479E-3</v>
      </c>
    </row>
    <row r="82" spans="1:78" ht="14.5" customHeight="1" x14ac:dyDescent="0.35">
      <c r="A82" s="12" t="s">
        <v>119</v>
      </c>
      <c r="B82" s="154" t="s">
        <v>0</v>
      </c>
      <c r="C82" s="12" t="s">
        <v>35</v>
      </c>
      <c r="D82" s="40" t="s">
        <v>17</v>
      </c>
      <c r="E82" s="40" t="s">
        <v>26</v>
      </c>
      <c r="F82" t="s">
        <v>13</v>
      </c>
      <c r="J82">
        <f>(J$9*'Growing stock'!F$118)*'Other data'!$G$41</f>
        <v>1.2578388807958083E-2</v>
      </c>
      <c r="K82">
        <f>(K$9*'Growing stock'!G$118)*'Other data'!$G$41</f>
        <v>1.2755751343386214E-2</v>
      </c>
      <c r="L82">
        <f>(L$9*'Growing stock'!H$118)*'Other data'!$G$41</f>
        <v>1.3424751590235056E-2</v>
      </c>
      <c r="M82">
        <f>(M$9*'Growing stock'!I$118)*'Other data'!$G$41</f>
        <v>1.4067290408870163E-2</v>
      </c>
      <c r="N82">
        <f>(N$9*'Growing stock'!J$118)*'Other data'!$G$41</f>
        <v>1.4811501351699119E-2</v>
      </c>
      <c r="O82">
        <f>(O$9*'Growing stock'!K$118)*'Other data'!$G$41</f>
        <v>1.5674171893304674E-2</v>
      </c>
      <c r="P82">
        <f>(P$9*'Growing stock'!L$118)*'Other data'!$G$41</f>
        <v>1.5987604895501547E-2</v>
      </c>
      <c r="Q82">
        <f>(Q$9*'Growing stock'!M$118)*'Other data'!$G$41</f>
        <v>1.6651076077403442E-2</v>
      </c>
      <c r="R82">
        <f>(R$9*'Growing stock'!N$118)*'Other data'!$G$41</f>
        <v>1.8178219480887253E-2</v>
      </c>
      <c r="S82">
        <f>(S$9*'Growing stock'!O$118)*'Other data'!$G$41</f>
        <v>1.8063067438242361E-2</v>
      </c>
      <c r="T82">
        <f>(T$9*'Growing stock'!P$118)*'Other data'!$G$41</f>
        <v>1.929864810648901E-2</v>
      </c>
      <c r="U82">
        <f>(U$9*'Growing stock'!Q$118)*'Other data'!$G$41</f>
        <v>2.1369453733492989E-2</v>
      </c>
      <c r="V82">
        <f>(V$9*'Growing stock'!R$118)*'Other data'!$G$41</f>
        <v>2.1156024793964095E-2</v>
      </c>
      <c r="W82">
        <f>(W$9*'Growing stock'!S$118)*'Other data'!$G$41</f>
        <v>2.1738958918200851E-2</v>
      </c>
      <c r="X82">
        <f>(X$9*'Growing stock'!T$118)*'Other data'!$G$41</f>
        <v>4.9563417785440697E-2</v>
      </c>
      <c r="Y82">
        <f>(Y$9*'Growing stock'!U$118)*'Other data'!$G$41</f>
        <v>5.0779145643107766E-2</v>
      </c>
      <c r="Z82">
        <f>(Z$9*'Growing stock'!V$118)*'Other data'!$G$41</f>
        <v>5.0673186528909821E-2</v>
      </c>
      <c r="AA82">
        <f>(AA$9*'Growing stock'!W$118)*'Other data'!$G$41</f>
        <v>5.0570735098026044E-2</v>
      </c>
      <c r="AB82">
        <f>(AB$9*'Growing stock'!X$118)*'Other data'!$G$41</f>
        <v>5.0471620008363173E-2</v>
      </c>
      <c r="AC82">
        <f>(AC$9*'Growing stock'!Y$118)*'Other data'!$G$41</f>
        <v>5.0166606315216584E-2</v>
      </c>
      <c r="AD82">
        <f>(AD$9*'Growing stock'!Z$118)*'Other data'!$G$41</f>
        <v>5.0070727292302053E-2</v>
      </c>
      <c r="AE82">
        <f>(AE$9*'Growing stock'!AA$118)*'Other data'!$G$41</f>
        <v>4.9979351102816108E-2</v>
      </c>
      <c r="AF82">
        <f>(AF$9*'Growing stock'!AB$118)*'Other data'!$G$41</f>
        <v>4.9894299350327978E-2</v>
      </c>
      <c r="AG82">
        <f>(AG$9*'Growing stock'!AC$118)*'Other data'!$G$41</f>
        <v>4.9811476346315067E-2</v>
      </c>
      <c r="AH82">
        <f>(AH$9*'Growing stock'!AD$118)*'Other data'!$G$41</f>
        <v>4.9731702661726156E-2</v>
      </c>
      <c r="AI82">
        <f>(AI$9*'Growing stock'!AE$118)*'Other data'!$G$41</f>
        <v>8.6898200549185525E-2</v>
      </c>
      <c r="AJ82">
        <f>(AJ$9*'Growing stock'!AF$118)*'Other data'!$G$41</f>
        <v>8.7581771761728267E-2</v>
      </c>
      <c r="AK82">
        <f>(AK$9*'Growing stock'!AG$118)*'Other data'!$G$41</f>
        <v>8.825853737562056E-2</v>
      </c>
      <c r="AL82">
        <f>(AL$9*'Growing stock'!AH$118)*'Other data'!$G$41</f>
        <v>8.8934410938910718E-2</v>
      </c>
      <c r="AM82">
        <f>(AM$9*'Growing stock'!AI$118)*'Other data'!$G$41</f>
        <v>8.9610006364502864E-2</v>
      </c>
      <c r="AN82">
        <f>(AN$9*'Growing stock'!AJ$118)*'Other data'!$G$41</f>
        <v>9.0288119800015068E-2</v>
      </c>
      <c r="AO82">
        <f>(AO$9*'Growing stock'!AK$118)*'Other data'!$G$41</f>
        <v>9.0961885574776219E-2</v>
      </c>
      <c r="AP82">
        <f>(AP$9*'Growing stock'!AL$118)*'Other data'!$G$41</f>
        <v>9.1634375489745984E-2</v>
      </c>
      <c r="AQ82">
        <f>(AQ$9*'Growing stock'!AM$118)*'Other data'!$G$41</f>
        <v>9.2304615582234434E-2</v>
      </c>
      <c r="AR82">
        <f>(AR$9*'Growing stock'!AN$118)*'Other data'!$G$41</f>
        <v>9.1085052588330051E-2</v>
      </c>
      <c r="AS82">
        <f>(AS$9*'Growing stock'!AO$118)*'Other data'!$G$41</f>
        <v>8.9896354567135919E-2</v>
      </c>
      <c r="AT82">
        <f>(AT$9*'Growing stock'!AP$118)*'Other data'!$G$41</f>
        <v>8.8743017187817547E-2</v>
      </c>
      <c r="AU82">
        <f>(AU$9*'Growing stock'!AQ$118)*'Other data'!$G$41</f>
        <v>8.7621247034772323E-2</v>
      </c>
      <c r="AV82">
        <f>(AV$9*'Growing stock'!AR$118)*'Other data'!$G$41</f>
        <v>8.6529598340067362E-2</v>
      </c>
      <c r="AW82">
        <f>(AW$9*'Growing stock'!AS$118)*'Other data'!$G$41</f>
        <v>8.4906367354568218E-2</v>
      </c>
      <c r="AX82">
        <f>(AX$9*'Growing stock'!AT$118)*'Other data'!$G$41</f>
        <v>8.329628861885649E-2</v>
      </c>
      <c r="AY82">
        <f>(AY$9*'Growing stock'!AU$118)*'Other data'!$G$41</f>
        <v>8.1692531365143012E-2</v>
      </c>
      <c r="AZ82">
        <f>(AZ$9*'Growing stock'!AV$118)*'Other data'!$G$41</f>
        <v>8.0096113561295354E-2</v>
      </c>
      <c r="BA82">
        <f>(BA$9*'Growing stock'!AW$118)*'Other data'!$G$41</f>
        <v>9.4586981002043422E-2</v>
      </c>
      <c r="BB82">
        <f>(BB$9*'Growing stock'!AX$118)*'Other data'!$G$41</f>
        <v>9.4824813725295193E-2</v>
      </c>
      <c r="BC82">
        <f>(BC$9*'Growing stock'!AY$118)*'Other data'!$G$41</f>
        <v>9.5057699626533015E-2</v>
      </c>
      <c r="BD82">
        <f>(BD$9*'Growing stock'!AZ$118)*'Other data'!$G$41</f>
        <v>9.5290471302152083E-2</v>
      </c>
      <c r="BE82">
        <f>(BE$9*'Growing stock'!BA$118)*'Other data'!$G$41</f>
        <v>0.10022759083884995</v>
      </c>
      <c r="BF82">
        <f>(BF$9*'Growing stock'!BB$118)*'Other data'!$G$41</f>
        <v>9.8911717021411494E-2</v>
      </c>
      <c r="BG82">
        <f>(BG$9*'Growing stock'!BC$118)*'Other data'!$G$41</f>
        <v>9.7824784933231393E-2</v>
      </c>
      <c r="BH82">
        <f>(BH$9*'Growing stock'!BD$118)*'Other data'!$G$41</f>
        <v>9.6509810873268403E-2</v>
      </c>
      <c r="BI82">
        <f>(BI$9*'Growing stock'!BE$118)*'Other data'!$G$41</f>
        <v>9.5201636335132123E-2</v>
      </c>
      <c r="BJ82">
        <f>(BJ$9*'Growing stock'!BF$118)*'Other data'!$G$41</f>
        <v>9.3888903836062437E-2</v>
      </c>
      <c r="BK82">
        <f>(BK$9*'Growing stock'!BG$118)*'Other data'!$G$41</f>
        <v>9.2583083455669207E-2</v>
      </c>
      <c r="BL82">
        <f>(BL$9*'Growing stock'!BH$118)*'Other data'!$G$41</f>
        <v>9.128412074424827E-2</v>
      </c>
      <c r="BM82">
        <f>(BM$9*'Growing stock'!BI$118)*'Other data'!$G$41</f>
        <v>8.9991961822496511E-2</v>
      </c>
      <c r="BN82">
        <f>(BN$9*'Growing stock'!BJ$118)*'Other data'!$G$41</f>
        <v>8.8706553374061206E-2</v>
      </c>
      <c r="BO82">
        <f>(BO$9*'Growing stock'!BK$118)*'Other data'!$G$41</f>
        <v>8.7427842638206923E-2</v>
      </c>
      <c r="BP82">
        <f>(BP$9*'Growing stock'!BL$118)*'Other data'!$G$41</f>
        <v>8.615577740259682E-2</v>
      </c>
      <c r="BQ82">
        <f>(BQ$9*'Growing stock'!BM$118)*'Other data'!$G$41</f>
        <v>8.5821464781714304E-2</v>
      </c>
      <c r="BR82">
        <f>(BR$9*'Growing stock'!BN$118)*'Other data'!$G$41</f>
        <v>8.5489592359827893E-2</v>
      </c>
      <c r="BS82">
        <f>(BS$9*'Growing stock'!BO$118)*'Other data'!$G$41</f>
        <v>8.51601335170101E-2</v>
      </c>
      <c r="BT82">
        <f>(BT$9*'Growing stock'!BP$118)*'Other data'!$G$41</f>
        <v>8.4833062019123232E-2</v>
      </c>
      <c r="BU82">
        <f>(BU$9*'Growing stock'!BQ$118)*'Other data'!$G$41</f>
        <v>8.450835201085595E-2</v>
      </c>
      <c r="BV82">
        <f>(BV$9*'Growing stock'!BR$118)*'Other data'!$G$41</f>
        <v>8.4185978008909881E-2</v>
      </c>
      <c r="BW82">
        <f>(BW$9*'Growing stock'!BS$118)*'Other data'!$G$41</f>
        <v>8.3865914895332849E-2</v>
      </c>
      <c r="BX82">
        <f>(BX$9*'Growing stock'!BT$118)*'Other data'!$G$41</f>
        <v>8.3548137910995066E-2</v>
      </c>
      <c r="BY82">
        <f>(BY$9*'Growing stock'!BU$118)*'Other data'!$G$41</f>
        <v>8.3232622649204155E-2</v>
      </c>
      <c r="BZ82">
        <f>(BZ$9*'Growing stock'!BV$118)*'Other data'!$G$41</f>
        <v>8.2919345049456722E-2</v>
      </c>
    </row>
    <row r="83" spans="1:78" x14ac:dyDescent="0.35">
      <c r="A83" s="12" t="s">
        <v>119</v>
      </c>
      <c r="B83" s="154" t="s">
        <v>0</v>
      </c>
      <c r="C83" s="12" t="s">
        <v>35</v>
      </c>
      <c r="D83" s="40" t="s">
        <v>17</v>
      </c>
      <c r="E83" s="40" t="s">
        <v>21</v>
      </c>
      <c r="F83" t="s">
        <v>14</v>
      </c>
      <c r="J83">
        <f>(J$9*'Growing stock'!F$118)*'Other data'!$G$43*'Other data'!$G$41</f>
        <v>4.0250844185465871E-3</v>
      </c>
      <c r="K83">
        <f>(K$9*'Growing stock'!G$118)*'Other data'!$G$43*'Other data'!$G$41</f>
        <v>4.0818404298835886E-3</v>
      </c>
      <c r="L83">
        <f>(L$9*'Growing stock'!H$118)*'Other data'!$G$43*'Other data'!$G$41</f>
        <v>4.295920508875218E-3</v>
      </c>
      <c r="M83">
        <f>(M$9*'Growing stock'!I$118)*'Other data'!$G$43*'Other data'!$G$41</f>
        <v>4.5015329308384523E-3</v>
      </c>
      <c r="N83">
        <f>(N$9*'Growing stock'!J$118)*'Other data'!$G$43*'Other data'!$G$41</f>
        <v>4.7396804325437183E-3</v>
      </c>
      <c r="O83">
        <f>(O$9*'Growing stock'!K$118)*'Other data'!$G$43*'Other data'!$G$41</f>
        <v>5.0157350058574962E-3</v>
      </c>
      <c r="P83">
        <f>(P$9*'Growing stock'!L$118)*'Other data'!$G$43*'Other data'!$G$41</f>
        <v>5.1160335665604946E-3</v>
      </c>
      <c r="Q83">
        <f>(Q$9*'Growing stock'!M$118)*'Other data'!$G$43*'Other data'!$G$41</f>
        <v>5.3283443447691009E-3</v>
      </c>
      <c r="R83">
        <f>(R$9*'Growing stock'!N$118)*'Other data'!$G$43*'Other data'!$G$41</f>
        <v>5.8170302338839217E-3</v>
      </c>
      <c r="S83">
        <f>(S$9*'Growing stock'!O$118)*'Other data'!$G$43*'Other data'!$G$41</f>
        <v>5.7801815802375565E-3</v>
      </c>
      <c r="T83">
        <f>(T$9*'Growing stock'!P$118)*'Other data'!$G$43*'Other data'!$G$41</f>
        <v>6.175567394076484E-3</v>
      </c>
      <c r="U83">
        <f>(U$9*'Growing stock'!Q$118)*'Other data'!$G$43*'Other data'!$G$41</f>
        <v>6.8382251947177565E-3</v>
      </c>
      <c r="V83">
        <f>(V$9*'Growing stock'!R$118)*'Other data'!$G$43*'Other data'!$G$41</f>
        <v>6.7699279340685111E-3</v>
      </c>
      <c r="W83">
        <f>(W$9*'Growing stock'!S$118)*'Other data'!$G$43*'Other data'!$G$41</f>
        <v>6.9564668538242723E-3</v>
      </c>
      <c r="X83">
        <f>(X$9*'Growing stock'!T$118)*'Other data'!$G$43*'Other data'!$G$41</f>
        <v>1.5860293691341024E-2</v>
      </c>
      <c r="Y83">
        <f>(Y$9*'Growing stock'!U$118)*'Other data'!$G$43*'Other data'!$G$41</f>
        <v>1.6249326605794489E-2</v>
      </c>
      <c r="Z83">
        <f>(Z$9*'Growing stock'!V$118)*'Other data'!$G$43*'Other data'!$G$41</f>
        <v>1.6215419689251141E-2</v>
      </c>
      <c r="AA83">
        <f>(AA$9*'Growing stock'!W$118)*'Other data'!$G$43*'Other data'!$G$41</f>
        <v>1.6182635231368332E-2</v>
      </c>
      <c r="AB83">
        <f>(AB$9*'Growing stock'!X$118)*'Other data'!$G$43*'Other data'!$G$41</f>
        <v>1.6150918402676216E-2</v>
      </c>
      <c r="AC83">
        <f>(AC$9*'Growing stock'!Y$118)*'Other data'!$G$43*'Other data'!$G$41</f>
        <v>1.6053314020869309E-2</v>
      </c>
      <c r="AD83">
        <f>(AD$9*'Growing stock'!Z$118)*'Other data'!$G$43*'Other data'!$G$41</f>
        <v>1.6022632733536657E-2</v>
      </c>
      <c r="AE83">
        <f>(AE$9*'Growing stock'!AA$118)*'Other data'!$G$43*'Other data'!$G$41</f>
        <v>1.5993392352901155E-2</v>
      </c>
      <c r="AF83">
        <f>(AF$9*'Growing stock'!AB$118)*'Other data'!$G$43*'Other data'!$G$41</f>
        <v>1.5966175792104954E-2</v>
      </c>
      <c r="AG83">
        <f>(AG$9*'Growing stock'!AC$118)*'Other data'!$G$43*'Other data'!$G$41</f>
        <v>1.5939672430820822E-2</v>
      </c>
      <c r="AH83">
        <f>(AH$9*'Growing stock'!AD$118)*'Other data'!$G$43*'Other data'!$G$41</f>
        <v>1.5914144851752368E-2</v>
      </c>
      <c r="AI83">
        <f>(AI$9*'Growing stock'!AE$118)*'Other data'!$G$43*'Other data'!$G$41</f>
        <v>2.7807424175739372E-2</v>
      </c>
      <c r="AJ83">
        <f>(AJ$9*'Growing stock'!AF$118)*'Other data'!$G$43*'Other data'!$G$41</f>
        <v>2.8026166963753044E-2</v>
      </c>
      <c r="AK83">
        <f>(AK$9*'Growing stock'!AG$118)*'Other data'!$G$43*'Other data'!$G$41</f>
        <v>2.824273196019858E-2</v>
      </c>
      <c r="AL83">
        <f>(AL$9*'Growing stock'!AH$118)*'Other data'!$G$43*'Other data'!$G$41</f>
        <v>2.845901150045143E-2</v>
      </c>
      <c r="AM83">
        <f>(AM$9*'Growing stock'!AI$118)*'Other data'!$G$43*'Other data'!$G$41</f>
        <v>2.8675202036640916E-2</v>
      </c>
      <c r="AN83">
        <f>(AN$9*'Growing stock'!AJ$118)*'Other data'!$G$43*'Other data'!$G$41</f>
        <v>2.8892198336004826E-2</v>
      </c>
      <c r="AO83">
        <f>(AO$9*'Growing stock'!AK$118)*'Other data'!$G$43*'Other data'!$G$41</f>
        <v>2.9107803383928391E-2</v>
      </c>
      <c r="AP83">
        <f>(AP$9*'Growing stock'!AL$118)*'Other data'!$G$43*'Other data'!$G$41</f>
        <v>2.9323000156718716E-2</v>
      </c>
      <c r="AQ83">
        <f>(AQ$9*'Growing stock'!AM$118)*'Other data'!$G$43*'Other data'!$G$41</f>
        <v>2.9537476986315019E-2</v>
      </c>
      <c r="AR83">
        <f>(AR$9*'Growing stock'!AN$118)*'Other data'!$G$43*'Other data'!$G$41</f>
        <v>2.9147216828265619E-2</v>
      </c>
      <c r="AS83">
        <f>(AS$9*'Growing stock'!AO$118)*'Other data'!$G$43*'Other data'!$G$41</f>
        <v>2.8766833461483496E-2</v>
      </c>
      <c r="AT83">
        <f>(AT$9*'Growing stock'!AP$118)*'Other data'!$G$43*'Other data'!$G$41</f>
        <v>2.8397765500101615E-2</v>
      </c>
      <c r="AU83">
        <f>(AU$9*'Growing stock'!AQ$118)*'Other data'!$G$43*'Other data'!$G$41</f>
        <v>2.8038799051127144E-2</v>
      </c>
      <c r="AV83">
        <f>(AV$9*'Growing stock'!AR$118)*'Other data'!$G$43*'Other data'!$G$41</f>
        <v>2.7689471468821555E-2</v>
      </c>
      <c r="AW83">
        <f>(AW$9*'Growing stock'!AS$118)*'Other data'!$G$43*'Other data'!$G$41</f>
        <v>2.7170037553461829E-2</v>
      </c>
      <c r="AX83">
        <f>(AX$9*'Growing stock'!AT$118)*'Other data'!$G$43*'Other data'!$G$41</f>
        <v>2.6654812358034075E-2</v>
      </c>
      <c r="AY83">
        <f>(AY$9*'Growing stock'!AU$118)*'Other data'!$G$43*'Other data'!$G$41</f>
        <v>2.6141610036845762E-2</v>
      </c>
      <c r="AZ83">
        <f>(AZ$9*'Growing stock'!AV$118)*'Other data'!$G$43*'Other data'!$G$41</f>
        <v>2.5630756339614511E-2</v>
      </c>
      <c r="BA83">
        <f>(BA$9*'Growing stock'!AW$118)*'Other data'!$G$43*'Other data'!$G$41</f>
        <v>3.0267833920653894E-2</v>
      </c>
      <c r="BB83">
        <f>(BB$9*'Growing stock'!AX$118)*'Other data'!$G$43*'Other data'!$G$41</f>
        <v>3.0343940392094464E-2</v>
      </c>
      <c r="BC83">
        <f>(BC$9*'Growing stock'!AY$118)*'Other data'!$G$43*'Other data'!$G$41</f>
        <v>3.0418463880490566E-2</v>
      </c>
      <c r="BD83">
        <f>(BD$9*'Growing stock'!AZ$118)*'Other data'!$G$43*'Other data'!$G$41</f>
        <v>3.0492950816688666E-2</v>
      </c>
      <c r="BE83">
        <f>(BE$9*'Growing stock'!BA$118)*'Other data'!$G$43*'Other data'!$G$41</f>
        <v>3.2072829068431986E-2</v>
      </c>
      <c r="BF83">
        <f>(BF$9*'Growing stock'!BB$118)*'Other data'!$G$43*'Other data'!$G$41</f>
        <v>3.1651749446851681E-2</v>
      </c>
      <c r="BG83">
        <f>(BG$9*'Growing stock'!BC$118)*'Other data'!$G$43*'Other data'!$G$41</f>
        <v>3.1303931178634052E-2</v>
      </c>
      <c r="BH83">
        <f>(BH$9*'Growing stock'!BD$118)*'Other data'!$G$43*'Other data'!$G$41</f>
        <v>3.088313947944589E-2</v>
      </c>
      <c r="BI83">
        <f>(BI$9*'Growing stock'!BE$118)*'Other data'!$G$43*'Other data'!$G$41</f>
        <v>3.0464523627242279E-2</v>
      </c>
      <c r="BJ83">
        <f>(BJ$9*'Growing stock'!BF$118)*'Other data'!$G$43*'Other data'!$G$41</f>
        <v>3.0044449227539981E-2</v>
      </c>
      <c r="BK83">
        <f>(BK$9*'Growing stock'!BG$118)*'Other data'!$G$43*'Other data'!$G$41</f>
        <v>2.962658670581415E-2</v>
      </c>
      <c r="BL83">
        <f>(BL$9*'Growing stock'!BH$118)*'Other data'!$G$43*'Other data'!$G$41</f>
        <v>2.9210918638159448E-2</v>
      </c>
      <c r="BM83">
        <f>(BM$9*'Growing stock'!BI$118)*'Other data'!$G$43*'Other data'!$G$41</f>
        <v>2.8797427783198881E-2</v>
      </c>
      <c r="BN83">
        <f>(BN$9*'Growing stock'!BJ$118)*'Other data'!$G$43*'Other data'!$G$41</f>
        <v>2.8386097079699586E-2</v>
      </c>
      <c r="BO83">
        <f>(BO$9*'Growing stock'!BK$118)*'Other data'!$G$43*'Other data'!$G$41</f>
        <v>2.7976909644226215E-2</v>
      </c>
      <c r="BP83">
        <f>(BP$9*'Growing stock'!BL$118)*'Other data'!$G$43*'Other data'!$G$41</f>
        <v>2.7569848768830982E-2</v>
      </c>
      <c r="BQ83">
        <f>(BQ$9*'Growing stock'!BM$118)*'Other data'!$G$43*'Other data'!$G$41</f>
        <v>2.7462868730148575E-2</v>
      </c>
      <c r="BR83">
        <f>(BR$9*'Growing stock'!BN$118)*'Other data'!$G$43*'Other data'!$G$41</f>
        <v>2.7356669555144923E-2</v>
      </c>
      <c r="BS83">
        <f>(BS$9*'Growing stock'!BO$118)*'Other data'!$G$43*'Other data'!$G$41</f>
        <v>2.7251242725443232E-2</v>
      </c>
      <c r="BT83">
        <f>(BT$9*'Growing stock'!BP$118)*'Other data'!$G$43*'Other data'!$G$41</f>
        <v>2.7146579846119435E-2</v>
      </c>
      <c r="BU83">
        <f>(BU$9*'Growing stock'!BQ$118)*'Other data'!$G$43*'Other data'!$G$41</f>
        <v>2.7042672643473903E-2</v>
      </c>
      <c r="BV83">
        <f>(BV$9*'Growing stock'!BR$118)*'Other data'!$G$43*'Other data'!$G$41</f>
        <v>2.6939512962851162E-2</v>
      </c>
      <c r="BW83">
        <f>(BW$9*'Growing stock'!BS$118)*'Other data'!$G$43*'Other data'!$G$41</f>
        <v>2.6837092766506514E-2</v>
      </c>
      <c r="BX83">
        <f>(BX$9*'Growing stock'!BT$118)*'Other data'!$G$43*'Other data'!$G$41</f>
        <v>2.6735404131518422E-2</v>
      </c>
      <c r="BY83">
        <f>(BY$9*'Growing stock'!BU$118)*'Other data'!$G$43*'Other data'!$G$41</f>
        <v>2.6634439247745331E-2</v>
      </c>
      <c r="BZ83">
        <f>(BZ$9*'Growing stock'!BV$118)*'Other data'!$G$43*'Other data'!$G$41</f>
        <v>2.653419041582615E-2</v>
      </c>
    </row>
    <row r="84" spans="1:78" x14ac:dyDescent="0.35">
      <c r="A84" s="12" t="s">
        <v>119</v>
      </c>
      <c r="B84" s="154" t="s">
        <v>0</v>
      </c>
      <c r="C84" s="12" t="s">
        <v>35</v>
      </c>
      <c r="D84" s="40" t="s">
        <v>17</v>
      </c>
      <c r="E84" s="40" t="s">
        <v>25</v>
      </c>
      <c r="F84" t="s">
        <v>13</v>
      </c>
      <c r="J84">
        <f>J$9*'Growing stock'!F$118*'Other data'!$E$47*'Other data'!$E$41</f>
        <v>6.2891944039790426E-4</v>
      </c>
      <c r="K84">
        <f>K$9*'Growing stock'!G$118*'Other data'!$E$47*'Other data'!$E$41</f>
        <v>6.3778756716931077E-4</v>
      </c>
      <c r="L84">
        <f>L$9*'Growing stock'!H$118*'Other data'!$E$47*'Other data'!$E$41</f>
        <v>6.7123757951175281E-4</v>
      </c>
      <c r="M84">
        <f>M$9*'Growing stock'!I$118*'Other data'!$E$47*'Other data'!$E$41</f>
        <v>7.0336452044350822E-4</v>
      </c>
      <c r="N84">
        <f>N$9*'Growing stock'!J$118*'Other data'!$E$47*'Other data'!$E$41</f>
        <v>7.4057506758495601E-4</v>
      </c>
      <c r="O84">
        <f>O$9*'Growing stock'!K$118*'Other data'!$E$47*'Other data'!$E$41</f>
        <v>7.8370859466523376E-4</v>
      </c>
      <c r="P84">
        <f>P$9*'Growing stock'!L$118*'Other data'!$E$47*'Other data'!$E$41</f>
        <v>7.9938024477507741E-4</v>
      </c>
      <c r="Q84">
        <f>Q$9*'Growing stock'!M$118*'Other data'!$E$47*'Other data'!$E$41</f>
        <v>8.3255380387017212E-4</v>
      </c>
      <c r="R84">
        <f>R$9*'Growing stock'!N$118*'Other data'!$E$47*'Other data'!$E$41</f>
        <v>9.0891097404436271E-4</v>
      </c>
      <c r="S84">
        <f>S$9*'Growing stock'!O$118*'Other data'!$E$47*'Other data'!$E$41</f>
        <v>9.0315337191211814E-4</v>
      </c>
      <c r="T84">
        <f>T$9*'Growing stock'!P$118*'Other data'!$E$47*'Other data'!$E$41</f>
        <v>9.6493240532445059E-4</v>
      </c>
      <c r="U84">
        <f>U$9*'Growing stock'!Q$118*'Other data'!$E$47*'Other data'!$E$41</f>
        <v>1.0684726866746494E-3</v>
      </c>
      <c r="V84">
        <f>V$9*'Growing stock'!R$118*'Other data'!$E$47*'Other data'!$E$41</f>
        <v>1.0578012396982048E-3</v>
      </c>
      <c r="W84">
        <f>W$9*'Growing stock'!S$118*'Other data'!$E$47*'Other data'!$E$41</f>
        <v>1.0869479459100426E-3</v>
      </c>
      <c r="X84">
        <f>X$9*'Growing stock'!T$118*'Other data'!$E$47*'Other data'!$E$41</f>
        <v>2.4781708892720349E-3</v>
      </c>
      <c r="Y84">
        <f>Y$9*'Growing stock'!U$118*'Other data'!$E$47*'Other data'!$E$41</f>
        <v>2.5389572821553886E-3</v>
      </c>
      <c r="Z84">
        <f>Z$9*'Growing stock'!V$118*'Other data'!$E$47*'Other data'!$E$41</f>
        <v>2.533659326445491E-3</v>
      </c>
      <c r="AA84">
        <f>AA$9*'Growing stock'!W$118*'Other data'!$E$47*'Other data'!$E$41</f>
        <v>2.5285367549013026E-3</v>
      </c>
      <c r="AB84">
        <f>AB$9*'Growing stock'!X$118*'Other data'!$E$47*'Other data'!$E$41</f>
        <v>2.523581000418159E-3</v>
      </c>
      <c r="AC84">
        <f>AC$9*'Growing stock'!Y$118*'Other data'!$E$47*'Other data'!$E$41</f>
        <v>2.5083303157608294E-3</v>
      </c>
      <c r="AD84">
        <f>AD$9*'Growing stock'!Z$118*'Other data'!$E$47*'Other data'!$E$41</f>
        <v>2.5035363646151026E-3</v>
      </c>
      <c r="AE84">
        <f>AE$9*'Growing stock'!AA$118*'Other data'!$E$47*'Other data'!$E$41</f>
        <v>2.4989675551408057E-3</v>
      </c>
      <c r="AF84">
        <f>AF$9*'Growing stock'!AB$118*'Other data'!$E$47*'Other data'!$E$41</f>
        <v>2.4947149675163989E-3</v>
      </c>
      <c r="AG84">
        <f>AG$9*'Growing stock'!AC$118*'Other data'!$E$47*'Other data'!$E$41</f>
        <v>2.4905738173157535E-3</v>
      </c>
      <c r="AH84">
        <f>AH$9*'Growing stock'!AD$118*'Other data'!$E$47*'Other data'!$E$41</f>
        <v>2.486585133086308E-3</v>
      </c>
      <c r="AI84">
        <f>AI$9*'Growing stock'!AE$118*'Other data'!$E$47*'Other data'!$E$41</f>
        <v>4.3449100274592766E-3</v>
      </c>
      <c r="AJ84">
        <f>AJ$9*'Growing stock'!AF$118*'Other data'!$E$47*'Other data'!$E$41</f>
        <v>4.3790885880864135E-3</v>
      </c>
      <c r="AK84">
        <f>AK$9*'Growing stock'!AG$118*'Other data'!$E$47*'Other data'!$E$41</f>
        <v>4.4129268687810282E-3</v>
      </c>
      <c r="AL84">
        <f>AL$9*'Growing stock'!AH$118*'Other data'!$E$47*'Other data'!$E$41</f>
        <v>4.4467205469455361E-3</v>
      </c>
      <c r="AM84">
        <f>AM$9*'Growing stock'!AI$118*'Other data'!$E$47*'Other data'!$E$41</f>
        <v>4.4805003182251434E-3</v>
      </c>
      <c r="AN84">
        <f>AN$9*'Growing stock'!AJ$118*'Other data'!$E$47*'Other data'!$E$41</f>
        <v>4.5144059900007532E-3</v>
      </c>
      <c r="AO84">
        <f>AO$9*'Growing stock'!AK$118*'Other data'!$E$47*'Other data'!$E$41</f>
        <v>4.5480942787388115E-3</v>
      </c>
      <c r="AP84">
        <f>AP$9*'Growing stock'!AL$118*'Other data'!$E$47*'Other data'!$E$41</f>
        <v>4.5817187744872992E-3</v>
      </c>
      <c r="AQ84">
        <f>AQ$9*'Growing stock'!AM$118*'Other data'!$E$47*'Other data'!$E$41</f>
        <v>4.6152307791117219E-3</v>
      </c>
      <c r="AR84">
        <f>AR$9*'Growing stock'!AN$118*'Other data'!$E$47*'Other data'!$E$41</f>
        <v>4.5542526294165024E-3</v>
      </c>
      <c r="AS84">
        <f>AS$9*'Growing stock'!AO$118*'Other data'!$E$47*'Other data'!$E$41</f>
        <v>4.4948177283567958E-3</v>
      </c>
      <c r="AT84">
        <f>AT$9*'Growing stock'!AP$118*'Other data'!$E$47*'Other data'!$E$41</f>
        <v>4.4371508593908779E-3</v>
      </c>
      <c r="AU84">
        <f>AU$9*'Growing stock'!AQ$118*'Other data'!$E$47*'Other data'!$E$41</f>
        <v>4.3810623517386163E-3</v>
      </c>
      <c r="AV84">
        <f>AV$9*'Growing stock'!AR$118*'Other data'!$E$47*'Other data'!$E$41</f>
        <v>4.3264799170033685E-3</v>
      </c>
      <c r="AW84">
        <f>AW$9*'Growing stock'!AS$118*'Other data'!$E$47*'Other data'!$E$41</f>
        <v>4.2453183677284108E-3</v>
      </c>
      <c r="AX84">
        <f>AX$9*'Growing stock'!AT$118*'Other data'!$E$47*'Other data'!$E$41</f>
        <v>4.164814430942825E-3</v>
      </c>
      <c r="AY84">
        <f>AY$9*'Growing stock'!AU$118*'Other data'!$E$47*'Other data'!$E$41</f>
        <v>4.0846265682571506E-3</v>
      </c>
      <c r="AZ84">
        <f>AZ$9*'Growing stock'!AV$118*'Other data'!$E$47*'Other data'!$E$41</f>
        <v>4.0048056780647677E-3</v>
      </c>
      <c r="BA84">
        <f>BA$9*'Growing stock'!AW$118*'Other data'!$E$47*'Other data'!$E$41</f>
        <v>4.7293490501021714E-3</v>
      </c>
      <c r="BB84">
        <f>BB$9*'Growing stock'!AX$118*'Other data'!$E$47*'Other data'!$E$41</f>
        <v>4.7412406862647602E-3</v>
      </c>
      <c r="BC84">
        <f>BC$9*'Growing stock'!AY$118*'Other data'!$E$47*'Other data'!$E$41</f>
        <v>4.7528849813266508E-3</v>
      </c>
      <c r="BD84">
        <f>BD$9*'Growing stock'!AZ$118*'Other data'!$E$47*'Other data'!$E$41</f>
        <v>4.7645235651076045E-3</v>
      </c>
      <c r="BE84">
        <f>BE$9*'Growing stock'!BA$118*'Other data'!$E$47*'Other data'!$E$41</f>
        <v>5.0113795419424977E-3</v>
      </c>
      <c r="BF84">
        <f>BF$9*'Growing stock'!BB$118*'Other data'!$E$47*'Other data'!$E$41</f>
        <v>4.9455858510705749E-3</v>
      </c>
      <c r="BG84">
        <f>BG$9*'Growing stock'!BC$118*'Other data'!$E$47*'Other data'!$E$41</f>
        <v>4.89123924666157E-3</v>
      </c>
      <c r="BH84">
        <f>BH$9*'Growing stock'!BD$118*'Other data'!$E$47*'Other data'!$E$41</f>
        <v>4.8254905436634207E-3</v>
      </c>
      <c r="BI84">
        <f>BI$9*'Growing stock'!BE$118*'Other data'!$E$47*'Other data'!$E$41</f>
        <v>4.7600818167566061E-3</v>
      </c>
      <c r="BJ84">
        <f>BJ$9*'Growing stock'!BF$118*'Other data'!$E$47*'Other data'!$E$41</f>
        <v>4.6944451918031222E-3</v>
      </c>
      <c r="BK84">
        <f>BK$9*'Growing stock'!BG$118*'Other data'!$E$47*'Other data'!$E$41</f>
        <v>4.6291541727834602E-3</v>
      </c>
      <c r="BL84">
        <f>BL$9*'Growing stock'!BH$118*'Other data'!$E$47*'Other data'!$E$41</f>
        <v>4.564206037212414E-3</v>
      </c>
      <c r="BM84">
        <f>BM$9*'Growing stock'!BI$118*'Other data'!$E$47*'Other data'!$E$41</f>
        <v>4.4995980911248261E-3</v>
      </c>
      <c r="BN84">
        <f>BN$9*'Growing stock'!BJ$118*'Other data'!$E$47*'Other data'!$E$41</f>
        <v>4.4353276687030601E-3</v>
      </c>
      <c r="BO84">
        <f>BO$9*'Growing stock'!BK$118*'Other data'!$E$47*'Other data'!$E$41</f>
        <v>4.3713921319103463E-3</v>
      </c>
      <c r="BP84">
        <f>BP$9*'Growing stock'!BL$118*'Other data'!$E$47*'Other data'!$E$41</f>
        <v>4.3077888701298413E-3</v>
      </c>
      <c r="BQ84">
        <f>BQ$9*'Growing stock'!BM$118*'Other data'!$E$47*'Other data'!$E$41</f>
        <v>4.2910732390857151E-3</v>
      </c>
      <c r="BR84">
        <f>BR$9*'Growing stock'!BN$118*'Other data'!$E$47*'Other data'!$E$41</f>
        <v>4.2744796179913945E-3</v>
      </c>
      <c r="BS84">
        <f>BS$9*'Growing stock'!BO$118*'Other data'!$E$47*'Other data'!$E$41</f>
        <v>4.2580066758505048E-3</v>
      </c>
      <c r="BT84">
        <f>BT$9*'Growing stock'!BP$118*'Other data'!$E$47*'Other data'!$E$41</f>
        <v>4.2416531009561616E-3</v>
      </c>
      <c r="BU84">
        <f>BU$9*'Growing stock'!BQ$118*'Other data'!$E$47*'Other data'!$E$41</f>
        <v>4.2254176005427973E-3</v>
      </c>
      <c r="BV84">
        <f>BV$9*'Growing stock'!BR$118*'Other data'!$E$47*'Other data'!$E$41</f>
        <v>4.2092989004454944E-3</v>
      </c>
      <c r="BW84">
        <f>BW$9*'Growing stock'!BS$118*'Other data'!$E$47*'Other data'!$E$41</f>
        <v>4.193295744766643E-3</v>
      </c>
      <c r="BX84">
        <f>BX$9*'Growing stock'!BT$118*'Other data'!$E$47*'Other data'!$E$41</f>
        <v>4.1774068955497531E-3</v>
      </c>
      <c r="BY84">
        <f>BY$9*'Growing stock'!BU$118*'Other data'!$E$47*'Other data'!$E$41</f>
        <v>4.1616311324602076E-3</v>
      </c>
      <c r="BZ84">
        <f>BZ$9*'Growing stock'!BV$118*'Other data'!$E$47*'Other data'!$E$41</f>
        <v>4.1459672524728364E-3</v>
      </c>
    </row>
    <row r="85" spans="1:78" x14ac:dyDescent="0.35">
      <c r="A85" s="12" t="s">
        <v>119</v>
      </c>
      <c r="B85" s="154" t="s">
        <v>0</v>
      </c>
      <c r="C85" s="12" t="s">
        <v>35</v>
      </c>
      <c r="D85" s="40" t="s">
        <v>17</v>
      </c>
      <c r="E85" s="40" t="s">
        <v>23</v>
      </c>
      <c r="F85" t="s">
        <v>14</v>
      </c>
      <c r="J85">
        <f>J$9*'Growing stock'!F$118*'Other data'!$E$41*'Other data'!$E$45</f>
        <v>2.4108578548586333E-3</v>
      </c>
      <c r="K85">
        <f>K$9*'Growing stock'!G$118*'Other data'!$E$41*'Other data'!$E$45</f>
        <v>2.4448523408156916E-3</v>
      </c>
      <c r="L85">
        <f>L$9*'Growing stock'!H$118*'Other data'!$E$41*'Other data'!$E$45</f>
        <v>2.5730773881283858E-3</v>
      </c>
      <c r="M85">
        <f>M$9*'Growing stock'!I$118*'Other data'!$E$41*'Other data'!$E$45</f>
        <v>2.6962306617001148E-3</v>
      </c>
      <c r="N85">
        <f>N$9*'Growing stock'!J$118*'Other data'!$E$41*'Other data'!$E$45</f>
        <v>2.8388710924089986E-3</v>
      </c>
      <c r="O85">
        <f>O$9*'Growing stock'!K$118*'Other data'!$E$41*'Other data'!$E$45</f>
        <v>3.0042162795500633E-3</v>
      </c>
      <c r="P85">
        <f>P$9*'Growing stock'!L$118*'Other data'!$E$41*'Other data'!$E$45</f>
        <v>3.0642909383044635E-3</v>
      </c>
      <c r="Q85">
        <f>Q$9*'Growing stock'!M$118*'Other data'!$E$41*'Other data'!$E$45</f>
        <v>3.1914562481689932E-3</v>
      </c>
      <c r="R85">
        <f>R$9*'Growing stock'!N$118*'Other data'!$E$41*'Other data'!$E$45</f>
        <v>3.4841587338367242E-3</v>
      </c>
      <c r="S85">
        <f>S$9*'Growing stock'!O$118*'Other data'!$E$41*'Other data'!$E$45</f>
        <v>3.4620879256631199E-3</v>
      </c>
      <c r="T85">
        <f>T$9*'Growing stock'!P$118*'Other data'!$E$41*'Other data'!$E$45</f>
        <v>3.6989075537437279E-3</v>
      </c>
      <c r="U85">
        <f>U$9*'Growing stock'!Q$118*'Other data'!$E$41*'Other data'!$E$45</f>
        <v>4.0958119655861566E-3</v>
      </c>
      <c r="V85">
        <f>V$9*'Growing stock'!R$118*'Other data'!$E$41*'Other data'!$E$45</f>
        <v>4.054904752176452E-3</v>
      </c>
      <c r="W85">
        <f>W$9*'Growing stock'!S$118*'Other data'!$E$41*'Other data'!$E$45</f>
        <v>4.1666337926551632E-3</v>
      </c>
      <c r="X85">
        <f>X$9*'Growing stock'!T$118*'Other data'!$E$41*'Other data'!$E$45</f>
        <v>9.4996550755428004E-3</v>
      </c>
      <c r="Y85">
        <f>Y$9*'Growing stock'!U$118*'Other data'!$E$41*'Other data'!$E$45</f>
        <v>9.7326695815956564E-3</v>
      </c>
      <c r="Z85">
        <f>Z$9*'Growing stock'!V$118*'Other data'!$E$41*'Other data'!$E$45</f>
        <v>9.7123607513743826E-3</v>
      </c>
      <c r="AA85">
        <f>AA$9*'Growing stock'!W$118*'Other data'!$E$41*'Other data'!$E$45</f>
        <v>9.6927242271216581E-3</v>
      </c>
      <c r="AB85">
        <f>AB$9*'Growing stock'!X$118*'Other data'!$E$41*'Other data'!$E$45</f>
        <v>9.6737271682696101E-3</v>
      </c>
      <c r="AC85">
        <f>AC$9*'Growing stock'!Y$118*'Other data'!$E$41*'Other data'!$E$45</f>
        <v>9.6152662104165131E-3</v>
      </c>
      <c r="AD85">
        <f>AD$9*'Growing stock'!Z$118*'Other data'!$E$41*'Other data'!$E$45</f>
        <v>9.5968893976912297E-3</v>
      </c>
      <c r="AE85">
        <f>AE$9*'Growing stock'!AA$118*'Other data'!$E$41*'Other data'!$E$45</f>
        <v>9.579375628039755E-3</v>
      </c>
      <c r="AF85">
        <f>AF$9*'Growing stock'!AB$118*'Other data'!$E$41*'Other data'!$E$45</f>
        <v>9.5630740421461975E-3</v>
      </c>
      <c r="AG85">
        <f>AG$9*'Growing stock'!AC$118*'Other data'!$E$41*'Other data'!$E$45</f>
        <v>9.5471996330437226E-3</v>
      </c>
      <c r="AH85">
        <f>AH$9*'Growing stock'!AD$118*'Other data'!$E$41*'Other data'!$E$45</f>
        <v>9.5319096768308482E-3</v>
      </c>
      <c r="AI85">
        <f>AI$9*'Growing stock'!AE$118*'Other data'!$E$41*'Other data'!$E$45</f>
        <v>1.6655488438593893E-2</v>
      </c>
      <c r="AJ85">
        <f>AJ$9*'Growing stock'!AF$118*'Other data'!$E$41*'Other data'!$E$45</f>
        <v>1.678650625433125E-2</v>
      </c>
      <c r="AK85">
        <f>AK$9*'Growing stock'!AG$118*'Other data'!$E$41*'Other data'!$E$45</f>
        <v>1.6916219663660612E-2</v>
      </c>
      <c r="AL85">
        <f>AL$9*'Growing stock'!AH$118*'Other data'!$E$41*'Other data'!$E$45</f>
        <v>1.7045762096624555E-2</v>
      </c>
      <c r="AM85">
        <f>AM$9*'Growing stock'!AI$118*'Other data'!$E$41*'Other data'!$E$45</f>
        <v>1.717525121986305E-2</v>
      </c>
      <c r="AN85">
        <f>AN$9*'Growing stock'!AJ$118*'Other data'!$E$41*'Other data'!$E$45</f>
        <v>1.7305222961669559E-2</v>
      </c>
      <c r="AO85">
        <f>AO$9*'Growing stock'!AK$118*'Other data'!$E$41*'Other data'!$E$45</f>
        <v>1.7434361401832112E-2</v>
      </c>
      <c r="AP85">
        <f>AP$9*'Growing stock'!AL$118*'Other data'!$E$41*'Other data'!$E$45</f>
        <v>1.7563255302201316E-2</v>
      </c>
      <c r="AQ85">
        <f>AQ$9*'Growing stock'!AM$118*'Other data'!$E$41*'Other data'!$E$45</f>
        <v>1.7691717986594933E-2</v>
      </c>
      <c r="AR85">
        <f>AR$9*'Growing stock'!AN$118*'Other data'!$E$41*'Other data'!$E$45</f>
        <v>1.7457968412763265E-2</v>
      </c>
      <c r="AS85">
        <f>AS$9*'Growing stock'!AO$118*'Other data'!$E$41*'Other data'!$E$45</f>
        <v>1.7230134625367717E-2</v>
      </c>
      <c r="AT85">
        <f>AT$9*'Growing stock'!AP$118*'Other data'!$E$41*'Other data'!$E$45</f>
        <v>1.7009078294331698E-2</v>
      </c>
      <c r="AU85">
        <f>AU$9*'Growing stock'!AQ$118*'Other data'!$E$41*'Other data'!$E$45</f>
        <v>1.679407234833136E-2</v>
      </c>
      <c r="AV85">
        <f>AV$9*'Growing stock'!AR$118*'Other data'!$E$41*'Other data'!$E$45</f>
        <v>1.6584839681846247E-2</v>
      </c>
      <c r="AW85">
        <f>AW$9*'Growing stock'!AS$118*'Other data'!$E$41*'Other data'!$E$45</f>
        <v>1.6273720409625578E-2</v>
      </c>
      <c r="AX85">
        <f>AX$9*'Growing stock'!AT$118*'Other data'!$E$41*'Other data'!$E$45</f>
        <v>1.5965121985280828E-2</v>
      </c>
      <c r="AY85">
        <f>AY$9*'Growing stock'!AU$118*'Other data'!$E$41*'Other data'!$E$45</f>
        <v>1.5657735178319077E-2</v>
      </c>
      <c r="AZ85">
        <f>AZ$9*'Growing stock'!AV$118*'Other data'!$E$41*'Other data'!$E$45</f>
        <v>1.5351755099248278E-2</v>
      </c>
      <c r="BA85">
        <f>BA$9*'Growing stock'!AW$118*'Other data'!$E$41*'Other data'!$E$45</f>
        <v>1.812917135872499E-2</v>
      </c>
      <c r="BB85">
        <f>BB$9*'Growing stock'!AX$118*'Other data'!$E$41*'Other data'!$E$45</f>
        <v>1.8174755964014914E-2</v>
      </c>
      <c r="BC85">
        <f>BC$9*'Growing stock'!AY$118*'Other data'!$E$41*'Other data'!$E$45</f>
        <v>1.8219392428418833E-2</v>
      </c>
      <c r="BD85">
        <f>BD$9*'Growing stock'!AZ$118*'Other data'!$E$41*'Other data'!$E$45</f>
        <v>1.8264006999579151E-2</v>
      </c>
      <c r="BE85">
        <f>BE$9*'Growing stock'!BA$118*'Other data'!$E$41*'Other data'!$E$45</f>
        <v>1.9210288244112909E-2</v>
      </c>
      <c r="BF85">
        <f>BF$9*'Growing stock'!BB$118*'Other data'!$E$41*'Other data'!$E$45</f>
        <v>1.8958079095770537E-2</v>
      </c>
      <c r="BG85">
        <f>BG$9*'Growing stock'!BC$118*'Other data'!$E$41*'Other data'!$E$45</f>
        <v>1.874975044553602E-2</v>
      </c>
      <c r="BH85">
        <f>BH$9*'Growing stock'!BD$118*'Other data'!$E$41*'Other data'!$E$45</f>
        <v>1.8497713750709781E-2</v>
      </c>
      <c r="BI85">
        <f>BI$9*'Growing stock'!BE$118*'Other data'!$E$41*'Other data'!$E$45</f>
        <v>1.8246980297566995E-2</v>
      </c>
      <c r="BJ85">
        <f>BJ$9*'Growing stock'!BF$118*'Other data'!$E$41*'Other data'!$E$45</f>
        <v>1.7995373235245304E-2</v>
      </c>
      <c r="BK85">
        <f>BK$9*'Growing stock'!BG$118*'Other data'!$E$41*'Other data'!$E$45</f>
        <v>1.7745090995669937E-2</v>
      </c>
      <c r="BL85">
        <f>BL$9*'Growing stock'!BH$118*'Other data'!$E$41*'Other data'!$E$45</f>
        <v>1.7496123142647587E-2</v>
      </c>
      <c r="BM85">
        <f>BM$9*'Growing stock'!BI$118*'Other data'!$E$41*'Other data'!$E$45</f>
        <v>1.7248459349311834E-2</v>
      </c>
      <c r="BN85">
        <f>BN$9*'Growing stock'!BJ$118*'Other data'!$E$41*'Other data'!$E$45</f>
        <v>1.7002089396695067E-2</v>
      </c>
      <c r="BO85">
        <f>BO$9*'Growing stock'!BK$118*'Other data'!$E$41*'Other data'!$E$45</f>
        <v>1.6757003172322996E-2</v>
      </c>
      <c r="BP85">
        <f>BP$9*'Growing stock'!BL$118*'Other data'!$E$41*'Other data'!$E$45</f>
        <v>1.6513190668831057E-2</v>
      </c>
      <c r="BQ85">
        <f>BQ$9*'Growing stock'!BM$118*'Other data'!$E$41*'Other data'!$E$45</f>
        <v>1.6449114083161912E-2</v>
      </c>
      <c r="BR85">
        <f>BR$9*'Growing stock'!BN$118*'Other data'!$E$41*'Other data'!$E$45</f>
        <v>1.6385505202300348E-2</v>
      </c>
      <c r="BS85">
        <f>BS$9*'Growing stock'!BO$118*'Other data'!$E$41*'Other data'!$E$45</f>
        <v>1.6322358924093606E-2</v>
      </c>
      <c r="BT85">
        <f>BT$9*'Growing stock'!BP$118*'Other data'!$E$41*'Other data'!$E$45</f>
        <v>1.6259670220331954E-2</v>
      </c>
      <c r="BU85">
        <f>BU$9*'Growing stock'!BQ$118*'Other data'!$E$41*'Other data'!$E$45</f>
        <v>1.6197434135414059E-2</v>
      </c>
      <c r="BV85">
        <f>BV$9*'Growing stock'!BR$118*'Other data'!$E$41*'Other data'!$E$45</f>
        <v>1.613564578504106E-2</v>
      </c>
      <c r="BW85">
        <f>BW$9*'Growing stock'!BS$118*'Other data'!$E$41*'Other data'!$E$45</f>
        <v>1.60743003549388E-2</v>
      </c>
      <c r="BX85">
        <f>BX$9*'Growing stock'!BT$118*'Other data'!$E$41*'Other data'!$E$45</f>
        <v>1.6013393099607389E-2</v>
      </c>
      <c r="BY85">
        <f>BY$9*'Growing stock'!BU$118*'Other data'!$E$41*'Other data'!$E$45</f>
        <v>1.5952919341097462E-2</v>
      </c>
      <c r="BZ85">
        <f>BZ$9*'Growing stock'!BV$118*'Other data'!$E$41*'Other data'!$E$45</f>
        <v>1.589287446781254E-2</v>
      </c>
    </row>
    <row r="86" spans="1:78" x14ac:dyDescent="0.35">
      <c r="A86" s="12" t="s">
        <v>119</v>
      </c>
      <c r="B86" s="154" t="s">
        <v>0</v>
      </c>
      <c r="C86" s="12" t="s">
        <v>35</v>
      </c>
      <c r="D86" s="40" t="s">
        <v>17</v>
      </c>
      <c r="E86" s="40" t="s">
        <v>24</v>
      </c>
      <c r="F86" t="s">
        <v>15</v>
      </c>
      <c r="J86">
        <f>J$9*'Growing stock'!F$118*'Other data'!$E$41*'Other data'!$E$46</f>
        <v>2.0963981346596811E-4</v>
      </c>
      <c r="K86">
        <f>K$9*'Growing stock'!G$118*'Other data'!$E$41*'Other data'!$E$46</f>
        <v>2.1259585572310359E-4</v>
      </c>
      <c r="L86">
        <f>L$9*'Growing stock'!H$118*'Other data'!$E$41*'Other data'!$E$46</f>
        <v>2.2374585983725093E-4</v>
      </c>
      <c r="M86">
        <f>M$9*'Growing stock'!I$118*'Other data'!$E$41*'Other data'!$E$46</f>
        <v>2.3445484014783608E-4</v>
      </c>
      <c r="N86">
        <f>N$9*'Growing stock'!J$118*'Other data'!$E$41*'Other data'!$E$46</f>
        <v>2.4685835586165202E-4</v>
      </c>
      <c r="O86">
        <f>O$9*'Growing stock'!K$118*'Other data'!$E$41*'Other data'!$E$46</f>
        <v>2.6123619822174461E-4</v>
      </c>
      <c r="P86">
        <f>P$9*'Growing stock'!L$118*'Other data'!$E$41*'Other data'!$E$46</f>
        <v>2.6646008159169249E-4</v>
      </c>
      <c r="Q86">
        <f>Q$9*'Growing stock'!M$118*'Other data'!$E$41*'Other data'!$E$46</f>
        <v>2.7751793462339069E-4</v>
      </c>
      <c r="R86">
        <f>R$9*'Growing stock'!N$118*'Other data'!$E$41*'Other data'!$E$46</f>
        <v>3.0297032468145426E-4</v>
      </c>
      <c r="S86">
        <f>S$9*'Growing stock'!O$118*'Other data'!$E$41*'Other data'!$E$46</f>
        <v>3.0105112397070608E-4</v>
      </c>
      <c r="T86">
        <f>T$9*'Growing stock'!P$118*'Other data'!$E$41*'Other data'!$E$46</f>
        <v>3.2164413510815025E-4</v>
      </c>
      <c r="U86">
        <f>U$9*'Growing stock'!Q$118*'Other data'!$E$41*'Other data'!$E$46</f>
        <v>3.561575622248832E-4</v>
      </c>
      <c r="V86">
        <f>V$9*'Growing stock'!R$118*'Other data'!$E$41*'Other data'!$E$46</f>
        <v>3.5260041323273498E-4</v>
      </c>
      <c r="W86">
        <f>W$9*'Growing stock'!S$118*'Other data'!$E$41*'Other data'!$E$46</f>
        <v>3.6231598197001419E-4</v>
      </c>
      <c r="X86">
        <f>X$9*'Growing stock'!T$118*'Other data'!$E$41*'Other data'!$E$46</f>
        <v>8.2605696309067831E-4</v>
      </c>
      <c r="Y86">
        <f>Y$9*'Growing stock'!U$118*'Other data'!$E$41*'Other data'!$E$46</f>
        <v>8.4631909405179619E-4</v>
      </c>
      <c r="Z86">
        <f>Z$9*'Growing stock'!V$118*'Other data'!$E$41*'Other data'!$E$46</f>
        <v>8.4455310881516364E-4</v>
      </c>
      <c r="AA86">
        <f>AA$9*'Growing stock'!W$118*'Other data'!$E$41*'Other data'!$E$46</f>
        <v>8.4284558496710074E-4</v>
      </c>
      <c r="AB86">
        <f>AB$9*'Growing stock'!X$118*'Other data'!$E$41*'Other data'!$E$46</f>
        <v>8.4119366680605293E-4</v>
      </c>
      <c r="AC86">
        <f>AC$9*'Growing stock'!Y$118*'Other data'!$E$41*'Other data'!$E$46</f>
        <v>8.361101052536098E-4</v>
      </c>
      <c r="AD86">
        <f>AD$9*'Growing stock'!Z$118*'Other data'!$E$41*'Other data'!$E$46</f>
        <v>8.3451212153836773E-4</v>
      </c>
      <c r="AE86">
        <f>AE$9*'Growing stock'!AA$118*'Other data'!$E$41*'Other data'!$E$46</f>
        <v>8.3298918504693526E-4</v>
      </c>
      <c r="AF86">
        <f>AF$9*'Growing stock'!AB$118*'Other data'!$E$41*'Other data'!$E$46</f>
        <v>8.3157165583879974E-4</v>
      </c>
      <c r="AG86">
        <f>AG$9*'Growing stock'!AC$118*'Other data'!$E$41*'Other data'!$E$46</f>
        <v>8.3019127243858458E-4</v>
      </c>
      <c r="AH86">
        <f>AH$9*'Growing stock'!AD$118*'Other data'!$E$41*'Other data'!$E$46</f>
        <v>8.2886171102876936E-4</v>
      </c>
      <c r="AI86">
        <f>AI$9*'Growing stock'!AE$118*'Other data'!$E$41*'Other data'!$E$46</f>
        <v>1.4483033424864257E-3</v>
      </c>
      <c r="AJ86">
        <f>AJ$9*'Growing stock'!AF$118*'Other data'!$E$41*'Other data'!$E$46</f>
        <v>1.4596961960288044E-3</v>
      </c>
      <c r="AK86">
        <f>AK$9*'Growing stock'!AG$118*'Other data'!$E$41*'Other data'!$E$46</f>
        <v>1.4709756229270097E-3</v>
      </c>
      <c r="AL86">
        <f>AL$9*'Growing stock'!AH$118*'Other data'!$E$41*'Other data'!$E$46</f>
        <v>1.4822401823151787E-3</v>
      </c>
      <c r="AM86">
        <f>AM$9*'Growing stock'!AI$118*'Other data'!$E$41*'Other data'!$E$46</f>
        <v>1.4935001060750479E-3</v>
      </c>
      <c r="AN86">
        <f>AN$9*'Growing stock'!AJ$118*'Other data'!$E$41*'Other data'!$E$46</f>
        <v>1.5048019966669179E-3</v>
      </c>
      <c r="AO86">
        <f>AO$9*'Growing stock'!AK$118*'Other data'!$E$41*'Other data'!$E$46</f>
        <v>1.5160314262462704E-3</v>
      </c>
      <c r="AP86">
        <f>AP$9*'Growing stock'!AL$118*'Other data'!$E$41*'Other data'!$E$46</f>
        <v>1.5272395914957665E-3</v>
      </c>
      <c r="AQ86">
        <f>AQ$9*'Growing stock'!AM$118*'Other data'!$E$41*'Other data'!$E$46</f>
        <v>1.5384102597039073E-3</v>
      </c>
      <c r="AR86">
        <f>AR$9*'Growing stock'!AN$118*'Other data'!$E$41*'Other data'!$E$46</f>
        <v>1.5180842098055012E-3</v>
      </c>
      <c r="AS86">
        <f>AS$9*'Growing stock'!AO$118*'Other data'!$E$41*'Other data'!$E$46</f>
        <v>1.498272576118932E-3</v>
      </c>
      <c r="AT86">
        <f>AT$9*'Growing stock'!AP$118*'Other data'!$E$41*'Other data'!$E$46</f>
        <v>1.479050286463626E-3</v>
      </c>
      <c r="AU86">
        <f>AU$9*'Growing stock'!AQ$118*'Other data'!$E$41*'Other data'!$E$46</f>
        <v>1.4603541172462054E-3</v>
      </c>
      <c r="AV86">
        <f>AV$9*'Growing stock'!AR$118*'Other data'!$E$41*'Other data'!$E$46</f>
        <v>1.4421599723344562E-3</v>
      </c>
      <c r="AW86">
        <f>AW$9*'Growing stock'!AS$118*'Other data'!$E$41*'Other data'!$E$46</f>
        <v>1.4151061225761371E-3</v>
      </c>
      <c r="AX86">
        <f>AX$9*'Growing stock'!AT$118*'Other data'!$E$41*'Other data'!$E$46</f>
        <v>1.3882714769809415E-3</v>
      </c>
      <c r="AY86">
        <f>AY$9*'Growing stock'!AU$118*'Other data'!$E$41*'Other data'!$E$46</f>
        <v>1.3615421894190502E-3</v>
      </c>
      <c r="AZ86">
        <f>AZ$9*'Growing stock'!AV$118*'Other data'!$E$41*'Other data'!$E$46</f>
        <v>1.3349352260215894E-3</v>
      </c>
      <c r="BA86">
        <f>BA$9*'Growing stock'!AW$118*'Other data'!$E$41*'Other data'!$E$46</f>
        <v>1.5764496833673906E-3</v>
      </c>
      <c r="BB86">
        <f>BB$9*'Growing stock'!AX$118*'Other data'!$E$41*'Other data'!$E$46</f>
        <v>1.5804135620882535E-3</v>
      </c>
      <c r="BC86">
        <f>BC$9*'Growing stock'!AY$118*'Other data'!$E$41*'Other data'!$E$46</f>
        <v>1.5842949937755505E-3</v>
      </c>
      <c r="BD86">
        <f>BD$9*'Growing stock'!AZ$118*'Other data'!$E$41*'Other data'!$E$46</f>
        <v>1.5881745217025348E-3</v>
      </c>
      <c r="BE86">
        <f>BE$9*'Growing stock'!BA$118*'Other data'!$E$41*'Other data'!$E$46</f>
        <v>1.6704598473141661E-3</v>
      </c>
      <c r="BF86">
        <f>BF$9*'Growing stock'!BB$118*'Other data'!$E$41*'Other data'!$E$46</f>
        <v>1.648528617023525E-3</v>
      </c>
      <c r="BG86">
        <f>BG$9*'Growing stock'!BC$118*'Other data'!$E$41*'Other data'!$E$46</f>
        <v>1.6304130822205234E-3</v>
      </c>
      <c r="BH86">
        <f>BH$9*'Growing stock'!BD$118*'Other data'!$E$41*'Other data'!$E$46</f>
        <v>1.6084968478878071E-3</v>
      </c>
      <c r="BI86">
        <f>BI$9*'Growing stock'!BE$118*'Other data'!$E$41*'Other data'!$E$46</f>
        <v>1.586693938918869E-3</v>
      </c>
      <c r="BJ86">
        <f>BJ$9*'Growing stock'!BF$118*'Other data'!$E$41*'Other data'!$E$46</f>
        <v>1.5648150639343741E-3</v>
      </c>
      <c r="BK86">
        <f>BK$9*'Growing stock'!BG$118*'Other data'!$E$41*'Other data'!$E$46</f>
        <v>1.5430513909278204E-3</v>
      </c>
      <c r="BL86">
        <f>BL$9*'Growing stock'!BH$118*'Other data'!$E$41*'Other data'!$E$46</f>
        <v>1.5214020124041381E-3</v>
      </c>
      <c r="BM86">
        <f>BM$9*'Growing stock'!BI$118*'Other data'!$E$41*'Other data'!$E$46</f>
        <v>1.499866030374942E-3</v>
      </c>
      <c r="BN86">
        <f>BN$9*'Growing stock'!BJ$118*'Other data'!$E$41*'Other data'!$E$46</f>
        <v>1.4784425562343537E-3</v>
      </c>
      <c r="BO86">
        <f>BO$9*'Growing stock'!BK$118*'Other data'!$E$41*'Other data'!$E$46</f>
        <v>1.4571307106367823E-3</v>
      </c>
      <c r="BP86">
        <f>BP$9*'Growing stock'!BL$118*'Other data'!$E$41*'Other data'!$E$46</f>
        <v>1.4359296233766136E-3</v>
      </c>
      <c r="BQ86">
        <f>BQ$9*'Growing stock'!BM$118*'Other data'!$E$41*'Other data'!$E$46</f>
        <v>1.4303577463619052E-3</v>
      </c>
      <c r="BR86">
        <f>BR$9*'Growing stock'!BN$118*'Other data'!$E$41*'Other data'!$E$46</f>
        <v>1.424826539330465E-3</v>
      </c>
      <c r="BS86">
        <f>BS$9*'Growing stock'!BO$118*'Other data'!$E$41*'Other data'!$E$46</f>
        <v>1.4193355586168352E-3</v>
      </c>
      <c r="BT86">
        <f>BT$9*'Growing stock'!BP$118*'Other data'!$E$41*'Other data'!$E$46</f>
        <v>1.4138843669853874E-3</v>
      </c>
      <c r="BU86">
        <f>BU$9*'Growing stock'!BQ$118*'Other data'!$E$41*'Other data'!$E$46</f>
        <v>1.408472533514266E-3</v>
      </c>
      <c r="BV86">
        <f>BV$9*'Growing stock'!BR$118*'Other data'!$E$41*'Other data'!$E$46</f>
        <v>1.4030996334818313E-3</v>
      </c>
      <c r="BW86">
        <f>BW$9*'Growing stock'!BS$118*'Other data'!$E$41*'Other data'!$E$46</f>
        <v>1.3977652482555479E-3</v>
      </c>
      <c r="BX86">
        <f>BX$9*'Growing stock'!BT$118*'Other data'!$E$41*'Other data'!$E$46</f>
        <v>1.3924689651832513E-3</v>
      </c>
      <c r="BY86">
        <f>BY$9*'Growing stock'!BU$118*'Other data'!$E$41*'Other data'!$E$46</f>
        <v>1.3872103774867359E-3</v>
      </c>
      <c r="BZ86">
        <f>BZ$9*'Growing stock'!BV$118*'Other data'!$E$41*'Other data'!$E$46</f>
        <v>1.3819890841576122E-3</v>
      </c>
    </row>
    <row r="87" spans="1:78" x14ac:dyDescent="0.35">
      <c r="A87" s="12"/>
      <c r="B87" s="150"/>
    </row>
    <row r="88" spans="1:78" x14ac:dyDescent="0.35">
      <c r="A88" s="12" t="s">
        <v>119</v>
      </c>
      <c r="B88" s="154" t="s">
        <v>0</v>
      </c>
      <c r="C88" t="s">
        <v>8</v>
      </c>
      <c r="D88" s="40" t="s">
        <v>114</v>
      </c>
      <c r="E88" s="40" t="s">
        <v>120</v>
      </c>
      <c r="F88" t="s">
        <v>57</v>
      </c>
      <c r="J88">
        <f>J50+J55+J56+J61+J62+J67</f>
        <v>2.4882805092119965E-2</v>
      </c>
      <c r="K88">
        <f t="shared" ref="K88:BV88" si="35">K50+K55+K56+K61+K62+K67</f>
        <v>2.3560088944556943E-2</v>
      </c>
      <c r="L88">
        <f t="shared" si="35"/>
        <v>2.3277471507642991E-2</v>
      </c>
      <c r="M88">
        <f t="shared" si="35"/>
        <v>2.3006032633149799E-2</v>
      </c>
      <c r="N88">
        <f t="shared" si="35"/>
        <v>2.2941200590744313E-2</v>
      </c>
      <c r="O88">
        <f t="shared" si="35"/>
        <v>2.3075883554883769E-2</v>
      </c>
      <c r="P88">
        <f t="shared" si="35"/>
        <v>2.2444358667799626E-2</v>
      </c>
      <c r="Q88">
        <f t="shared" si="35"/>
        <v>2.2347753177185174E-2</v>
      </c>
      <c r="R88">
        <f t="shared" si="35"/>
        <v>2.339576361010896E-2</v>
      </c>
      <c r="S88">
        <f t="shared" si="35"/>
        <v>2.2353887191249613E-2</v>
      </c>
      <c r="T88">
        <f t="shared" si="35"/>
        <v>2.3020893648040563E-2</v>
      </c>
      <c r="U88">
        <f t="shared" si="35"/>
        <v>2.4624929471947408E-2</v>
      </c>
      <c r="V88">
        <f t="shared" si="35"/>
        <v>2.3597362774592939E-2</v>
      </c>
      <c r="W88">
        <f t="shared" si="35"/>
        <v>2.3512483975627853E-2</v>
      </c>
      <c r="X88">
        <f t="shared" si="35"/>
        <v>5.20672839630981E-2</v>
      </c>
      <c r="Y88">
        <f t="shared" si="35"/>
        <v>5.1890266498968329E-2</v>
      </c>
      <c r="Z88">
        <f t="shared" si="35"/>
        <v>5.1268425458342509E-2</v>
      </c>
      <c r="AA88">
        <f t="shared" si="35"/>
        <v>5.0667169918631766E-2</v>
      </c>
      <c r="AB88">
        <f t="shared" si="35"/>
        <v>5.008549432645383E-2</v>
      </c>
      <c r="AC88">
        <f t="shared" si="35"/>
        <v>4.9647809470104082E-2</v>
      </c>
      <c r="AD88">
        <f t="shared" si="35"/>
        <v>4.91038976675136E-2</v>
      </c>
      <c r="AE88">
        <f t="shared" si="35"/>
        <v>4.8575939083927225E-2</v>
      </c>
      <c r="AF88">
        <f t="shared" si="35"/>
        <v>4.8062007159749669E-2</v>
      </c>
      <c r="AG88">
        <f t="shared" si="35"/>
        <v>4.7563743798207929E-2</v>
      </c>
      <c r="AH88">
        <f t="shared" si="35"/>
        <v>4.7079907768788315E-2</v>
      </c>
      <c r="AI88">
        <f t="shared" si="35"/>
        <v>8.1565966332802345E-2</v>
      </c>
      <c r="AJ88">
        <f t="shared" si="35"/>
        <v>8.1405608054914383E-2</v>
      </c>
      <c r="AK88">
        <f t="shared" si="35"/>
        <v>8.1246660784317221E-2</v>
      </c>
      <c r="AL88">
        <f t="shared" si="35"/>
        <v>8.1085797616572391E-2</v>
      </c>
      <c r="AM88">
        <f t="shared" si="35"/>
        <v>8.0922811544159437E-2</v>
      </c>
      <c r="AN88">
        <f t="shared" si="35"/>
        <v>8.0756275442735642E-2</v>
      </c>
      <c r="AO88">
        <f t="shared" si="35"/>
        <v>8.0590181480431664E-2</v>
      </c>
      <c r="AP88">
        <f t="shared" si="35"/>
        <v>8.0422901611394801E-2</v>
      </c>
      <c r="AQ88">
        <f t="shared" si="35"/>
        <v>8.0255072269944674E-2</v>
      </c>
      <c r="AR88">
        <f t="shared" si="35"/>
        <v>8.0005454330515854E-2</v>
      </c>
      <c r="AS88">
        <f t="shared" si="35"/>
        <v>7.9764874957942655E-2</v>
      </c>
      <c r="AT88">
        <f t="shared" si="35"/>
        <v>7.952973187016088E-2</v>
      </c>
      <c r="AU88">
        <f t="shared" si="35"/>
        <v>7.9301099532182534E-2</v>
      </c>
      <c r="AV88">
        <f t="shared" si="35"/>
        <v>7.9078810329842819E-2</v>
      </c>
      <c r="AW88">
        <f t="shared" si="35"/>
        <v>7.9369009491117609E-2</v>
      </c>
      <c r="AX88">
        <f t="shared" si="35"/>
        <v>7.965627706587064E-2</v>
      </c>
      <c r="AY88">
        <f t="shared" si="35"/>
        <v>7.9944659814025695E-2</v>
      </c>
      <c r="AZ88">
        <f t="shared" si="35"/>
        <v>8.0233548024718146E-2</v>
      </c>
      <c r="BA88">
        <f t="shared" si="35"/>
        <v>9.1741438514052129E-2</v>
      </c>
      <c r="BB88">
        <f t="shared" si="35"/>
        <v>9.1692177214298551E-2</v>
      </c>
      <c r="BC88">
        <f t="shared" si="35"/>
        <v>9.1646433581052941E-2</v>
      </c>
      <c r="BD88">
        <f t="shared" si="35"/>
        <v>9.1601350843957291E-2</v>
      </c>
      <c r="BE88">
        <f t="shared" si="35"/>
        <v>9.0341724941804896E-2</v>
      </c>
      <c r="BF88">
        <f t="shared" si="35"/>
        <v>9.0787932024871024E-2</v>
      </c>
      <c r="BG88">
        <f t="shared" si="35"/>
        <v>9.1108909808984215E-2</v>
      </c>
      <c r="BH88">
        <f t="shared" si="35"/>
        <v>9.1556272383949144E-2</v>
      </c>
      <c r="BI88">
        <f t="shared" si="35"/>
        <v>9.2001252213670615E-2</v>
      </c>
      <c r="BJ88">
        <f t="shared" si="35"/>
        <v>9.2450270800629009E-2</v>
      </c>
      <c r="BK88">
        <f t="shared" si="35"/>
        <v>9.2896925105631203E-2</v>
      </c>
      <c r="BL88">
        <f t="shared" si="35"/>
        <v>9.3341233753133315E-2</v>
      </c>
      <c r="BM88">
        <f t="shared" si="35"/>
        <v>9.3783215172487167E-2</v>
      </c>
      <c r="BN88">
        <f t="shared" si="35"/>
        <v>9.4222887600487415E-2</v>
      </c>
      <c r="BO88">
        <f t="shared" si="35"/>
        <v>9.4660269083880783E-2</v>
      </c>
      <c r="BP88">
        <f t="shared" si="35"/>
        <v>9.5095377481834942E-2</v>
      </c>
      <c r="BQ88">
        <f t="shared" si="35"/>
        <v>9.5191570700994876E-2</v>
      </c>
      <c r="BR88">
        <f t="shared" si="35"/>
        <v>9.5287061791122923E-2</v>
      </c>
      <c r="BS88">
        <f t="shared" si="35"/>
        <v>9.5381858411686338E-2</v>
      </c>
      <c r="BT88">
        <f t="shared" si="35"/>
        <v>9.5475968111147072E-2</v>
      </c>
      <c r="BU88">
        <f t="shared" si="35"/>
        <v>9.5569398328966021E-2</v>
      </c>
      <c r="BV88">
        <f t="shared" si="35"/>
        <v>9.5662156397562953E-2</v>
      </c>
      <c r="BW88">
        <f t="shared" ref="BW88:BZ88" si="36">BW50+BW55+BW56+BW61+BW62+BW67</f>
        <v>9.5754249544235254E-2</v>
      </c>
      <c r="BX88">
        <f t="shared" si="36"/>
        <v>9.5845684893034452E-2</v>
      </c>
      <c r="BY88">
        <f t="shared" si="36"/>
        <v>9.5936469466604016E-2</v>
      </c>
      <c r="BZ88">
        <f t="shared" si="36"/>
        <v>9.6026610187976882E-2</v>
      </c>
    </row>
    <row r="89" spans="1:78" x14ac:dyDescent="0.35">
      <c r="A89" s="12" t="s">
        <v>119</v>
      </c>
      <c r="B89" s="154" t="s">
        <v>0</v>
      </c>
      <c r="C89" t="s">
        <v>8</v>
      </c>
      <c r="D89" s="40" t="s">
        <v>114</v>
      </c>
      <c r="E89" s="40" t="s">
        <v>121</v>
      </c>
      <c r="F89" t="s">
        <v>58</v>
      </c>
      <c r="J89">
        <f t="shared" ref="J89:BV89" si="37">J52+J54+J58+J60+J64+J66</f>
        <v>0.14005438296088912</v>
      </c>
      <c r="K89">
        <f t="shared" si="37"/>
        <v>0.13273342410097022</v>
      </c>
      <c r="L89">
        <f t="shared" si="37"/>
        <v>0.13126171933693029</v>
      </c>
      <c r="M89">
        <f t="shared" si="37"/>
        <v>0.12984822592654707</v>
      </c>
      <c r="N89">
        <f t="shared" si="37"/>
        <v>0.12959722573397264</v>
      </c>
      <c r="O89">
        <f t="shared" si="37"/>
        <v>0.13047178871854542</v>
      </c>
      <c r="P89">
        <f t="shared" si="37"/>
        <v>0.12700996631729661</v>
      </c>
      <c r="Q89">
        <f t="shared" si="37"/>
        <v>0.12626738134863186</v>
      </c>
      <c r="R89">
        <f t="shared" si="37"/>
        <v>0.13198911071917827</v>
      </c>
      <c r="S89">
        <f t="shared" si="37"/>
        <v>0.12592551644292618</v>
      </c>
      <c r="T89">
        <f t="shared" si="37"/>
        <v>0.12949658421863497</v>
      </c>
      <c r="U89">
        <f t="shared" si="37"/>
        <v>0.138325310250414</v>
      </c>
      <c r="V89">
        <f t="shared" si="37"/>
        <v>0.13237171162790504</v>
      </c>
      <c r="W89">
        <f t="shared" si="37"/>
        <v>0.13171926713568316</v>
      </c>
      <c r="X89">
        <f t="shared" si="37"/>
        <v>0.2913052586185072</v>
      </c>
      <c r="Y89">
        <f t="shared" si="37"/>
        <v>0.28994456465362106</v>
      </c>
      <c r="Z89">
        <f t="shared" si="37"/>
        <v>0.28686337550987429</v>
      </c>
      <c r="AA89">
        <f t="shared" si="37"/>
        <v>0.28388418642368896</v>
      </c>
      <c r="AB89">
        <f t="shared" si="37"/>
        <v>0.28100201493176291</v>
      </c>
      <c r="AC89">
        <f t="shared" si="37"/>
        <v>0.27891641227247521</v>
      </c>
      <c r="AD89">
        <f t="shared" si="37"/>
        <v>0.27622320047524557</v>
      </c>
      <c r="AE89">
        <f t="shared" si="37"/>
        <v>0.27360838519216246</v>
      </c>
      <c r="AF89">
        <f t="shared" si="37"/>
        <v>0.27106161133626627</v>
      </c>
      <c r="AG89">
        <f t="shared" si="37"/>
        <v>0.26859260999075668</v>
      </c>
      <c r="AH89">
        <f t="shared" si="37"/>
        <v>0.26619484867724219</v>
      </c>
      <c r="AI89">
        <f t="shared" si="37"/>
        <v>0.46175673425081343</v>
      </c>
      <c r="AJ89">
        <f t="shared" si="37"/>
        <v>0.46133294622161508</v>
      </c>
      <c r="AK89">
        <f t="shared" si="37"/>
        <v>0.46091157489182943</v>
      </c>
      <c r="AL89">
        <f t="shared" si="37"/>
        <v>0.46047381569642531</v>
      </c>
      <c r="AM89">
        <f t="shared" si="37"/>
        <v>0.46001852094413798</v>
      </c>
      <c r="AN89">
        <f t="shared" si="37"/>
        <v>0.45953759474553429</v>
      </c>
      <c r="AO89">
        <f t="shared" si="37"/>
        <v>0.4590537772613506</v>
      </c>
      <c r="AP89">
        <f t="shared" si="37"/>
        <v>0.45855785386225983</v>
      </c>
      <c r="AQ89">
        <f t="shared" si="37"/>
        <v>0.45805349663371525</v>
      </c>
      <c r="AR89">
        <f t="shared" si="37"/>
        <v>0.45714365399385171</v>
      </c>
      <c r="AS89">
        <f t="shared" si="37"/>
        <v>0.45627012966184327</v>
      </c>
      <c r="AT89">
        <f t="shared" si="37"/>
        <v>0.45541300299654525</v>
      </c>
      <c r="AU89">
        <f t="shared" si="37"/>
        <v>0.4545790428328591</v>
      </c>
      <c r="AV89">
        <f t="shared" si="37"/>
        <v>0.45376788798568052</v>
      </c>
      <c r="AW89">
        <f t="shared" si="37"/>
        <v>0.4560577764046731</v>
      </c>
      <c r="AX89">
        <f t="shared" si="37"/>
        <v>0.45832559408872242</v>
      </c>
      <c r="AY89">
        <f t="shared" si="37"/>
        <v>0.46059470972293504</v>
      </c>
      <c r="AZ89">
        <f t="shared" si="37"/>
        <v>0.4628617490723147</v>
      </c>
      <c r="BA89">
        <f t="shared" si="37"/>
        <v>0.52992854277374135</v>
      </c>
      <c r="BB89">
        <f t="shared" si="37"/>
        <v>0.52950733143622553</v>
      </c>
      <c r="BC89">
        <f t="shared" si="37"/>
        <v>0.52910604903609593</v>
      </c>
      <c r="BD89">
        <f t="shared" si="37"/>
        <v>0.52870818870608927</v>
      </c>
      <c r="BE89">
        <f t="shared" si="37"/>
        <v>0.52130161605006309</v>
      </c>
      <c r="BF89">
        <f t="shared" si="37"/>
        <v>0.52369909175209184</v>
      </c>
      <c r="BG89">
        <f t="shared" si="37"/>
        <v>0.52537542348744704</v>
      </c>
      <c r="BH89">
        <f t="shared" si="37"/>
        <v>0.5277817450658312</v>
      </c>
      <c r="BI89">
        <f t="shared" si="37"/>
        <v>0.53017526863426867</v>
      </c>
      <c r="BJ89">
        <f t="shared" si="37"/>
        <v>0.5325929797484481</v>
      </c>
      <c r="BK89">
        <f t="shared" si="37"/>
        <v>0.53499796054159277</v>
      </c>
      <c r="BL89">
        <f t="shared" si="37"/>
        <v>0.53739031129586456</v>
      </c>
      <c r="BM89">
        <f t="shared" si="37"/>
        <v>0.53977013124289841</v>
      </c>
      <c r="BN89">
        <f t="shared" si="37"/>
        <v>0.54213751857751891</v>
      </c>
      <c r="BO89">
        <f t="shared" si="37"/>
        <v>0.54449257047124922</v>
      </c>
      <c r="BP89">
        <f t="shared" si="37"/>
        <v>0.54683538308560564</v>
      </c>
      <c r="BQ89">
        <f t="shared" si="37"/>
        <v>0.54763450749315068</v>
      </c>
      <c r="BR89">
        <f t="shared" si="37"/>
        <v>0.54842779896931615</v>
      </c>
      <c r="BS89">
        <f t="shared" si="37"/>
        <v>0.54921532114506388</v>
      </c>
      <c r="BT89">
        <f t="shared" si="37"/>
        <v>0.54999713672918327</v>
      </c>
      <c r="BU89">
        <f t="shared" si="37"/>
        <v>0.55077330752493647</v>
      </c>
      <c r="BV89">
        <f t="shared" si="37"/>
        <v>0.55154389444634255</v>
      </c>
      <c r="BW89">
        <f t="shared" ref="BW89:BZ89" si="38">BW52+BW54+BW58+BW60+BW64+BW66</f>
        <v>0.55230895753411724</v>
      </c>
      <c r="BX89">
        <f t="shared" si="38"/>
        <v>0.55306855597126281</v>
      </c>
      <c r="BY89">
        <f t="shared" si="38"/>
        <v>0.55382274809833387</v>
      </c>
      <c r="BZ89">
        <f t="shared" si="38"/>
        <v>0.55457159142837198</v>
      </c>
    </row>
    <row r="90" spans="1:78" x14ac:dyDescent="0.35">
      <c r="A90" s="12" t="s">
        <v>119</v>
      </c>
      <c r="B90" s="154" t="s">
        <v>0</v>
      </c>
      <c r="C90" t="s">
        <v>8</v>
      </c>
      <c r="D90" s="40" t="s">
        <v>114</v>
      </c>
      <c r="E90" s="40" t="s">
        <v>122</v>
      </c>
      <c r="F90" t="s">
        <v>59</v>
      </c>
      <c r="J90">
        <f>J51+J53+J57+J59+J63+J65</f>
        <v>0.27326809979541683</v>
      </c>
      <c r="K90">
        <f t="shared" ref="K90:BV90" si="39">K51+K53+K57+K59+K63+K65</f>
        <v>0.25900554988687557</v>
      </c>
      <c r="L90">
        <f t="shared" si="39"/>
        <v>0.25615493418007373</v>
      </c>
      <c r="M90">
        <f t="shared" si="39"/>
        <v>0.25341707084256659</v>
      </c>
      <c r="N90">
        <f>N51+N53+N57+N59+N63+N65</f>
        <v>0.25294734305361738</v>
      </c>
      <c r="O90">
        <f t="shared" si="39"/>
        <v>0.25467421924212891</v>
      </c>
      <c r="P90">
        <f t="shared" si="39"/>
        <v>0.24793595591201287</v>
      </c>
      <c r="Q90">
        <f t="shared" si="39"/>
        <v>0.24645212265371333</v>
      </c>
      <c r="R90">
        <f t="shared" si="39"/>
        <v>0.25758500750035213</v>
      </c>
      <c r="S90">
        <f t="shared" si="39"/>
        <v>0.24571896244771055</v>
      </c>
      <c r="T90">
        <f t="shared" si="39"/>
        <v>0.25265448689795833</v>
      </c>
      <c r="U90">
        <f t="shared" si="39"/>
        <v>0.26984563507363224</v>
      </c>
      <c r="V90">
        <f t="shared" si="39"/>
        <v>0.25819938333243603</v>
      </c>
      <c r="W90">
        <f t="shared" si="39"/>
        <v>0.25689566877099818</v>
      </c>
      <c r="X90">
        <f t="shared" si="39"/>
        <v>0.56807334377744378</v>
      </c>
      <c r="Y90">
        <f t="shared" si="39"/>
        <v>0.56535440514460855</v>
      </c>
      <c r="Z90">
        <f t="shared" si="39"/>
        <v>0.55941611437842187</v>
      </c>
      <c r="AA90">
        <f t="shared" si="39"/>
        <v>0.55367440550698743</v>
      </c>
      <c r="AB90">
        <f t="shared" si="39"/>
        <v>0.54811967596634714</v>
      </c>
      <c r="AC90">
        <f t="shared" si="39"/>
        <v>0.54411673668807459</v>
      </c>
      <c r="AD90">
        <f t="shared" si="39"/>
        <v>0.53892655159335268</v>
      </c>
      <c r="AE90">
        <f t="shared" si="39"/>
        <v>0.5338873280458355</v>
      </c>
      <c r="AF90">
        <f t="shared" si="39"/>
        <v>0.52897894749899688</v>
      </c>
      <c r="AG90">
        <f t="shared" si="39"/>
        <v>0.52422048283035616</v>
      </c>
      <c r="AH90">
        <f t="shared" si="39"/>
        <v>0.51959926788773036</v>
      </c>
      <c r="AI90">
        <f t="shared" si="39"/>
        <v>0.90142685402110556</v>
      </c>
      <c r="AJ90">
        <f t="shared" si="39"/>
        <v>0.90068409710550201</v>
      </c>
      <c r="AK90">
        <f t="shared" si="39"/>
        <v>0.89994508482020696</v>
      </c>
      <c r="AL90">
        <f t="shared" si="39"/>
        <v>0.89917311264658173</v>
      </c>
      <c r="AM90">
        <f t="shared" si="39"/>
        <v>0.89836594432680239</v>
      </c>
      <c r="AN90">
        <f t="shared" si="39"/>
        <v>0.89750777239950108</v>
      </c>
      <c r="AO90">
        <f t="shared" si="39"/>
        <v>0.89664301392633183</v>
      </c>
      <c r="AP90">
        <f t="shared" si="39"/>
        <v>0.89575368074489536</v>
      </c>
      <c r="AQ90">
        <f t="shared" si="39"/>
        <v>0.89484695346103804</v>
      </c>
      <c r="AR90">
        <f t="shared" si="39"/>
        <v>0.89315869998057784</v>
      </c>
      <c r="AS90">
        <f t="shared" si="39"/>
        <v>0.89153875191139542</v>
      </c>
      <c r="AT90">
        <f t="shared" si="39"/>
        <v>0.88994830332759656</v>
      </c>
      <c r="AU90">
        <f t="shared" si="39"/>
        <v>0.88840068798694727</v>
      </c>
      <c r="AV90">
        <f t="shared" si="39"/>
        <v>0.88689530345459944</v>
      </c>
      <c r="AW90">
        <f t="shared" si="39"/>
        <v>0.89147857327777413</v>
      </c>
      <c r="AX90">
        <f t="shared" si="39"/>
        <v>0.89601780101543116</v>
      </c>
      <c r="AY90">
        <f t="shared" si="39"/>
        <v>0.90055868651962123</v>
      </c>
      <c r="AZ90">
        <f t="shared" si="39"/>
        <v>0.90509465624053775</v>
      </c>
      <c r="BA90">
        <f t="shared" si="39"/>
        <v>1.0363555260308517</v>
      </c>
      <c r="BB90">
        <f t="shared" si="39"/>
        <v>1.0355083875300548</v>
      </c>
      <c r="BC90">
        <f t="shared" si="39"/>
        <v>1.0347001562748002</v>
      </c>
      <c r="BD90">
        <f t="shared" si="39"/>
        <v>1.033898549691141</v>
      </c>
      <c r="BE90">
        <f t="shared" si="39"/>
        <v>1.019391523511963</v>
      </c>
      <c r="BF90">
        <f t="shared" si="39"/>
        <v>1.0240493415945986</v>
      </c>
      <c r="BG90">
        <f t="shared" si="39"/>
        <v>1.0272972337242805</v>
      </c>
      <c r="BH90">
        <f t="shared" si="39"/>
        <v>1.0319727229882727</v>
      </c>
      <c r="BI90">
        <f t="shared" si="39"/>
        <v>1.036623349095853</v>
      </c>
      <c r="BJ90">
        <f t="shared" si="39"/>
        <v>1.0413214245605797</v>
      </c>
      <c r="BK90">
        <f t="shared" si="39"/>
        <v>1.0459947625748476</v>
      </c>
      <c r="BL90">
        <f>BL51+BL53+BL57+BL59+BL63+BL65</f>
        <v>1.0506435580060918</v>
      </c>
      <c r="BM90">
        <f t="shared" si="39"/>
        <v>1.0552680036803723</v>
      </c>
      <c r="BN90">
        <f t="shared" si="39"/>
        <v>1.0598682904090293</v>
      </c>
      <c r="BO90">
        <f t="shared" si="39"/>
        <v>1.0644446070149309</v>
      </c>
      <c r="BP90">
        <f t="shared" si="39"/>
        <v>1.0689971403583105</v>
      </c>
      <c r="BQ90">
        <f t="shared" si="39"/>
        <v>1.0706016320470748</v>
      </c>
      <c r="BR90">
        <f t="shared" si="39"/>
        <v>1.072194412305389</v>
      </c>
      <c r="BS90">
        <f t="shared" si="39"/>
        <v>1.0737756088922721</v>
      </c>
      <c r="BT90">
        <f t="shared" si="39"/>
        <v>1.0753453477151913</v>
      </c>
      <c r="BU90">
        <f t="shared" si="39"/>
        <v>1.0769037528634875</v>
      </c>
      <c r="BV90">
        <f t="shared" si="39"/>
        <v>1.0784509466410681</v>
      </c>
      <c r="BW90">
        <f t="shared" ref="BW90:BZ90" si="40">BW51+BW53+BW57+BW59+BW63+BW65</f>
        <v>1.0799870495984107</v>
      </c>
      <c r="BX90">
        <f t="shared" si="40"/>
        <v>1.0815121805638668</v>
      </c>
      <c r="BY90">
        <f t="shared" si="40"/>
        <v>1.0830264566743093</v>
      </c>
      <c r="BZ90">
        <f t="shared" si="40"/>
        <v>1.0845299934051216</v>
      </c>
    </row>
    <row r="91" spans="1:78" x14ac:dyDescent="0.35">
      <c r="A91" s="12"/>
      <c r="B91" s="150"/>
    </row>
    <row r="92" spans="1:78" x14ac:dyDescent="0.35">
      <c r="A92" s="12"/>
      <c r="B92" s="150"/>
    </row>
    <row r="93" spans="1:78" x14ac:dyDescent="0.35">
      <c r="A93" s="12" t="s">
        <v>119</v>
      </c>
      <c r="B93" s="154" t="s">
        <v>0</v>
      </c>
      <c r="C93" t="s">
        <v>35</v>
      </c>
      <c r="D93" s="40" t="s">
        <v>114</v>
      </c>
      <c r="E93" s="40" t="s">
        <v>120</v>
      </c>
      <c r="F93" t="s">
        <v>15</v>
      </c>
      <c r="J93">
        <f>J69+J74+J75+J80+J81+J86</f>
        <v>5.9768310819147512E-3</v>
      </c>
      <c r="K93">
        <f t="shared" ref="K93:BV93" si="41">K69+K74+K75+K80+K81+K86</f>
        <v>6.0014703011659785E-3</v>
      </c>
      <c r="L93">
        <f t="shared" si="41"/>
        <v>6.2621258504657476E-3</v>
      </c>
      <c r="M93">
        <f t="shared" si="41"/>
        <v>6.5124715110340594E-3</v>
      </c>
      <c r="N93">
        <f t="shared" si="41"/>
        <v>6.8113235519815449E-3</v>
      </c>
      <c r="O93">
        <f t="shared" si="41"/>
        <v>7.1652227009527678E-3</v>
      </c>
      <c r="P93">
        <f t="shared" si="41"/>
        <v>7.2695564400667616E-3</v>
      </c>
      <c r="Q93">
        <f t="shared" si="41"/>
        <v>7.331965200729893E-3</v>
      </c>
      <c r="R93">
        <f t="shared" si="41"/>
        <v>7.7712912653831161E-3</v>
      </c>
      <c r="S93">
        <f t="shared" si="41"/>
        <v>7.5140622436121619E-3</v>
      </c>
      <c r="T93">
        <f t="shared" si="41"/>
        <v>7.8274038043839329E-3</v>
      </c>
      <c r="U93">
        <f t="shared" si="41"/>
        <v>8.4657073337485317E-3</v>
      </c>
      <c r="V93">
        <f t="shared" si="41"/>
        <v>8.1992339928517351E-3</v>
      </c>
      <c r="W93">
        <f t="shared" si="41"/>
        <v>8.2540671148233023E-3</v>
      </c>
      <c r="X93">
        <f t="shared" si="41"/>
        <v>1.8460385973783317E-2</v>
      </c>
      <c r="Y93">
        <f t="shared" si="41"/>
        <v>1.8574742212562428E-2</v>
      </c>
      <c r="Z93">
        <f t="shared" si="41"/>
        <v>1.8358293676627988E-2</v>
      </c>
      <c r="AA93">
        <f t="shared" si="41"/>
        <v>1.8149010479169884E-2</v>
      </c>
      <c r="AB93">
        <f t="shared" si="41"/>
        <v>1.7946542610228614E-2</v>
      </c>
      <c r="AC93">
        <f t="shared" si="41"/>
        <v>1.7676892192166532E-2</v>
      </c>
      <c r="AD93">
        <f t="shared" si="41"/>
        <v>1.7486710234533586E-2</v>
      </c>
      <c r="AE93">
        <f t="shared" si="41"/>
        <v>1.7302981460292004E-2</v>
      </c>
      <c r="AF93">
        <f t="shared" si="41"/>
        <v>1.7126091939401396E-2</v>
      </c>
      <c r="AG93">
        <f t="shared" si="41"/>
        <v>1.6954405519731083E-2</v>
      </c>
      <c r="AH93">
        <f t="shared" si="41"/>
        <v>1.6788004305085539E-2</v>
      </c>
      <c r="AI93">
        <f t="shared" si="41"/>
        <v>2.9097385338270224E-2</v>
      </c>
      <c r="AJ93">
        <f t="shared" si="41"/>
        <v>2.9149191726468147E-2</v>
      </c>
      <c r="AK93">
        <f t="shared" si="41"/>
        <v>2.9200673157141879E-2</v>
      </c>
      <c r="AL93">
        <f t="shared" si="41"/>
        <v>2.925373898372324E-2</v>
      </c>
      <c r="AM93">
        <f t="shared" si="41"/>
        <v>2.9308522856381834E-2</v>
      </c>
      <c r="AN93">
        <f t="shared" si="41"/>
        <v>2.9365867111958047E-2</v>
      </c>
      <c r="AO93">
        <f t="shared" si="41"/>
        <v>2.9423472264711977E-2</v>
      </c>
      <c r="AP93">
        <f t="shared" si="41"/>
        <v>2.9482287540209408E-2</v>
      </c>
      <c r="AQ93">
        <f t="shared" si="41"/>
        <v>2.9541948464902608E-2</v>
      </c>
      <c r="AR93">
        <f t="shared" si="41"/>
        <v>2.9281008383157361E-2</v>
      </c>
      <c r="AS93">
        <f t="shared" si="41"/>
        <v>2.9026299721555134E-2</v>
      </c>
      <c r="AT93">
        <f t="shared" si="41"/>
        <v>2.8779423227842601E-2</v>
      </c>
      <c r="AU93">
        <f t="shared" si="41"/>
        <v>2.8539304573111081E-2</v>
      </c>
      <c r="AV93">
        <f t="shared" si="41"/>
        <v>2.8305615341212342E-2</v>
      </c>
      <c r="AW93">
        <f t="shared" si="41"/>
        <v>2.8307890978868988E-2</v>
      </c>
      <c r="AX93">
        <f t="shared" si="41"/>
        <v>2.8310831656141362E-2</v>
      </c>
      <c r="AY93">
        <f t="shared" si="41"/>
        <v>2.8312150057974834E-2</v>
      </c>
      <c r="AZ93">
        <f t="shared" si="41"/>
        <v>2.8312149722895349E-2</v>
      </c>
      <c r="BA93">
        <f t="shared" si="41"/>
        <v>3.4109457538667627E-2</v>
      </c>
      <c r="BB93">
        <f t="shared" si="41"/>
        <v>3.4110285966940976E-2</v>
      </c>
      <c r="BC93">
        <f t="shared" si="41"/>
        <v>3.4109023800683431E-2</v>
      </c>
      <c r="BD93">
        <f t="shared" si="41"/>
        <v>3.4107414648526103E-2</v>
      </c>
      <c r="BE93">
        <f t="shared" si="41"/>
        <v>3.5785134719812026E-2</v>
      </c>
      <c r="BF93">
        <f t="shared" si="41"/>
        <v>3.5601654023520592E-2</v>
      </c>
      <c r="BG93">
        <f t="shared" si="41"/>
        <v>3.5499814336838333E-2</v>
      </c>
      <c r="BH93">
        <f t="shared" si="41"/>
        <v>3.5314427198069383E-2</v>
      </c>
      <c r="BI93">
        <f t="shared" si="41"/>
        <v>3.5130032438010418E-2</v>
      </c>
      <c r="BJ93">
        <f t="shared" si="41"/>
        <v>3.4942416210774915E-2</v>
      </c>
      <c r="BK93">
        <f t="shared" si="41"/>
        <v>3.4755787866165254E-2</v>
      </c>
      <c r="BL93">
        <f t="shared" si="41"/>
        <v>3.4570139622209145E-2</v>
      </c>
      <c r="BM93">
        <f t="shared" si="41"/>
        <v>3.4385463778456062E-2</v>
      </c>
      <c r="BN93">
        <f t="shared" si="41"/>
        <v>3.4201752714912673E-2</v>
      </c>
      <c r="BO93">
        <f t="shared" si="41"/>
        <v>3.4018998890994585E-2</v>
      </c>
      <c r="BP93">
        <f t="shared" si="41"/>
        <v>3.3837194844494788E-2</v>
      </c>
      <c r="BQ93">
        <f t="shared" si="41"/>
        <v>3.3775395606472067E-2</v>
      </c>
      <c r="BR93">
        <f t="shared" si="41"/>
        <v>3.3714047450547853E-2</v>
      </c>
      <c r="BS93">
        <f t="shared" si="41"/>
        <v>3.3653145455905073E-2</v>
      </c>
      <c r="BT93">
        <f t="shared" si="41"/>
        <v>3.359268477304183E-2</v>
      </c>
      <c r="BU93">
        <f t="shared" si="41"/>
        <v>3.3532660622483862E-2</v>
      </c>
      <c r="BV93">
        <f t="shared" si="41"/>
        <v>3.3473068293525386E-2</v>
      </c>
      <c r="BW93">
        <f t="shared" ref="BW93:BZ93" si="42">BW69+BW74+BW75+BW80+BW81+BW86</f>
        <v>3.3413903142996436E-2</v>
      </c>
      <c r="BX93">
        <f t="shared" si="42"/>
        <v>3.3355160594057055E-2</v>
      </c>
      <c r="BY93">
        <f t="shared" si="42"/>
        <v>3.3296836135017049E-2</v>
      </c>
      <c r="BZ93">
        <f t="shared" si="42"/>
        <v>3.3238925318180748E-2</v>
      </c>
    </row>
    <row r="94" spans="1:78" x14ac:dyDescent="0.35">
      <c r="A94" s="12" t="s">
        <v>119</v>
      </c>
      <c r="B94" s="154" t="s">
        <v>0</v>
      </c>
      <c r="C94" t="s">
        <v>35</v>
      </c>
      <c r="D94" s="40" t="s">
        <v>114</v>
      </c>
      <c r="E94" s="40" t="s">
        <v>121</v>
      </c>
      <c r="F94" t="s">
        <v>14</v>
      </c>
      <c r="J94">
        <f>J71+J73+J77+J79+J83+J85</f>
        <v>3.3640957526292953E-2</v>
      </c>
      <c r="K94">
        <f t="shared" ref="K94:BV94" si="43">K71+K73+K77+K79+K83+K85</f>
        <v>3.3819813074650706E-2</v>
      </c>
      <c r="L94">
        <f t="shared" si="43"/>
        <v>3.5325479884425484E-2</v>
      </c>
      <c r="M94">
        <f t="shared" si="43"/>
        <v>3.6771592016323192E-2</v>
      </c>
      <c r="N94">
        <f t="shared" si="43"/>
        <v>3.8490593790812017E-2</v>
      </c>
      <c r="O94">
        <f t="shared" si="43"/>
        <v>4.0520267470930772E-2</v>
      </c>
      <c r="P94">
        <f t="shared" si="43"/>
        <v>4.1137558540231801E-2</v>
      </c>
      <c r="Q94">
        <f t="shared" si="43"/>
        <v>4.1659151726469584E-2</v>
      </c>
      <c r="R94">
        <f t="shared" si="43"/>
        <v>4.4324793126884407E-2</v>
      </c>
      <c r="S94">
        <f t="shared" si="43"/>
        <v>4.3013377612207596E-2</v>
      </c>
      <c r="T94">
        <f t="shared" si="43"/>
        <v>4.4961449506497365E-2</v>
      </c>
      <c r="U94">
        <f t="shared" si="43"/>
        <v>4.8787028008616895E-2</v>
      </c>
      <c r="V94">
        <f t="shared" si="43"/>
        <v>4.7398351323934024E-2</v>
      </c>
      <c r="W94">
        <f t="shared" si="43"/>
        <v>4.7856629656921584E-2</v>
      </c>
      <c r="X94">
        <f t="shared" si="43"/>
        <v>0.10733439561983085</v>
      </c>
      <c r="Y94">
        <f t="shared" si="43"/>
        <v>0.10829014981711307</v>
      </c>
      <c r="Z94">
        <f t="shared" si="43"/>
        <v>0.10718374220006016</v>
      </c>
      <c r="AA94">
        <f t="shared" si="43"/>
        <v>0.10611396123439462</v>
      </c>
      <c r="AB94">
        <f t="shared" si="43"/>
        <v>0.10507901779420002</v>
      </c>
      <c r="AC94">
        <f t="shared" si="43"/>
        <v>0.1036452848383848</v>
      </c>
      <c r="AD94">
        <f t="shared" si="43"/>
        <v>0.1026722533196109</v>
      </c>
      <c r="AE94">
        <f t="shared" si="43"/>
        <v>0.10173263827860501</v>
      </c>
      <c r="AF94">
        <f t="shared" si="43"/>
        <v>0.10082893572452555</v>
      </c>
      <c r="AG94">
        <f t="shared" si="43"/>
        <v>9.9951727669454316E-2</v>
      </c>
      <c r="AH94">
        <f t="shared" si="43"/>
        <v>9.9101683578352015E-2</v>
      </c>
      <c r="AI94">
        <f t="shared" si="43"/>
        <v>0.1719901817227652</v>
      </c>
      <c r="AJ94">
        <f t="shared" si="43"/>
        <v>0.17246567414983863</v>
      </c>
      <c r="AK94">
        <f t="shared" si="43"/>
        <v>0.17293737812451843</v>
      </c>
      <c r="AL94">
        <f t="shared" si="43"/>
        <v>0.17341664718638783</v>
      </c>
      <c r="AM94">
        <f t="shared" si="43"/>
        <v>0.17390434006423594</v>
      </c>
      <c r="AN94">
        <f t="shared" si="43"/>
        <v>0.17440552547632249</v>
      </c>
      <c r="AO94">
        <f t="shared" si="43"/>
        <v>0.17490661204433119</v>
      </c>
      <c r="AP94">
        <f t="shared" si="43"/>
        <v>0.17541328634510539</v>
      </c>
      <c r="AQ94">
        <f t="shared" si="43"/>
        <v>0.1759234306874527</v>
      </c>
      <c r="AR94">
        <f t="shared" si="43"/>
        <v>0.17424013261963009</v>
      </c>
      <c r="AS94">
        <f t="shared" si="43"/>
        <v>0.17259759006637881</v>
      </c>
      <c r="AT94">
        <f t="shared" si="43"/>
        <v>0.17100517361232384</v>
      </c>
      <c r="AU94">
        <f t="shared" si="43"/>
        <v>0.1694563458283318</v>
      </c>
      <c r="AV94">
        <f t="shared" si="43"/>
        <v>0.16794901667290224</v>
      </c>
      <c r="AW94">
        <f t="shared" si="43"/>
        <v>0.1674407365754369</v>
      </c>
      <c r="AX94">
        <f t="shared" si="43"/>
        <v>0.16693996142664888</v>
      </c>
      <c r="AY94">
        <f t="shared" si="43"/>
        <v>0.16643317132496169</v>
      </c>
      <c r="AZ94">
        <f t="shared" si="43"/>
        <v>0.16592219611624023</v>
      </c>
      <c r="BA94">
        <f t="shared" si="43"/>
        <v>0.19928576068740056</v>
      </c>
      <c r="BB94">
        <f t="shared" si="43"/>
        <v>0.19936598983892853</v>
      </c>
      <c r="BC94">
        <f t="shared" si="43"/>
        <v>0.1994342768342994</v>
      </c>
      <c r="BD94">
        <f t="shared" si="43"/>
        <v>0.19950080796939323</v>
      </c>
      <c r="BE94">
        <f t="shared" si="43"/>
        <v>0.20939408425600198</v>
      </c>
      <c r="BF94">
        <f t="shared" si="43"/>
        <v>0.20806376725986825</v>
      </c>
      <c r="BG94">
        <f t="shared" si="43"/>
        <v>0.2072112563300052</v>
      </c>
      <c r="BH94">
        <f t="shared" si="43"/>
        <v>0.20587178098721257</v>
      </c>
      <c r="BI94">
        <f t="shared" si="43"/>
        <v>0.20453939919368547</v>
      </c>
      <c r="BJ94">
        <f t="shared" si="43"/>
        <v>0.2031895962857217</v>
      </c>
      <c r="BK94">
        <f t="shared" si="43"/>
        <v>0.20184690068857405</v>
      </c>
      <c r="BL94">
        <f t="shared" si="43"/>
        <v>0.20051125641492731</v>
      </c>
      <c r="BM94">
        <f t="shared" si="43"/>
        <v>0.19918260806397386</v>
      </c>
      <c r="BN94">
        <f t="shared" si="43"/>
        <v>0.19786090081375443</v>
      </c>
      <c r="BO94">
        <f t="shared" si="43"/>
        <v>0.19654608041361671</v>
      </c>
      <c r="BP94">
        <f t="shared" si="43"/>
        <v>0.1952380931767933</v>
      </c>
      <c r="BQ94">
        <f t="shared" si="43"/>
        <v>0.19482487559891273</v>
      </c>
      <c r="BR94">
        <f t="shared" si="43"/>
        <v>0.19441467415938801</v>
      </c>
      <c r="BS94">
        <f t="shared" si="43"/>
        <v>0.19400745595541713</v>
      </c>
      <c r="BT94">
        <f t="shared" si="43"/>
        <v>0.19360318856104283</v>
      </c>
      <c r="BU94">
        <f t="shared" si="43"/>
        <v>0.1932018400185449</v>
      </c>
      <c r="BV94">
        <f t="shared" si="43"/>
        <v>0.19280337883001966</v>
      </c>
      <c r="BW94">
        <f t="shared" ref="BW94:BZ94" si="44">BW71+BW73+BW77+BW79+BW83+BW85</f>
        <v>0.19240777394913866</v>
      </c>
      <c r="BX94">
        <f t="shared" si="44"/>
        <v>0.19201499477308573</v>
      </c>
      <c r="BY94">
        <f t="shared" si="44"/>
        <v>0.19162501113466537</v>
      </c>
      <c r="BZ94">
        <f t="shared" si="44"/>
        <v>0.19123779329457832</v>
      </c>
    </row>
    <row r="95" spans="1:78" x14ac:dyDescent="0.35">
      <c r="A95" s="12" t="s">
        <v>119</v>
      </c>
      <c r="B95" s="154" t="s">
        <v>0</v>
      </c>
      <c r="C95" t="s">
        <v>35</v>
      </c>
      <c r="D95" s="40" t="s">
        <v>114</v>
      </c>
      <c r="E95" s="40" t="s">
        <v>122</v>
      </c>
      <c r="F95" t="s">
        <v>13</v>
      </c>
      <c r="J95">
        <f>J70+J72+J76+J78+J82+J84</f>
        <v>6.5638792190285067E-2</v>
      </c>
      <c r="K95">
        <f t="shared" ref="K95:BV95" si="45">K70+K72+K76+K78+K82+K84</f>
        <v>6.5994825314534628E-2</v>
      </c>
      <c r="L95">
        <f t="shared" si="45"/>
        <v>6.8939390818232624E-2</v>
      </c>
      <c r="M95">
        <f t="shared" si="45"/>
        <v>7.1767487891516768E-2</v>
      </c>
      <c r="N95">
        <f t="shared" si="45"/>
        <v>7.5128012422576537E-2</v>
      </c>
      <c r="O95">
        <f t="shared" si="45"/>
        <v>7.9094853500069201E-2</v>
      </c>
      <c r="P95">
        <f t="shared" si="45"/>
        <v>8.0304563462983633E-2</v>
      </c>
      <c r="Q95">
        <f t="shared" si="45"/>
        <v>8.1352197520443398E-2</v>
      </c>
      <c r="R95">
        <f t="shared" si="45"/>
        <v>8.6587167561683609E-2</v>
      </c>
      <c r="S95">
        <f t="shared" si="45"/>
        <v>8.405235643321872E-2</v>
      </c>
      <c r="T95">
        <f t="shared" si="45"/>
        <v>8.7885749661263973E-2</v>
      </c>
      <c r="U95">
        <f t="shared" si="45"/>
        <v>9.5390963327825373E-2</v>
      </c>
      <c r="V95">
        <f t="shared" si="45"/>
        <v>9.2700971044481217E-2</v>
      </c>
      <c r="W95">
        <f t="shared" si="45"/>
        <v>9.3621435502417583E-2</v>
      </c>
      <c r="X95">
        <f t="shared" si="45"/>
        <v>0.21002870442766519</v>
      </c>
      <c r="Y95">
        <f t="shared" si="45"/>
        <v>0.21194836264800188</v>
      </c>
      <c r="Z95">
        <f t="shared" si="45"/>
        <v>0.20980924488262936</v>
      </c>
      <c r="AA95">
        <f t="shared" si="45"/>
        <v>0.20774094073012536</v>
      </c>
      <c r="AB95">
        <f t="shared" si="45"/>
        <v>0.20573999111178032</v>
      </c>
      <c r="AC95">
        <f t="shared" si="45"/>
        <v>0.2029573127828409</v>
      </c>
      <c r="AD95">
        <f t="shared" si="45"/>
        <v>0.20107589103816442</v>
      </c>
      <c r="AE95">
        <f t="shared" si="45"/>
        <v>0.19925915959527316</v>
      </c>
      <c r="AF95">
        <f t="shared" si="45"/>
        <v>0.19751204530637323</v>
      </c>
      <c r="AG95">
        <f t="shared" si="45"/>
        <v>0.19581613551258564</v>
      </c>
      <c r="AH95">
        <f t="shared" si="45"/>
        <v>0.19417277287254867</v>
      </c>
      <c r="AI95">
        <f t="shared" si="45"/>
        <v>0.33702293831289548</v>
      </c>
      <c r="AJ95">
        <f t="shared" si="45"/>
        <v>0.33798300760010475</v>
      </c>
      <c r="AK95">
        <f t="shared" si="45"/>
        <v>0.33893534077294479</v>
      </c>
      <c r="AL95">
        <f t="shared" si="45"/>
        <v>0.33990219694889362</v>
      </c>
      <c r="AM95">
        <f t="shared" si="45"/>
        <v>0.34088527034853872</v>
      </c>
      <c r="AN95">
        <f t="shared" si="45"/>
        <v>0.34189450838886487</v>
      </c>
      <c r="AO95">
        <f t="shared" si="45"/>
        <v>0.34290327820639666</v>
      </c>
      <c r="AP95">
        <f t="shared" si="45"/>
        <v>0.34392273560851783</v>
      </c>
      <c r="AQ95">
        <f t="shared" si="45"/>
        <v>0.34494873701119222</v>
      </c>
      <c r="AR95">
        <f t="shared" si="45"/>
        <v>0.34162665834741429</v>
      </c>
      <c r="AS95">
        <f t="shared" si="45"/>
        <v>0.33838509829240049</v>
      </c>
      <c r="AT95">
        <f t="shared" si="45"/>
        <v>0.33524240369623381</v>
      </c>
      <c r="AU95">
        <f t="shared" si="45"/>
        <v>0.33218573283124858</v>
      </c>
      <c r="AV95">
        <f t="shared" si="45"/>
        <v>0.32921096526355892</v>
      </c>
      <c r="AW95">
        <f t="shared" si="45"/>
        <v>0.32812768086609745</v>
      </c>
      <c r="AX95">
        <f t="shared" si="45"/>
        <v>0.32705970070131568</v>
      </c>
      <c r="AY95">
        <f t="shared" si="45"/>
        <v>0.32598053189046317</v>
      </c>
      <c r="AZ95">
        <f t="shared" si="45"/>
        <v>0.32489376607212395</v>
      </c>
      <c r="BA95">
        <f t="shared" si="45"/>
        <v>0.39012011320215101</v>
      </c>
      <c r="BB95">
        <f t="shared" si="45"/>
        <v>0.39028992912390231</v>
      </c>
      <c r="BC95">
        <f t="shared" si="45"/>
        <v>0.39043641325679312</v>
      </c>
      <c r="BD95">
        <f t="shared" si="45"/>
        <v>0.39057950607146502</v>
      </c>
      <c r="BE95">
        <f t="shared" si="45"/>
        <v>0.40996192485363703</v>
      </c>
      <c r="BF95">
        <f t="shared" si="45"/>
        <v>0.40731398476390163</v>
      </c>
      <c r="BG95">
        <f t="shared" si="45"/>
        <v>0.40560153179477521</v>
      </c>
      <c r="BH95">
        <f t="shared" si="45"/>
        <v>0.4029359985487142</v>
      </c>
      <c r="BI95">
        <f t="shared" si="45"/>
        <v>0.40028457085190461</v>
      </c>
      <c r="BJ95">
        <f t="shared" si="45"/>
        <v>0.39759927675934298</v>
      </c>
      <c r="BK95">
        <f t="shared" si="45"/>
        <v>0.39492812193084442</v>
      </c>
      <c r="BL95">
        <f t="shared" si="45"/>
        <v>0.39227099498540152</v>
      </c>
      <c r="BM95">
        <f t="shared" si="45"/>
        <v>0.38962778570880485</v>
      </c>
      <c r="BN95">
        <f t="shared" si="45"/>
        <v>0.38699838503840306</v>
      </c>
      <c r="BO95">
        <f t="shared" si="45"/>
        <v>0.3843826850481018</v>
      </c>
      <c r="BP95">
        <f t="shared" si="45"/>
        <v>0.38178057893359785</v>
      </c>
      <c r="BQ95">
        <f t="shared" si="45"/>
        <v>0.38096284048032431</v>
      </c>
      <c r="BR95">
        <f t="shared" si="45"/>
        <v>0.38015107082519983</v>
      </c>
      <c r="BS95">
        <f t="shared" si="45"/>
        <v>0.3793452048551027</v>
      </c>
      <c r="BT95">
        <f t="shared" si="45"/>
        <v>0.37854517840056473</v>
      </c>
      <c r="BU95">
        <f t="shared" si="45"/>
        <v>0.37775092821873751</v>
      </c>
      <c r="BV95">
        <f t="shared" si="45"/>
        <v>0.37696239197672815</v>
      </c>
      <c r="BW95">
        <f t="shared" ref="BW95:BZ95" si="46">BW70+BW72+BW76+BW78+BW82+BW84</f>
        <v>0.37617950823529023</v>
      </c>
      <c r="BX95">
        <f t="shared" si="46"/>
        <v>0.37540221643286753</v>
      </c>
      <c r="BY95">
        <f t="shared" si="46"/>
        <v>0.37463045686997692</v>
      </c>
      <c r="BZ95">
        <f t="shared" si="46"/>
        <v>0.3738641706939223</v>
      </c>
    </row>
    <row r="96" spans="1:78" x14ac:dyDescent="0.35">
      <c r="A96" s="12"/>
      <c r="B96" s="150"/>
    </row>
    <row r="97" spans="1:78" x14ac:dyDescent="0.35">
      <c r="A97" s="12" t="s">
        <v>184</v>
      </c>
      <c r="B97" s="154" t="s">
        <v>0</v>
      </c>
      <c r="C97" t="s">
        <v>113</v>
      </c>
      <c r="D97" s="40" t="s">
        <v>114</v>
      </c>
      <c r="E97" s="40" t="s">
        <v>20</v>
      </c>
      <c r="F97" t="s">
        <v>15</v>
      </c>
      <c r="J97" s="21">
        <f>J20+J25+J30</f>
        <v>1.1683914544753087</v>
      </c>
      <c r="K97" s="21">
        <f t="shared" ref="K97:AO97" si="47">K20+K25+K30</f>
        <v>1.1945959482837529</v>
      </c>
      <c r="L97" s="21">
        <f t="shared" si="47"/>
        <v>1.2148763875358166</v>
      </c>
      <c r="M97" s="21">
        <f t="shared" si="47"/>
        <v>1.1454580659946951</v>
      </c>
      <c r="N97" s="21">
        <f t="shared" si="47"/>
        <v>0.88348025485391146</v>
      </c>
      <c r="O97" s="21">
        <f t="shared" si="47"/>
        <v>0.9249901344277246</v>
      </c>
      <c r="P97" s="21">
        <f t="shared" si="47"/>
        <v>0.94875307505784368</v>
      </c>
      <c r="Q97" s="21">
        <f t="shared" si="47"/>
        <v>1.0379254164472265</v>
      </c>
      <c r="R97" s="21">
        <f t="shared" si="47"/>
        <v>1.2328499100207899</v>
      </c>
      <c r="S97" s="21">
        <f t="shared" si="47"/>
        <v>1.2741603971677116</v>
      </c>
      <c r="T97" s="21">
        <f t="shared" si="47"/>
        <v>1.1747320705458908</v>
      </c>
      <c r="U97" s="21">
        <f t="shared" si="47"/>
        <v>1.0294513860722037</v>
      </c>
      <c r="V97" s="21">
        <f t="shared" si="47"/>
        <v>1.030725244171308</v>
      </c>
      <c r="W97" s="21">
        <f t="shared" si="47"/>
        <v>1.1119500834851483</v>
      </c>
      <c r="X97" s="21">
        <f t="shared" si="47"/>
        <v>1.1533855989375827</v>
      </c>
      <c r="Y97" s="21">
        <f t="shared" si="47"/>
        <v>1.0541290698904422</v>
      </c>
      <c r="Z97" s="21">
        <f t="shared" si="47"/>
        <v>1.1627162858189812</v>
      </c>
      <c r="AA97" s="21">
        <f t="shared" si="47"/>
        <v>1.2499666623931627</v>
      </c>
      <c r="AB97" s="21">
        <f t="shared" si="47"/>
        <v>1.2934715415472784</v>
      </c>
      <c r="AC97" s="21">
        <f t="shared" si="47"/>
        <v>1.2454325713372274</v>
      </c>
      <c r="AD97" s="21">
        <f t="shared" si="47"/>
        <v>0.99438891043339639</v>
      </c>
      <c r="AE97" s="21">
        <f t="shared" si="47"/>
        <v>1.1440203800151896</v>
      </c>
      <c r="AF97" s="21">
        <f t="shared" si="47"/>
        <v>1.2058736959671517</v>
      </c>
      <c r="AG97" s="21">
        <f t="shared" si="47"/>
        <v>1.403685956674338</v>
      </c>
      <c r="AH97" s="21">
        <f t="shared" si="47"/>
        <v>1.4597177936911105</v>
      </c>
      <c r="AI97" s="21">
        <f t="shared" si="47"/>
        <v>1.3016157466812011</v>
      </c>
      <c r="AJ97" s="21">
        <f t="shared" si="47"/>
        <v>1.4535329671598225</v>
      </c>
      <c r="AK97" s="21">
        <f t="shared" si="47"/>
        <v>1.5419671112890634</v>
      </c>
      <c r="AL97" s="21">
        <f t="shared" si="47"/>
        <v>1.5571160657371008</v>
      </c>
      <c r="AM97" s="21">
        <f t="shared" si="47"/>
        <v>1.5979555365776408</v>
      </c>
      <c r="AN97" s="21">
        <f t="shared" si="47"/>
        <v>1.5361154083387074</v>
      </c>
      <c r="AO97" s="21">
        <f t="shared" si="47"/>
        <v>1.5714614609977773</v>
      </c>
      <c r="AP97" s="21">
        <f t="shared" ref="AP97:BZ97" si="48">AP20+AP25+AP30</f>
        <v>1.5974481177036388</v>
      </c>
      <c r="AQ97" s="21">
        <f t="shared" si="48"/>
        <v>1.6243667127305015</v>
      </c>
      <c r="AR97" s="21">
        <f t="shared" si="48"/>
        <v>1.5387725944230508</v>
      </c>
      <c r="AS97" s="21">
        <f t="shared" si="48"/>
        <v>1.5145177577828697</v>
      </c>
      <c r="AT97" s="21">
        <f t="shared" si="48"/>
        <v>1.702978227148086</v>
      </c>
      <c r="AU97" s="21">
        <f t="shared" si="48"/>
        <v>1.4662847237866419</v>
      </c>
      <c r="AV97" s="21">
        <f t="shared" si="48"/>
        <v>1.1843762140448186</v>
      </c>
      <c r="AW97" s="21">
        <f t="shared" si="48"/>
        <v>1.6034361431237383</v>
      </c>
      <c r="AX97" s="21">
        <f t="shared" si="48"/>
        <v>1.615379310221329</v>
      </c>
      <c r="AY97" s="21">
        <f t="shared" si="48"/>
        <v>1.6171415858339881</v>
      </c>
      <c r="AZ97" s="21">
        <f t="shared" si="48"/>
        <v>1.7648671630220312</v>
      </c>
      <c r="BA97" s="21">
        <f t="shared" si="48"/>
        <v>1.7537801778402657</v>
      </c>
      <c r="BB97" s="21">
        <f t="shared" si="48"/>
        <v>1.8314507295361258</v>
      </c>
      <c r="BC97" s="21">
        <f t="shared" si="48"/>
        <v>1.8952970254596477</v>
      </c>
      <c r="BD97" s="21">
        <f t="shared" si="48"/>
        <v>1.9491027699437962</v>
      </c>
      <c r="BE97" s="21">
        <f t="shared" si="48"/>
        <v>2.0993936173787136</v>
      </c>
      <c r="BF97" s="21">
        <f t="shared" si="48"/>
        <v>1.9575813837707832</v>
      </c>
      <c r="BG97" s="21">
        <f t="shared" si="48"/>
        <v>1.7124472809384388</v>
      </c>
      <c r="BH97" s="21">
        <f t="shared" si="48"/>
        <v>1.9247540478577179</v>
      </c>
      <c r="BI97" s="21">
        <f t="shared" si="48"/>
        <v>1.8978253569654719</v>
      </c>
      <c r="BJ97" s="21">
        <f t="shared" si="48"/>
        <v>1.9042004412823819</v>
      </c>
      <c r="BK97" s="21">
        <f t="shared" si="48"/>
        <v>1.9042004412823819</v>
      </c>
      <c r="BL97" s="21">
        <f t="shared" si="48"/>
        <v>1.9042004412823819</v>
      </c>
      <c r="BM97" s="21">
        <f t="shared" si="48"/>
        <v>1.9042004412823819</v>
      </c>
      <c r="BN97" s="21">
        <f t="shared" si="48"/>
        <v>1.9042004412823819</v>
      </c>
      <c r="BO97" s="21">
        <f t="shared" si="48"/>
        <v>1.9042004412823819</v>
      </c>
      <c r="BP97" s="21">
        <f t="shared" si="48"/>
        <v>1.9819229082734993</v>
      </c>
      <c r="BQ97" s="21">
        <f t="shared" si="48"/>
        <v>1.9819229082734993</v>
      </c>
      <c r="BR97" s="21">
        <f t="shared" si="48"/>
        <v>1.9819229082734993</v>
      </c>
      <c r="BS97" s="21">
        <f t="shared" si="48"/>
        <v>1.9819229082734993</v>
      </c>
      <c r="BT97" s="21">
        <f t="shared" si="48"/>
        <v>1.9819229082734993</v>
      </c>
      <c r="BU97" s="21">
        <f t="shared" si="48"/>
        <v>1.9819229082734993</v>
      </c>
      <c r="BV97" s="21">
        <f t="shared" si="48"/>
        <v>1.9819229082734993</v>
      </c>
      <c r="BW97" s="21">
        <f t="shared" si="48"/>
        <v>1.9819229082734993</v>
      </c>
      <c r="BX97" s="21">
        <f t="shared" si="48"/>
        <v>1.9819229082734993</v>
      </c>
      <c r="BY97" s="21">
        <f t="shared" si="48"/>
        <v>1.9819229082734993</v>
      </c>
      <c r="BZ97" s="21">
        <f t="shared" si="48"/>
        <v>1.9819229082734993</v>
      </c>
    </row>
    <row r="98" spans="1:78" x14ac:dyDescent="0.35">
      <c r="A98" s="12" t="s">
        <v>184</v>
      </c>
      <c r="B98" s="154" t="s">
        <v>0</v>
      </c>
      <c r="C98" t="s">
        <v>113</v>
      </c>
      <c r="D98" s="40" t="s">
        <v>114</v>
      </c>
      <c r="E98" s="40" t="s">
        <v>21</v>
      </c>
      <c r="F98" t="s">
        <v>14</v>
      </c>
      <c r="J98" s="6">
        <f>J21+J26+J31</f>
        <v>5.5854876543209881</v>
      </c>
      <c r="K98">
        <f t="shared" ref="K98:AO98" si="49">K21+K26+K31</f>
        <v>5.6537967597254015</v>
      </c>
      <c r="L98">
        <f t="shared" si="49"/>
        <v>5.6357109455587402</v>
      </c>
      <c r="M98">
        <f t="shared" si="49"/>
        <v>5.3158344318302397</v>
      </c>
      <c r="N98">
        <f t="shared" si="49"/>
        <v>4.0647380810556077</v>
      </c>
      <c r="O98">
        <f t="shared" si="49"/>
        <v>4.0276414628362973</v>
      </c>
      <c r="P98">
        <f t="shared" si="49"/>
        <v>4.2901159981490062</v>
      </c>
      <c r="Q98">
        <f t="shared" si="49"/>
        <v>4.743663091733219</v>
      </c>
      <c r="R98">
        <f t="shared" si="49"/>
        <v>5.7867348091476094</v>
      </c>
      <c r="S98">
        <f t="shared" si="49"/>
        <v>5.7716705547238503</v>
      </c>
      <c r="T98">
        <f t="shared" si="49"/>
        <v>5.618445360527895</v>
      </c>
      <c r="U98">
        <f t="shared" si="49"/>
        <v>4.8344009153679233</v>
      </c>
      <c r="V98">
        <f t="shared" si="49"/>
        <v>4.8518312241213755</v>
      </c>
      <c r="W98">
        <f t="shared" si="49"/>
        <v>5.1768505536633658</v>
      </c>
      <c r="X98">
        <f t="shared" si="49"/>
        <v>5.2560328438626449</v>
      </c>
      <c r="Y98">
        <f t="shared" si="49"/>
        <v>4.8208349376652819</v>
      </c>
      <c r="Z98">
        <f t="shared" si="49"/>
        <v>5.2829563356540854</v>
      </c>
      <c r="AA98">
        <f t="shared" si="49"/>
        <v>5.6476950427350436</v>
      </c>
      <c r="AB98">
        <f t="shared" si="49"/>
        <v>5.7873544176639147</v>
      </c>
      <c r="AC98">
        <f t="shared" si="49"/>
        <v>5.5350812335180244</v>
      </c>
      <c r="AD98">
        <f t="shared" si="49"/>
        <v>4.4499330422301808</v>
      </c>
      <c r="AE98">
        <f t="shared" si="49"/>
        <v>5.098280543502109</v>
      </c>
      <c r="AF98">
        <f t="shared" si="49"/>
        <v>5.363649738929043</v>
      </c>
      <c r="AG98">
        <f t="shared" si="49"/>
        <v>6.1901046812781537</v>
      </c>
      <c r="AH98">
        <f t="shared" si="49"/>
        <v>6.392192960532169</v>
      </c>
      <c r="AI98">
        <f t="shared" si="49"/>
        <v>5.6659540747342128</v>
      </c>
      <c r="AJ98">
        <f t="shared" si="49"/>
        <v>6.4159674565499039</v>
      </c>
      <c r="AK98">
        <f t="shared" si="49"/>
        <v>6.6814087260490949</v>
      </c>
      <c r="AL98">
        <f t="shared" si="49"/>
        <v>6.7907224132227899</v>
      </c>
      <c r="AM98">
        <f t="shared" si="49"/>
        <v>6.8843179866464386</v>
      </c>
      <c r="AN98">
        <f t="shared" si="49"/>
        <v>6.6882140135266326</v>
      </c>
      <c r="AO98">
        <f t="shared" si="49"/>
        <v>6.7883049043964725</v>
      </c>
      <c r="AP98">
        <f t="shared" ref="AP98:BZ98" si="50">AP21+AP26+AP31</f>
        <v>6.802933475790172</v>
      </c>
      <c r="AQ98">
        <f t="shared" si="50"/>
        <v>6.8584081241258499</v>
      </c>
      <c r="AR98">
        <f t="shared" si="50"/>
        <v>6.5630965373914218</v>
      </c>
      <c r="AS98">
        <f t="shared" si="50"/>
        <v>6.459206826609897</v>
      </c>
      <c r="AT98">
        <f t="shared" si="50"/>
        <v>7.2311706876065278</v>
      </c>
      <c r="AU98">
        <f t="shared" si="50"/>
        <v>6.5164358624641263</v>
      </c>
      <c r="AV98">
        <f t="shared" si="50"/>
        <v>5.6090664215015522</v>
      </c>
      <c r="AW98">
        <f t="shared" si="50"/>
        <v>6.9248063845436292</v>
      </c>
      <c r="AX98">
        <f t="shared" si="50"/>
        <v>6.9855307557854909</v>
      </c>
      <c r="AY98">
        <f t="shared" si="50"/>
        <v>6.9328777639393353</v>
      </c>
      <c r="AZ98">
        <f t="shared" si="50"/>
        <v>7.6280022118452671</v>
      </c>
      <c r="BA98">
        <f t="shared" si="50"/>
        <v>7.5578736769962891</v>
      </c>
      <c r="BB98">
        <f t="shared" si="50"/>
        <v>7.8925930594806006</v>
      </c>
      <c r="BC98">
        <f t="shared" si="50"/>
        <v>8.1677371427763426</v>
      </c>
      <c r="BD98">
        <f t="shared" si="50"/>
        <v>8.3996117100945362</v>
      </c>
      <c r="BE98">
        <f t="shared" si="50"/>
        <v>9.0472865179604955</v>
      </c>
      <c r="BF98">
        <f t="shared" si="50"/>
        <v>8.4361500933366766</v>
      </c>
      <c r="BG98">
        <f t="shared" si="50"/>
        <v>7.8794724734232897</v>
      </c>
      <c r="BH98">
        <f t="shared" si="50"/>
        <v>8.7693956236301833</v>
      </c>
      <c r="BI98">
        <f t="shared" si="50"/>
        <v>8.6467054833894661</v>
      </c>
      <c r="BJ98">
        <f t="shared" si="50"/>
        <v>8.6757510835643075</v>
      </c>
      <c r="BK98">
        <f t="shared" si="50"/>
        <v>8.6757510835643075</v>
      </c>
      <c r="BL98">
        <f t="shared" si="50"/>
        <v>8.6757510835643075</v>
      </c>
      <c r="BM98">
        <f t="shared" si="50"/>
        <v>8.6757510835643075</v>
      </c>
      <c r="BN98">
        <f t="shared" si="50"/>
        <v>8.6757510835643075</v>
      </c>
      <c r="BO98">
        <f t="shared" si="50"/>
        <v>8.6757510835643075</v>
      </c>
      <c r="BP98">
        <f t="shared" si="50"/>
        <v>9.0298633726893804</v>
      </c>
      <c r="BQ98">
        <f t="shared" si="50"/>
        <v>9.0298633726893804</v>
      </c>
      <c r="BR98">
        <f t="shared" si="50"/>
        <v>9.0298633726893804</v>
      </c>
      <c r="BS98">
        <f t="shared" si="50"/>
        <v>9.0298633726893804</v>
      </c>
      <c r="BT98">
        <f t="shared" si="50"/>
        <v>9.0298633726893804</v>
      </c>
      <c r="BU98">
        <f t="shared" si="50"/>
        <v>9.0298633726893804</v>
      </c>
      <c r="BV98">
        <f t="shared" si="50"/>
        <v>9.0298633726893804</v>
      </c>
      <c r="BW98">
        <f t="shared" si="50"/>
        <v>9.0298633726893804</v>
      </c>
      <c r="BX98">
        <f t="shared" si="50"/>
        <v>9.0298633726893804</v>
      </c>
      <c r="BY98">
        <f t="shared" si="50"/>
        <v>9.0298633726893804</v>
      </c>
      <c r="BZ98">
        <f t="shared" si="50"/>
        <v>9.0298633726893804</v>
      </c>
    </row>
    <row r="99" spans="1:78" x14ac:dyDescent="0.35">
      <c r="A99" s="12" t="s">
        <v>184</v>
      </c>
      <c r="B99" s="154" t="s">
        <v>0</v>
      </c>
      <c r="C99" t="s">
        <v>113</v>
      </c>
      <c r="D99" s="40" t="s">
        <v>114</v>
      </c>
      <c r="E99" s="40" t="s">
        <v>25</v>
      </c>
      <c r="F99" t="s">
        <v>13</v>
      </c>
      <c r="J99" s="6">
        <f>J22+J27+J32</f>
        <v>1.0472789351851854</v>
      </c>
      <c r="K99">
        <f t="shared" ref="K99:AO99" si="51">K22+K27+K32</f>
        <v>1.0600868924485125</v>
      </c>
      <c r="L99">
        <f t="shared" si="51"/>
        <v>1.0566958022922637</v>
      </c>
      <c r="M99">
        <f t="shared" si="51"/>
        <v>0.99671895596816973</v>
      </c>
      <c r="N99">
        <f t="shared" si="51"/>
        <v>0.76213839019792651</v>
      </c>
      <c r="O99">
        <f t="shared" si="51"/>
        <v>0.75518277428180569</v>
      </c>
      <c r="P99">
        <f t="shared" si="51"/>
        <v>0.8043967496529385</v>
      </c>
      <c r="Q99">
        <f t="shared" si="51"/>
        <v>0.8894368296999785</v>
      </c>
      <c r="R99">
        <f t="shared" si="51"/>
        <v>1.0850127767151767</v>
      </c>
      <c r="S99">
        <f t="shared" si="51"/>
        <v>1.0821882290107219</v>
      </c>
      <c r="T99">
        <f t="shared" si="51"/>
        <v>1.0534585050989802</v>
      </c>
      <c r="U99">
        <f t="shared" si="51"/>
        <v>0.90645017163148545</v>
      </c>
      <c r="V99">
        <f t="shared" si="51"/>
        <v>0.90971835452275795</v>
      </c>
      <c r="W99">
        <f t="shared" si="51"/>
        <v>0.97065947881188108</v>
      </c>
      <c r="X99">
        <f t="shared" si="51"/>
        <v>0.98550615822424592</v>
      </c>
      <c r="Y99">
        <f t="shared" si="51"/>
        <v>0.90390655081224036</v>
      </c>
      <c r="Z99">
        <f t="shared" si="51"/>
        <v>0.99055431293514107</v>
      </c>
      <c r="AA99">
        <f t="shared" si="51"/>
        <v>1.0589428205128206</v>
      </c>
      <c r="AB99">
        <f t="shared" si="51"/>
        <v>1.0851289533119841</v>
      </c>
      <c r="AC99">
        <f t="shared" si="51"/>
        <v>1.0378277312846296</v>
      </c>
      <c r="AD99">
        <f t="shared" si="51"/>
        <v>0.83436244541815896</v>
      </c>
      <c r="AE99">
        <f t="shared" si="51"/>
        <v>0.9559276019066455</v>
      </c>
      <c r="AF99">
        <f t="shared" si="51"/>
        <v>1.0056843260491954</v>
      </c>
      <c r="AG99">
        <f t="shared" si="51"/>
        <v>1.1606446277396536</v>
      </c>
      <c r="AH99">
        <f t="shared" si="51"/>
        <v>1.1985361800997818</v>
      </c>
      <c r="AI99">
        <f t="shared" si="51"/>
        <v>1.0623663890126649</v>
      </c>
      <c r="AJ99">
        <f t="shared" si="51"/>
        <v>1.2029938981031068</v>
      </c>
      <c r="AK99">
        <f t="shared" si="51"/>
        <v>1.2527641361342052</v>
      </c>
      <c r="AL99">
        <f t="shared" si="51"/>
        <v>1.2732604524792732</v>
      </c>
      <c r="AM99">
        <f t="shared" si="51"/>
        <v>1.2908096224962071</v>
      </c>
      <c r="AN99">
        <f t="shared" si="51"/>
        <v>1.2540401275362436</v>
      </c>
      <c r="AO99">
        <f t="shared" si="51"/>
        <v>1.2728071695743384</v>
      </c>
      <c r="AP99">
        <f t="shared" ref="AP99:BZ99" si="52">AP22+AP27+AP32</f>
        <v>1.2755500267106572</v>
      </c>
      <c r="AQ99">
        <f t="shared" si="52"/>
        <v>1.285951523273597</v>
      </c>
      <c r="AR99">
        <f t="shared" si="52"/>
        <v>1.2305806007608915</v>
      </c>
      <c r="AS99">
        <f t="shared" si="52"/>
        <v>1.2111012799893557</v>
      </c>
      <c r="AT99">
        <f t="shared" si="52"/>
        <v>1.3558445039262239</v>
      </c>
      <c r="AU99">
        <f t="shared" si="52"/>
        <v>1.2218317242120238</v>
      </c>
      <c r="AV99">
        <f t="shared" si="52"/>
        <v>1.051699954031541</v>
      </c>
      <c r="AW99">
        <f t="shared" si="52"/>
        <v>1.2984011971019302</v>
      </c>
      <c r="AX99">
        <f t="shared" si="52"/>
        <v>1.3097870167097796</v>
      </c>
      <c r="AY99">
        <f t="shared" si="52"/>
        <v>1.2999145807386254</v>
      </c>
      <c r="AZ99">
        <f t="shared" si="52"/>
        <v>1.4302504147209876</v>
      </c>
      <c r="BA99">
        <f t="shared" si="52"/>
        <v>1.4171013144368043</v>
      </c>
      <c r="BB99">
        <f t="shared" si="52"/>
        <v>1.4798611986526127</v>
      </c>
      <c r="BC99">
        <f t="shared" si="52"/>
        <v>1.531450714270564</v>
      </c>
      <c r="BD99">
        <f t="shared" si="52"/>
        <v>1.5749271956427253</v>
      </c>
      <c r="BE99">
        <f t="shared" si="52"/>
        <v>1.696366222117593</v>
      </c>
      <c r="BF99">
        <f t="shared" si="52"/>
        <v>1.5817781425006268</v>
      </c>
      <c r="BG99">
        <f t="shared" si="52"/>
        <v>1.4774010887668667</v>
      </c>
      <c r="BH99">
        <f t="shared" si="52"/>
        <v>1.6442616794306593</v>
      </c>
      <c r="BI99">
        <f t="shared" si="52"/>
        <v>1.6212572781355248</v>
      </c>
      <c r="BJ99">
        <f t="shared" si="52"/>
        <v>1.6267033281683076</v>
      </c>
      <c r="BK99">
        <f t="shared" si="52"/>
        <v>1.6267033281683076</v>
      </c>
      <c r="BL99">
        <f t="shared" si="52"/>
        <v>1.6267033281683076</v>
      </c>
      <c r="BM99">
        <f t="shared" si="52"/>
        <v>1.6267033281683076</v>
      </c>
      <c r="BN99">
        <f t="shared" si="52"/>
        <v>1.6267033281683076</v>
      </c>
      <c r="BO99">
        <f t="shared" si="52"/>
        <v>1.6267033281683076</v>
      </c>
      <c r="BP99">
        <f t="shared" si="52"/>
        <v>1.6930993823792588</v>
      </c>
      <c r="BQ99">
        <f t="shared" si="52"/>
        <v>1.6930993823792588</v>
      </c>
      <c r="BR99">
        <f t="shared" si="52"/>
        <v>1.6930993823792588</v>
      </c>
      <c r="BS99">
        <f t="shared" si="52"/>
        <v>1.6930993823792588</v>
      </c>
      <c r="BT99">
        <f t="shared" si="52"/>
        <v>1.6930993823792588</v>
      </c>
      <c r="BU99">
        <f t="shared" si="52"/>
        <v>1.6930993823792588</v>
      </c>
      <c r="BV99">
        <f t="shared" si="52"/>
        <v>1.6930993823792588</v>
      </c>
      <c r="BW99">
        <f t="shared" si="52"/>
        <v>1.6930993823792588</v>
      </c>
      <c r="BX99">
        <f t="shared" si="52"/>
        <v>1.6930993823792588</v>
      </c>
      <c r="BY99">
        <f t="shared" si="52"/>
        <v>1.6930993823792588</v>
      </c>
      <c r="BZ99">
        <f t="shared" si="52"/>
        <v>1.6930993823792588</v>
      </c>
    </row>
    <row r="100" spans="1:78" x14ac:dyDescent="0.35">
      <c r="A100" s="12" t="s">
        <v>184</v>
      </c>
      <c r="B100" s="154" t="s">
        <v>0</v>
      </c>
      <c r="C100" t="s">
        <v>113</v>
      </c>
      <c r="D100" s="40" t="s">
        <v>114</v>
      </c>
      <c r="E100" s="40" t="s">
        <v>202</v>
      </c>
      <c r="F100" t="s">
        <v>13</v>
      </c>
      <c r="J100" s="6">
        <f>J23+J28+J33</f>
        <v>0</v>
      </c>
      <c r="K100">
        <f t="shared" ref="K100:AO100" si="53">K23+K28+K33</f>
        <v>0</v>
      </c>
      <c r="L100">
        <f t="shared" si="53"/>
        <v>0</v>
      </c>
      <c r="M100">
        <f t="shared" si="53"/>
        <v>0</v>
      </c>
      <c r="N100">
        <f t="shared" si="53"/>
        <v>0</v>
      </c>
      <c r="O100">
        <f t="shared" si="53"/>
        <v>0</v>
      </c>
      <c r="P100">
        <f t="shared" si="53"/>
        <v>0</v>
      </c>
      <c r="Q100">
        <f t="shared" si="53"/>
        <v>0</v>
      </c>
      <c r="R100">
        <f t="shared" si="53"/>
        <v>0</v>
      </c>
      <c r="S100">
        <f t="shared" si="53"/>
        <v>0</v>
      </c>
      <c r="T100">
        <f t="shared" si="53"/>
        <v>0</v>
      </c>
      <c r="U100">
        <f t="shared" si="53"/>
        <v>0</v>
      </c>
      <c r="V100">
        <f t="shared" si="53"/>
        <v>0</v>
      </c>
      <c r="W100">
        <f t="shared" si="53"/>
        <v>0</v>
      </c>
      <c r="X100">
        <f t="shared" si="53"/>
        <v>-0.49548791500664069</v>
      </c>
      <c r="Y100">
        <f t="shared" si="53"/>
        <v>0.93030268228183011</v>
      </c>
      <c r="Z100">
        <f t="shared" si="53"/>
        <v>1.1231431293514105</v>
      </c>
      <c r="AA100">
        <f t="shared" si="53"/>
        <v>1.1961048433048447</v>
      </c>
      <c r="AB100">
        <f t="shared" si="53"/>
        <v>1.2488365413787306</v>
      </c>
      <c r="AC100">
        <f t="shared" si="53"/>
        <v>1.6021266980497666</v>
      </c>
      <c r="AD100">
        <f t="shared" si="53"/>
        <v>1.2930293106382995</v>
      </c>
      <c r="AE100">
        <f t="shared" si="53"/>
        <v>1.4708590746115766</v>
      </c>
      <c r="AF100">
        <f t="shared" si="53"/>
        <v>1.5476701330108813</v>
      </c>
      <c r="AG100">
        <f t="shared" si="53"/>
        <v>1.7299519113573405</v>
      </c>
      <c r="AH100">
        <f t="shared" si="53"/>
        <v>1.8060703561643827</v>
      </c>
      <c r="AI100">
        <f t="shared" si="53"/>
        <v>0.9620972001382645</v>
      </c>
      <c r="AJ100">
        <f t="shared" si="53"/>
        <v>1.2720524017467236</v>
      </c>
      <c r="AK100">
        <f t="shared" si="53"/>
        <v>1.6219924242424248</v>
      </c>
      <c r="AL100">
        <f t="shared" si="53"/>
        <v>1.9385065077622712</v>
      </c>
      <c r="AM100">
        <f t="shared" si="53"/>
        <v>2.2705485513046235</v>
      </c>
      <c r="AN100">
        <f t="shared" si="53"/>
        <v>2.370830201875699</v>
      </c>
      <c r="AO100">
        <f t="shared" si="53"/>
        <v>2.3986597599494619</v>
      </c>
      <c r="AP100">
        <f t="shared" ref="AP100:BZ100" si="54">AP23+AP28+AP33</f>
        <v>2.4011455891425011</v>
      </c>
      <c r="AQ100">
        <f t="shared" si="54"/>
        <v>2.4144123534458144</v>
      </c>
      <c r="AR100">
        <f t="shared" si="54"/>
        <v>2.3705837837837844</v>
      </c>
      <c r="AS100">
        <f t="shared" si="54"/>
        <v>2.3366424965580554</v>
      </c>
      <c r="AT100">
        <f t="shared" si="54"/>
        <v>2.5796307692307705</v>
      </c>
      <c r="AU100">
        <f t="shared" si="54"/>
        <v>2.5778416013925165</v>
      </c>
      <c r="AV100">
        <f t="shared" si="54"/>
        <v>2.3259251716630382</v>
      </c>
      <c r="AW100">
        <f t="shared" si="54"/>
        <v>2.7379804928716229</v>
      </c>
      <c r="AX100">
        <f t="shared" si="54"/>
        <v>2.7604295575631204</v>
      </c>
      <c r="AY100">
        <f t="shared" si="54"/>
        <v>2.7191780441387583</v>
      </c>
      <c r="AZ100">
        <f t="shared" si="54"/>
        <v>2.9969193385744726</v>
      </c>
      <c r="BA100">
        <f t="shared" si="54"/>
        <v>2.7503577303009417</v>
      </c>
      <c r="BB100">
        <f t="shared" si="54"/>
        <v>2.8518590274906157</v>
      </c>
      <c r="BC100">
        <f t="shared" si="54"/>
        <v>2.9140694999617125</v>
      </c>
      <c r="BD100">
        <f t="shared" si="54"/>
        <v>2.9173437353549243</v>
      </c>
      <c r="BE100">
        <f t="shared" si="54"/>
        <v>3.0614100926564065</v>
      </c>
      <c r="BF100">
        <f t="shared" si="54"/>
        <v>2.8551332628838324</v>
      </c>
      <c r="BG100">
        <f t="shared" si="54"/>
        <v>2.6709965979875445</v>
      </c>
      <c r="BH100" s="6">
        <f>BH23+BH28+BH33</f>
        <v>2.9032000174592474</v>
      </c>
      <c r="BI100">
        <f t="shared" si="54"/>
        <v>2.8608888064424614</v>
      </c>
      <c r="BJ100">
        <f t="shared" si="54"/>
        <v>1.9528251238515124</v>
      </c>
      <c r="BK100">
        <f t="shared" si="54"/>
        <v>1.9528251238515124</v>
      </c>
      <c r="BL100">
        <f t="shared" si="54"/>
        <v>1.9528251238515124</v>
      </c>
      <c r="BM100">
        <f t="shared" si="54"/>
        <v>1.9528251238515124</v>
      </c>
      <c r="BN100">
        <f t="shared" si="54"/>
        <v>1.9528251238515124</v>
      </c>
      <c r="BO100">
        <f t="shared" si="54"/>
        <v>1.9528251238515124</v>
      </c>
      <c r="BP100">
        <f t="shared" si="54"/>
        <v>1.562260099081205</v>
      </c>
      <c r="BQ100">
        <f t="shared" si="54"/>
        <v>1.562260099081205</v>
      </c>
      <c r="BR100">
        <f t="shared" si="54"/>
        <v>1.562260099081205</v>
      </c>
      <c r="BS100">
        <f t="shared" si="54"/>
        <v>1.562260099081205</v>
      </c>
      <c r="BT100">
        <f t="shared" si="54"/>
        <v>1.562260099081205</v>
      </c>
      <c r="BU100">
        <f t="shared" si="54"/>
        <v>1.562260099081205</v>
      </c>
      <c r="BV100">
        <f t="shared" si="54"/>
        <v>1.562260099081205</v>
      </c>
      <c r="BW100">
        <f t="shared" si="54"/>
        <v>1.562260099081205</v>
      </c>
      <c r="BX100">
        <f t="shared" si="54"/>
        <v>1.562260099081205</v>
      </c>
      <c r="BY100">
        <f t="shared" si="54"/>
        <v>1.562260099081205</v>
      </c>
      <c r="BZ100">
        <f t="shared" si="54"/>
        <v>1.562260099081205</v>
      </c>
    </row>
    <row r="101" spans="1:78" x14ac:dyDescent="0.35">
      <c r="A101" s="12" t="s">
        <v>184</v>
      </c>
      <c r="B101" s="154" t="s">
        <v>0</v>
      </c>
      <c r="C101" t="s">
        <v>113</v>
      </c>
      <c r="D101" s="40" t="s">
        <v>114</v>
      </c>
      <c r="E101" s="40" t="s">
        <v>43</v>
      </c>
      <c r="J101" s="157">
        <f t="shared" ref="J101:AO101" si="55">SUM(J97:J100)</f>
        <v>7.8011580439814825</v>
      </c>
      <c r="K101" s="1">
        <f t="shared" si="55"/>
        <v>7.9084796004576665</v>
      </c>
      <c r="L101" s="1">
        <f t="shared" si="55"/>
        <v>7.9072831353868214</v>
      </c>
      <c r="M101" s="1">
        <f t="shared" si="55"/>
        <v>7.4580114537931053</v>
      </c>
      <c r="N101" s="1">
        <f t="shared" si="55"/>
        <v>5.7103567261074462</v>
      </c>
      <c r="O101" s="1">
        <f t="shared" si="55"/>
        <v>5.7078143715458269</v>
      </c>
      <c r="P101" s="1">
        <f t="shared" si="55"/>
        <v>6.0432658228597882</v>
      </c>
      <c r="Q101" s="1">
        <f t="shared" si="55"/>
        <v>6.6710253378804243</v>
      </c>
      <c r="R101" s="1">
        <f t="shared" si="55"/>
        <v>8.104597495883576</v>
      </c>
      <c r="S101" s="1">
        <f t="shared" si="55"/>
        <v>8.1280191809022835</v>
      </c>
      <c r="T101" s="1">
        <f t="shared" si="55"/>
        <v>7.846635936172766</v>
      </c>
      <c r="U101" s="1">
        <f t="shared" si="55"/>
        <v>6.7703024730716121</v>
      </c>
      <c r="V101" s="1">
        <f t="shared" si="55"/>
        <v>6.7922748228154415</v>
      </c>
      <c r="W101" s="1">
        <f t="shared" si="55"/>
        <v>7.2594601159603949</v>
      </c>
      <c r="X101" s="1">
        <f t="shared" si="55"/>
        <v>6.8994366860178324</v>
      </c>
      <c r="Y101" s="1">
        <f t="shared" si="55"/>
        <v>7.709173240649795</v>
      </c>
      <c r="Z101" s="1">
        <f t="shared" si="55"/>
        <v>8.5593700637596193</v>
      </c>
      <c r="AA101" s="1">
        <f t="shared" si="55"/>
        <v>9.1527093689458709</v>
      </c>
      <c r="AB101" s="1">
        <f t="shared" si="55"/>
        <v>9.4147914539019073</v>
      </c>
      <c r="AC101" s="1">
        <f t="shared" si="55"/>
        <v>9.4204682341896486</v>
      </c>
      <c r="AD101" s="1">
        <f t="shared" si="55"/>
        <v>7.5717137087200355</v>
      </c>
      <c r="AE101" s="1">
        <f t="shared" si="55"/>
        <v>8.669087600035521</v>
      </c>
      <c r="AF101" s="1">
        <f t="shared" si="55"/>
        <v>9.1228778939562716</v>
      </c>
      <c r="AG101" s="1">
        <f t="shared" si="55"/>
        <v>10.484387177049484</v>
      </c>
      <c r="AH101" s="1">
        <f t="shared" si="55"/>
        <v>10.856517290487444</v>
      </c>
      <c r="AI101" s="1">
        <f t="shared" si="55"/>
        <v>8.9920334105663446</v>
      </c>
      <c r="AJ101" s="1">
        <f t="shared" si="55"/>
        <v>10.344546723559557</v>
      </c>
      <c r="AK101" s="1">
        <f t="shared" si="55"/>
        <v>11.098132397714789</v>
      </c>
      <c r="AL101" s="1">
        <f t="shared" si="55"/>
        <v>11.559605439201436</v>
      </c>
      <c r="AM101" s="1">
        <f t="shared" si="55"/>
        <v>12.04363169702491</v>
      </c>
      <c r="AN101" s="1">
        <f t="shared" si="55"/>
        <v>11.849199751277283</v>
      </c>
      <c r="AO101" s="1">
        <f t="shared" si="55"/>
        <v>12.031233294918051</v>
      </c>
      <c r="AP101" s="1">
        <f t="shared" ref="AP101:BU101" si="56">SUM(AP97:AP100)</f>
        <v>12.077077209346971</v>
      </c>
      <c r="AQ101" s="1">
        <f t="shared" si="56"/>
        <v>12.183138713575762</v>
      </c>
      <c r="AR101" s="1">
        <f t="shared" si="56"/>
        <v>11.703033516359149</v>
      </c>
      <c r="AS101" s="1">
        <f t="shared" si="56"/>
        <v>11.52146836094018</v>
      </c>
      <c r="AT101" s="1">
        <f t="shared" si="56"/>
        <v>12.869624187911608</v>
      </c>
      <c r="AU101" s="1">
        <f t="shared" si="56"/>
        <v>11.782393911855308</v>
      </c>
      <c r="AV101" s="1">
        <f t="shared" si="56"/>
        <v>10.17106776124095</v>
      </c>
      <c r="AW101" s="1">
        <f t="shared" si="56"/>
        <v>12.564624217640921</v>
      </c>
      <c r="AX101" s="1">
        <f t="shared" si="56"/>
        <v>12.67112664027972</v>
      </c>
      <c r="AY101" s="1">
        <f t="shared" si="56"/>
        <v>12.569111974650706</v>
      </c>
      <c r="AZ101" s="1">
        <f t="shared" si="56"/>
        <v>13.820039128162758</v>
      </c>
      <c r="BA101" s="1">
        <f t="shared" si="56"/>
        <v>13.4791128995743</v>
      </c>
      <c r="BB101" s="1">
        <f t="shared" si="56"/>
        <v>14.055764015159953</v>
      </c>
      <c r="BC101" s="1">
        <f t="shared" si="56"/>
        <v>14.508554382468267</v>
      </c>
      <c r="BD101" s="1">
        <f t="shared" si="56"/>
        <v>14.840985411035982</v>
      </c>
      <c r="BE101" s="1">
        <f t="shared" si="56"/>
        <v>15.904456450113209</v>
      </c>
      <c r="BF101" s="1">
        <f t="shared" si="56"/>
        <v>14.830642882491919</v>
      </c>
      <c r="BG101" s="1">
        <f t="shared" si="56"/>
        <v>13.74031744111614</v>
      </c>
      <c r="BH101" s="1">
        <f t="shared" si="56"/>
        <v>15.241611368377807</v>
      </c>
      <c r="BI101" s="1">
        <f t="shared" si="56"/>
        <v>15.026676924932925</v>
      </c>
      <c r="BJ101" s="1">
        <f t="shared" si="56"/>
        <v>14.15947997686651</v>
      </c>
      <c r="BK101" s="1">
        <f t="shared" si="56"/>
        <v>14.15947997686651</v>
      </c>
      <c r="BL101" s="1">
        <f t="shared" si="56"/>
        <v>14.15947997686651</v>
      </c>
      <c r="BM101" s="1">
        <f t="shared" si="56"/>
        <v>14.15947997686651</v>
      </c>
      <c r="BN101" s="1">
        <f t="shared" si="56"/>
        <v>14.15947997686651</v>
      </c>
      <c r="BO101" s="1">
        <f t="shared" si="56"/>
        <v>14.15947997686651</v>
      </c>
      <c r="BP101" s="1">
        <f t="shared" si="56"/>
        <v>14.267145762423345</v>
      </c>
      <c r="BQ101" s="1">
        <f t="shared" si="56"/>
        <v>14.267145762423345</v>
      </c>
      <c r="BR101" s="1">
        <f t="shared" si="56"/>
        <v>14.267145762423345</v>
      </c>
      <c r="BS101" s="1">
        <f t="shared" si="56"/>
        <v>14.267145762423345</v>
      </c>
      <c r="BT101" s="1">
        <f t="shared" si="56"/>
        <v>14.267145762423345</v>
      </c>
      <c r="BU101" s="1">
        <f t="shared" si="56"/>
        <v>14.267145762423345</v>
      </c>
      <c r="BV101" s="1">
        <f t="shared" ref="BV101:BZ101" si="57">SUM(BV97:BV100)</f>
        <v>14.267145762423345</v>
      </c>
      <c r="BW101" s="1">
        <f t="shared" si="57"/>
        <v>14.267145762423345</v>
      </c>
      <c r="BX101" s="1">
        <f t="shared" si="57"/>
        <v>14.267145762423345</v>
      </c>
      <c r="BY101" s="1">
        <f t="shared" si="57"/>
        <v>14.267145762423345</v>
      </c>
      <c r="BZ101" s="1">
        <f t="shared" si="57"/>
        <v>14.267145762423345</v>
      </c>
    </row>
    <row r="102" spans="1:78" x14ac:dyDescent="0.35">
      <c r="A102" s="11"/>
      <c r="B102" s="24"/>
      <c r="N102" s="2" t="s">
        <v>18</v>
      </c>
      <c r="O102" s="2" t="s">
        <v>18</v>
      </c>
      <c r="P102" s="2" t="s">
        <v>18</v>
      </c>
      <c r="Q102" s="2" t="s">
        <v>18</v>
      </c>
      <c r="R102" s="2" t="s">
        <v>18</v>
      </c>
      <c r="S102" s="2" t="s">
        <v>18</v>
      </c>
      <c r="T102" s="2" t="s">
        <v>18</v>
      </c>
      <c r="U102" s="2" t="s">
        <v>18</v>
      </c>
      <c r="V102" s="2" t="s">
        <v>18</v>
      </c>
      <c r="W102" s="2" t="s">
        <v>18</v>
      </c>
      <c r="X102" s="2" t="s">
        <v>18</v>
      </c>
      <c r="Y102" s="2" t="s">
        <v>18</v>
      </c>
      <c r="Z102" s="2" t="s">
        <v>18</v>
      </c>
      <c r="AA102" s="2" t="s">
        <v>18</v>
      </c>
      <c r="AB102" s="2" t="s">
        <v>18</v>
      </c>
      <c r="AC102" s="2" t="s">
        <v>18</v>
      </c>
      <c r="AD102" s="2" t="s">
        <v>18</v>
      </c>
      <c r="AE102" s="2" t="s">
        <v>18</v>
      </c>
      <c r="AF102" s="2" t="s">
        <v>18</v>
      </c>
      <c r="AG102" s="2" t="s">
        <v>18</v>
      </c>
      <c r="AH102" s="2" t="s">
        <v>18</v>
      </c>
      <c r="AI102" s="2" t="s">
        <v>18</v>
      </c>
      <c r="AJ102" s="2" t="s">
        <v>18</v>
      </c>
      <c r="AK102" s="2" t="s">
        <v>18</v>
      </c>
      <c r="AL102" s="2" t="s">
        <v>18</v>
      </c>
      <c r="AM102" s="2" t="s">
        <v>18</v>
      </c>
      <c r="AN102" s="2" t="s">
        <v>18</v>
      </c>
      <c r="AO102" s="2" t="s">
        <v>18</v>
      </c>
      <c r="AP102" s="2" t="s">
        <v>18</v>
      </c>
      <c r="AQ102" s="2" t="s">
        <v>18</v>
      </c>
      <c r="AR102" s="2" t="s">
        <v>18</v>
      </c>
      <c r="AS102" s="2" t="s">
        <v>18</v>
      </c>
      <c r="AT102" s="2" t="s">
        <v>18</v>
      </c>
      <c r="AU102" s="2" t="s">
        <v>18</v>
      </c>
      <c r="AV102" s="2" t="s">
        <v>18</v>
      </c>
      <c r="AW102" s="2" t="s">
        <v>18</v>
      </c>
      <c r="AX102" s="2" t="s">
        <v>18</v>
      </c>
      <c r="AY102" s="2" t="s">
        <v>18</v>
      </c>
      <c r="AZ102" s="2" t="s">
        <v>18</v>
      </c>
      <c r="BA102" s="2" t="s">
        <v>18</v>
      </c>
      <c r="BB102" s="2" t="s">
        <v>18</v>
      </c>
      <c r="BC102" s="2" t="s">
        <v>18</v>
      </c>
      <c r="BD102" s="2" t="s">
        <v>18</v>
      </c>
      <c r="BE102" s="2" t="s">
        <v>18</v>
      </c>
      <c r="BF102" s="2" t="s">
        <v>18</v>
      </c>
      <c r="BG102" s="2" t="s">
        <v>18</v>
      </c>
      <c r="BH102" s="2" t="s">
        <v>18</v>
      </c>
      <c r="BI102" s="2" t="s">
        <v>18</v>
      </c>
      <c r="BJ102" s="2" t="s">
        <v>18</v>
      </c>
      <c r="BK102" s="2" t="s">
        <v>18</v>
      </c>
      <c r="BL102" s="2" t="s">
        <v>18</v>
      </c>
      <c r="BM102" s="2" t="s">
        <v>18</v>
      </c>
      <c r="BN102" s="2" t="s">
        <v>18</v>
      </c>
      <c r="BO102" s="2" t="s">
        <v>18</v>
      </c>
      <c r="BP102" s="2" t="s">
        <v>18</v>
      </c>
      <c r="BQ102" s="2" t="s">
        <v>18</v>
      </c>
      <c r="BR102" s="2" t="s">
        <v>18</v>
      </c>
      <c r="BS102" s="2" t="s">
        <v>18</v>
      </c>
      <c r="BT102" s="2" t="s">
        <v>18</v>
      </c>
      <c r="BU102" s="2" t="s">
        <v>18</v>
      </c>
      <c r="BV102" s="2" t="s">
        <v>18</v>
      </c>
      <c r="BW102" s="2" t="s">
        <v>18</v>
      </c>
      <c r="BX102" s="2" t="s">
        <v>18</v>
      </c>
      <c r="BY102" s="2" t="s">
        <v>18</v>
      </c>
      <c r="BZ102" s="2" t="s">
        <v>18</v>
      </c>
    </row>
    <row r="103" spans="1:78" ht="14.5" customHeight="1" x14ac:dyDescent="0.35">
      <c r="A103" s="12" t="s">
        <v>119</v>
      </c>
      <c r="B103" s="152" t="s">
        <v>2</v>
      </c>
      <c r="C103" s="12" t="s">
        <v>8</v>
      </c>
      <c r="D103" s="40" t="s">
        <v>4</v>
      </c>
      <c r="E103" s="40" t="s">
        <v>20</v>
      </c>
      <c r="F103" t="s">
        <v>15</v>
      </c>
      <c r="J103" s="2">
        <f>(J$9*'Growing stock'!F$112)*'Other data'!$E$41*'Other data'!$E$42</f>
        <v>6.0053308939548881E-3</v>
      </c>
      <c r="K103" s="2">
        <f>(K$9*'Growing stock'!G$112)*'Other data'!$E$41*'Other data'!$E$42</f>
        <v>5.6807482448898126E-3</v>
      </c>
      <c r="L103" s="2">
        <f>(L$9*'Growing stock'!H$112)*'Other data'!$E$41*'Other data'!$E$42</f>
        <v>5.607403785575618E-3</v>
      </c>
      <c r="M103" s="2">
        <f>(M$9*'Growing stock'!I$112)*'Other data'!$E$41*'Other data'!$E$42</f>
        <v>5.5369603702508235E-3</v>
      </c>
      <c r="N103" s="2">
        <f>(N$9*'Growing stock'!J$112)*'Other data'!$E$41*'Other data'!$E$42</f>
        <v>5.5163979165513939E-3</v>
      </c>
      <c r="O103" s="2">
        <f>(O$9*'Growing stock'!K$112)*'Other data'!$E$41*'Other data'!$E$42</f>
        <v>5.5438759643993297E-3</v>
      </c>
      <c r="P103" s="2">
        <f>(P$9*'Growing stock'!L$112)*'Other data'!$E$41*'Other data'!$E$42</f>
        <v>5.3874582354018017E-3</v>
      </c>
      <c r="Q103" s="2">
        <f>(Q$9*'Growing stock'!M$112)*'Other data'!$E$41*'Other data'!$E$42</f>
        <v>5.2394889822256529E-3</v>
      </c>
      <c r="R103" s="2">
        <f>(R$9*'Growing stock'!N$112)*'Other data'!$E$41*'Other data'!$E$42</f>
        <v>5.3580323409847651E-3</v>
      </c>
      <c r="S103" s="2">
        <f>(S$9*'Growing stock'!O$112)*'Other data'!$E$41*'Other data'!$E$42</f>
        <v>5.0011044832543291E-3</v>
      </c>
      <c r="T103" s="2">
        <f>(T$9*'Growing stock'!P$112)*'Other data'!$E$41*'Other data'!$E$42</f>
        <v>5.0316292435338451E-3</v>
      </c>
      <c r="U103" s="2">
        <f>(U$9*'Growing stock'!Q$112)*'Other data'!$E$41*'Other data'!$E$42</f>
        <v>5.2584891266430024E-3</v>
      </c>
      <c r="V103" s="2">
        <f>(V$9*'Growing stock'!R$112)*'Other data'!$E$41*'Other data'!$E$42</f>
        <v>4.923479265402958E-3</v>
      </c>
      <c r="W103" s="2">
        <f>(W$9*'Growing stock'!S$112)*'Other data'!$E$41*'Other data'!$E$42</f>
        <v>4.7934716187001949E-3</v>
      </c>
      <c r="X103" s="2">
        <f>(X$9*'Growing stock'!T$112)*'Other data'!$E$41*'Other data'!$E$42</f>
        <v>1.0372350145863416E-2</v>
      </c>
      <c r="Y103" s="2">
        <f>(Y$9*'Growing stock'!U$112)*'Other data'!$E$41*'Other data'!$E$42</f>
        <v>1.0101215018865664E-2</v>
      </c>
      <c r="Z103" s="2">
        <f>(Z$9*'Growing stock'!V$112)*'Other data'!$E$41*'Other data'!$E$42</f>
        <v>1.0373090825548992E-2</v>
      </c>
      <c r="AA103" s="2">
        <f>(AA$9*'Growing stock'!W$112)*'Other data'!$E$41*'Other data'!$E$42</f>
        <v>1.0635966422690742E-2</v>
      </c>
      <c r="AB103" s="2">
        <f>(AB$9*'Growing stock'!X$112)*'Other data'!$E$41*'Other data'!$E$42</f>
        <v>1.0890281449393156E-2</v>
      </c>
      <c r="AC103" s="2">
        <f>(AC$9*'Growing stock'!Y$112)*'Other data'!$E$41*'Other data'!$E$42</f>
        <v>1.1164636092493692E-2</v>
      </c>
      <c r="AD103" s="2">
        <f>(AD$9*'Growing stock'!Z$112)*'Other data'!$E$41*'Other data'!$E$42</f>
        <v>1.1404280101097206E-2</v>
      </c>
      <c r="AE103" s="2">
        <f>(AE$9*'Growing stock'!AA$112)*'Other data'!$E$41*'Other data'!$E$42</f>
        <v>1.1636299200727883E-2</v>
      </c>
      <c r="AF103" s="2">
        <f>(AF$9*'Growing stock'!AB$112)*'Other data'!$E$41*'Other data'!$E$42</f>
        <v>1.186072767356015E-2</v>
      </c>
      <c r="AG103" s="2">
        <f>(AG$9*'Growing stock'!AC$112)*'Other data'!$E$41*'Other data'!$E$42</f>
        <v>1.2078441119233493E-2</v>
      </c>
      <c r="AH103" s="2">
        <f>(AH$9*'Growing stock'!AD$112)*'Other data'!$E$41*'Other data'!$E$42</f>
        <v>1.2289600468914723E-2</v>
      </c>
      <c r="AI103" s="2">
        <f>(AI$9*'Growing stock'!AE$112)*'Other data'!$E$41*'Other data'!$E$42</f>
        <v>2.1865001664758282E-2</v>
      </c>
      <c r="AJ103" s="2">
        <f>(AJ$9*'Growing stock'!AF$112)*'Other data'!$E$41*'Other data'!$E$42</f>
        <v>2.1991479052661023E-2</v>
      </c>
      <c r="AK103" s="2">
        <f>(AK$9*'Growing stock'!AG$112)*'Other data'!$E$41*'Other data'!$E$42</f>
        <v>2.2116384115670983E-2</v>
      </c>
      <c r="AL103" s="2">
        <f>(AL$9*'Growing stock'!AH$112)*'Other data'!$E$41*'Other data'!$E$42</f>
        <v>2.2238835362479611E-2</v>
      </c>
      <c r="AM103" s="2">
        <f>(AM$9*'Growing stock'!AI$112)*'Other data'!$E$41*'Other data'!$E$42</f>
        <v>2.2358785777236663E-2</v>
      </c>
      <c r="AN103" s="2">
        <f>(AN$9*'Growing stock'!AJ$112)*'Other data'!$E$41*'Other data'!$E$42</f>
        <v>2.2475846939332942E-2</v>
      </c>
      <c r="AO103" s="2">
        <f>(AO$9*'Growing stock'!AK$112)*'Other data'!$E$41*'Other data'!$E$42</f>
        <v>2.2591137998252721E-2</v>
      </c>
      <c r="AP103" s="2">
        <f>(AP$9*'Growing stock'!AL$112)*'Other data'!$E$41*'Other data'!$E$42</f>
        <v>2.2704223222506151E-2</v>
      </c>
      <c r="AQ103" s="2">
        <f>(AQ$9*'Growing stock'!AM$112)*'Other data'!$E$41*'Other data'!$E$42</f>
        <v>2.2815297424524372E-2</v>
      </c>
      <c r="AR103" s="2">
        <f>(AR$9*'Growing stock'!AN$112)*'Other data'!$E$41*'Other data'!$E$42</f>
        <v>2.2700141432468929E-2</v>
      </c>
      <c r="AS103" s="2">
        <f>(AS$9*'Growing stock'!AO$112)*'Other data'!$E$41*'Other data'!$E$42</f>
        <v>2.2588865637758995E-2</v>
      </c>
      <c r="AT103" s="2">
        <f>(AT$9*'Growing stock'!AP$112)*'Other data'!$E$41*'Other data'!$E$42</f>
        <v>2.248039109166983E-2</v>
      </c>
      <c r="AU103" s="2">
        <f>(AU$9*'Growing stock'!AQ$112)*'Other data'!$E$41*'Other data'!$E$42</f>
        <v>2.2374968624436747E-2</v>
      </c>
      <c r="AV103" s="2">
        <f>(AV$9*'Growing stock'!AR$112)*'Other data'!$E$41*'Other data'!$E$42</f>
        <v>2.227249947191726E-2</v>
      </c>
      <c r="AW103" s="2">
        <f>(AW$9*'Growing stock'!AS$112)*'Other data'!$E$41*'Other data'!$E$42</f>
        <v>2.2497841472012555E-2</v>
      </c>
      <c r="AX103" s="2">
        <f>(AX$9*'Growing stock'!AT$112)*'Other data'!$E$41*'Other data'!$E$42</f>
        <v>2.2721151141534314E-2</v>
      </c>
      <c r="AY103" s="2">
        <f>(AY$9*'Growing stock'!AU$112)*'Other data'!$E$41*'Other data'!$E$42</f>
        <v>2.2943602197651302E-2</v>
      </c>
      <c r="AZ103" s="2">
        <f>(AZ$9*'Growing stock'!AV$112)*'Other data'!$E$41*'Other data'!$E$42</f>
        <v>2.3165051512185255E-2</v>
      </c>
      <c r="BA103" s="2">
        <f>(BA$9*'Growing stock'!AW$112)*'Other data'!$E$41*'Other data'!$E$42</f>
        <v>2.6643611409451623E-2</v>
      </c>
      <c r="BB103" s="2">
        <f>(BB$9*'Growing stock'!AX$112)*'Other data'!$E$41*'Other data'!$E$42</f>
        <v>2.7076954487809883E-2</v>
      </c>
      <c r="BC103" s="2">
        <f>(BC$9*'Growing stock'!AY$112)*'Other data'!$E$41*'Other data'!$E$42</f>
        <v>2.751259748568426E-2</v>
      </c>
      <c r="BD103" s="2">
        <f>(BD$9*'Growing stock'!AZ$112)*'Other data'!$E$41*'Other data'!$E$42</f>
        <v>2.7949727861657496E-2</v>
      </c>
      <c r="BE103" s="2">
        <f>(BE$9*'Growing stock'!BA$112)*'Other data'!$E$41*'Other data'!$E$42</f>
        <v>2.8011573761410086E-2</v>
      </c>
      <c r="BF103" s="2">
        <f>(BF$9*'Growing stock'!BB$112)*'Other data'!$E$41*'Other data'!$E$42</f>
        <v>2.8060535353150572E-2</v>
      </c>
      <c r="BG103" s="2">
        <f>(BG$9*'Growing stock'!BC$112)*'Other data'!$E$41*'Other data'!$E$42</f>
        <v>2.8071409484358198E-2</v>
      </c>
      <c r="BH103" s="2">
        <f>(BH$9*'Growing stock'!BD$112)*'Other data'!$E$41*'Other data'!$E$42</f>
        <v>2.8121827683626907E-2</v>
      </c>
      <c r="BI103" s="2">
        <f>(BI$9*'Growing stock'!BE$112)*'Other data'!$E$41*'Other data'!$E$42</f>
        <v>2.8171986700646235E-2</v>
      </c>
      <c r="BJ103" s="2">
        <f>(BJ$9*'Growing stock'!BF$112)*'Other data'!$E$41*'Other data'!$E$42</f>
        <v>2.8223842994610639E-2</v>
      </c>
      <c r="BK103" s="2">
        <f>(BK$9*'Growing stock'!BG$112)*'Other data'!$E$41*'Other data'!$E$42</f>
        <v>2.8275426242194132E-2</v>
      </c>
      <c r="BL103" s="2">
        <f>(BL$9*'Growing stock'!BH$112)*'Other data'!$E$41*'Other data'!$E$42</f>
        <v>2.832673859429935E-2</v>
      </c>
      <c r="BM103" s="2">
        <f>(BM$9*'Growing stock'!BI$112)*'Other data'!$E$41*'Other data'!$E$42</f>
        <v>2.8377782179296741E-2</v>
      </c>
      <c r="BN103" s="2">
        <f>(BN$9*'Growing stock'!BJ$112)*'Other data'!$E$41*'Other data'!$E$42</f>
        <v>2.8428559103318662E-2</v>
      </c>
      <c r="BO103" s="2">
        <f>(BO$9*'Growing stock'!BK$112)*'Other data'!$E$41*'Other data'!$E$42</f>
        <v>2.8479071450549245E-2</v>
      </c>
      <c r="BP103" s="2">
        <f>(BP$9*'Growing stock'!BL$112)*'Other data'!$E$41*'Other data'!$E$42</f>
        <v>2.8529321283509483E-2</v>
      </c>
      <c r="BQ103" s="2">
        <f>(BQ$9*'Growing stock'!BM$112)*'Other data'!$E$41*'Other data'!$E$42</f>
        <v>2.8555009971336923E-2</v>
      </c>
      <c r="BR103" s="2">
        <f>(BR$9*'Growing stock'!BN$112)*'Other data'!$E$41*'Other data'!$E$42</f>
        <v>2.8580511153499466E-2</v>
      </c>
      <c r="BS103" s="2">
        <f>(BS$9*'Growing stock'!BO$112)*'Other data'!$E$41*'Other data'!$E$42</f>
        <v>2.8605826875480848E-2</v>
      </c>
      <c r="BT103" s="2">
        <f>(BT$9*'Growing stock'!BP$112)*'Other data'!$E$41*'Other data'!$E$42</f>
        <v>2.8630959153120503E-2</v>
      </c>
      <c r="BU103" s="2">
        <f>(BU$9*'Growing stock'!BQ$112)*'Other data'!$E$41*'Other data'!$E$42</f>
        <v>2.865590997314877E-2</v>
      </c>
      <c r="BV103" s="2">
        <f>(BV$9*'Growing stock'!BR$112)*'Other data'!$E$41*'Other data'!$E$42</f>
        <v>2.8680681293710365E-2</v>
      </c>
      <c r="BW103" s="2">
        <f>(BW$9*'Growing stock'!BS$112)*'Other data'!$E$41*'Other data'!$E$42</f>
        <v>2.8705275044876685E-2</v>
      </c>
      <c r="BX103" s="2">
        <f>(BX$9*'Growing stock'!BT$112)*'Other data'!$E$41*'Other data'!$E$42</f>
        <v>2.8729693129147162E-2</v>
      </c>
      <c r="BY103" s="2">
        <f>(BY$9*'Growing stock'!BU$112)*'Other data'!$E$41*'Other data'!$E$42</f>
        <v>2.8753937421939772E-2</v>
      </c>
      <c r="BZ103" s="2">
        <f>(BZ$9*'Growing stock'!BV$112)*'Other data'!$E$41*'Other data'!$E$42</f>
        <v>2.8778009772071171E-2</v>
      </c>
    </row>
    <row r="104" spans="1:78" x14ac:dyDescent="0.35">
      <c r="A104" s="12" t="s">
        <v>119</v>
      </c>
      <c r="B104" s="152" t="s">
        <v>2</v>
      </c>
      <c r="C104" s="12" t="s">
        <v>8</v>
      </c>
      <c r="D104" s="40" t="s">
        <v>4</v>
      </c>
      <c r="E104" s="40" t="s">
        <v>26</v>
      </c>
      <c r="F104" t="s">
        <v>13</v>
      </c>
      <c r="J104">
        <f>(J$9*'Growing stock'!F$112)*'Other data'!$E$41</f>
        <v>6.5992647186317449E-2</v>
      </c>
      <c r="K104">
        <f>(K$9*'Growing stock'!G$112)*'Other data'!$E$41</f>
        <v>6.2425804888899039E-2</v>
      </c>
      <c r="L104">
        <f>(L$9*'Growing stock'!H$112)*'Other data'!$E$41</f>
        <v>6.161982181951229E-2</v>
      </c>
      <c r="M104">
        <f>(M$9*'Growing stock'!I$112)*'Other data'!$E$41</f>
        <v>6.0845718354404658E-2</v>
      </c>
      <c r="N104">
        <f>(N$9*'Growing stock'!J$112)*'Other data'!$E$41</f>
        <v>6.0619757324740592E-2</v>
      </c>
      <c r="O104">
        <f>(O$9*'Growing stock'!K$112)*'Other data'!$E$41</f>
        <v>6.0921713894498131E-2</v>
      </c>
      <c r="P104">
        <f>(P$9*'Growing stock'!L$112)*'Other data'!$E$41</f>
        <v>5.9202837751668153E-2</v>
      </c>
      <c r="Q104">
        <f>(Q$9*'Growing stock'!M$112)*'Other data'!$E$41</f>
        <v>5.75768020024797E-2</v>
      </c>
      <c r="R104">
        <f>(R$9*'Growing stock'!N$112)*'Other data'!$E$41</f>
        <v>5.8879476274557863E-2</v>
      </c>
      <c r="S104">
        <f>(S$9*'Growing stock'!O$112)*'Other data'!$E$41</f>
        <v>5.4957192123673948E-2</v>
      </c>
      <c r="T104">
        <f>(T$9*'Growing stock'!P$112)*'Other data'!$E$41</f>
        <v>5.5292629049822475E-2</v>
      </c>
      <c r="U104">
        <f>(U$9*'Growing stock'!Q$112)*'Other data'!$E$41</f>
        <v>5.7785594798274754E-2</v>
      </c>
      <c r="V104">
        <f>(V$9*'Growing stock'!R$112)*'Other data'!$E$41</f>
        <v>5.4104167751680858E-2</v>
      </c>
      <c r="W104">
        <f>(W$9*'Growing stock'!S$112)*'Other data'!$E$41</f>
        <v>5.2675512293408736E-2</v>
      </c>
      <c r="X104">
        <f>(X$9*'Growing stock'!T$112)*'Other data'!$E$41</f>
        <v>0.11398186973476282</v>
      </c>
      <c r="Y104">
        <f>(Y$9*'Growing stock'!U$112)*'Other data'!$E$41</f>
        <v>0.11100236284467763</v>
      </c>
      <c r="Z104">
        <f>(Z$9*'Growing stock'!V$112)*'Other data'!$E$41</f>
        <v>0.11399000907196695</v>
      </c>
      <c r="AA104">
        <f>(AA$9*'Growing stock'!W$112)*'Other data'!$E$41</f>
        <v>0.11687875189770047</v>
      </c>
      <c r="AB104">
        <f>(AB$9*'Growing stock'!X$112)*'Other data'!$E$41</f>
        <v>0.11967342252080392</v>
      </c>
      <c r="AC104">
        <f>(AC$9*'Growing stock'!Y$112)*'Other data'!$E$41</f>
        <v>0.1226883087087219</v>
      </c>
      <c r="AD104">
        <f>(AD$9*'Growing stock'!Z$112)*'Other data'!$E$41</f>
        <v>0.12532175935271656</v>
      </c>
      <c r="AE104">
        <f>(AE$9*'Growing stock'!AA$112)*'Other data'!$E$41</f>
        <v>0.1278714197882185</v>
      </c>
      <c r="AF104">
        <f>(AF$9*'Growing stock'!AB$112)*'Other data'!$E$41</f>
        <v>0.13033766674241923</v>
      </c>
      <c r="AG104">
        <f>(AG$9*'Growing stock'!AC$112)*'Other data'!$E$41</f>
        <v>0.13273012218937905</v>
      </c>
      <c r="AH104">
        <f>(AH$9*'Growing stock'!AD$112)*'Other data'!$E$41</f>
        <v>0.13505055460345849</v>
      </c>
      <c r="AI104">
        <f>(AI$9*'Growing stock'!AE$112)*'Other data'!$E$41</f>
        <v>0.24027474356877232</v>
      </c>
      <c r="AJ104">
        <f>(AJ$9*'Growing stock'!AF$112)*'Other data'!$E$41</f>
        <v>0.24166460497429695</v>
      </c>
      <c r="AK104">
        <f>(AK$9*'Growing stock'!AG$112)*'Other data'!$E$41</f>
        <v>0.24303718808429653</v>
      </c>
      <c r="AL104">
        <f>(AL$9*'Growing stock'!AH$112)*'Other data'!$E$41</f>
        <v>0.24438280618109462</v>
      </c>
      <c r="AM104">
        <f>(AM$9*'Growing stock'!AI$112)*'Other data'!$E$41</f>
        <v>0.24570094260699632</v>
      </c>
      <c r="AN104">
        <f>(AN$9*'Growing stock'!AJ$112)*'Other data'!$E$41</f>
        <v>0.24698732900365872</v>
      </c>
      <c r="AO104">
        <f>(AO$9*'Growing stock'!AK$112)*'Other data'!$E$41</f>
        <v>0.24825426371706288</v>
      </c>
      <c r="AP104">
        <f>(AP$9*'Growing stock'!AL$112)*'Other data'!$E$41</f>
        <v>0.2494969584890786</v>
      </c>
      <c r="AQ104">
        <f>(AQ$9*'Growing stock'!AM$112)*'Other data'!$E$41</f>
        <v>0.25071755411565244</v>
      </c>
      <c r="AR104">
        <f>(AR$9*'Growing stock'!AN$112)*'Other data'!$E$41</f>
        <v>0.24945210365350473</v>
      </c>
      <c r="AS104">
        <f>(AS$9*'Growing stock'!AO$112)*'Other data'!$E$41</f>
        <v>0.24822929272262631</v>
      </c>
      <c r="AT104">
        <f>(AT$9*'Growing stock'!AP$112)*'Other data'!$E$41</f>
        <v>0.2470372647436245</v>
      </c>
      <c r="AU104">
        <f>(AU$9*'Growing stock'!AQ$112)*'Other data'!$E$41</f>
        <v>0.24587877609271153</v>
      </c>
      <c r="AV104">
        <f>(AV$9*'Growing stock'!AR$112)*'Other data'!$E$41</f>
        <v>0.24475274144964021</v>
      </c>
      <c r="AW104">
        <f>(AW$9*'Growing stock'!AS$112)*'Other data'!$E$41</f>
        <v>0.24722902716497314</v>
      </c>
      <c r="AX104">
        <f>(AX$9*'Growing stock'!AT$112)*'Other data'!$E$41</f>
        <v>0.24968297957730018</v>
      </c>
      <c r="AY104">
        <f>(AY$9*'Growing stock'!AU$112)*'Other data'!$E$41</f>
        <v>0.25212749667748685</v>
      </c>
      <c r="AZ104">
        <f>(AZ$9*'Growing stock'!AV$112)*'Other data'!$E$41</f>
        <v>0.25456100562840939</v>
      </c>
      <c r="BA104">
        <f>(BA$9*'Growing stock'!AW$112)*'Other data'!$E$41</f>
        <v>0.29278693856540244</v>
      </c>
      <c r="BB104">
        <f>(BB$9*'Growing stock'!AX$112)*'Other data'!$E$41</f>
        <v>0.29754895041549323</v>
      </c>
      <c r="BC104">
        <f>(BC$9*'Growing stock'!AY$112)*'Other data'!$E$41</f>
        <v>0.30233623610642046</v>
      </c>
      <c r="BD104">
        <f>(BD$9*'Growing stock'!AZ$112)*'Other data'!$E$41</f>
        <v>0.30713986661162085</v>
      </c>
      <c r="BE104">
        <f>(BE$9*'Growing stock'!BA$112)*'Other data'!$E$41</f>
        <v>0.30781949188362734</v>
      </c>
      <c r="BF104">
        <f>(BF$9*'Growing stock'!BB$112)*'Other data'!$E$41</f>
        <v>0.30835753135330302</v>
      </c>
      <c r="BG104">
        <f>(BG$9*'Growing stock'!BC$112)*'Other data'!$E$41</f>
        <v>0.30847702730063953</v>
      </c>
      <c r="BH104">
        <f>(BH$9*'Growing stock'!BD$112)*'Other data'!$E$41</f>
        <v>0.30903107344644953</v>
      </c>
      <c r="BI104">
        <f>(BI$9*'Growing stock'!BE$112)*'Other data'!$E$41</f>
        <v>0.30958227143567291</v>
      </c>
      <c r="BJ104">
        <f>(BJ$9*'Growing stock'!BF$112)*'Other data'!$E$41</f>
        <v>0.31015212081989713</v>
      </c>
      <c r="BK104">
        <f>(BK$9*'Growing stock'!BG$112)*'Other data'!$E$41</f>
        <v>0.31071896969444102</v>
      </c>
      <c r="BL104">
        <f>(BL$9*'Growing stock'!BH$112)*'Other data'!$E$41</f>
        <v>0.31128284169559728</v>
      </c>
      <c r="BM104">
        <f>(BM$9*'Growing stock'!BI$112)*'Other data'!$E$41</f>
        <v>0.31184376021205212</v>
      </c>
      <c r="BN104">
        <f>(BN$9*'Growing stock'!BJ$112)*'Other data'!$E$41</f>
        <v>0.31240174838811718</v>
      </c>
      <c r="BO104">
        <f>(BO$9*'Growing stock'!BK$112)*'Other data'!$E$41</f>
        <v>0.3129568291269148</v>
      </c>
      <c r="BP104">
        <f>(BP$9*'Growing stock'!BL$112)*'Other data'!$E$41</f>
        <v>0.31350902509351081</v>
      </c>
      <c r="BQ104">
        <f>(BQ$9*'Growing stock'!BM$112)*'Other data'!$E$41</f>
        <v>0.31379131836633983</v>
      </c>
      <c r="BR104">
        <f>(BR$9*'Growing stock'!BN$112)*'Other data'!$E$41</f>
        <v>0.3140715511373568</v>
      </c>
      <c r="BS104">
        <f>(BS$9*'Growing stock'!BO$112)*'Other data'!$E$41</f>
        <v>0.31434974588440495</v>
      </c>
      <c r="BT104">
        <f>(BT$9*'Growing stock'!BP$112)*'Other data'!$E$41</f>
        <v>0.31462592475956597</v>
      </c>
      <c r="BU104">
        <f>(BU$9*'Growing stock'!BQ$112)*'Other data'!$E$41</f>
        <v>0.31490010959504144</v>
      </c>
      <c r="BV104">
        <f>(BV$9*'Growing stock'!BR$112)*'Other data'!$E$41</f>
        <v>0.3151723219089051</v>
      </c>
      <c r="BW104">
        <f>(BW$9*'Growing stock'!BS$112)*'Other data'!$E$41</f>
        <v>0.31544258291073279</v>
      </c>
      <c r="BX104">
        <f>(BX$9*'Growing stock'!BT$112)*'Other data'!$E$41</f>
        <v>0.31571091350711167</v>
      </c>
      <c r="BY104">
        <f>(BY$9*'Growing stock'!BU$112)*'Other data'!$E$41</f>
        <v>0.31597733430703046</v>
      </c>
      <c r="BZ104">
        <f>(BZ$9*'Growing stock'!BV$112)*'Other data'!$E$41</f>
        <v>0.31624186562715573</v>
      </c>
    </row>
    <row r="105" spans="1:78" x14ac:dyDescent="0.35">
      <c r="A105" s="12" t="s">
        <v>119</v>
      </c>
      <c r="B105" s="152" t="s">
        <v>2</v>
      </c>
      <c r="C105" s="12" t="s">
        <v>8</v>
      </c>
      <c r="D105" s="40" t="s">
        <v>4</v>
      </c>
      <c r="E105" s="40" t="s">
        <v>21</v>
      </c>
      <c r="F105" t="s">
        <v>14</v>
      </c>
      <c r="J105">
        <f>(J$9*'Growing stock'!F$112)*'Other data'!$E$41*'Other data'!$E$43</f>
        <v>2.1117647099621585E-2</v>
      </c>
      <c r="K105">
        <f>(K$9*'Growing stock'!G$112)*'Other data'!$E$41*'Other data'!$E$43</f>
        <v>1.9976257564447694E-2</v>
      </c>
      <c r="L105">
        <f>(L$9*'Growing stock'!H$112)*'Other data'!$E$41*'Other data'!$E$43</f>
        <v>1.9718342982243932E-2</v>
      </c>
      <c r="M105">
        <f>(M$9*'Growing stock'!I$112)*'Other data'!$E$41*'Other data'!$E$43</f>
        <v>1.947062987340949E-2</v>
      </c>
      <c r="N105">
        <f>(N$9*'Growing stock'!J$112)*'Other data'!$E$41*'Other data'!$E$43</f>
        <v>1.9398322343916991E-2</v>
      </c>
      <c r="O105">
        <f>(O$9*'Growing stock'!K$112)*'Other data'!$E$41*'Other data'!$E$43</f>
        <v>1.9494948446239401E-2</v>
      </c>
      <c r="P105">
        <f>(P$9*'Growing stock'!L$112)*'Other data'!$E$41*'Other data'!$E$43</f>
        <v>1.8944908080533809E-2</v>
      </c>
      <c r="Q105">
        <f>(Q$9*'Growing stock'!M$112)*'Other data'!$E$41*'Other data'!$E$43</f>
        <v>1.8424576640793503E-2</v>
      </c>
      <c r="R105">
        <f>(R$9*'Growing stock'!N$112)*'Other data'!$E$41*'Other data'!$E$43</f>
        <v>1.8841432407858516E-2</v>
      </c>
      <c r="S105">
        <f>(S$9*'Growing stock'!O$112)*'Other data'!$E$41*'Other data'!$E$43</f>
        <v>1.7586301479575663E-2</v>
      </c>
      <c r="T105">
        <f>(T$9*'Growing stock'!P$112)*'Other data'!$E$41*'Other data'!$E$43</f>
        <v>1.7693641295943193E-2</v>
      </c>
      <c r="U105">
        <f>(U$9*'Growing stock'!Q$112)*'Other data'!$E$41*'Other data'!$E$43</f>
        <v>1.8491390335447923E-2</v>
      </c>
      <c r="V105">
        <f>(V$9*'Growing stock'!R$112)*'Other data'!$E$41*'Other data'!$E$43</f>
        <v>1.7313333680537876E-2</v>
      </c>
      <c r="W105">
        <f>(W$9*'Growing stock'!S$112)*'Other data'!$E$41*'Other data'!$E$43</f>
        <v>1.6856163933890795E-2</v>
      </c>
      <c r="X105">
        <f>(X$9*'Growing stock'!T$112)*'Other data'!$E$41*'Other data'!$E$43</f>
        <v>3.64741983151241E-2</v>
      </c>
      <c r="Y105">
        <f>(Y$9*'Growing stock'!U$112)*'Other data'!$E$41*'Other data'!$E$43</f>
        <v>3.5520756110296842E-2</v>
      </c>
      <c r="Z105">
        <f>(Z$9*'Growing stock'!V$112)*'Other data'!$E$41*'Other data'!$E$43</f>
        <v>3.6476802903029425E-2</v>
      </c>
      <c r="AA105">
        <f>(AA$9*'Growing stock'!W$112)*'Other data'!$E$41*'Other data'!$E$43</f>
        <v>3.7401200607264151E-2</v>
      </c>
      <c r="AB105">
        <f>(AB$9*'Growing stock'!X$112)*'Other data'!$E$41*'Other data'!$E$43</f>
        <v>3.8295495206657253E-2</v>
      </c>
      <c r="AC105">
        <f>(AC$9*'Growing stock'!Y$112)*'Other data'!$E$41*'Other data'!$E$43</f>
        <v>3.9260258786791007E-2</v>
      </c>
      <c r="AD105">
        <f>(AD$9*'Growing stock'!Z$112)*'Other data'!$E$41*'Other data'!$E$43</f>
        <v>4.01029629928693E-2</v>
      </c>
      <c r="AE105">
        <f>(AE$9*'Growing stock'!AA$112)*'Other data'!$E$41*'Other data'!$E$43</f>
        <v>4.0918854332229922E-2</v>
      </c>
      <c r="AF105">
        <f>(AF$9*'Growing stock'!AB$112)*'Other data'!$E$41*'Other data'!$E$43</f>
        <v>4.1708053357574153E-2</v>
      </c>
      <c r="AG105">
        <f>(AG$9*'Growing stock'!AC$112)*'Other data'!$E$41*'Other data'!$E$43</f>
        <v>4.2473639100601299E-2</v>
      </c>
      <c r="AH105">
        <f>(AH$9*'Growing stock'!AD$112)*'Other data'!$E$41*'Other data'!$E$43</f>
        <v>4.3216177473106722E-2</v>
      </c>
      <c r="AI105">
        <f>(AI$9*'Growing stock'!AE$112)*'Other data'!$E$41*'Other data'!$E$43</f>
        <v>7.6887917942007139E-2</v>
      </c>
      <c r="AJ105">
        <f>(AJ$9*'Growing stock'!AF$112)*'Other data'!$E$41*'Other data'!$E$43</f>
        <v>7.7332673591775022E-2</v>
      </c>
      <c r="AK105">
        <f>(AK$9*'Growing stock'!AG$112)*'Other data'!$E$41*'Other data'!$E$43</f>
        <v>7.7771900186974885E-2</v>
      </c>
      <c r="AL105">
        <f>(AL$9*'Growing stock'!AH$112)*'Other data'!$E$41*'Other data'!$E$43</f>
        <v>7.8202497977950286E-2</v>
      </c>
      <c r="AM105">
        <f>(AM$9*'Growing stock'!AI$112)*'Other data'!$E$41*'Other data'!$E$43</f>
        <v>7.8624301634238822E-2</v>
      </c>
      <c r="AN105">
        <f>(AN$9*'Growing stock'!AJ$112)*'Other data'!$E$41*'Other data'!$E$43</f>
        <v>7.9035945281170791E-2</v>
      </c>
      <c r="AO105">
        <f>(AO$9*'Growing stock'!AK$112)*'Other data'!$E$41*'Other data'!$E$43</f>
        <v>7.9441364389460131E-2</v>
      </c>
      <c r="AP105">
        <f>(AP$9*'Growing stock'!AL$112)*'Other data'!$E$41*'Other data'!$E$43</f>
        <v>7.9839026716505154E-2</v>
      </c>
      <c r="AQ105">
        <f>(AQ$9*'Growing stock'!AM$112)*'Other data'!$E$41*'Other data'!$E$43</f>
        <v>8.0229617317008783E-2</v>
      </c>
      <c r="AR105">
        <f>(AR$9*'Growing stock'!AN$112)*'Other data'!$E$41*'Other data'!$E$43</f>
        <v>7.9824673169121521E-2</v>
      </c>
      <c r="AS105">
        <f>(AS$9*'Growing stock'!AO$112)*'Other data'!$E$41*'Other data'!$E$43</f>
        <v>7.9433373671240426E-2</v>
      </c>
      <c r="AT105">
        <f>(AT$9*'Growing stock'!AP$112)*'Other data'!$E$41*'Other data'!$E$43</f>
        <v>7.905192471795984E-2</v>
      </c>
      <c r="AU105">
        <f>(AU$9*'Growing stock'!AQ$112)*'Other data'!$E$41*'Other data'!$E$43</f>
        <v>7.8681208349667686E-2</v>
      </c>
      <c r="AV105">
        <f>(AV$9*'Growing stock'!AR$112)*'Other data'!$E$41*'Other data'!$E$43</f>
        <v>7.8320877263884869E-2</v>
      </c>
      <c r="AW105">
        <f>(AW$9*'Growing stock'!AS$112)*'Other data'!$E$41*'Other data'!$E$43</f>
        <v>7.9113288692791411E-2</v>
      </c>
      <c r="AX105">
        <f>(AX$9*'Growing stock'!AT$112)*'Other data'!$E$41*'Other data'!$E$43</f>
        <v>7.9898553464736052E-2</v>
      </c>
      <c r="AY105">
        <f>(AY$9*'Growing stock'!AU$112)*'Other data'!$E$41*'Other data'!$E$43</f>
        <v>8.0680798936795792E-2</v>
      </c>
      <c r="AZ105">
        <f>(AZ$9*'Growing stock'!AV$112)*'Other data'!$E$41*'Other data'!$E$43</f>
        <v>8.1459521801091006E-2</v>
      </c>
      <c r="BA105">
        <f>(BA$9*'Growing stock'!AW$112)*'Other data'!$E$41*'Other data'!$E$43</f>
        <v>9.369182034092878E-2</v>
      </c>
      <c r="BB105">
        <f>(BB$9*'Growing stock'!AX$112)*'Other data'!$E$41*'Other data'!$E$43</f>
        <v>9.5215664132957831E-2</v>
      </c>
      <c r="BC105">
        <f>(BC$9*'Growing stock'!AY$112)*'Other data'!$E$41*'Other data'!$E$43</f>
        <v>9.6747595554054544E-2</v>
      </c>
      <c r="BD105">
        <f>(BD$9*'Growing stock'!AZ$112)*'Other data'!$E$41*'Other data'!$E$43</f>
        <v>9.8284757315718674E-2</v>
      </c>
      <c r="BE105">
        <f>(BE$9*'Growing stock'!BA$112)*'Other data'!$E$41*'Other data'!$E$43</f>
        <v>9.8502237402760748E-2</v>
      </c>
      <c r="BF105">
        <f>(BF$9*'Growing stock'!BB$112)*'Other data'!$E$41*'Other data'!$E$43</f>
        <v>9.8674410033056964E-2</v>
      </c>
      <c r="BG105">
        <f>(BG$9*'Growing stock'!BC$112)*'Other data'!$E$41*'Other data'!$E$43</f>
        <v>9.8712648736204653E-2</v>
      </c>
      <c r="BH105">
        <f>(BH$9*'Growing stock'!BD$112)*'Other data'!$E$41*'Other data'!$E$43</f>
        <v>9.8889943502863856E-2</v>
      </c>
      <c r="BI105">
        <f>(BI$9*'Growing stock'!BE$112)*'Other data'!$E$41*'Other data'!$E$43</f>
        <v>9.9066326859415327E-2</v>
      </c>
      <c r="BJ105">
        <f>(BJ$9*'Growing stock'!BF$112)*'Other data'!$E$41*'Other data'!$E$43</f>
        <v>9.9248678662367085E-2</v>
      </c>
      <c r="BK105">
        <f>(BK$9*'Growing stock'!BG$112)*'Other data'!$E$41*'Other data'!$E$43</f>
        <v>9.9430070302221132E-2</v>
      </c>
      <c r="BL105">
        <f>(BL$9*'Growing stock'!BH$112)*'Other data'!$E$41*'Other data'!$E$43</f>
        <v>9.9610509342591136E-2</v>
      </c>
      <c r="BM105">
        <f>(BM$9*'Growing stock'!BI$112)*'Other data'!$E$41*'Other data'!$E$43</f>
        <v>9.9790003267856683E-2</v>
      </c>
      <c r="BN105">
        <f>(BN$9*'Growing stock'!BJ$112)*'Other data'!$E$41*'Other data'!$E$43</f>
        <v>9.99685594841975E-2</v>
      </c>
      <c r="BO105">
        <f>(BO$9*'Growing stock'!BK$112)*'Other data'!$E$41*'Other data'!$E$43</f>
        <v>0.10014618532061274</v>
      </c>
      <c r="BP105">
        <f>(BP$9*'Growing stock'!BL$112)*'Other data'!$E$41*'Other data'!$E$43</f>
        <v>0.10032288802992347</v>
      </c>
      <c r="BQ105">
        <f>(BQ$9*'Growing stock'!BM$112)*'Other data'!$E$41*'Other data'!$E$43</f>
        <v>0.10041322187722874</v>
      </c>
      <c r="BR105">
        <f>(BR$9*'Growing stock'!BN$112)*'Other data'!$E$41*'Other data'!$E$43</f>
        <v>0.10050289636395418</v>
      </c>
      <c r="BS105">
        <f>(BS$9*'Growing stock'!BO$112)*'Other data'!$E$41*'Other data'!$E$43</f>
        <v>0.10059191868300958</v>
      </c>
      <c r="BT105">
        <f>(BT$9*'Growing stock'!BP$112)*'Other data'!$E$41*'Other data'!$E$43</f>
        <v>0.10068029592306112</v>
      </c>
      <c r="BU105">
        <f>(BU$9*'Growing stock'!BQ$112)*'Other data'!$E$41*'Other data'!$E$43</f>
        <v>0.10076803507041326</v>
      </c>
      <c r="BV105">
        <f>(BV$9*'Growing stock'!BR$112)*'Other data'!$E$41*'Other data'!$E$43</f>
        <v>0.10085514301084963</v>
      </c>
      <c r="BW105">
        <f>(BW$9*'Growing stock'!BS$112)*'Other data'!$E$41*'Other data'!$E$43</f>
        <v>0.1009416265314345</v>
      </c>
      <c r="BX105">
        <f>(BX$9*'Growing stock'!BT$112)*'Other data'!$E$41*'Other data'!$E$43</f>
        <v>0.10102749232227573</v>
      </c>
      <c r="BY105">
        <f>(BY$9*'Growing stock'!BU$112)*'Other data'!$E$41*'Other data'!$E$43</f>
        <v>0.10111274697824975</v>
      </c>
      <c r="BZ105">
        <f>(BZ$9*'Growing stock'!BV$112)*'Other data'!$E$41*'Other data'!$E$43</f>
        <v>0.10119739700068983</v>
      </c>
    </row>
    <row r="106" spans="1:78" x14ac:dyDescent="0.35">
      <c r="A106" s="12" t="s">
        <v>119</v>
      </c>
      <c r="B106" s="152" t="s">
        <v>2</v>
      </c>
      <c r="C106" s="12" t="s">
        <v>8</v>
      </c>
      <c r="D106" s="40" t="s">
        <v>4</v>
      </c>
      <c r="E106" s="40" t="s">
        <v>25</v>
      </c>
      <c r="F106" t="s">
        <v>13</v>
      </c>
      <c r="J106">
        <f>J$9*'Growing stock'!F$112*'Other data'!$E$47*'Other data'!$E$41</f>
        <v>3.9595588311790468E-3</v>
      </c>
      <c r="K106">
        <f>K$9*'Growing stock'!G$112*'Other data'!$E$47*'Other data'!$E$41</f>
        <v>3.7455482933339427E-3</v>
      </c>
      <c r="L106">
        <f>L$9*'Growing stock'!H$112*'Other data'!$E$47*'Other data'!$E$41</f>
        <v>3.6971893091707372E-3</v>
      </c>
      <c r="M106">
        <f>M$9*'Growing stock'!I$112*'Other data'!$E$47*'Other data'!$E$41</f>
        <v>3.6507431012642792E-3</v>
      </c>
      <c r="N106">
        <f>N$9*'Growing stock'!J$112*'Other data'!$E$47*'Other data'!$E$41</f>
        <v>3.6371854394844356E-3</v>
      </c>
      <c r="O106">
        <f>O$9*'Growing stock'!K$112*'Other data'!$E$47*'Other data'!$E$41</f>
        <v>3.6553028336698879E-3</v>
      </c>
      <c r="P106">
        <f>P$9*'Growing stock'!L$112*'Other data'!$E$47*'Other data'!$E$41</f>
        <v>3.5521702651000889E-3</v>
      </c>
      <c r="Q106">
        <f>Q$9*'Growing stock'!M$112*'Other data'!$E$47*'Other data'!$E$41</f>
        <v>3.4546081201487821E-3</v>
      </c>
      <c r="R106">
        <f>R$9*'Growing stock'!N$112*'Other data'!$E$47*'Other data'!$E$41</f>
        <v>3.5327685764734718E-3</v>
      </c>
      <c r="S106">
        <f>S$9*'Growing stock'!O$112*'Other data'!$E$47*'Other data'!$E$41</f>
        <v>3.2974315274204367E-3</v>
      </c>
      <c r="T106">
        <f>T$9*'Growing stock'!P$112*'Other data'!$E$47*'Other data'!$E$41</f>
        <v>3.3175577429893481E-3</v>
      </c>
      <c r="U106">
        <f>U$9*'Growing stock'!Q$112*'Other data'!$E$47*'Other data'!$E$41</f>
        <v>3.4671356878964855E-3</v>
      </c>
      <c r="V106">
        <f>V$9*'Growing stock'!R$112*'Other data'!$E$47*'Other data'!$E$41</f>
        <v>3.2462500651008509E-3</v>
      </c>
      <c r="W106">
        <f>W$9*'Growing stock'!S$112*'Other data'!$E$47*'Other data'!$E$41</f>
        <v>3.1605307376045238E-3</v>
      </c>
      <c r="X106">
        <f>X$9*'Growing stock'!T$112*'Other data'!$E$47*'Other data'!$E$41</f>
        <v>6.8389121840857691E-3</v>
      </c>
      <c r="Y106">
        <f>Y$9*'Growing stock'!U$112*'Other data'!$E$47*'Other data'!$E$41</f>
        <v>6.6601417706806569E-3</v>
      </c>
      <c r="Z106">
        <f>Z$9*'Growing stock'!V$112*'Other data'!$E$47*'Other data'!$E$41</f>
        <v>6.8394005443180167E-3</v>
      </c>
      <c r="AA106">
        <f>AA$9*'Growing stock'!W$112*'Other data'!$E$47*'Other data'!$E$41</f>
        <v>7.0127251138620283E-3</v>
      </c>
      <c r="AB106">
        <f>AB$9*'Growing stock'!X$112*'Other data'!$E$47*'Other data'!$E$41</f>
        <v>7.1804053512482344E-3</v>
      </c>
      <c r="AC106">
        <f>AC$9*'Growing stock'!Y$112*'Other data'!$E$47*'Other data'!$E$41</f>
        <v>7.3612985225233133E-3</v>
      </c>
      <c r="AD106">
        <f>AD$9*'Growing stock'!Z$112*'Other data'!$E$47*'Other data'!$E$41</f>
        <v>7.5193055611629924E-3</v>
      </c>
      <c r="AE106">
        <f>AE$9*'Growing stock'!AA$112*'Other data'!$E$47*'Other data'!$E$41</f>
        <v>7.6722851872931099E-3</v>
      </c>
      <c r="AF106">
        <f>AF$9*'Growing stock'!AB$112*'Other data'!$E$47*'Other data'!$E$41</f>
        <v>7.8202600045451532E-3</v>
      </c>
      <c r="AG106">
        <f>AG$9*'Growing stock'!AC$112*'Other data'!$E$47*'Other data'!$E$41</f>
        <v>7.9638073313627426E-3</v>
      </c>
      <c r="AH106">
        <f>AH$9*'Growing stock'!AD$112*'Other data'!$E$47*'Other data'!$E$41</f>
        <v>8.1030332762075091E-3</v>
      </c>
      <c r="AI106">
        <f>AI$9*'Growing stock'!AE$112*'Other data'!$E$47*'Other data'!$E$41</f>
        <v>1.4416484614126339E-2</v>
      </c>
      <c r="AJ106">
        <f>AJ$9*'Growing stock'!AF$112*'Other data'!$E$47*'Other data'!$E$41</f>
        <v>1.4499876298457816E-2</v>
      </c>
      <c r="AK106">
        <f>AK$9*'Growing stock'!AG$112*'Other data'!$E$47*'Other data'!$E$41</f>
        <v>1.4582231285057793E-2</v>
      </c>
      <c r="AL106">
        <f>AL$9*'Growing stock'!AH$112*'Other data'!$E$47*'Other data'!$E$41</f>
        <v>1.4662968370865677E-2</v>
      </c>
      <c r="AM106">
        <f>AM$9*'Growing stock'!AI$112*'Other data'!$E$47*'Other data'!$E$41</f>
        <v>1.4742056556419778E-2</v>
      </c>
      <c r="AN106">
        <f>AN$9*'Growing stock'!AJ$112*'Other data'!$E$47*'Other data'!$E$41</f>
        <v>1.4819239740219523E-2</v>
      </c>
      <c r="AO106">
        <f>AO$9*'Growing stock'!AK$112*'Other data'!$E$47*'Other data'!$E$41</f>
        <v>1.4895255823023774E-2</v>
      </c>
      <c r="AP106">
        <f>AP$9*'Growing stock'!AL$112*'Other data'!$E$47*'Other data'!$E$41</f>
        <v>1.4969817509344716E-2</v>
      </c>
      <c r="AQ106">
        <f>AQ$9*'Growing stock'!AM$112*'Other data'!$E$47*'Other data'!$E$41</f>
        <v>1.5043053246939145E-2</v>
      </c>
      <c r="AR106">
        <f>AR$9*'Growing stock'!AN$112*'Other data'!$E$47*'Other data'!$E$41</f>
        <v>1.4967126219210284E-2</v>
      </c>
      <c r="AS106">
        <f>AS$9*'Growing stock'!AO$112*'Other data'!$E$47*'Other data'!$E$41</f>
        <v>1.4893757563357576E-2</v>
      </c>
      <c r="AT106">
        <f>AT$9*'Growing stock'!AP$112*'Other data'!$E$47*'Other data'!$E$41</f>
        <v>1.4822235884617469E-2</v>
      </c>
      <c r="AU106">
        <f>AU$9*'Growing stock'!AQ$112*'Other data'!$E$47*'Other data'!$E$41</f>
        <v>1.4752726565562691E-2</v>
      </c>
      <c r="AV106">
        <f>AV$9*'Growing stock'!AR$112*'Other data'!$E$47*'Other data'!$E$41</f>
        <v>1.4685164486978411E-2</v>
      </c>
      <c r="AW106">
        <f>AW$9*'Growing stock'!AS$112*'Other data'!$E$47*'Other data'!$E$41</f>
        <v>1.4833741629898388E-2</v>
      </c>
      <c r="AX106">
        <f>AX$9*'Growing stock'!AT$112*'Other data'!$E$47*'Other data'!$E$41</f>
        <v>1.4980978774638011E-2</v>
      </c>
      <c r="AY106">
        <f>AY$9*'Growing stock'!AU$112*'Other data'!$E$47*'Other data'!$E$41</f>
        <v>1.5127649800649214E-2</v>
      </c>
      <c r="AZ106">
        <f>AZ$9*'Growing stock'!AV$112*'Other data'!$E$47*'Other data'!$E$41</f>
        <v>1.5273660337704562E-2</v>
      </c>
      <c r="BA106">
        <f>BA$9*'Growing stock'!AW$112*'Other data'!$E$47*'Other data'!$E$41</f>
        <v>1.7567216313924144E-2</v>
      </c>
      <c r="BB106">
        <f>BB$9*'Growing stock'!AX$112*'Other data'!$E$47*'Other data'!$E$41</f>
        <v>1.7852937024929592E-2</v>
      </c>
      <c r="BC106">
        <f>BC$9*'Growing stock'!AY$112*'Other data'!$E$47*'Other data'!$E$41</f>
        <v>1.8140174166385227E-2</v>
      </c>
      <c r="BD106">
        <f>BD$9*'Growing stock'!AZ$112*'Other data'!$E$47*'Other data'!$E$41</f>
        <v>1.8428391996697251E-2</v>
      </c>
      <c r="BE106">
        <f>BE$9*'Growing stock'!BA$112*'Other data'!$E$47*'Other data'!$E$41</f>
        <v>1.8469169513017639E-2</v>
      </c>
      <c r="BF106">
        <f>BF$9*'Growing stock'!BB$112*'Other data'!$E$47*'Other data'!$E$41</f>
        <v>1.8501451881198179E-2</v>
      </c>
      <c r="BG106">
        <f>BG$9*'Growing stock'!BC$112*'Other data'!$E$47*'Other data'!$E$41</f>
        <v>1.8508621638038372E-2</v>
      </c>
      <c r="BH106">
        <f>BH$9*'Growing stock'!BD$112*'Other data'!$E$47*'Other data'!$E$41</f>
        <v>1.854186440678697E-2</v>
      </c>
      <c r="BI106">
        <f>BI$9*'Growing stock'!BE$112*'Other data'!$E$47*'Other data'!$E$41</f>
        <v>1.8574936286140372E-2</v>
      </c>
      <c r="BJ106">
        <f>BJ$9*'Growing stock'!BF$112*'Other data'!$E$47*'Other data'!$E$41</f>
        <v>1.8609127249193825E-2</v>
      </c>
      <c r="BK106">
        <f>BK$9*'Growing stock'!BG$112*'Other data'!$E$47*'Other data'!$E$41</f>
        <v>1.864313818166646E-2</v>
      </c>
      <c r="BL106">
        <f>BL$9*'Growing stock'!BH$112*'Other data'!$E$47*'Other data'!$E$41</f>
        <v>1.8676970501735835E-2</v>
      </c>
      <c r="BM106">
        <f>BM$9*'Growing stock'!BI$112*'Other data'!$E$47*'Other data'!$E$41</f>
        <v>1.8710625612723127E-2</v>
      </c>
      <c r="BN106">
        <f>BN$9*'Growing stock'!BJ$112*'Other data'!$E$47*'Other data'!$E$41</f>
        <v>1.874410490328703E-2</v>
      </c>
      <c r="BO106">
        <f>BO$9*'Growing stock'!BK$112*'Other data'!$E$47*'Other data'!$E$41</f>
        <v>1.8777409747614889E-2</v>
      </c>
      <c r="BP106">
        <f>BP$9*'Growing stock'!BL$112*'Other data'!$E$47*'Other data'!$E$41</f>
        <v>1.8810541505610647E-2</v>
      </c>
      <c r="BQ106">
        <f>BQ$9*'Growing stock'!BM$112*'Other data'!$E$47*'Other data'!$E$41</f>
        <v>1.8827479101980391E-2</v>
      </c>
      <c r="BR106">
        <f>BR$9*'Growing stock'!BN$112*'Other data'!$E$47*'Other data'!$E$41</f>
        <v>1.8844293068241407E-2</v>
      </c>
      <c r="BS106">
        <f>BS$9*'Growing stock'!BO$112*'Other data'!$E$47*'Other data'!$E$41</f>
        <v>1.8860984753064299E-2</v>
      </c>
      <c r="BT106">
        <f>BT$9*'Growing stock'!BP$112*'Other data'!$E$47*'Other data'!$E$41</f>
        <v>1.887755548557396E-2</v>
      </c>
      <c r="BU106">
        <f>BU$9*'Growing stock'!BQ$112*'Other data'!$E$47*'Other data'!$E$41</f>
        <v>1.8894006575702487E-2</v>
      </c>
      <c r="BV106">
        <f>BV$9*'Growing stock'!BR$112*'Other data'!$E$47*'Other data'!$E$41</f>
        <v>1.8910339314534303E-2</v>
      </c>
      <c r="BW106">
        <f>BW$9*'Growing stock'!BS$112*'Other data'!$E$47*'Other data'!$E$41</f>
        <v>1.8926554974643968E-2</v>
      </c>
      <c r="BX106">
        <f>BX$9*'Growing stock'!BT$112*'Other data'!$E$47*'Other data'!$E$41</f>
        <v>1.8942654810426698E-2</v>
      </c>
      <c r="BY106">
        <f>BY$9*'Growing stock'!BU$112*'Other data'!$E$47*'Other data'!$E$41</f>
        <v>1.8958640058421829E-2</v>
      </c>
      <c r="BZ106">
        <f>BZ$9*'Growing stock'!BV$112*'Other data'!$E$47*'Other data'!$E$41</f>
        <v>1.8974511937629342E-2</v>
      </c>
    </row>
    <row r="107" spans="1:78" x14ac:dyDescent="0.35">
      <c r="A107" s="12" t="s">
        <v>119</v>
      </c>
      <c r="B107" s="152" t="s">
        <v>2</v>
      </c>
      <c r="C107" s="12" t="s">
        <v>8</v>
      </c>
      <c r="D107" s="40" t="s">
        <v>4</v>
      </c>
      <c r="E107" s="40" t="s">
        <v>23</v>
      </c>
      <c r="F107" t="s">
        <v>14</v>
      </c>
      <c r="J107">
        <f>J$9*'Growing stock'!F$112*'Other data'!$E$41*'Other data'!$E$45</f>
        <v>1.5178308852853014E-2</v>
      </c>
      <c r="K107">
        <f>K$9*'Growing stock'!G$112*'Other data'!$E$41*'Other data'!$E$45</f>
        <v>1.435793512444678E-2</v>
      </c>
      <c r="L107">
        <f>L$9*'Growing stock'!H$112*'Other data'!$E$41*'Other data'!$E$45</f>
        <v>1.4172559018487827E-2</v>
      </c>
      <c r="M107">
        <f>M$9*'Growing stock'!I$112*'Other data'!$E$41*'Other data'!$E$45</f>
        <v>1.3994515221513073E-2</v>
      </c>
      <c r="N107">
        <f>N$9*'Growing stock'!J$112*'Other data'!$E$41*'Other data'!$E$45</f>
        <v>1.3942544184690337E-2</v>
      </c>
      <c r="O107">
        <f>O$9*'Growing stock'!K$112*'Other data'!$E$41*'Other data'!$E$45</f>
        <v>1.4011994195734571E-2</v>
      </c>
      <c r="P107">
        <f>P$9*'Growing stock'!L$112*'Other data'!$E$41*'Other data'!$E$45</f>
        <v>1.3616652682883675E-2</v>
      </c>
      <c r="Q107">
        <f>Q$9*'Growing stock'!M$112*'Other data'!$E$41*'Other data'!$E$45</f>
        <v>1.3242664460570331E-2</v>
      </c>
      <c r="R107">
        <f>R$9*'Growing stock'!N$112*'Other data'!$E$41*'Other data'!$E$45</f>
        <v>1.3542279543148308E-2</v>
      </c>
      <c r="S107">
        <f>S$9*'Growing stock'!O$112*'Other data'!$E$41*'Other data'!$E$45</f>
        <v>1.2640154188445009E-2</v>
      </c>
      <c r="T107">
        <f>T$9*'Growing stock'!P$112*'Other data'!$E$41*'Other data'!$E$45</f>
        <v>1.2717304681459169E-2</v>
      </c>
      <c r="U107">
        <f>U$9*'Growing stock'!Q$112*'Other data'!$E$41*'Other data'!$E$45</f>
        <v>1.3290686803603194E-2</v>
      </c>
      <c r="V107">
        <f>V$9*'Growing stock'!R$112*'Other data'!$E$41*'Other data'!$E$45</f>
        <v>1.2443958582886598E-2</v>
      </c>
      <c r="W107">
        <f>W$9*'Growing stock'!S$112*'Other data'!$E$41*'Other data'!$E$45</f>
        <v>1.211536782748401E-2</v>
      </c>
      <c r="X107">
        <f>X$9*'Growing stock'!T$112*'Other data'!$E$41*'Other data'!$E$45</f>
        <v>2.6215830038995448E-2</v>
      </c>
      <c r="Y107">
        <f>Y$9*'Growing stock'!U$112*'Other data'!$E$41*'Other data'!$E$45</f>
        <v>2.5530543454275856E-2</v>
      </c>
      <c r="Z107">
        <f>Z$9*'Growing stock'!V$112*'Other data'!$E$41*'Other data'!$E$45</f>
        <v>2.62177020865524E-2</v>
      </c>
      <c r="AA107">
        <f>AA$9*'Growing stock'!W$112*'Other data'!$E$41*'Other data'!$E$45</f>
        <v>2.6882112936471109E-2</v>
      </c>
      <c r="AB107">
        <f>AB$9*'Growing stock'!X$112*'Other data'!$E$41*'Other data'!$E$45</f>
        <v>2.75248871797849E-2</v>
      </c>
      <c r="AC107">
        <f>AC$9*'Growing stock'!Y$112*'Other data'!$E$41*'Other data'!$E$45</f>
        <v>2.8218311003006036E-2</v>
      </c>
      <c r="AD107">
        <f>AD$9*'Growing stock'!Z$112*'Other data'!$E$41*'Other data'!$E$45</f>
        <v>2.8824004651124811E-2</v>
      </c>
      <c r="AE107">
        <f>AE$9*'Growing stock'!AA$112*'Other data'!$E$41*'Other data'!$E$45</f>
        <v>2.9410426551290256E-2</v>
      </c>
      <c r="AF107">
        <f>AF$9*'Growing stock'!AB$112*'Other data'!$E$41*'Other data'!$E$45</f>
        <v>2.9977663350756422E-2</v>
      </c>
      <c r="AG107">
        <f>AG$9*'Growing stock'!AC$112*'Other data'!$E$41*'Other data'!$E$45</f>
        <v>3.0527928103557183E-2</v>
      </c>
      <c r="AH107">
        <f>AH$9*'Growing stock'!AD$112*'Other data'!$E$41*'Other data'!$E$45</f>
        <v>3.1061627558795456E-2</v>
      </c>
      <c r="AI107">
        <f>AI$9*'Growing stock'!AE$112*'Other data'!$E$41*'Other data'!$E$45</f>
        <v>5.5263191020817636E-2</v>
      </c>
      <c r="AJ107">
        <f>AJ$9*'Growing stock'!AF$112*'Other data'!$E$41*'Other data'!$E$45</f>
        <v>5.5582859144088302E-2</v>
      </c>
      <c r="AK107">
        <f>AK$9*'Growing stock'!AG$112*'Other data'!$E$41*'Other data'!$E$45</f>
        <v>5.5898553259388202E-2</v>
      </c>
      <c r="AL107">
        <f>AL$9*'Growing stock'!AH$112*'Other data'!$E$41*'Other data'!$E$45</f>
        <v>5.6208045421651767E-2</v>
      </c>
      <c r="AM107">
        <f>AM$9*'Growing stock'!AI$112*'Other data'!$E$41*'Other data'!$E$45</f>
        <v>5.6511216799609153E-2</v>
      </c>
      <c r="AN107">
        <f>AN$9*'Growing stock'!AJ$112*'Other data'!$E$41*'Other data'!$E$45</f>
        <v>5.6807085670841508E-2</v>
      </c>
      <c r="AO107">
        <f>AO$9*'Growing stock'!AK$112*'Other data'!$E$41*'Other data'!$E$45</f>
        <v>5.7098480654924469E-2</v>
      </c>
      <c r="AP107">
        <f>AP$9*'Growing stock'!AL$112*'Other data'!$E$41*'Other data'!$E$45</f>
        <v>5.7384300452488081E-2</v>
      </c>
      <c r="AQ107">
        <f>AQ$9*'Growing stock'!AM$112*'Other data'!$E$41*'Other data'!$E$45</f>
        <v>5.7665037446600065E-2</v>
      </c>
      <c r="AR107">
        <f>AR$9*'Growing stock'!AN$112*'Other data'!$E$41*'Other data'!$E$45</f>
        <v>5.7373983840306092E-2</v>
      </c>
      <c r="AS107">
        <f>AS$9*'Growing stock'!AO$112*'Other data'!$E$41*'Other data'!$E$45</f>
        <v>5.7092737326204054E-2</v>
      </c>
      <c r="AT107">
        <f>AT$9*'Growing stock'!AP$112*'Other data'!$E$41*'Other data'!$E$45</f>
        <v>5.6818570891033635E-2</v>
      </c>
      <c r="AU107">
        <f>AU$9*'Growing stock'!AQ$112*'Other data'!$E$41*'Other data'!$E$45</f>
        <v>5.6552118501323655E-2</v>
      </c>
      <c r="AV107">
        <f>AV$9*'Growing stock'!AR$112*'Other data'!$E$41*'Other data'!$E$45</f>
        <v>5.6293130533417252E-2</v>
      </c>
      <c r="AW107">
        <f>AW$9*'Growing stock'!AS$112*'Other data'!$E$41*'Other data'!$E$45</f>
        <v>5.6862676247943826E-2</v>
      </c>
      <c r="AX107">
        <f>AX$9*'Growing stock'!AT$112*'Other data'!$E$41*'Other data'!$E$45</f>
        <v>5.7427085302779041E-2</v>
      </c>
      <c r="AY107">
        <f>AY$9*'Growing stock'!AU$112*'Other data'!$E$41*'Other data'!$E$45</f>
        <v>5.7989324235821975E-2</v>
      </c>
      <c r="AZ107">
        <f>AZ$9*'Growing stock'!AV$112*'Other data'!$E$41*'Other data'!$E$45</f>
        <v>5.8549031294534162E-2</v>
      </c>
      <c r="BA107">
        <f>BA$9*'Growing stock'!AW$112*'Other data'!$E$41*'Other data'!$E$45</f>
        <v>6.7340995870042566E-2</v>
      </c>
      <c r="BB107">
        <f>BB$9*'Growing stock'!AX$112*'Other data'!$E$41*'Other data'!$E$45</f>
        <v>6.8436258595563446E-2</v>
      </c>
      <c r="BC107">
        <f>BC$9*'Growing stock'!AY$112*'Other data'!$E$41*'Other data'!$E$45</f>
        <v>6.9537334304476714E-2</v>
      </c>
      <c r="BD107">
        <f>BD$9*'Growing stock'!AZ$112*'Other data'!$E$41*'Other data'!$E$45</f>
        <v>7.0642169320672799E-2</v>
      </c>
      <c r="BE107">
        <f>BE$9*'Growing stock'!BA$112*'Other data'!$E$41*'Other data'!$E$45</f>
        <v>7.0798483133234294E-2</v>
      </c>
      <c r="BF107">
        <f>BF$9*'Growing stock'!BB$112*'Other data'!$E$41*'Other data'!$E$45</f>
        <v>7.0922232211259692E-2</v>
      </c>
      <c r="BG107">
        <f>BG$9*'Growing stock'!BC$112*'Other data'!$E$41*'Other data'!$E$45</f>
        <v>7.094971627914709E-2</v>
      </c>
      <c r="BH107">
        <f>BH$9*'Growing stock'!BD$112*'Other data'!$E$41*'Other data'!$E$45</f>
        <v>7.1077146892683393E-2</v>
      </c>
      <c r="BI107">
        <f>BI$9*'Growing stock'!BE$112*'Other data'!$E$41*'Other data'!$E$45</f>
        <v>7.1203922430204777E-2</v>
      </c>
      <c r="BJ107">
        <f>BJ$9*'Growing stock'!BF$112*'Other data'!$E$41*'Other data'!$E$45</f>
        <v>7.1334987788576346E-2</v>
      </c>
      <c r="BK107">
        <f>BK$9*'Growing stock'!BG$112*'Other data'!$E$41*'Other data'!$E$45</f>
        <v>7.1465363029721438E-2</v>
      </c>
      <c r="BL107">
        <f>BL$9*'Growing stock'!BH$112*'Other data'!$E$41*'Other data'!$E$45</f>
        <v>7.1595053589987384E-2</v>
      </c>
      <c r="BM107">
        <f>BM$9*'Growing stock'!BI$112*'Other data'!$E$41*'Other data'!$E$45</f>
        <v>7.1724064848771987E-2</v>
      </c>
      <c r="BN107">
        <f>BN$9*'Growing stock'!BJ$112*'Other data'!$E$41*'Other data'!$E$45</f>
        <v>7.1852402129266954E-2</v>
      </c>
      <c r="BO107">
        <f>BO$9*'Growing stock'!BK$112*'Other data'!$E$41*'Other data'!$E$45</f>
        <v>7.1980070699190407E-2</v>
      </c>
      <c r="BP107">
        <f>BP$9*'Growing stock'!BL$112*'Other data'!$E$41*'Other data'!$E$45</f>
        <v>7.2107075771507489E-2</v>
      </c>
      <c r="BQ107">
        <f>BQ$9*'Growing stock'!BM$112*'Other data'!$E$41*'Other data'!$E$45</f>
        <v>7.2172003224258166E-2</v>
      </c>
      <c r="BR107">
        <f>BR$9*'Growing stock'!BN$112*'Other data'!$E$41*'Other data'!$E$45</f>
        <v>7.2236456761592072E-2</v>
      </c>
      <c r="BS107">
        <f>BS$9*'Growing stock'!BO$112*'Other data'!$E$41*'Other data'!$E$45</f>
        <v>7.2300441553413142E-2</v>
      </c>
      <c r="BT107">
        <f>BT$9*'Growing stock'!BP$112*'Other data'!$E$41*'Other data'!$E$45</f>
        <v>7.2363962694700176E-2</v>
      </c>
      <c r="BU107">
        <f>BU$9*'Growing stock'!BQ$112*'Other data'!$E$41*'Other data'!$E$45</f>
        <v>7.2427025206859535E-2</v>
      </c>
      <c r="BV107">
        <f>BV$9*'Growing stock'!BR$112*'Other data'!$E$41*'Other data'!$E$45</f>
        <v>7.2489634039048179E-2</v>
      </c>
      <c r="BW107">
        <f>BW$9*'Growing stock'!BS$112*'Other data'!$E$41*'Other data'!$E$45</f>
        <v>7.2551794069468545E-2</v>
      </c>
      <c r="BX107">
        <f>BX$9*'Growing stock'!BT$112*'Other data'!$E$41*'Other data'!$E$45</f>
        <v>7.2613510106635692E-2</v>
      </c>
      <c r="BY107">
        <f>BY$9*'Growing stock'!BU$112*'Other data'!$E$41*'Other data'!$E$45</f>
        <v>7.2674786890617002E-2</v>
      </c>
      <c r="BZ107">
        <f>BZ$9*'Growing stock'!BV$112*'Other data'!$E$41*'Other data'!$E$45</f>
        <v>7.2735629094245816E-2</v>
      </c>
    </row>
    <row r="108" spans="1:78" x14ac:dyDescent="0.35">
      <c r="A108" s="12" t="s">
        <v>119</v>
      </c>
      <c r="B108" s="152" t="s">
        <v>2</v>
      </c>
      <c r="C108" s="12" t="s">
        <v>8</v>
      </c>
      <c r="D108" s="40" t="s">
        <v>4</v>
      </c>
      <c r="E108" s="40" t="s">
        <v>24</v>
      </c>
      <c r="F108" t="s">
        <v>15</v>
      </c>
      <c r="J108">
        <f>J$9*'Growing stock'!F$112*'Other data'!$E$41*'Other data'!$E$46</f>
        <v>1.3198529437263491E-3</v>
      </c>
      <c r="K108">
        <f>K$9*'Growing stock'!G$112*'Other data'!$E$41*'Other data'!$E$46</f>
        <v>1.2485160977779809E-3</v>
      </c>
      <c r="L108">
        <f>L$9*'Growing stock'!H$112*'Other data'!$E$41*'Other data'!$E$46</f>
        <v>1.2323964363902457E-3</v>
      </c>
      <c r="M108">
        <f>M$9*'Growing stock'!I$112*'Other data'!$E$41*'Other data'!$E$46</f>
        <v>1.2169143670880931E-3</v>
      </c>
      <c r="N108">
        <f>N$9*'Growing stock'!J$112*'Other data'!$E$41*'Other data'!$E$46</f>
        <v>1.212395146494812E-3</v>
      </c>
      <c r="O108">
        <f>O$9*'Growing stock'!K$112*'Other data'!$E$41*'Other data'!$E$46</f>
        <v>1.2184342778899626E-3</v>
      </c>
      <c r="P108">
        <f>P$9*'Growing stock'!L$112*'Other data'!$E$41*'Other data'!$E$46</f>
        <v>1.184056755033363E-3</v>
      </c>
      <c r="Q108">
        <f>Q$9*'Growing stock'!M$112*'Other data'!$E$41*'Other data'!$E$46</f>
        <v>1.1515360400495939E-3</v>
      </c>
      <c r="R108">
        <f>R$9*'Growing stock'!N$112*'Other data'!$E$41*'Other data'!$E$46</f>
        <v>1.1775895254911573E-3</v>
      </c>
      <c r="S108">
        <f>S$9*'Growing stock'!O$112*'Other data'!$E$41*'Other data'!$E$46</f>
        <v>1.0991438424734789E-3</v>
      </c>
      <c r="T108">
        <f>T$9*'Growing stock'!P$112*'Other data'!$E$41*'Other data'!$E$46</f>
        <v>1.1058525809964496E-3</v>
      </c>
      <c r="U108">
        <f>U$9*'Growing stock'!Q$112*'Other data'!$E$41*'Other data'!$E$46</f>
        <v>1.1557118959654952E-3</v>
      </c>
      <c r="V108">
        <f>V$9*'Growing stock'!R$112*'Other data'!$E$41*'Other data'!$E$46</f>
        <v>1.0820833550336173E-3</v>
      </c>
      <c r="W108">
        <f>W$9*'Growing stock'!S$112*'Other data'!$E$41*'Other data'!$E$46</f>
        <v>1.0535102458681747E-3</v>
      </c>
      <c r="X108">
        <f>X$9*'Growing stock'!T$112*'Other data'!$E$41*'Other data'!$E$46</f>
        <v>2.2796373946952562E-3</v>
      </c>
      <c r="Y108">
        <f>Y$9*'Growing stock'!U$112*'Other data'!$E$41*'Other data'!$E$46</f>
        <v>2.2200472568935526E-3</v>
      </c>
      <c r="Z108">
        <f>Z$9*'Growing stock'!V$112*'Other data'!$E$41*'Other data'!$E$46</f>
        <v>2.279800181439339E-3</v>
      </c>
      <c r="AA108">
        <f>AA$9*'Growing stock'!W$112*'Other data'!$E$41*'Other data'!$E$46</f>
        <v>2.3375750379540094E-3</v>
      </c>
      <c r="AB108">
        <f>AB$9*'Growing stock'!X$112*'Other data'!$E$41*'Other data'!$E$46</f>
        <v>2.3934684504160783E-3</v>
      </c>
      <c r="AC108">
        <f>AC$9*'Growing stock'!Y$112*'Other data'!$E$41*'Other data'!$E$46</f>
        <v>2.4537661741744379E-3</v>
      </c>
      <c r="AD108">
        <f>AD$9*'Growing stock'!Z$112*'Other data'!$E$41*'Other data'!$E$46</f>
        <v>2.5064351870543312E-3</v>
      </c>
      <c r="AE108">
        <f>AE$9*'Growing stock'!AA$112*'Other data'!$E$41*'Other data'!$E$46</f>
        <v>2.5574283957643701E-3</v>
      </c>
      <c r="AF108">
        <f>AF$9*'Growing stock'!AB$112*'Other data'!$E$41*'Other data'!$E$46</f>
        <v>2.6067533348483845E-3</v>
      </c>
      <c r="AG108">
        <f>AG$9*'Growing stock'!AC$112*'Other data'!$E$41*'Other data'!$E$46</f>
        <v>2.6546024437875812E-3</v>
      </c>
      <c r="AH108">
        <f>AH$9*'Growing stock'!AD$112*'Other data'!$E$41*'Other data'!$E$46</f>
        <v>2.7010110920691701E-3</v>
      </c>
      <c r="AI108">
        <f>AI$9*'Growing stock'!AE$112*'Other data'!$E$41*'Other data'!$E$46</f>
        <v>4.8054948713754462E-3</v>
      </c>
      <c r="AJ108">
        <f>AJ$9*'Growing stock'!AF$112*'Other data'!$E$41*'Other data'!$E$46</f>
        <v>4.8332920994859389E-3</v>
      </c>
      <c r="AK108">
        <f>AK$9*'Growing stock'!AG$112*'Other data'!$E$41*'Other data'!$E$46</f>
        <v>4.8607437616859303E-3</v>
      </c>
      <c r="AL108">
        <f>AL$9*'Growing stock'!AH$112*'Other data'!$E$41*'Other data'!$E$46</f>
        <v>4.8876561236218929E-3</v>
      </c>
      <c r="AM108">
        <f>AM$9*'Growing stock'!AI$112*'Other data'!$E$41*'Other data'!$E$46</f>
        <v>4.9140188521399264E-3</v>
      </c>
      <c r="AN108">
        <f>AN$9*'Growing stock'!AJ$112*'Other data'!$E$41*'Other data'!$E$46</f>
        <v>4.9397465800731745E-3</v>
      </c>
      <c r="AO108">
        <f>AO$9*'Growing stock'!AK$112*'Other data'!$E$41*'Other data'!$E$46</f>
        <v>4.9650852743412582E-3</v>
      </c>
      <c r="AP108">
        <f>AP$9*'Growing stock'!AL$112*'Other data'!$E$41*'Other data'!$E$46</f>
        <v>4.9899391697815721E-3</v>
      </c>
      <c r="AQ108">
        <f>AQ$9*'Growing stock'!AM$112*'Other data'!$E$41*'Other data'!$E$46</f>
        <v>5.014351082313049E-3</v>
      </c>
      <c r="AR108">
        <f>AR$9*'Growing stock'!AN$112*'Other data'!$E$41*'Other data'!$E$46</f>
        <v>4.9890420730700951E-3</v>
      </c>
      <c r="AS108">
        <f>AS$9*'Growing stock'!AO$112*'Other data'!$E$41*'Other data'!$E$46</f>
        <v>4.9645858544525266E-3</v>
      </c>
      <c r="AT108">
        <f>AT$9*'Growing stock'!AP$112*'Other data'!$E$41*'Other data'!$E$46</f>
        <v>4.94074529487249E-3</v>
      </c>
      <c r="AU108">
        <f>AU$9*'Growing stock'!AQ$112*'Other data'!$E$41*'Other data'!$E$46</f>
        <v>4.9175755218542304E-3</v>
      </c>
      <c r="AV108">
        <f>AV$9*'Growing stock'!AR$112*'Other data'!$E$41*'Other data'!$E$46</f>
        <v>4.8950548289928043E-3</v>
      </c>
      <c r="AW108">
        <f>AW$9*'Growing stock'!AS$112*'Other data'!$E$41*'Other data'!$E$46</f>
        <v>4.9445805432994632E-3</v>
      </c>
      <c r="AX108">
        <f>AX$9*'Growing stock'!AT$112*'Other data'!$E$41*'Other data'!$E$46</f>
        <v>4.9936595915460033E-3</v>
      </c>
      <c r="AY108">
        <f>AY$9*'Growing stock'!AU$112*'Other data'!$E$41*'Other data'!$E$46</f>
        <v>5.042549933549737E-3</v>
      </c>
      <c r="AZ108">
        <f>AZ$9*'Growing stock'!AV$112*'Other data'!$E$41*'Other data'!$E$46</f>
        <v>5.0912201125681879E-3</v>
      </c>
      <c r="BA108">
        <f>BA$9*'Growing stock'!AW$112*'Other data'!$E$41*'Other data'!$E$46</f>
        <v>5.8557387713080488E-3</v>
      </c>
      <c r="BB108">
        <f>BB$9*'Growing stock'!AX$112*'Other data'!$E$41*'Other data'!$E$46</f>
        <v>5.9509790083098644E-3</v>
      </c>
      <c r="BC108">
        <f>BC$9*'Growing stock'!AY$112*'Other data'!$E$41*'Other data'!$E$46</f>
        <v>6.046724722128409E-3</v>
      </c>
      <c r="BD108">
        <f>BD$9*'Growing stock'!AZ$112*'Other data'!$E$41*'Other data'!$E$46</f>
        <v>6.1427973322324171E-3</v>
      </c>
      <c r="BE108">
        <f>BE$9*'Growing stock'!BA$112*'Other data'!$E$41*'Other data'!$E$46</f>
        <v>6.1563898376725467E-3</v>
      </c>
      <c r="BF108">
        <f>BF$9*'Growing stock'!BB$112*'Other data'!$E$41*'Other data'!$E$46</f>
        <v>6.1671506270660603E-3</v>
      </c>
      <c r="BG108">
        <f>BG$9*'Growing stock'!BC$112*'Other data'!$E$41*'Other data'!$E$46</f>
        <v>6.1695405460127908E-3</v>
      </c>
      <c r="BH108">
        <f>BH$9*'Growing stock'!BD$112*'Other data'!$E$41*'Other data'!$E$46</f>
        <v>6.180621468928991E-3</v>
      </c>
      <c r="BI108">
        <f>BI$9*'Growing stock'!BE$112*'Other data'!$E$41*'Other data'!$E$46</f>
        <v>6.1916454287134579E-3</v>
      </c>
      <c r="BJ108">
        <f>BJ$9*'Growing stock'!BF$112*'Other data'!$E$41*'Other data'!$E$46</f>
        <v>6.2030424163979428E-3</v>
      </c>
      <c r="BK108">
        <f>BK$9*'Growing stock'!BG$112*'Other data'!$E$41*'Other data'!$E$46</f>
        <v>6.2143793938888208E-3</v>
      </c>
      <c r="BL108">
        <f>BL$9*'Growing stock'!BH$112*'Other data'!$E$41*'Other data'!$E$46</f>
        <v>6.225656833911946E-3</v>
      </c>
      <c r="BM108">
        <f>BM$9*'Growing stock'!BI$112*'Other data'!$E$41*'Other data'!$E$46</f>
        <v>6.2368752042410427E-3</v>
      </c>
      <c r="BN108">
        <f>BN$9*'Growing stock'!BJ$112*'Other data'!$E$41*'Other data'!$E$46</f>
        <v>6.2480349677623438E-3</v>
      </c>
      <c r="BO108">
        <f>BO$9*'Growing stock'!BK$112*'Other data'!$E$41*'Other data'!$E$46</f>
        <v>6.2591365825382965E-3</v>
      </c>
      <c r="BP108">
        <f>BP$9*'Growing stock'!BL$112*'Other data'!$E$41*'Other data'!$E$46</f>
        <v>6.2701805018702166E-3</v>
      </c>
      <c r="BQ108">
        <f>BQ$9*'Growing stock'!BM$112*'Other data'!$E$41*'Other data'!$E$46</f>
        <v>6.2758263673267966E-3</v>
      </c>
      <c r="BR108">
        <f>BR$9*'Growing stock'!BN$112*'Other data'!$E$41*'Other data'!$E$46</f>
        <v>6.2814310227471363E-3</v>
      </c>
      <c r="BS108">
        <f>BS$9*'Growing stock'!BO$112*'Other data'!$E$41*'Other data'!$E$46</f>
        <v>6.2869949176880989E-3</v>
      </c>
      <c r="BT108">
        <f>BT$9*'Growing stock'!BP$112*'Other data'!$E$41*'Other data'!$E$46</f>
        <v>6.2925184951913198E-3</v>
      </c>
      <c r="BU108">
        <f>BU$9*'Growing stock'!BQ$112*'Other data'!$E$41*'Other data'!$E$46</f>
        <v>6.298002191900829E-3</v>
      </c>
      <c r="BV108">
        <f>BV$9*'Growing stock'!BR$112*'Other data'!$E$41*'Other data'!$E$46</f>
        <v>6.3034464381781022E-3</v>
      </c>
      <c r="BW108">
        <f>BW$9*'Growing stock'!BS$112*'Other data'!$E$41*'Other data'!$E$46</f>
        <v>6.3088516582146563E-3</v>
      </c>
      <c r="BX108">
        <f>BX$9*'Growing stock'!BT$112*'Other data'!$E$41*'Other data'!$E$46</f>
        <v>6.3142182701422331E-3</v>
      </c>
      <c r="BY108">
        <f>BY$9*'Growing stock'!BU$112*'Other data'!$E$41*'Other data'!$E$46</f>
        <v>6.3195466861406093E-3</v>
      </c>
      <c r="BZ108">
        <f>BZ$9*'Growing stock'!BV$112*'Other data'!$E$41*'Other data'!$E$46</f>
        <v>6.3248373125431145E-3</v>
      </c>
    </row>
    <row r="109" spans="1:78" x14ac:dyDescent="0.35">
      <c r="A109" s="12" t="s">
        <v>119</v>
      </c>
      <c r="B109" s="152" t="s">
        <v>2</v>
      </c>
      <c r="C109" s="12" t="s">
        <v>8</v>
      </c>
      <c r="D109" s="40" t="s">
        <v>5</v>
      </c>
      <c r="E109" s="40" t="s">
        <v>20</v>
      </c>
      <c r="F109" t="s">
        <v>15</v>
      </c>
      <c r="J109">
        <f>(J$9*'Growing stock'!F$113)*'Other data'!$E$42*'Other data'!$E$41</f>
        <v>2.7610716753815579E-3</v>
      </c>
      <c r="K109">
        <f>(K$9*'Growing stock'!G$113)*'Other data'!$E$42*'Other data'!$E$41</f>
        <v>2.5517772735480304E-3</v>
      </c>
      <c r="L109">
        <f>(L$9*'Growing stock'!H$113)*'Other data'!$E$42*'Other data'!$E$41</f>
        <v>2.4604182477151165E-3</v>
      </c>
      <c r="M109">
        <f>(M$9*'Growing stock'!I$113)*'Other data'!$E$42*'Other data'!$E$41</f>
        <v>2.3726728084468469E-3</v>
      </c>
      <c r="N109">
        <f>(N$9*'Growing stock'!J$113)*'Other data'!$E$42*'Other data'!$E$41</f>
        <v>2.3080577065126917E-3</v>
      </c>
      <c r="O109">
        <f>(O$9*'Growing stock'!K$113)*'Other data'!$E$42*'Other data'!$E$41</f>
        <v>2.2642804355476973E-3</v>
      </c>
      <c r="P109">
        <f>(P$9*'Growing stock'!L$113)*'Other data'!$E$42*'Other data'!$E$41</f>
        <v>2.1474483875377807E-3</v>
      </c>
      <c r="Q109">
        <f>(Q$9*'Growing stock'!M$113)*'Other data'!$E$42*'Other data'!$E$41</f>
        <v>2.0898622018008617E-3</v>
      </c>
      <c r="R109">
        <f>(R$9*'Growing stock'!N$113)*'Other data'!$E$42*'Other data'!$E$41</f>
        <v>2.1386003697564547E-3</v>
      </c>
      <c r="S109">
        <f>(S$9*'Growing stock'!O$113)*'Other data'!$E$42*'Other data'!$E$41</f>
        <v>1.9975224848106854E-3</v>
      </c>
      <c r="T109">
        <f>(T$9*'Growing stock'!P$113)*'Other data'!$E$42*'Other data'!$E$41</f>
        <v>2.0111379134481011E-3</v>
      </c>
      <c r="U109">
        <f>(U$9*'Growing stock'!Q$113)*'Other data'!$E$42*'Other data'!$E$41</f>
        <v>2.103332276327077E-3</v>
      </c>
      <c r="V109">
        <f>(V$9*'Growing stock'!R$113)*'Other data'!$E$42*'Other data'!$E$41</f>
        <v>1.9707843649385379E-3</v>
      </c>
      <c r="W109">
        <f>(W$9*'Growing stock'!S$113)*'Other data'!$E$42*'Other data'!$E$41</f>
        <v>1.9201884179458721E-3</v>
      </c>
      <c r="X109">
        <f>(X$9*'Growing stock'!T$113)*'Other data'!$E$42*'Other data'!$E$41</f>
        <v>4.1581902271553865E-3</v>
      </c>
      <c r="Y109">
        <f>(Y$9*'Growing stock'!U$113)*'Other data'!$E$42*'Other data'!$E$41</f>
        <v>4.0526707530217417E-3</v>
      </c>
      <c r="Z109">
        <f>(Z$9*'Growing stock'!V$113)*'Other data'!$E$42*'Other data'!$E$41</f>
        <v>4.0935376042397793E-3</v>
      </c>
      <c r="AA109">
        <f>(AA$9*'Growing stock'!W$113)*'Other data'!$E$42*'Other data'!$E$41</f>
        <v>4.133051594279096E-3</v>
      </c>
      <c r="AB109">
        <f>(AB$9*'Growing stock'!X$113)*'Other data'!$E$42*'Other data'!$E$41</f>
        <v>4.1712788072317273E-3</v>
      </c>
      <c r="AC109">
        <f>(AC$9*'Growing stock'!Y$113)*'Other data'!$E$42*'Other data'!$E$41</f>
        <v>4.2189331487928342E-3</v>
      </c>
      <c r="AD109">
        <f>(AD$9*'Growing stock'!Z$113)*'Other data'!$E$42*'Other data'!$E$41</f>
        <v>4.2550972953093171E-3</v>
      </c>
      <c r="AE109">
        <f>(AE$9*'Growing stock'!AA$113)*'Other data'!$E$42*'Other data'!$E$41</f>
        <v>4.2900650686282368E-3</v>
      </c>
      <c r="AF109">
        <f>(AF$9*'Growing stock'!AB$113)*'Other data'!$E$42*'Other data'!$E$41</f>
        <v>4.3237791663876673E-3</v>
      </c>
      <c r="AG109">
        <f>(AG$9*'Growing stock'!AC$113)*'Other data'!$E$42*'Other data'!$E$41</f>
        <v>4.3564943676095572E-3</v>
      </c>
      <c r="AH109">
        <f>(AH$9*'Growing stock'!AD$113)*'Other data'!$E$42*'Other data'!$E$41</f>
        <v>4.3882053559212934E-3</v>
      </c>
      <c r="AI109">
        <f>(AI$9*'Growing stock'!AE$113)*'Other data'!$E$42*'Other data'!$E$41</f>
        <v>7.7330471280465315E-3</v>
      </c>
      <c r="AJ109">
        <f>(AJ$9*'Growing stock'!AF$113)*'Other data'!$E$42*'Other data'!$E$41</f>
        <v>7.6482273737557343E-3</v>
      </c>
      <c r="AK109">
        <f>(AK$9*'Growing stock'!AG$113)*'Other data'!$E$42*'Other data'!$E$41</f>
        <v>7.5643426960671865E-3</v>
      </c>
      <c r="AL109">
        <f>(AL$9*'Growing stock'!AH$113)*'Other data'!$E$42*'Other data'!$E$41</f>
        <v>7.4810734340753889E-3</v>
      </c>
      <c r="AM109">
        <f>(AM$9*'Growing stock'!AI$113)*'Other data'!$E$42*'Other data'!$E$41</f>
        <v>7.3983964801109629E-3</v>
      </c>
      <c r="AN109">
        <f>(AN$9*'Growing stock'!AJ$113)*'Other data'!$E$42*'Other data'!$E$41</f>
        <v>7.3161789389624048E-3</v>
      </c>
      <c r="AO109">
        <f>(AO$9*'Growing stock'!AK$113)*'Other data'!$E$42*'Other data'!$E$41</f>
        <v>7.2347791727337659E-3</v>
      </c>
      <c r="AP109">
        <f>(AP$9*'Growing stock'!AL$113)*'Other data'!$E$42*'Other data'!$E$41</f>
        <v>7.1540425469493107E-3</v>
      </c>
      <c r="AQ109">
        <f>(AQ$9*'Growing stock'!AM$113)*'Other data'!$E$42*'Other data'!$E$41</f>
        <v>7.0740194560590516E-3</v>
      </c>
      <c r="AR109">
        <f>(AR$9*'Growing stock'!AN$113)*'Other data'!$E$42*'Other data'!$E$41</f>
        <v>7.081544666732777E-3</v>
      </c>
      <c r="AS109">
        <f>(AS$9*'Growing stock'!AO$113)*'Other data'!$E$42*'Other data'!$E$41</f>
        <v>7.0889908575021768E-3</v>
      </c>
      <c r="AT109">
        <f>(AT$9*'Growing stock'!AP$113)*'Other data'!$E$42*'Other data'!$E$41</f>
        <v>7.0960771723015932E-3</v>
      </c>
      <c r="AU109">
        <f>(AU$9*'Growing stock'!AQ$113)*'Other data'!$E$42*'Other data'!$E$41</f>
        <v>7.1029348156175206E-3</v>
      </c>
      <c r="AV109">
        <f>(AV$9*'Growing stock'!AR$113)*'Other data'!$E$42*'Other data'!$E$41</f>
        <v>7.1095831647645493E-3</v>
      </c>
      <c r="AW109">
        <f>(AW$9*'Growing stock'!AS$113)*'Other data'!$E$42*'Other data'!$E$41</f>
        <v>7.1503814449175931E-3</v>
      </c>
      <c r="AX109">
        <f>(AX$9*'Growing stock'!AT$113)*'Other data'!$E$42*'Other data'!$E$41</f>
        <v>7.1907925786302259E-3</v>
      </c>
      <c r="AY109">
        <f>(AY$9*'Growing stock'!AU$113)*'Other data'!$E$42*'Other data'!$E$41</f>
        <v>7.2311838670289568E-3</v>
      </c>
      <c r="AZ109">
        <f>(AZ$9*'Growing stock'!AV$113)*'Other data'!$E$42*'Other data'!$E$41</f>
        <v>7.2715034228187612E-3</v>
      </c>
      <c r="BA109">
        <f>(BA$9*'Growing stock'!AW$113)*'Other data'!$E$42*'Other data'!$E$41</f>
        <v>8.3304314742729865E-3</v>
      </c>
      <c r="BB109">
        <f>(BB$9*'Growing stock'!AX$113)*'Other data'!$E$42*'Other data'!$E$41</f>
        <v>8.3936835363230215E-3</v>
      </c>
      <c r="BC109">
        <f>(BC$9*'Growing stock'!AY$113)*'Other data'!$E$42*'Other data'!$E$41</f>
        <v>8.4574484115340683E-3</v>
      </c>
      <c r="BD109">
        <f>(BD$9*'Growing stock'!AZ$113)*'Other data'!$E$42*'Other data'!$E$41</f>
        <v>8.5214692862073064E-3</v>
      </c>
      <c r="BE109">
        <f>(BE$9*'Growing stock'!BA$113)*'Other data'!$E$42*'Other data'!$E$41</f>
        <v>8.4717930400362192E-3</v>
      </c>
      <c r="BF109">
        <f>(BF$9*'Growing stock'!BB$113)*'Other data'!$E$42*'Other data'!$E$41</f>
        <v>8.5138945349981145E-3</v>
      </c>
      <c r="BG109">
        <f>(BG$9*'Growing stock'!BC$113)*'Other data'!$E$42*'Other data'!$E$41</f>
        <v>8.5442505119496699E-3</v>
      </c>
      <c r="BH109">
        <f>(BH$9*'Growing stock'!BD$113)*'Other data'!$E$42*'Other data'!$E$41</f>
        <v>8.5864571877463831E-3</v>
      </c>
      <c r="BI109">
        <f>(BI$9*'Growing stock'!BE$113)*'Other data'!$E$42*'Other data'!$E$41</f>
        <v>8.6284390350444499E-3</v>
      </c>
      <c r="BJ109">
        <f>(BJ$9*'Growing stock'!BF$113)*'Other data'!$E$42*'Other data'!$E$41</f>
        <v>8.670798330134873E-3</v>
      </c>
      <c r="BK109">
        <f>(BK$9*'Growing stock'!BG$113)*'Other data'!$E$42*'Other data'!$E$41</f>
        <v>8.7129345847544483E-3</v>
      </c>
      <c r="BL109">
        <f>(BL$9*'Growing stock'!BH$113)*'Other data'!$E$42*'Other data'!$E$41</f>
        <v>8.754849555887961E-3</v>
      </c>
      <c r="BM109">
        <f>(BM$9*'Growing stock'!BI$113)*'Other data'!$E$42*'Other data'!$E$41</f>
        <v>8.7965449821145597E-3</v>
      </c>
      <c r="BN109">
        <f>(BN$9*'Growing stock'!BJ$113)*'Other data'!$E$42*'Other data'!$E$41</f>
        <v>8.8380225838480247E-3</v>
      </c>
      <c r="BO109">
        <f>(BO$9*'Growing stock'!BK$113)*'Other data'!$E$42*'Other data'!$E$41</f>
        <v>8.8792840635735001E-3</v>
      </c>
      <c r="BP109">
        <f>(BP$9*'Growing stock'!BL$113)*'Other data'!$E$42*'Other data'!$E$41</f>
        <v>8.9203311060803946E-3</v>
      </c>
      <c r="BQ109">
        <f>(BQ$9*'Growing stock'!BM$113)*'Other data'!$E$42*'Other data'!$E$41</f>
        <v>8.9240000026690452E-3</v>
      </c>
      <c r="BR109">
        <f>(BR$9*'Growing stock'!BN$113)*'Other data'!$E$42*'Other data'!$E$41</f>
        <v>8.9276421194198468E-3</v>
      </c>
      <c r="BS109">
        <f>(BS$9*'Growing stock'!BO$113)*'Other data'!$E$42*'Other data'!$E$41</f>
        <v>8.9312577484718571E-3</v>
      </c>
      <c r="BT109">
        <f>(BT$9*'Growing stock'!BP$113)*'Other data'!$E$42*'Other data'!$E$41</f>
        <v>8.9348471777302221E-3</v>
      </c>
      <c r="BU109">
        <f>(BU$9*'Growing stock'!BQ$113)*'Other data'!$E$42*'Other data'!$E$41</f>
        <v>8.9384106909427465E-3</v>
      </c>
      <c r="BV109">
        <f>(BV$9*'Growing stock'!BR$113)*'Other data'!$E$42*'Other data'!$E$41</f>
        <v>8.9419485677745807E-3</v>
      </c>
      <c r="BW109">
        <f>(BW$9*'Growing stock'!BS$113)*'Other data'!$E$42*'Other data'!$E$41</f>
        <v>8.9454610838813602E-3</v>
      </c>
      <c r="BX109">
        <f>(BX$9*'Growing stock'!BT$113)*'Other data'!$E$42*'Other data'!$E$41</f>
        <v>8.9489485109809155E-3</v>
      </c>
      <c r="BY109">
        <f>(BY$9*'Growing stock'!BU$113)*'Other data'!$E$42*'Other data'!$E$41</f>
        <v>8.9524111169231989E-3</v>
      </c>
      <c r="BZ109">
        <f>(BZ$9*'Growing stock'!BV$113)*'Other data'!$E$42*'Other data'!$E$41</f>
        <v>8.9558491657589692E-3</v>
      </c>
    </row>
    <row r="110" spans="1:78" x14ac:dyDescent="0.35">
      <c r="A110" s="12" t="s">
        <v>119</v>
      </c>
      <c r="B110" s="152" t="s">
        <v>2</v>
      </c>
      <c r="C110" s="12" t="s">
        <v>8</v>
      </c>
      <c r="D110" s="40" t="s">
        <v>5</v>
      </c>
      <c r="E110" s="40" t="s">
        <v>26</v>
      </c>
      <c r="F110" t="s">
        <v>13</v>
      </c>
      <c r="J110">
        <f>(J$9*'Growing stock'!F$113)*'Other data'!$E$41</f>
        <v>3.0341446982214922E-2</v>
      </c>
      <c r="K110">
        <f>(K$9*'Growing stock'!G$113)*'Other data'!$E$41</f>
        <v>2.8041508500527806E-2</v>
      </c>
      <c r="L110">
        <f>(L$9*'Growing stock'!H$113)*'Other data'!$E$41</f>
        <v>2.7037563161704577E-2</v>
      </c>
      <c r="M110">
        <f>(M$9*'Growing stock'!I$113)*'Other data'!$E$41</f>
        <v>2.6073327565349969E-2</v>
      </c>
      <c r="N110">
        <f>(N$9*'Growing stock'!J$113)*'Other data'!$E$41</f>
        <v>2.5363271500139468E-2</v>
      </c>
      <c r="O110">
        <f>(O$9*'Growing stock'!K$113)*'Other data'!$E$41</f>
        <v>2.4882202588436236E-2</v>
      </c>
      <c r="P110">
        <f>(P$9*'Growing stock'!L$113)*'Other data'!$E$41</f>
        <v>2.3598333928986602E-2</v>
      </c>
      <c r="Q110">
        <f>(Q$9*'Growing stock'!M$113)*'Other data'!$E$41</f>
        <v>2.296551870110837E-2</v>
      </c>
      <c r="R110">
        <f>(R$9*'Growing stock'!N$113)*'Other data'!$E$41</f>
        <v>2.3501102964356646E-2</v>
      </c>
      <c r="S110">
        <f>(S$9*'Growing stock'!O$113)*'Other data'!$E$41</f>
        <v>2.1950796536381156E-2</v>
      </c>
      <c r="T110">
        <f>(T$9*'Growing stock'!P$113)*'Other data'!$E$41</f>
        <v>2.2100416631297814E-2</v>
      </c>
      <c r="U110">
        <f>(U$9*'Growing stock'!Q$113)*'Other data'!$E$41</f>
        <v>2.311354149809975E-2</v>
      </c>
      <c r="V110">
        <f>(V$9*'Growing stock'!R$113)*'Other data'!$E$41</f>
        <v>2.165697104328064E-2</v>
      </c>
      <c r="W110">
        <f>(W$9*'Growing stock'!S$113)*'Other data'!$E$41</f>
        <v>2.1100971625778814E-2</v>
      </c>
      <c r="X110">
        <f>(X$9*'Growing stock'!T$113)*'Other data'!$E$41</f>
        <v>4.5694398100608637E-2</v>
      </c>
      <c r="Y110">
        <f>(Y$9*'Growing stock'!U$113)*'Other data'!$E$41</f>
        <v>4.4534843439799354E-2</v>
      </c>
      <c r="Z110">
        <f>(Z$9*'Growing stock'!V$113)*'Other data'!$E$41</f>
        <v>4.4983929716920647E-2</v>
      </c>
      <c r="AA110">
        <f>(AA$9*'Growing stock'!W$113)*'Other data'!$E$41</f>
        <v>4.5418149387682377E-2</v>
      </c>
      <c r="AB110">
        <f>(AB$9*'Growing stock'!X$113)*'Other data'!$E$41</f>
        <v>4.5838228650898101E-2</v>
      </c>
      <c r="AC110">
        <f>(AC$9*'Growing stock'!Y$113)*'Other data'!$E$41</f>
        <v>4.6361902733987187E-2</v>
      </c>
      <c r="AD110">
        <f>(AD$9*'Growing stock'!Z$113)*'Other data'!$E$41</f>
        <v>4.6759310937465028E-2</v>
      </c>
      <c r="AE110">
        <f>(AE$9*'Growing stock'!AA$113)*'Other data'!$E$41</f>
        <v>4.7143572182727876E-2</v>
      </c>
      <c r="AF110">
        <f>(AF$9*'Growing stock'!AB$113)*'Other data'!$E$41</f>
        <v>4.7514056773490854E-2</v>
      </c>
      <c r="AG110">
        <f>(AG$9*'Growing stock'!AC$113)*'Other data'!$E$41</f>
        <v>4.7873564479225909E-2</v>
      </c>
      <c r="AH110">
        <f>(AH$9*'Growing stock'!AD$113)*'Other data'!$E$41</f>
        <v>4.8222036878255971E-2</v>
      </c>
      <c r="AI110">
        <f>(AI$9*'Growing stock'!AE$113)*'Other data'!$E$41</f>
        <v>8.4978539868643205E-2</v>
      </c>
      <c r="AJ110">
        <f>(AJ$9*'Growing stock'!AF$113)*'Other data'!$E$41</f>
        <v>8.404645465665643E-2</v>
      </c>
      <c r="AK110">
        <f>(AK$9*'Growing stock'!AG$113)*'Other data'!$E$41</f>
        <v>8.3124645011727324E-2</v>
      </c>
      <c r="AL110">
        <f>(AL$9*'Growing stock'!AH$113)*'Other data'!$E$41</f>
        <v>8.2209598176652632E-2</v>
      </c>
      <c r="AM110">
        <f>(AM$9*'Growing stock'!AI$113)*'Other data'!$E$41</f>
        <v>8.1301060220999588E-2</v>
      </c>
      <c r="AN110">
        <f>(AN$9*'Growing stock'!AJ$113)*'Other data'!$E$41</f>
        <v>8.0397570757828621E-2</v>
      </c>
      <c r="AO110">
        <f>(AO$9*'Growing stock'!AK$113)*'Other data'!$E$41</f>
        <v>7.9503067832239191E-2</v>
      </c>
      <c r="AP110">
        <f>(AP$9*'Growing stock'!AL$113)*'Other data'!$E$41</f>
        <v>7.8615852164278133E-2</v>
      </c>
      <c r="AQ110">
        <f>(AQ$9*'Growing stock'!AM$113)*'Other data'!$E$41</f>
        <v>7.7736477539110449E-2</v>
      </c>
      <c r="AR110">
        <f>(AR$9*'Growing stock'!AN$113)*'Other data'!$E$41</f>
        <v>7.7819172161898653E-2</v>
      </c>
      <c r="AS110">
        <f>(AS$9*'Growing stock'!AO$113)*'Other data'!$E$41</f>
        <v>7.7900998434089874E-2</v>
      </c>
      <c r="AT110">
        <f>(AT$9*'Growing stock'!AP$113)*'Other data'!$E$41</f>
        <v>7.7978870025292246E-2</v>
      </c>
      <c r="AU110">
        <f>(AU$9*'Growing stock'!AQ$113)*'Other data'!$E$41</f>
        <v>7.8054228743049681E-2</v>
      </c>
      <c r="AV110">
        <f>(AV$9*'Growing stock'!AR$113)*'Other data'!$E$41</f>
        <v>7.8127287524885167E-2</v>
      </c>
      <c r="AW110">
        <f>(AW$9*'Growing stock'!AS$113)*'Other data'!$E$41</f>
        <v>7.8575620273819702E-2</v>
      </c>
      <c r="AX110">
        <f>(AX$9*'Growing stock'!AT$113)*'Other data'!$E$41</f>
        <v>7.9019698666266236E-2</v>
      </c>
      <c r="AY110">
        <f>(AY$9*'Growing stock'!AU$113)*'Other data'!$E$41</f>
        <v>7.946355897834019E-2</v>
      </c>
      <c r="AZ110">
        <f>(AZ$9*'Growing stock'!AV$113)*'Other data'!$E$41</f>
        <v>7.9906631019986393E-2</v>
      </c>
      <c r="BA110">
        <f>(BA$9*'Growing stock'!AW$113)*'Other data'!$E$41</f>
        <v>9.1543203013988883E-2</v>
      </c>
      <c r="BB110">
        <f>(BB$9*'Growing stock'!AX$113)*'Other data'!$E$41</f>
        <v>9.2238280618934299E-2</v>
      </c>
      <c r="BC110">
        <f>(BC$9*'Growing stock'!AY$113)*'Other data'!$E$41</f>
        <v>9.2938993533341396E-2</v>
      </c>
      <c r="BD110">
        <f>(BD$9*'Growing stock'!AZ$113)*'Other data'!$E$41</f>
        <v>9.3642519628651721E-2</v>
      </c>
      <c r="BE110">
        <f>(BE$9*'Growing stock'!BA$113)*'Other data'!$E$41</f>
        <v>9.3096626813584826E-2</v>
      </c>
      <c r="BF110">
        <f>(BF$9*'Growing stock'!BB$113)*'Other data'!$E$41</f>
        <v>9.3559280604374892E-2</v>
      </c>
      <c r="BG110">
        <f>(BG$9*'Growing stock'!BC$113)*'Other data'!$E$41</f>
        <v>9.3892862768677698E-2</v>
      </c>
      <c r="BH110">
        <f>(BH$9*'Growing stock'!BD$113)*'Other data'!$E$41</f>
        <v>9.4356672392817406E-2</v>
      </c>
      <c r="BI110">
        <f>(BI$9*'Growing stock'!BE$113)*'Other data'!$E$41</f>
        <v>9.481801137411483E-2</v>
      </c>
      <c r="BJ110">
        <f>(BJ$9*'Growing stock'!BF$113)*'Other data'!$E$41</f>
        <v>9.5283498133350256E-2</v>
      </c>
      <c r="BK110">
        <f>(BK$9*'Growing stock'!BG$113)*'Other data'!$E$41</f>
        <v>9.5746533898400529E-2</v>
      </c>
      <c r="BL110">
        <f>(BL$9*'Growing stock'!BH$113)*'Other data'!$E$41</f>
        <v>9.6207137976790799E-2</v>
      </c>
      <c r="BM110">
        <f>(BM$9*'Growing stock'!BI$113)*'Other data'!$E$41</f>
        <v>9.6665329473786379E-2</v>
      </c>
      <c r="BN110">
        <f>(BN$9*'Growing stock'!BJ$113)*'Other data'!$E$41</f>
        <v>9.7121127295033235E-2</v>
      </c>
      <c r="BO110">
        <f>(BO$9*'Growing stock'!BK$113)*'Other data'!$E$41</f>
        <v>9.7574550149159334E-2</v>
      </c>
      <c r="BP110">
        <f>(BP$9*'Growing stock'!BL$113)*'Other data'!$E$41</f>
        <v>9.802561655033401E-2</v>
      </c>
      <c r="BQ110">
        <f>(BQ$9*'Growing stock'!BM$113)*'Other data'!$E$41</f>
        <v>9.8065934095264248E-2</v>
      </c>
      <c r="BR110">
        <f>(BR$9*'Growing stock'!BN$113)*'Other data'!$E$41</f>
        <v>9.8105957356262069E-2</v>
      </c>
      <c r="BS110">
        <f>(BS$9*'Growing stock'!BO$113)*'Other data'!$E$41</f>
        <v>9.8145689543646775E-2</v>
      </c>
      <c r="BT110">
        <f>(BT$9*'Growing stock'!BP$113)*'Other data'!$E$41</f>
        <v>9.8185133821211246E-2</v>
      </c>
      <c r="BU110">
        <f>(BU$9*'Growing stock'!BQ$113)*'Other data'!$E$41</f>
        <v>9.8224293307063157E-2</v>
      </c>
      <c r="BV110">
        <f>(BV$9*'Growing stock'!BR$113)*'Other data'!$E$41</f>
        <v>9.8263171074445946E-2</v>
      </c>
      <c r="BW110">
        <f>(BW$9*'Growing stock'!BS$113)*'Other data'!$E$41</f>
        <v>9.8301770152542434E-2</v>
      </c>
      <c r="BX110">
        <f>(BX$9*'Growing stock'!BT$113)*'Other data'!$E$41</f>
        <v>9.834009352726282E-2</v>
      </c>
      <c r="BY110">
        <f>(BY$9*'Growing stock'!BU$113)*'Other data'!$E$41</f>
        <v>9.837814414201318E-2</v>
      </c>
      <c r="BZ110">
        <f>(BZ$9*'Growing stock'!BV$113)*'Other data'!$E$41</f>
        <v>9.8415924898450219E-2</v>
      </c>
    </row>
    <row r="111" spans="1:78" x14ac:dyDescent="0.35">
      <c r="A111" s="12" t="s">
        <v>119</v>
      </c>
      <c r="B111" s="152" t="s">
        <v>2</v>
      </c>
      <c r="C111" s="12" t="s">
        <v>8</v>
      </c>
      <c r="D111" s="40" t="s">
        <v>5</v>
      </c>
      <c r="E111" s="40" t="s">
        <v>21</v>
      </c>
      <c r="F111" t="s">
        <v>14</v>
      </c>
      <c r="J111">
        <f>(J$9*'Growing stock'!F$113)*'Other data'!$E$41*'Other data'!$E$43</f>
        <v>9.7092630343087755E-3</v>
      </c>
      <c r="K111">
        <f>(K$9*'Growing stock'!G$113)*'Other data'!$E$41*'Other data'!$E$43</f>
        <v>8.9732827201688976E-3</v>
      </c>
      <c r="L111">
        <f>(L$9*'Growing stock'!H$113)*'Other data'!$E$41*'Other data'!$E$43</f>
        <v>8.6520202117454648E-3</v>
      </c>
      <c r="M111">
        <f>(M$9*'Growing stock'!I$113)*'Other data'!$E$41*'Other data'!$E$43</f>
        <v>8.3434648209119895E-3</v>
      </c>
      <c r="N111">
        <f>(N$9*'Growing stock'!J$113)*'Other data'!$E$41*'Other data'!$E$43</f>
        <v>8.1162468800446298E-3</v>
      </c>
      <c r="O111">
        <f>(O$9*'Growing stock'!K$113)*'Other data'!$E$41*'Other data'!$E$43</f>
        <v>7.9623048282995955E-3</v>
      </c>
      <c r="P111">
        <f>(P$9*'Growing stock'!L$113)*'Other data'!$E$41*'Other data'!$E$43</f>
        <v>7.5514668572757128E-3</v>
      </c>
      <c r="Q111">
        <f>(Q$9*'Growing stock'!M$113)*'Other data'!$E$41*'Other data'!$E$43</f>
        <v>7.3489659843546783E-3</v>
      </c>
      <c r="R111">
        <f>(R$9*'Growing stock'!N$113)*'Other data'!$E$41*'Other data'!$E$43</f>
        <v>7.520352948594127E-3</v>
      </c>
      <c r="S111">
        <f>(S$9*'Growing stock'!O$113)*'Other data'!$E$41*'Other data'!$E$43</f>
        <v>7.0242548916419701E-3</v>
      </c>
      <c r="T111">
        <f>(T$9*'Growing stock'!P$113)*'Other data'!$E$41*'Other data'!$E$43</f>
        <v>7.0721333220153003E-3</v>
      </c>
      <c r="U111">
        <f>(U$9*'Growing stock'!Q$113)*'Other data'!$E$41*'Other data'!$E$43</f>
        <v>7.3963332793919199E-3</v>
      </c>
      <c r="V111">
        <f>(V$9*'Growing stock'!R$113)*'Other data'!$E$41*'Other data'!$E$43</f>
        <v>6.9302307338498046E-3</v>
      </c>
      <c r="W111">
        <f>(W$9*'Growing stock'!S$113)*'Other data'!$E$41*'Other data'!$E$43</f>
        <v>6.7523109202492207E-3</v>
      </c>
      <c r="X111">
        <f>(X$9*'Growing stock'!T$113)*'Other data'!$E$41*'Other data'!$E$43</f>
        <v>1.4622207392194764E-2</v>
      </c>
      <c r="Y111">
        <f>(Y$9*'Growing stock'!U$113)*'Other data'!$E$41*'Other data'!$E$43</f>
        <v>1.4251149900735794E-2</v>
      </c>
      <c r="Z111">
        <f>(Z$9*'Growing stock'!V$113)*'Other data'!$E$41*'Other data'!$E$43</f>
        <v>1.4394857509414606E-2</v>
      </c>
      <c r="AA111">
        <f>(AA$9*'Growing stock'!W$113)*'Other data'!$E$41*'Other data'!$E$43</f>
        <v>1.4533807804058361E-2</v>
      </c>
      <c r="AB111">
        <f>(AB$9*'Growing stock'!X$113)*'Other data'!$E$41*'Other data'!$E$43</f>
        <v>1.4668233168287392E-2</v>
      </c>
      <c r="AC111">
        <f>(AC$9*'Growing stock'!Y$113)*'Other data'!$E$41*'Other data'!$E$43</f>
        <v>1.48358088748759E-2</v>
      </c>
      <c r="AD111">
        <f>(AD$9*'Growing stock'!Z$113)*'Other data'!$E$41*'Other data'!$E$43</f>
        <v>1.4962979499988809E-2</v>
      </c>
      <c r="AE111">
        <f>(AE$9*'Growing stock'!AA$113)*'Other data'!$E$41*'Other data'!$E$43</f>
        <v>1.508594309847292E-2</v>
      </c>
      <c r="AF111">
        <f>(AF$9*'Growing stock'!AB$113)*'Other data'!$E$41*'Other data'!$E$43</f>
        <v>1.5204498167517073E-2</v>
      </c>
      <c r="AG111">
        <f>(AG$9*'Growing stock'!AC$113)*'Other data'!$E$41*'Other data'!$E$43</f>
        <v>1.5319540633352292E-2</v>
      </c>
      <c r="AH111">
        <f>(AH$9*'Growing stock'!AD$113)*'Other data'!$E$41*'Other data'!$E$43</f>
        <v>1.5431051801041911E-2</v>
      </c>
      <c r="AI111">
        <f>(AI$9*'Growing stock'!AE$113)*'Other data'!$E$41*'Other data'!$E$43</f>
        <v>2.7193132757965827E-2</v>
      </c>
      <c r="AJ111">
        <f>(AJ$9*'Growing stock'!AF$113)*'Other data'!$E$41*'Other data'!$E$43</f>
        <v>2.6894865490130059E-2</v>
      </c>
      <c r="AK111">
        <f>(AK$9*'Growing stock'!AG$113)*'Other data'!$E$41*'Other data'!$E$43</f>
        <v>2.6599886403752743E-2</v>
      </c>
      <c r="AL111">
        <f>(AL$9*'Growing stock'!AH$113)*'Other data'!$E$41*'Other data'!$E$43</f>
        <v>2.6307071416528844E-2</v>
      </c>
      <c r="AM111">
        <f>(AM$9*'Growing stock'!AI$113)*'Other data'!$E$41*'Other data'!$E$43</f>
        <v>2.601633927071987E-2</v>
      </c>
      <c r="AN111">
        <f>(AN$9*'Growing stock'!AJ$113)*'Other data'!$E$41*'Other data'!$E$43</f>
        <v>2.5727222642505158E-2</v>
      </c>
      <c r="AO111">
        <f>(AO$9*'Growing stock'!AK$113)*'Other data'!$E$41*'Other data'!$E$43</f>
        <v>2.5440981706316541E-2</v>
      </c>
      <c r="AP111">
        <f>(AP$9*'Growing stock'!AL$113)*'Other data'!$E$41*'Other data'!$E$43</f>
        <v>2.5157072692569005E-2</v>
      </c>
      <c r="AQ111">
        <f>(AQ$9*'Growing stock'!AM$113)*'Other data'!$E$41*'Other data'!$E$43</f>
        <v>2.4875672812515345E-2</v>
      </c>
      <c r="AR111">
        <f>(AR$9*'Growing stock'!AN$113)*'Other data'!$E$41*'Other data'!$E$43</f>
        <v>2.4902135091807571E-2</v>
      </c>
      <c r="AS111">
        <f>(AS$9*'Growing stock'!AO$113)*'Other data'!$E$41*'Other data'!$E$43</f>
        <v>2.4928319498908759E-2</v>
      </c>
      <c r="AT111">
        <f>(AT$9*'Growing stock'!AP$113)*'Other data'!$E$41*'Other data'!$E$43</f>
        <v>2.495323840809352E-2</v>
      </c>
      <c r="AU111">
        <f>(AU$9*'Growing stock'!AQ$113)*'Other data'!$E$41*'Other data'!$E$43</f>
        <v>2.4977353197775897E-2</v>
      </c>
      <c r="AV111">
        <f>(AV$9*'Growing stock'!AR$113)*'Other data'!$E$41*'Other data'!$E$43</f>
        <v>2.5000732007963253E-2</v>
      </c>
      <c r="AW111">
        <f>(AW$9*'Growing stock'!AS$113)*'Other data'!$E$41*'Other data'!$E$43</f>
        <v>2.5144198487622307E-2</v>
      </c>
      <c r="AX111">
        <f>(AX$9*'Growing stock'!AT$113)*'Other data'!$E$41*'Other data'!$E$43</f>
        <v>2.5286303573205195E-2</v>
      </c>
      <c r="AY111">
        <f>(AY$9*'Growing stock'!AU$113)*'Other data'!$E$41*'Other data'!$E$43</f>
        <v>2.5428338873068862E-2</v>
      </c>
      <c r="AZ111">
        <f>(AZ$9*'Growing stock'!AV$113)*'Other data'!$E$41*'Other data'!$E$43</f>
        <v>2.5570121926395645E-2</v>
      </c>
      <c r="BA111">
        <f>(BA$9*'Growing stock'!AW$113)*'Other data'!$E$41*'Other data'!$E$43</f>
        <v>2.9293824964476443E-2</v>
      </c>
      <c r="BB111">
        <f>(BB$9*'Growing stock'!AX$113)*'Other data'!$E$41*'Other data'!$E$43</f>
        <v>2.9516249798058974E-2</v>
      </c>
      <c r="BC111">
        <f>(BC$9*'Growing stock'!AY$113)*'Other data'!$E$41*'Other data'!$E$43</f>
        <v>2.9740477930669248E-2</v>
      </c>
      <c r="BD111">
        <f>(BD$9*'Growing stock'!AZ$113)*'Other data'!$E$41*'Other data'!$E$43</f>
        <v>2.9965606281168553E-2</v>
      </c>
      <c r="BE111">
        <f>(BE$9*'Growing stock'!BA$113)*'Other data'!$E$41*'Other data'!$E$43</f>
        <v>2.9790920580347144E-2</v>
      </c>
      <c r="BF111">
        <f>(BF$9*'Growing stock'!BB$113)*'Other data'!$E$41*'Other data'!$E$43</f>
        <v>2.9938969793399967E-2</v>
      </c>
      <c r="BG111">
        <f>(BG$9*'Growing stock'!BC$113)*'Other data'!$E$41*'Other data'!$E$43</f>
        <v>3.0045716085976865E-2</v>
      </c>
      <c r="BH111">
        <f>(BH$9*'Growing stock'!BD$113)*'Other data'!$E$41*'Other data'!$E$43</f>
        <v>3.0194135165701571E-2</v>
      </c>
      <c r="BI111">
        <f>(BI$9*'Growing stock'!BE$113)*'Other data'!$E$41*'Other data'!$E$43</f>
        <v>3.0341763639716746E-2</v>
      </c>
      <c r="BJ111">
        <f>(BJ$9*'Growing stock'!BF$113)*'Other data'!$E$41*'Other data'!$E$43</f>
        <v>3.0490719402672083E-2</v>
      </c>
      <c r="BK111">
        <f>(BK$9*'Growing stock'!BG$113)*'Other data'!$E$41*'Other data'!$E$43</f>
        <v>3.0638890847488168E-2</v>
      </c>
      <c r="BL111">
        <f>(BL$9*'Growing stock'!BH$113)*'Other data'!$E$41*'Other data'!$E$43</f>
        <v>3.0786284152573055E-2</v>
      </c>
      <c r="BM111">
        <f>(BM$9*'Growing stock'!BI$113)*'Other data'!$E$41*'Other data'!$E$43</f>
        <v>3.0932905431611642E-2</v>
      </c>
      <c r="BN111">
        <f>(BN$9*'Growing stock'!BJ$113)*'Other data'!$E$41*'Other data'!$E$43</f>
        <v>3.1078760734410637E-2</v>
      </c>
      <c r="BO111">
        <f>(BO$9*'Growing stock'!BK$113)*'Other data'!$E$41*'Other data'!$E$43</f>
        <v>3.1223856047730987E-2</v>
      </c>
      <c r="BP111">
        <f>(BP$9*'Growing stock'!BL$113)*'Other data'!$E$41*'Other data'!$E$43</f>
        <v>3.1368197296106883E-2</v>
      </c>
      <c r="BQ111">
        <f>(BQ$9*'Growing stock'!BM$113)*'Other data'!$E$41*'Other data'!$E$43</f>
        <v>3.1381098910484559E-2</v>
      </c>
      <c r="BR111">
        <f>(BR$9*'Growing stock'!BN$113)*'Other data'!$E$41*'Other data'!$E$43</f>
        <v>3.139390635400386E-2</v>
      </c>
      <c r="BS111">
        <f>(BS$9*'Growing stock'!BO$113)*'Other data'!$E$41*'Other data'!$E$43</f>
        <v>3.1406620653966967E-2</v>
      </c>
      <c r="BT111">
        <f>(BT$9*'Growing stock'!BP$113)*'Other data'!$E$41*'Other data'!$E$43</f>
        <v>3.1419242822787602E-2</v>
      </c>
      <c r="BU111">
        <f>(BU$9*'Growing stock'!BQ$113)*'Other data'!$E$41*'Other data'!$E$43</f>
        <v>3.1431773858260209E-2</v>
      </c>
      <c r="BV111">
        <f>(BV$9*'Growing stock'!BR$113)*'Other data'!$E$41*'Other data'!$E$43</f>
        <v>3.1444214743822703E-2</v>
      </c>
      <c r="BW111">
        <f>(BW$9*'Growing stock'!BS$113)*'Other data'!$E$41*'Other data'!$E$43</f>
        <v>3.1456566448813582E-2</v>
      </c>
      <c r="BX111">
        <f>(BX$9*'Growing stock'!BT$113)*'Other data'!$E$41*'Other data'!$E$43</f>
        <v>3.1468829928724101E-2</v>
      </c>
      <c r="BY111">
        <f>(BY$9*'Growing stock'!BU$113)*'Other data'!$E$41*'Other data'!$E$43</f>
        <v>3.1481006125444216E-2</v>
      </c>
      <c r="BZ111">
        <f>(BZ$9*'Growing stock'!BV$113)*'Other data'!$E$41*'Other data'!$E$43</f>
        <v>3.1493095967504069E-2</v>
      </c>
    </row>
    <row r="112" spans="1:78" x14ac:dyDescent="0.35">
      <c r="A112" s="12" t="s">
        <v>119</v>
      </c>
      <c r="B112" s="152" t="s">
        <v>2</v>
      </c>
      <c r="C112" s="12" t="s">
        <v>8</v>
      </c>
      <c r="D112" s="40" t="s">
        <v>5</v>
      </c>
      <c r="E112" s="40" t="s">
        <v>25</v>
      </c>
      <c r="F112" t="s">
        <v>13</v>
      </c>
      <c r="J112">
        <f>J$9*'Growing stock'!F$113*'Other data'!$E$47*'Other data'!$E$41</f>
        <v>1.8204868189328951E-3</v>
      </c>
      <c r="K112">
        <f>K$9*'Growing stock'!G$113*'Other data'!$E$47*'Other data'!$E$41</f>
        <v>1.6824905100316684E-3</v>
      </c>
      <c r="L112">
        <f>L$9*'Growing stock'!H$113*'Other data'!$E$47*'Other data'!$E$41</f>
        <v>1.6222537897022744E-3</v>
      </c>
      <c r="M112">
        <f>M$9*'Growing stock'!I$113*'Other data'!$E$47*'Other data'!$E$41</f>
        <v>1.564399653920998E-3</v>
      </c>
      <c r="N112">
        <f>N$9*'Growing stock'!J$113*'Other data'!$E$47*'Other data'!$E$41</f>
        <v>1.521796290008368E-3</v>
      </c>
      <c r="O112">
        <f>O$9*'Growing stock'!K$113*'Other data'!$E$47*'Other data'!$E$41</f>
        <v>1.4929321553061742E-3</v>
      </c>
      <c r="P112">
        <f>P$9*'Growing stock'!L$113*'Other data'!$E$47*'Other data'!$E$41</f>
        <v>1.415900035739196E-3</v>
      </c>
      <c r="Q112">
        <f>Q$9*'Growing stock'!M$113*'Other data'!$E$47*'Other data'!$E$41</f>
        <v>1.3779311220665023E-3</v>
      </c>
      <c r="R112">
        <f>R$9*'Growing stock'!N$113*'Other data'!$E$47*'Other data'!$E$41</f>
        <v>1.4100661778613988E-3</v>
      </c>
      <c r="S112">
        <f>S$9*'Growing stock'!O$113*'Other data'!$E$47*'Other data'!$E$41</f>
        <v>1.3170477921828694E-3</v>
      </c>
      <c r="T112">
        <f>T$9*'Growing stock'!P$113*'Other data'!$E$47*'Other data'!$E$41</f>
        <v>1.3260249978778687E-3</v>
      </c>
      <c r="U112">
        <f>U$9*'Growing stock'!Q$113*'Other data'!$E$47*'Other data'!$E$41</f>
        <v>1.3868124898859849E-3</v>
      </c>
      <c r="V112">
        <f>V$9*'Growing stock'!R$113*'Other data'!$E$47*'Other data'!$E$41</f>
        <v>1.2994182625968383E-3</v>
      </c>
      <c r="W112">
        <f>W$9*'Growing stock'!S$113*'Other data'!$E$47*'Other data'!$E$41</f>
        <v>1.266058297546729E-3</v>
      </c>
      <c r="X112">
        <f>X$9*'Growing stock'!T$113*'Other data'!$E$47*'Other data'!$E$41</f>
        <v>2.7416638860365181E-3</v>
      </c>
      <c r="Y112">
        <f>Y$9*'Growing stock'!U$113*'Other data'!$E$47*'Other data'!$E$41</f>
        <v>2.6720906063879613E-3</v>
      </c>
      <c r="Z112">
        <f>Z$9*'Growing stock'!V$113*'Other data'!$E$47*'Other data'!$E$41</f>
        <v>2.6990357830152388E-3</v>
      </c>
      <c r="AA112">
        <f>AA$9*'Growing stock'!W$113*'Other data'!$E$47*'Other data'!$E$41</f>
        <v>2.7250889632609424E-3</v>
      </c>
      <c r="AB112">
        <f>AB$9*'Growing stock'!X$113*'Other data'!$E$47*'Other data'!$E$41</f>
        <v>2.7502937190538859E-3</v>
      </c>
      <c r="AC112">
        <f>AC$9*'Growing stock'!Y$113*'Other data'!$E$47*'Other data'!$E$41</f>
        <v>2.7817141640392312E-3</v>
      </c>
      <c r="AD112">
        <f>AD$9*'Growing stock'!Z$113*'Other data'!$E$47*'Other data'!$E$41</f>
        <v>2.8055586562479016E-3</v>
      </c>
      <c r="AE112">
        <f>AE$9*'Growing stock'!AA$113*'Other data'!$E$47*'Other data'!$E$41</f>
        <v>2.8286143309636724E-3</v>
      </c>
      <c r="AF112">
        <f>AF$9*'Growing stock'!AB$113*'Other data'!$E$47*'Other data'!$E$41</f>
        <v>2.8508434064094508E-3</v>
      </c>
      <c r="AG112">
        <f>AG$9*'Growing stock'!AC$113*'Other data'!$E$47*'Other data'!$E$41</f>
        <v>2.8724138687535542E-3</v>
      </c>
      <c r="AH112">
        <f>AH$9*'Growing stock'!AD$113*'Other data'!$E$47*'Other data'!$E$41</f>
        <v>2.8933222126953581E-3</v>
      </c>
      <c r="AI112">
        <f>AI$9*'Growing stock'!AE$113*'Other data'!$E$47*'Other data'!$E$41</f>
        <v>5.098712392118592E-3</v>
      </c>
      <c r="AJ112">
        <f>AJ$9*'Growing stock'!AF$113*'Other data'!$E$47*'Other data'!$E$41</f>
        <v>5.0427872793993855E-3</v>
      </c>
      <c r="AK112">
        <f>AK$9*'Growing stock'!AG$113*'Other data'!$E$47*'Other data'!$E$41</f>
        <v>4.9874787007036393E-3</v>
      </c>
      <c r="AL112">
        <f>AL$9*'Growing stock'!AH$113*'Other data'!$E$47*'Other data'!$E$41</f>
        <v>4.9325758905991585E-3</v>
      </c>
      <c r="AM112">
        <f>AM$9*'Growing stock'!AI$113*'Other data'!$E$47*'Other data'!$E$41</f>
        <v>4.878063613259976E-3</v>
      </c>
      <c r="AN112">
        <f>AN$9*'Growing stock'!AJ$113*'Other data'!$E$47*'Other data'!$E$41</f>
        <v>4.8238542454697173E-3</v>
      </c>
      <c r="AO112">
        <f>AO$9*'Growing stock'!AK$113*'Other data'!$E$47*'Other data'!$E$41</f>
        <v>4.7701840699343511E-3</v>
      </c>
      <c r="AP112">
        <f>AP$9*'Growing stock'!AL$113*'Other data'!$E$47*'Other data'!$E$41</f>
        <v>4.7169511298566884E-3</v>
      </c>
      <c r="AQ112">
        <f>AQ$9*'Growing stock'!AM$113*'Other data'!$E$47*'Other data'!$E$41</f>
        <v>4.6641886523466269E-3</v>
      </c>
      <c r="AR112">
        <f>AR$9*'Growing stock'!AN$113*'Other data'!$E$47*'Other data'!$E$41</f>
        <v>4.6691503297139189E-3</v>
      </c>
      <c r="AS112">
        <f>AS$9*'Growing stock'!AO$113*'Other data'!$E$47*'Other data'!$E$41</f>
        <v>4.6740599060453919E-3</v>
      </c>
      <c r="AT112">
        <f>AT$9*'Growing stock'!AP$113*'Other data'!$E$47*'Other data'!$E$41</f>
        <v>4.6787322015175341E-3</v>
      </c>
      <c r="AU112">
        <f>AU$9*'Growing stock'!AQ$113*'Other data'!$E$47*'Other data'!$E$41</f>
        <v>4.6832537245829805E-3</v>
      </c>
      <c r="AV112">
        <f>AV$9*'Growing stock'!AR$113*'Other data'!$E$47*'Other data'!$E$41</f>
        <v>4.687637251493109E-3</v>
      </c>
      <c r="AW112">
        <f>AW$9*'Growing stock'!AS$113*'Other data'!$E$47*'Other data'!$E$41</f>
        <v>4.7145372164291823E-3</v>
      </c>
      <c r="AX112">
        <f>AX$9*'Growing stock'!AT$113*'Other data'!$E$47*'Other data'!$E$41</f>
        <v>4.7411819199759736E-3</v>
      </c>
      <c r="AY112">
        <f>AY$9*'Growing stock'!AU$113*'Other data'!$E$47*'Other data'!$E$41</f>
        <v>4.7678135387004116E-3</v>
      </c>
      <c r="AZ112">
        <f>AZ$9*'Growing stock'!AV$113*'Other data'!$E$47*'Other data'!$E$41</f>
        <v>4.7943978611991837E-3</v>
      </c>
      <c r="BA112">
        <f>BA$9*'Growing stock'!AW$113*'Other data'!$E$47*'Other data'!$E$41</f>
        <v>5.4925921808393324E-3</v>
      </c>
      <c r="BB112">
        <f>BB$9*'Growing stock'!AX$113*'Other data'!$E$47*'Other data'!$E$41</f>
        <v>5.5342968371360586E-3</v>
      </c>
      <c r="BC112">
        <f>BC$9*'Growing stock'!AY$113*'Other data'!$E$47*'Other data'!$E$41</f>
        <v>5.5763396120004846E-3</v>
      </c>
      <c r="BD112">
        <f>BD$9*'Growing stock'!AZ$113*'Other data'!$E$47*'Other data'!$E$41</f>
        <v>5.6185511777191036E-3</v>
      </c>
      <c r="BE112">
        <f>BE$9*'Growing stock'!BA$113*'Other data'!$E$47*'Other data'!$E$41</f>
        <v>5.5857976088150895E-3</v>
      </c>
      <c r="BF112">
        <f>BF$9*'Growing stock'!BB$113*'Other data'!$E$47*'Other data'!$E$41</f>
        <v>5.6135568362624929E-3</v>
      </c>
      <c r="BG112">
        <f>BG$9*'Growing stock'!BC$113*'Other data'!$E$47*'Other data'!$E$41</f>
        <v>5.6335717661206612E-3</v>
      </c>
      <c r="BH112">
        <f>BH$9*'Growing stock'!BD$113*'Other data'!$E$47*'Other data'!$E$41</f>
        <v>5.6614003435690443E-3</v>
      </c>
      <c r="BI112">
        <f>BI$9*'Growing stock'!BE$113*'Other data'!$E$47*'Other data'!$E$41</f>
        <v>5.6890806824468898E-3</v>
      </c>
      <c r="BJ112">
        <f>BJ$9*'Growing stock'!BF$113*'Other data'!$E$47*'Other data'!$E$41</f>
        <v>5.7170098880010151E-3</v>
      </c>
      <c r="BK112">
        <f>BK$9*'Growing stock'!BG$113*'Other data'!$E$47*'Other data'!$E$41</f>
        <v>5.7447920339040309E-3</v>
      </c>
      <c r="BL112">
        <f>BL$9*'Growing stock'!BH$113*'Other data'!$E$47*'Other data'!$E$41</f>
        <v>5.7724282786074475E-3</v>
      </c>
      <c r="BM112">
        <f>BM$9*'Growing stock'!BI$113*'Other data'!$E$47*'Other data'!$E$41</f>
        <v>5.7999197684271827E-3</v>
      </c>
      <c r="BN112">
        <f>BN$9*'Growing stock'!BJ$113*'Other data'!$E$47*'Other data'!$E$41</f>
        <v>5.8272676377019933E-3</v>
      </c>
      <c r="BO112">
        <f>BO$9*'Growing stock'!BK$113*'Other data'!$E$47*'Other data'!$E$41</f>
        <v>5.8544730089495596E-3</v>
      </c>
      <c r="BP112">
        <f>BP$9*'Growing stock'!BL$113*'Other data'!$E$47*'Other data'!$E$41</f>
        <v>5.8815369930200409E-3</v>
      </c>
      <c r="BQ112">
        <f>BQ$9*'Growing stock'!BM$113*'Other data'!$E$47*'Other data'!$E$41</f>
        <v>5.8839560457158539E-3</v>
      </c>
      <c r="BR112">
        <f>BR$9*'Growing stock'!BN$113*'Other data'!$E$47*'Other data'!$E$41</f>
        <v>5.8863574413757242E-3</v>
      </c>
      <c r="BS112">
        <f>BS$9*'Growing stock'!BO$113*'Other data'!$E$47*'Other data'!$E$41</f>
        <v>5.8887413726188068E-3</v>
      </c>
      <c r="BT112">
        <f>BT$9*'Growing stock'!BP$113*'Other data'!$E$47*'Other data'!$E$41</f>
        <v>5.8911080292726736E-3</v>
      </c>
      <c r="BU112">
        <f>BU$9*'Growing stock'!BQ$113*'Other data'!$E$47*'Other data'!$E$41</f>
        <v>5.8934575984237892E-3</v>
      </c>
      <c r="BV112">
        <f>BV$9*'Growing stock'!BR$113*'Other data'!$E$47*'Other data'!$E$41</f>
        <v>5.8957902644667564E-3</v>
      </c>
      <c r="BW112">
        <f>BW$9*'Growing stock'!BS$113*'Other data'!$E$47*'Other data'!$E$41</f>
        <v>5.8981062091525462E-3</v>
      </c>
      <c r="BX112">
        <f>BX$9*'Growing stock'!BT$113*'Other data'!$E$47*'Other data'!$E$41</f>
        <v>5.900405611635769E-3</v>
      </c>
      <c r="BY112">
        <f>BY$9*'Growing stock'!BU$113*'Other data'!$E$47*'Other data'!$E$41</f>
        <v>5.9026886485207906E-3</v>
      </c>
      <c r="BZ112">
        <f>BZ$9*'Growing stock'!BV$113*'Other data'!$E$47*'Other data'!$E$41</f>
        <v>5.9049554939070124E-3</v>
      </c>
    </row>
    <row r="113" spans="1:78" x14ac:dyDescent="0.35">
      <c r="A113" s="12" t="s">
        <v>119</v>
      </c>
      <c r="B113" s="152" t="s">
        <v>2</v>
      </c>
      <c r="C113" s="12" t="s">
        <v>8</v>
      </c>
      <c r="D113" s="40" t="s">
        <v>5</v>
      </c>
      <c r="E113" s="40" t="s">
        <v>23</v>
      </c>
      <c r="F113" t="s">
        <v>14</v>
      </c>
      <c r="J113">
        <f>J$9*'Growing stock'!F$113*'Other data'!$E$41*'Other data'!$E$45</f>
        <v>6.978532805909432E-3</v>
      </c>
      <c r="K113">
        <f>K$9*'Growing stock'!G$113*'Other data'!$E$41*'Other data'!$E$45</f>
        <v>6.4495469551213956E-3</v>
      </c>
      <c r="L113">
        <f>L$9*'Growing stock'!H$113*'Other data'!$E$41*'Other data'!$E$45</f>
        <v>6.2186395271920528E-3</v>
      </c>
      <c r="M113">
        <f>M$9*'Growing stock'!I$113*'Other data'!$E$41*'Other data'!$E$45</f>
        <v>5.996865340030493E-3</v>
      </c>
      <c r="N113">
        <f>N$9*'Growing stock'!J$113*'Other data'!$E$41*'Other data'!$E$45</f>
        <v>5.8335524450320777E-3</v>
      </c>
      <c r="O113">
        <f>O$9*'Growing stock'!K$113*'Other data'!$E$41*'Other data'!$E$45</f>
        <v>5.722906595340335E-3</v>
      </c>
      <c r="P113">
        <f>P$9*'Growing stock'!L$113*'Other data'!$E$41*'Other data'!$E$45</f>
        <v>5.4276168036669183E-3</v>
      </c>
      <c r="Q113">
        <f>Q$9*'Growing stock'!M$113*'Other data'!$E$41*'Other data'!$E$45</f>
        <v>5.282069301254925E-3</v>
      </c>
      <c r="R113">
        <f>R$9*'Growing stock'!N$113*'Other data'!$E$41*'Other data'!$E$45</f>
        <v>5.4052536818020285E-3</v>
      </c>
      <c r="S113">
        <f>S$9*'Growing stock'!O$113*'Other data'!$E$41*'Other data'!$E$45</f>
        <v>5.0486832033676664E-3</v>
      </c>
      <c r="T113">
        <f>T$9*'Growing stock'!P$113*'Other data'!$E$41*'Other data'!$E$45</f>
        <v>5.0830958251984974E-3</v>
      </c>
      <c r="U113">
        <f>U$9*'Growing stock'!Q$113*'Other data'!$E$41*'Other data'!$E$45</f>
        <v>5.3161145445629427E-3</v>
      </c>
      <c r="V113">
        <f>V$9*'Growing stock'!R$113*'Other data'!$E$41*'Other data'!$E$45</f>
        <v>4.9811033399545478E-3</v>
      </c>
      <c r="W113">
        <f>W$9*'Growing stock'!S$113*'Other data'!$E$41*'Other data'!$E$45</f>
        <v>4.8532234739291271E-3</v>
      </c>
      <c r="X113">
        <f>X$9*'Growing stock'!T$113*'Other data'!$E$41*'Other data'!$E$45</f>
        <v>1.0509711563139987E-2</v>
      </c>
      <c r="Y113">
        <f>Y$9*'Growing stock'!U$113*'Other data'!$E$41*'Other data'!$E$45</f>
        <v>1.0243013991153852E-2</v>
      </c>
      <c r="Z113">
        <f>Z$9*'Growing stock'!V$113*'Other data'!$E$41*'Other data'!$E$45</f>
        <v>1.0346303834891749E-2</v>
      </c>
      <c r="AA113">
        <f>AA$9*'Growing stock'!W$113*'Other data'!$E$41*'Other data'!$E$45</f>
        <v>1.0446174359166947E-2</v>
      </c>
      <c r="AB113">
        <f>AB$9*'Growing stock'!X$113*'Other data'!$E$41*'Other data'!$E$45</f>
        <v>1.0542792589706564E-2</v>
      </c>
      <c r="AC113">
        <f>AC$9*'Growing stock'!Y$113*'Other data'!$E$41*'Other data'!$E$45</f>
        <v>1.0663237628817053E-2</v>
      </c>
      <c r="AD113">
        <f>AD$9*'Growing stock'!Z$113*'Other data'!$E$41*'Other data'!$E$45</f>
        <v>1.0754641515616958E-2</v>
      </c>
      <c r="AE113">
        <f>AE$9*'Growing stock'!AA$113*'Other data'!$E$41*'Other data'!$E$45</f>
        <v>1.0843021602027412E-2</v>
      </c>
      <c r="AF113">
        <f>AF$9*'Growing stock'!AB$113*'Other data'!$E$41*'Other data'!$E$45</f>
        <v>1.0928233057902897E-2</v>
      </c>
      <c r="AG113">
        <f>AG$9*'Growing stock'!AC$113*'Other data'!$E$41*'Other data'!$E$45</f>
        <v>1.101091983022196E-2</v>
      </c>
      <c r="AH113">
        <f>AH$9*'Growing stock'!AD$113*'Other data'!$E$41*'Other data'!$E$45</f>
        <v>1.1091068481998874E-2</v>
      </c>
      <c r="AI113">
        <f>AI$9*'Growing stock'!AE$113*'Other data'!$E$41*'Other data'!$E$45</f>
        <v>1.9545064169787938E-2</v>
      </c>
      <c r="AJ113">
        <f>AJ$9*'Growing stock'!AF$113*'Other data'!$E$41*'Other data'!$E$45</f>
        <v>1.933068457103098E-2</v>
      </c>
      <c r="AK113">
        <f>AK$9*'Growing stock'!AG$113*'Other data'!$E$41*'Other data'!$E$45</f>
        <v>1.9118668352697286E-2</v>
      </c>
      <c r="AL113">
        <f>AL$9*'Growing stock'!AH$113*'Other data'!$E$41*'Other data'!$E$45</f>
        <v>1.8908207580630106E-2</v>
      </c>
      <c r="AM113">
        <f>AM$9*'Growing stock'!AI$113*'Other data'!$E$41*'Other data'!$E$45</f>
        <v>1.8699243850829907E-2</v>
      </c>
      <c r="AN113">
        <f>AN$9*'Growing stock'!AJ$113*'Other data'!$E$41*'Other data'!$E$45</f>
        <v>1.8491441274300583E-2</v>
      </c>
      <c r="AO113">
        <f>AO$9*'Growing stock'!AK$113*'Other data'!$E$41*'Other data'!$E$45</f>
        <v>1.8285705601415014E-2</v>
      </c>
      <c r="AP113">
        <f>AP$9*'Growing stock'!AL$113*'Other data'!$E$41*'Other data'!$E$45</f>
        <v>1.808164599778397E-2</v>
      </c>
      <c r="AQ113">
        <f>AQ$9*'Growing stock'!AM$113*'Other data'!$E$41*'Other data'!$E$45</f>
        <v>1.7879389833995403E-2</v>
      </c>
      <c r="AR113">
        <f>AR$9*'Growing stock'!AN$113*'Other data'!$E$41*'Other data'!$E$45</f>
        <v>1.7898409597236691E-2</v>
      </c>
      <c r="AS113">
        <f>AS$9*'Growing stock'!AO$113*'Other data'!$E$41*'Other data'!$E$45</f>
        <v>1.7917229639840673E-2</v>
      </c>
      <c r="AT113">
        <f>AT$9*'Growing stock'!AP$113*'Other data'!$E$41*'Other data'!$E$45</f>
        <v>1.7935140105817218E-2</v>
      </c>
      <c r="AU113">
        <f>AU$9*'Growing stock'!AQ$113*'Other data'!$E$41*'Other data'!$E$45</f>
        <v>1.7952472610901427E-2</v>
      </c>
      <c r="AV113">
        <f>AV$9*'Growing stock'!AR$113*'Other data'!$E$41*'Other data'!$E$45</f>
        <v>1.7969276130723588E-2</v>
      </c>
      <c r="AW113">
        <f>AW$9*'Growing stock'!AS$113*'Other data'!$E$41*'Other data'!$E$45</f>
        <v>1.8072392662978533E-2</v>
      </c>
      <c r="AX113">
        <f>AX$9*'Growing stock'!AT$113*'Other data'!$E$41*'Other data'!$E$45</f>
        <v>1.8174530693241236E-2</v>
      </c>
      <c r="AY113">
        <f>AY$9*'Growing stock'!AU$113*'Other data'!$E$41*'Other data'!$E$45</f>
        <v>1.8276618565018245E-2</v>
      </c>
      <c r="AZ113">
        <f>AZ$9*'Growing stock'!AV$113*'Other data'!$E$41*'Other data'!$E$45</f>
        <v>1.8378525134596872E-2</v>
      </c>
      <c r="BA113">
        <f>BA$9*'Growing stock'!AW$113*'Other data'!$E$41*'Other data'!$E$45</f>
        <v>2.1054936693217445E-2</v>
      </c>
      <c r="BB113">
        <f>BB$9*'Growing stock'!AX$113*'Other data'!$E$41*'Other data'!$E$45</f>
        <v>2.121480454235489E-2</v>
      </c>
      <c r="BC113">
        <f>BC$9*'Growing stock'!AY$113*'Other data'!$E$41*'Other data'!$E$45</f>
        <v>2.1375968512668521E-2</v>
      </c>
      <c r="BD113">
        <f>BD$9*'Growing stock'!AZ$113*'Other data'!$E$41*'Other data'!$E$45</f>
        <v>2.1537779514589898E-2</v>
      </c>
      <c r="BE113">
        <f>BE$9*'Growing stock'!BA$113*'Other data'!$E$41*'Other data'!$E$45</f>
        <v>2.1412224167124513E-2</v>
      </c>
      <c r="BF113">
        <f>BF$9*'Growing stock'!BB$113*'Other data'!$E$41*'Other data'!$E$45</f>
        <v>2.1518634539006227E-2</v>
      </c>
      <c r="BG113">
        <f>BG$9*'Growing stock'!BC$113*'Other data'!$E$41*'Other data'!$E$45</f>
        <v>2.1595358436795872E-2</v>
      </c>
      <c r="BH113">
        <f>BH$9*'Growing stock'!BD$113*'Other data'!$E$41*'Other data'!$E$45</f>
        <v>2.1702034650348003E-2</v>
      </c>
      <c r="BI113">
        <f>BI$9*'Growing stock'!BE$113*'Other data'!$E$41*'Other data'!$E$45</f>
        <v>2.1808142616046411E-2</v>
      </c>
      <c r="BJ113">
        <f>BJ$9*'Growing stock'!BF$113*'Other data'!$E$41*'Other data'!$E$45</f>
        <v>2.191520457067056E-2</v>
      </c>
      <c r="BK113">
        <f>BK$9*'Growing stock'!BG$113*'Other data'!$E$41*'Other data'!$E$45</f>
        <v>2.2021702796632122E-2</v>
      </c>
      <c r="BL113">
        <f>BL$9*'Growing stock'!BH$113*'Other data'!$E$41*'Other data'!$E$45</f>
        <v>2.2127641734661883E-2</v>
      </c>
      <c r="BM113">
        <f>BM$9*'Growing stock'!BI$113*'Other data'!$E$41*'Other data'!$E$45</f>
        <v>2.2233025778970867E-2</v>
      </c>
      <c r="BN113">
        <f>BN$9*'Growing stock'!BJ$113*'Other data'!$E$41*'Other data'!$E$45</f>
        <v>2.2337859277857645E-2</v>
      </c>
      <c r="BO113">
        <f>BO$9*'Growing stock'!BK$113*'Other data'!$E$41*'Other data'!$E$45</f>
        <v>2.2442146534306647E-2</v>
      </c>
      <c r="BP113">
        <f>BP$9*'Growing stock'!BL$113*'Other data'!$E$41*'Other data'!$E$45</f>
        <v>2.2545891806576825E-2</v>
      </c>
      <c r="BQ113">
        <f>BQ$9*'Growing stock'!BM$113*'Other data'!$E$41*'Other data'!$E$45</f>
        <v>2.255516484191078E-2</v>
      </c>
      <c r="BR113">
        <f>BR$9*'Growing stock'!BN$113*'Other data'!$E$41*'Other data'!$E$45</f>
        <v>2.2564370191940276E-2</v>
      </c>
      <c r="BS113">
        <f>BS$9*'Growing stock'!BO$113*'Other data'!$E$41*'Other data'!$E$45</f>
        <v>2.257350859503876E-2</v>
      </c>
      <c r="BT113">
        <f>BT$9*'Growing stock'!BP$113*'Other data'!$E$41*'Other data'!$E$45</f>
        <v>2.2582580778878588E-2</v>
      </c>
      <c r="BU113">
        <f>BU$9*'Growing stock'!BQ$113*'Other data'!$E$41*'Other data'!$E$45</f>
        <v>2.2591587460624528E-2</v>
      </c>
      <c r="BV113">
        <f>BV$9*'Growing stock'!BR$113*'Other data'!$E$41*'Other data'!$E$45</f>
        <v>2.2600529347122568E-2</v>
      </c>
      <c r="BW113">
        <f>BW$9*'Growing stock'!BS$113*'Other data'!$E$41*'Other data'!$E$45</f>
        <v>2.2609407135084761E-2</v>
      </c>
      <c r="BX113">
        <f>BX$9*'Growing stock'!BT$113*'Other data'!$E$41*'Other data'!$E$45</f>
        <v>2.261822151127045E-2</v>
      </c>
      <c r="BY113">
        <f>BY$9*'Growing stock'!BU$113*'Other data'!$E$41*'Other data'!$E$45</f>
        <v>2.2626973152663033E-2</v>
      </c>
      <c r="BZ113">
        <f>BZ$9*'Growing stock'!BV$113*'Other data'!$E$41*'Other data'!$E$45</f>
        <v>2.2635662726643552E-2</v>
      </c>
    </row>
    <row r="114" spans="1:78" x14ac:dyDescent="0.35">
      <c r="A114" s="12" t="s">
        <v>119</v>
      </c>
      <c r="B114" s="152" t="s">
        <v>2</v>
      </c>
      <c r="C114" s="12" t="s">
        <v>8</v>
      </c>
      <c r="D114" s="40" t="s">
        <v>5</v>
      </c>
      <c r="E114" s="40" t="s">
        <v>24</v>
      </c>
      <c r="F114" t="s">
        <v>15</v>
      </c>
      <c r="J114">
        <f>J$9*'Growing stock'!F$113*'Other data'!$E$41*'Other data'!$E$46</f>
        <v>6.0682893964429847E-4</v>
      </c>
      <c r="K114">
        <f>K$9*'Growing stock'!G$113*'Other data'!$E$41*'Other data'!$E$46</f>
        <v>5.608301700105561E-4</v>
      </c>
      <c r="L114">
        <f>L$9*'Growing stock'!H$113*'Other data'!$E$41*'Other data'!$E$46</f>
        <v>5.4075126323409155E-4</v>
      </c>
      <c r="M114">
        <f>M$9*'Growing stock'!I$113*'Other data'!$E$41*'Other data'!$E$46</f>
        <v>5.2146655130699934E-4</v>
      </c>
      <c r="N114">
        <f>N$9*'Growing stock'!J$113*'Other data'!$E$41*'Other data'!$E$46</f>
        <v>5.0726543000278936E-4</v>
      </c>
      <c r="O114">
        <f>O$9*'Growing stock'!K$113*'Other data'!$E$41*'Other data'!$E$46</f>
        <v>4.9764405176872472E-4</v>
      </c>
      <c r="P114">
        <f>P$9*'Growing stock'!L$113*'Other data'!$E$41*'Other data'!$E$46</f>
        <v>4.7196667857973205E-4</v>
      </c>
      <c r="Q114">
        <f>Q$9*'Growing stock'!M$113*'Other data'!$E$41*'Other data'!$E$46</f>
        <v>4.593103740221674E-4</v>
      </c>
      <c r="R114">
        <f>R$9*'Growing stock'!N$113*'Other data'!$E$41*'Other data'!$E$46</f>
        <v>4.7002205928713294E-4</v>
      </c>
      <c r="S114">
        <f>S$9*'Growing stock'!O$113*'Other data'!$E$41*'Other data'!$E$46</f>
        <v>4.3901593072762313E-4</v>
      </c>
      <c r="T114">
        <f>T$9*'Growing stock'!P$113*'Other data'!$E$41*'Other data'!$E$46</f>
        <v>4.4200833262595627E-4</v>
      </c>
      <c r="U114">
        <f>U$9*'Growing stock'!Q$113*'Other data'!$E$41*'Other data'!$E$46</f>
        <v>4.6227082996199499E-4</v>
      </c>
      <c r="V114">
        <f>V$9*'Growing stock'!R$113*'Other data'!$E$41*'Other data'!$E$46</f>
        <v>4.3313942086561279E-4</v>
      </c>
      <c r="W114">
        <f>W$9*'Growing stock'!S$113*'Other data'!$E$41*'Other data'!$E$46</f>
        <v>4.2201943251557629E-4</v>
      </c>
      <c r="X114">
        <f>X$9*'Growing stock'!T$113*'Other data'!$E$41*'Other data'!$E$46</f>
        <v>9.1388796201217278E-4</v>
      </c>
      <c r="Y114">
        <f>Y$9*'Growing stock'!U$113*'Other data'!$E$41*'Other data'!$E$46</f>
        <v>8.9069686879598715E-4</v>
      </c>
      <c r="Z114">
        <f>Z$9*'Growing stock'!V$113*'Other data'!$E$41*'Other data'!$E$46</f>
        <v>8.996785943384129E-4</v>
      </c>
      <c r="AA114">
        <f>AA$9*'Growing stock'!W$113*'Other data'!$E$41*'Other data'!$E$46</f>
        <v>9.0836298775364755E-4</v>
      </c>
      <c r="AB114">
        <f>AB$9*'Growing stock'!X$113*'Other data'!$E$41*'Other data'!$E$46</f>
        <v>9.16764573017962E-4</v>
      </c>
      <c r="AC114">
        <f>AC$9*'Growing stock'!Y$113*'Other data'!$E$41*'Other data'!$E$46</f>
        <v>9.2723805467974374E-4</v>
      </c>
      <c r="AD114">
        <f>AD$9*'Growing stock'!Z$113*'Other data'!$E$41*'Other data'!$E$46</f>
        <v>9.3518621874930053E-4</v>
      </c>
      <c r="AE114">
        <f>AE$9*'Growing stock'!AA$113*'Other data'!$E$41*'Other data'!$E$46</f>
        <v>9.428714436545575E-4</v>
      </c>
      <c r="AF114">
        <f>AF$9*'Growing stock'!AB$113*'Other data'!$E$41*'Other data'!$E$46</f>
        <v>9.5028113546981709E-4</v>
      </c>
      <c r="AG114">
        <f>AG$9*'Growing stock'!AC$113*'Other data'!$E$41*'Other data'!$E$46</f>
        <v>9.5747128958451825E-4</v>
      </c>
      <c r="AH114">
        <f>AH$9*'Growing stock'!AD$113*'Other data'!$E$41*'Other data'!$E$46</f>
        <v>9.6444073756511944E-4</v>
      </c>
      <c r="AI114">
        <f>AI$9*'Growing stock'!AE$113*'Other data'!$E$41*'Other data'!$E$46</f>
        <v>1.6995707973728642E-3</v>
      </c>
      <c r="AJ114">
        <f>AJ$9*'Growing stock'!AF$113*'Other data'!$E$41*'Other data'!$E$46</f>
        <v>1.6809290931331287E-3</v>
      </c>
      <c r="AK114">
        <f>AK$9*'Growing stock'!AG$113*'Other data'!$E$41*'Other data'!$E$46</f>
        <v>1.6624929002345464E-3</v>
      </c>
      <c r="AL114">
        <f>AL$9*'Growing stock'!AH$113*'Other data'!$E$41*'Other data'!$E$46</f>
        <v>1.6441919635330527E-3</v>
      </c>
      <c r="AM114">
        <f>AM$9*'Growing stock'!AI$113*'Other data'!$E$41*'Other data'!$E$46</f>
        <v>1.6260212044199918E-3</v>
      </c>
      <c r="AN114">
        <f>AN$9*'Growing stock'!AJ$113*'Other data'!$E$41*'Other data'!$E$46</f>
        <v>1.6079514151565724E-3</v>
      </c>
      <c r="AO114">
        <f>AO$9*'Growing stock'!AK$113*'Other data'!$E$41*'Other data'!$E$46</f>
        <v>1.5900613566447838E-3</v>
      </c>
      <c r="AP114">
        <f>AP$9*'Growing stock'!AL$113*'Other data'!$E$41*'Other data'!$E$46</f>
        <v>1.5723170432855628E-3</v>
      </c>
      <c r="AQ114">
        <f>AQ$9*'Growing stock'!AM$113*'Other data'!$E$41*'Other data'!$E$46</f>
        <v>1.554729550782209E-3</v>
      </c>
      <c r="AR114">
        <f>AR$9*'Growing stock'!AN$113*'Other data'!$E$41*'Other data'!$E$46</f>
        <v>1.5563834432379732E-3</v>
      </c>
      <c r="AS114">
        <f>AS$9*'Growing stock'!AO$113*'Other data'!$E$41*'Other data'!$E$46</f>
        <v>1.5580199686817974E-3</v>
      </c>
      <c r="AT114">
        <f>AT$9*'Growing stock'!AP$113*'Other data'!$E$41*'Other data'!$E$46</f>
        <v>1.559577400505845E-3</v>
      </c>
      <c r="AU114">
        <f>AU$9*'Growing stock'!AQ$113*'Other data'!$E$41*'Other data'!$E$46</f>
        <v>1.5610845748609936E-3</v>
      </c>
      <c r="AV114">
        <f>AV$9*'Growing stock'!AR$113*'Other data'!$E$41*'Other data'!$E$46</f>
        <v>1.5625457504977033E-3</v>
      </c>
      <c r="AW114">
        <f>AW$9*'Growing stock'!AS$113*'Other data'!$E$41*'Other data'!$E$46</f>
        <v>1.5715124054763942E-3</v>
      </c>
      <c r="AX114">
        <f>AX$9*'Growing stock'!AT$113*'Other data'!$E$41*'Other data'!$E$46</f>
        <v>1.5803939733253247E-3</v>
      </c>
      <c r="AY114">
        <f>AY$9*'Growing stock'!AU$113*'Other data'!$E$41*'Other data'!$E$46</f>
        <v>1.5892711795668039E-3</v>
      </c>
      <c r="AZ114">
        <f>AZ$9*'Growing stock'!AV$113*'Other data'!$E$41*'Other data'!$E$46</f>
        <v>1.5981326203997278E-3</v>
      </c>
      <c r="BA114">
        <f>BA$9*'Growing stock'!AW$113*'Other data'!$E$41*'Other data'!$E$46</f>
        <v>1.8308640602797777E-3</v>
      </c>
      <c r="BB114">
        <f>BB$9*'Growing stock'!AX$113*'Other data'!$E$41*'Other data'!$E$46</f>
        <v>1.8447656123786859E-3</v>
      </c>
      <c r="BC114">
        <f>BC$9*'Growing stock'!AY$113*'Other data'!$E$41*'Other data'!$E$46</f>
        <v>1.858779870666828E-3</v>
      </c>
      <c r="BD114">
        <f>BD$9*'Growing stock'!AZ$113*'Other data'!$E$41*'Other data'!$E$46</f>
        <v>1.8728503925730345E-3</v>
      </c>
      <c r="BE114">
        <f>BE$9*'Growing stock'!BA$113*'Other data'!$E$41*'Other data'!$E$46</f>
        <v>1.8619325362716965E-3</v>
      </c>
      <c r="BF114">
        <f>BF$9*'Growing stock'!BB$113*'Other data'!$E$41*'Other data'!$E$46</f>
        <v>1.8711856120874979E-3</v>
      </c>
      <c r="BG114">
        <f>BG$9*'Growing stock'!BC$113*'Other data'!$E$41*'Other data'!$E$46</f>
        <v>1.877857255373554E-3</v>
      </c>
      <c r="BH114">
        <f>BH$9*'Growing stock'!BD$113*'Other data'!$E$41*'Other data'!$E$46</f>
        <v>1.8871334478563482E-3</v>
      </c>
      <c r="BI114">
        <f>BI$9*'Growing stock'!BE$113*'Other data'!$E$41*'Other data'!$E$46</f>
        <v>1.8963602274822966E-3</v>
      </c>
      <c r="BJ114">
        <f>BJ$9*'Growing stock'!BF$113*'Other data'!$E$41*'Other data'!$E$46</f>
        <v>1.9056699626670052E-3</v>
      </c>
      <c r="BK114">
        <f>BK$9*'Growing stock'!BG$113*'Other data'!$E$41*'Other data'!$E$46</f>
        <v>1.9149306779680105E-3</v>
      </c>
      <c r="BL114">
        <f>BL$9*'Growing stock'!BH$113*'Other data'!$E$41*'Other data'!$E$46</f>
        <v>1.924142759535816E-3</v>
      </c>
      <c r="BM114">
        <f>BM$9*'Growing stock'!BI$113*'Other data'!$E$41*'Other data'!$E$46</f>
        <v>1.9333065894757276E-3</v>
      </c>
      <c r="BN114">
        <f>BN$9*'Growing stock'!BJ$113*'Other data'!$E$41*'Other data'!$E$46</f>
        <v>1.9424225459006648E-3</v>
      </c>
      <c r="BO114">
        <f>BO$9*'Growing stock'!BK$113*'Other data'!$E$41*'Other data'!$E$46</f>
        <v>1.9514910029831867E-3</v>
      </c>
      <c r="BP114">
        <f>BP$9*'Growing stock'!BL$113*'Other data'!$E$41*'Other data'!$E$46</f>
        <v>1.9605123310066802E-3</v>
      </c>
      <c r="BQ114">
        <f>BQ$9*'Growing stock'!BM$113*'Other data'!$E$41*'Other data'!$E$46</f>
        <v>1.9613186819052849E-3</v>
      </c>
      <c r="BR114">
        <f>BR$9*'Growing stock'!BN$113*'Other data'!$E$41*'Other data'!$E$46</f>
        <v>1.9621191471252413E-3</v>
      </c>
      <c r="BS114">
        <f>BS$9*'Growing stock'!BO$113*'Other data'!$E$41*'Other data'!$E$46</f>
        <v>1.9629137908729354E-3</v>
      </c>
      <c r="BT114">
        <f>BT$9*'Growing stock'!BP$113*'Other data'!$E$41*'Other data'!$E$46</f>
        <v>1.9637026764242251E-3</v>
      </c>
      <c r="BU114">
        <f>BU$9*'Growing stock'!BQ$113*'Other data'!$E$41*'Other data'!$E$46</f>
        <v>1.9644858661412631E-3</v>
      </c>
      <c r="BV114">
        <f>BV$9*'Growing stock'!BR$113*'Other data'!$E$41*'Other data'!$E$46</f>
        <v>1.9652634214889189E-3</v>
      </c>
      <c r="BW114">
        <f>BW$9*'Growing stock'!BS$113*'Other data'!$E$41*'Other data'!$E$46</f>
        <v>1.9660354030508489E-3</v>
      </c>
      <c r="BX114">
        <f>BX$9*'Growing stock'!BT$113*'Other data'!$E$41*'Other data'!$E$46</f>
        <v>1.9668018705452563E-3</v>
      </c>
      <c r="BY114">
        <f>BY$9*'Growing stock'!BU$113*'Other data'!$E$41*'Other data'!$E$46</f>
        <v>1.9675628828402635E-3</v>
      </c>
      <c r="BZ114">
        <f>BZ$9*'Growing stock'!BV$113*'Other data'!$E$41*'Other data'!$E$46</f>
        <v>1.9683184979690043E-3</v>
      </c>
    </row>
    <row r="115" spans="1:78" x14ac:dyDescent="0.35">
      <c r="A115" s="12" t="s">
        <v>119</v>
      </c>
      <c r="B115" s="152" t="s">
        <v>2</v>
      </c>
      <c r="C115" s="12" t="s">
        <v>8</v>
      </c>
      <c r="D115" s="40" t="s">
        <v>17</v>
      </c>
      <c r="E115" s="40" t="s">
        <v>20</v>
      </c>
      <c r="F115" t="s">
        <v>15</v>
      </c>
      <c r="J115">
        <f>(J$9*'Growing stock'!F$114)*'Other data'!$G$42*'Other data'!$G$41</f>
        <v>5.406845852230697E-4</v>
      </c>
      <c r="K115">
        <f>(K$9*'Growing stock'!G$114)*'Other data'!$G$42*'Other data'!$G$41</f>
        <v>5.1170149128618116E-4</v>
      </c>
      <c r="L115">
        <f>(L$9*'Growing stock'!H$114)*'Other data'!$G$42*'Other data'!$G$41</f>
        <v>5.0532870149282464E-4</v>
      </c>
      <c r="M115">
        <f>(M$9*'Growing stock'!I$114)*'Other data'!$G$42*'Other data'!$G$41</f>
        <v>4.9920797904986765E-4</v>
      </c>
      <c r="N115">
        <f>(N$9*'Growing stock'!J$114)*'Other data'!$G$42*'Other data'!$G$41</f>
        <v>4.9757745748106564E-4</v>
      </c>
      <c r="O115">
        <f>(O$9*'Growing stock'!K$114)*'Other data'!$G$42*'Other data'!$G$41</f>
        <v>5.0027722197745002E-4</v>
      </c>
      <c r="P115">
        <f>(P$9*'Growing stock'!L$114)*'Other data'!$G$42*'Other data'!$G$41</f>
        <v>4.8637408245216584E-4</v>
      </c>
      <c r="Q115">
        <f>(Q$9*'Growing stock'!M$114)*'Other data'!$G$42*'Other data'!$G$41</f>
        <v>4.6638442880372292E-4</v>
      </c>
      <c r="R115">
        <f>(R$9*'Growing stock'!N$114)*'Other data'!$G$42*'Other data'!$G$41</f>
        <v>4.7001753940278208E-4</v>
      </c>
      <c r="S115">
        <f>(S$9*'Growing stock'!O$114)*'Other data'!$G$42*'Other data'!$G$41</f>
        <v>4.3211673153284647E-4</v>
      </c>
      <c r="T115">
        <f>(T$9*'Growing stock'!P$114)*'Other data'!$G$42*'Other data'!$G$41</f>
        <v>4.2798622052619452E-4</v>
      </c>
      <c r="U115">
        <f>(U$9*'Growing stock'!Q$114)*'Other data'!$G$42*'Other data'!$G$41</f>
        <v>4.4006151602794119E-4</v>
      </c>
      <c r="V115">
        <f>(V$9*'Growing stock'!R$114)*'Other data'!$G$42*'Other data'!$G$41</f>
        <v>4.0512168247601931E-4</v>
      </c>
      <c r="W115">
        <f>(W$9*'Growing stock'!S$114)*'Other data'!$G$42*'Other data'!$G$41</f>
        <v>3.8755852139049862E-4</v>
      </c>
      <c r="X115">
        <f>(X$9*'Growing stock'!T$114)*'Other data'!$G$42*'Other data'!$G$41</f>
        <v>8.2344083855431024E-4</v>
      </c>
      <c r="Y115">
        <f>(Y$9*'Growing stock'!U$114)*'Other data'!$G$42*'Other data'!$G$41</f>
        <v>7.8681230144763011E-4</v>
      </c>
      <c r="Z115">
        <f>(Z$9*'Growing stock'!V$114)*'Other data'!$G$42*'Other data'!$G$41</f>
        <v>7.9638494361758633E-4</v>
      </c>
      <c r="AA115">
        <f>(AA$9*'Growing stock'!W$114)*'Other data'!$G$42*'Other data'!$G$41</f>
        <v>8.0564069188495801E-4</v>
      </c>
      <c r="AB115">
        <f>(AB$9*'Growing stock'!X$114)*'Other data'!$G$42*'Other data'!$G$41</f>
        <v>8.1459502577278559E-4</v>
      </c>
      <c r="AC115">
        <f>(AC$9*'Growing stock'!Y$114)*'Other data'!$G$42*'Other data'!$G$41</f>
        <v>8.2534628552218036E-4</v>
      </c>
      <c r="AD115">
        <f>(AD$9*'Growing stock'!Z$114)*'Other data'!$G$42*'Other data'!$G$41</f>
        <v>8.3380825026913128E-4</v>
      </c>
      <c r="AE115">
        <f>(AE$9*'Growing stock'!AA$114)*'Other data'!$G$42*'Other data'!$G$41</f>
        <v>8.4199319786922141E-4</v>
      </c>
      <c r="AF115">
        <f>(AF$9*'Growing stock'!AB$114)*'Other data'!$G$42*'Other data'!$G$41</f>
        <v>8.4989171008685604E-4</v>
      </c>
      <c r="AG115">
        <f>(AG$9*'Growing stock'!AC$114)*'Other data'!$G$42*'Other data'!$G$41</f>
        <v>8.5755556980638499E-4</v>
      </c>
      <c r="AH115">
        <f>(AH$9*'Growing stock'!AD$114)*'Other data'!$G$42*'Other data'!$G$41</f>
        <v>8.6498542350488359E-4</v>
      </c>
      <c r="AI115">
        <f>(AI$9*'Growing stock'!AE$114)*'Other data'!$G$42*'Other data'!$G$41</f>
        <v>1.5263102361976566E-3</v>
      </c>
      <c r="AJ115">
        <f>(AJ$9*'Growing stock'!AF$114)*'Other data'!$G$42*'Other data'!$G$41</f>
        <v>1.5361351504719607E-3</v>
      </c>
      <c r="AK115">
        <f>(AK$9*'Growing stock'!AG$114)*'Other data'!$G$42*'Other data'!$G$41</f>
        <v>1.5458388424542189E-3</v>
      </c>
      <c r="AL115">
        <f>(AL$9*'Growing stock'!AH$114)*'Other data'!$G$42*'Other data'!$G$41</f>
        <v>1.5553598394351812E-3</v>
      </c>
      <c r="AM115">
        <f>(AM$9*'Growing stock'!AI$114)*'Other data'!$G$42*'Other data'!$G$41</f>
        <v>1.5646949092379522E-3</v>
      </c>
      <c r="AN115">
        <f>(AN$9*'Growing stock'!AJ$114)*'Other data'!$G$42*'Other data'!$G$41</f>
        <v>1.5738169033079397E-3</v>
      </c>
      <c r="AO115">
        <f>(AO$9*'Growing stock'!AK$114)*'Other data'!$G$42*'Other data'!$G$41</f>
        <v>1.5828042330188849E-3</v>
      </c>
      <c r="AP115">
        <f>(AP$9*'Growing stock'!AL$114)*'Other data'!$G$42*'Other data'!$G$41</f>
        <v>1.5916264857215306E-3</v>
      </c>
      <c r="AQ115">
        <f>(AQ$9*'Growing stock'!AM$114)*'Other data'!$G$42*'Other data'!$G$41</f>
        <v>1.6002974027831606E-3</v>
      </c>
      <c r="AR115">
        <f>(AR$9*'Growing stock'!AN$114)*'Other data'!$G$42*'Other data'!$G$41</f>
        <v>1.6015542467626809E-3</v>
      </c>
      <c r="AS115">
        <f>(AS$9*'Growing stock'!AO$114)*'Other data'!$G$42*'Other data'!$G$41</f>
        <v>1.6028064278498164E-3</v>
      </c>
      <c r="AT115">
        <f>(AT$9*'Growing stock'!AP$114)*'Other data'!$G$42*'Other data'!$G$41</f>
        <v>1.6039898570775054E-3</v>
      </c>
      <c r="AU115">
        <f>(AU$9*'Growing stock'!AQ$114)*'Other data'!$G$42*'Other data'!$G$41</f>
        <v>1.6051336650866155E-3</v>
      </c>
      <c r="AV115">
        <f>(AV$9*'Growing stock'!AR$114)*'Other data'!$G$42*'Other data'!$G$41</f>
        <v>1.6062417201576386E-3</v>
      </c>
      <c r="AW115">
        <f>(AW$9*'Growing stock'!AS$114)*'Other data'!$G$42*'Other data'!$G$41</f>
        <v>1.6110745277869755E-3</v>
      </c>
      <c r="AX115">
        <f>(AX$9*'Growing stock'!AT$114)*'Other data'!$G$42*'Other data'!$G$41</f>
        <v>1.615856710071737E-3</v>
      </c>
      <c r="AY115">
        <f>(AY$9*'Growing stock'!AU$114)*'Other data'!$G$42*'Other data'!$G$41</f>
        <v>1.6206702134473226E-3</v>
      </c>
      <c r="AZ115">
        <f>(AZ$9*'Growing stock'!AV$114)*'Other data'!$G$42*'Other data'!$G$41</f>
        <v>1.6255024421069459E-3</v>
      </c>
      <c r="BA115">
        <f>(BA$9*'Growing stock'!AW$114)*'Other data'!$G$42*'Other data'!$G$41</f>
        <v>1.8574948102474827E-3</v>
      </c>
      <c r="BB115">
        <f>(BB$9*'Growing stock'!AX$114)*'Other data'!$G$42*'Other data'!$G$41</f>
        <v>1.8650693981740623E-3</v>
      </c>
      <c r="BC115">
        <f>(BC$9*'Growing stock'!AY$114)*'Other data'!$G$42*'Other data'!$G$41</f>
        <v>1.8727396868383644E-3</v>
      </c>
      <c r="BD115">
        <f>(BD$9*'Growing stock'!AZ$114)*'Other data'!$G$42*'Other data'!$G$41</f>
        <v>1.8804481629282955E-3</v>
      </c>
      <c r="BE115">
        <f>(BE$9*'Growing stock'!BA$114)*'Other data'!$G$42*'Other data'!$G$41</f>
        <v>1.8631337830692914E-3</v>
      </c>
      <c r="BF115">
        <f>(BF$9*'Growing stock'!BB$114)*'Other data'!$G$42*'Other data'!$G$41</f>
        <v>1.8643427996744167E-3</v>
      </c>
      <c r="BG115">
        <f>(BG$9*'Growing stock'!BC$114)*'Other data'!$G$42*'Other data'!$G$41</f>
        <v>1.8630354883451123E-3</v>
      </c>
      <c r="BH115">
        <f>(BH$9*'Growing stock'!BD$114)*'Other data'!$G$42*'Other data'!$G$41</f>
        <v>1.8643665465510081E-3</v>
      </c>
      <c r="BI115">
        <f>(BI$9*'Growing stock'!BE$114)*'Other data'!$G$42*'Other data'!$G$41</f>
        <v>1.8656913518219429E-3</v>
      </c>
      <c r="BJ115">
        <f>(BJ$9*'Growing stock'!BF$114)*'Other data'!$G$42*'Other data'!$G$41</f>
        <v>1.8671392414143677E-3</v>
      </c>
      <c r="BK115">
        <f>(BK$9*'Growing stock'!BG$114)*'Other data'!$G$42*'Other data'!$G$41</f>
        <v>1.8685795072260895E-3</v>
      </c>
      <c r="BL115">
        <f>(BL$9*'Growing stock'!BH$114)*'Other data'!$G$42*'Other data'!$G$41</f>
        <v>1.870012209312877E-3</v>
      </c>
      <c r="BM115">
        <f>(BM$9*'Growing stock'!BI$114)*'Other data'!$G$42*'Other data'!$G$41</f>
        <v>1.8714374071013733E-3</v>
      </c>
      <c r="BN115">
        <f>(BN$9*'Growing stock'!BJ$114)*'Other data'!$G$42*'Other data'!$G$41</f>
        <v>1.8728551593973077E-3</v>
      </c>
      <c r="BO115">
        <f>(BO$9*'Growing stock'!BK$114)*'Other data'!$G$42*'Other data'!$G$41</f>
        <v>1.8742655243935856E-3</v>
      </c>
      <c r="BP115">
        <f>(BP$9*'Growing stock'!BL$114)*'Other data'!$G$42*'Other data'!$G$41</f>
        <v>1.8756685596782539E-3</v>
      </c>
      <c r="BQ115">
        <f>(BQ$9*'Growing stock'!BM$114)*'Other data'!$G$42*'Other data'!$G$41</f>
        <v>1.8836652585604752E-3</v>
      </c>
      <c r="BR115">
        <f>(BR$9*'Growing stock'!BN$114)*'Other data'!$G$42*'Other data'!$G$41</f>
        <v>1.8916035883134281E-3</v>
      </c>
      <c r="BS115">
        <f>(BS$9*'Growing stock'!BO$114)*'Other data'!$G$42*'Other data'!$G$41</f>
        <v>1.8994841856810859E-3</v>
      </c>
      <c r="BT115">
        <f>(BT$9*'Growing stock'!BP$114)*'Other data'!$G$42*'Other data'!$G$41</f>
        <v>1.9073076781793781E-3</v>
      </c>
      <c r="BU115">
        <f>(BU$9*'Growing stock'!BQ$114)*'Other data'!$G$42*'Other data'!$G$41</f>
        <v>1.9150746842627963E-3</v>
      </c>
      <c r="BV115">
        <f>(BV$9*'Growing stock'!BR$114)*'Other data'!$G$42*'Other data'!$G$41</f>
        <v>1.9227858134873367E-3</v>
      </c>
      <c r="BW115">
        <f>(BW$9*'Growing stock'!BS$114)*'Other data'!$G$42*'Other data'!$G$41</f>
        <v>1.9304416666699816E-3</v>
      </c>
      <c r="BX115">
        <f>(BX$9*'Growing stock'!BT$114)*'Other data'!$G$42*'Other data'!$G$41</f>
        <v>1.9380428360447493E-3</v>
      </c>
      <c r="BY115">
        <f>(BY$9*'Growing stock'!BU$114)*'Other data'!$G$42*'Other data'!$G$41</f>
        <v>1.9455899054154143E-3</v>
      </c>
      <c r="BZ115">
        <f>(BZ$9*'Growing stock'!BV$114)*'Other data'!$G$42*'Other data'!$G$41</f>
        <v>1.9530834503049621E-3</v>
      </c>
    </row>
    <row r="116" spans="1:78" ht="14.5" customHeight="1" x14ac:dyDescent="0.35">
      <c r="A116" s="12" t="s">
        <v>119</v>
      </c>
      <c r="B116" s="152" t="s">
        <v>2</v>
      </c>
      <c r="C116" s="12" t="s">
        <v>8</v>
      </c>
      <c r="D116" s="40" t="s">
        <v>17</v>
      </c>
      <c r="E116" s="40" t="s">
        <v>26</v>
      </c>
      <c r="F116" t="s">
        <v>13</v>
      </c>
      <c r="J116">
        <f>(J$9*'Growing stock'!F$114)*'Other data'!$G$41</f>
        <v>2.4576572055594079E-2</v>
      </c>
      <c r="K116">
        <f>(K$9*'Growing stock'!G$114)*'Other data'!$G$41</f>
        <v>2.3259158694826414E-2</v>
      </c>
      <c r="L116">
        <f>(L$9*'Growing stock'!H$114)*'Other data'!$G$41</f>
        <v>2.296948643149203E-2</v>
      </c>
      <c r="M116">
        <f>(M$9*'Growing stock'!I$114)*'Other data'!$G$41</f>
        <v>2.2691271774993985E-2</v>
      </c>
      <c r="N116">
        <f>(N$9*'Growing stock'!J$114)*'Other data'!$G$41</f>
        <v>2.2617157158230258E-2</v>
      </c>
      <c r="O116">
        <f>(O$9*'Growing stock'!K$114)*'Other data'!$G$41</f>
        <v>2.2739873726247733E-2</v>
      </c>
      <c r="P116">
        <f>(P$9*'Growing stock'!L$114)*'Other data'!$G$41</f>
        <v>2.2107912838734815E-2</v>
      </c>
      <c r="Q116">
        <f>(Q$9*'Growing stock'!M$114)*'Other data'!$G$41</f>
        <v>2.1199292218351044E-2</v>
      </c>
      <c r="R116">
        <f>(R$9*'Growing stock'!N$114)*'Other data'!$G$41</f>
        <v>2.136443360921737E-2</v>
      </c>
      <c r="S116">
        <f>(S$9*'Growing stock'!O$114)*'Other data'!$G$41</f>
        <v>1.9641669615129385E-2</v>
      </c>
      <c r="T116">
        <f>(T$9*'Growing stock'!P$114)*'Other data'!$G$41</f>
        <v>1.9453919114827026E-2</v>
      </c>
      <c r="U116">
        <f>(U$9*'Growing stock'!Q$114)*'Other data'!$G$41</f>
        <v>2.0002796183088235E-2</v>
      </c>
      <c r="V116">
        <f>(V$9*'Growing stock'!R$114)*'Other data'!$G$41</f>
        <v>1.8414621930728153E-2</v>
      </c>
      <c r="W116">
        <f>(W$9*'Growing stock'!S$114)*'Other data'!$G$41</f>
        <v>1.7616296426840847E-2</v>
      </c>
      <c r="X116">
        <f>(X$9*'Growing stock'!T$114)*'Other data'!$G$41</f>
        <v>3.742912902519592E-2</v>
      </c>
      <c r="Y116">
        <f>(Y$9*'Growing stock'!U$114)*'Other data'!$G$41</f>
        <v>3.5764195520346827E-2</v>
      </c>
      <c r="Z116">
        <f>(Z$9*'Growing stock'!V$114)*'Other data'!$G$41</f>
        <v>3.6199315618981202E-2</v>
      </c>
      <c r="AA116">
        <f>(AA$9*'Growing stock'!W$114)*'Other data'!$G$41</f>
        <v>3.6620031449316276E-2</v>
      </c>
      <c r="AB116">
        <f>(AB$9*'Growing stock'!X$114)*'Other data'!$G$41</f>
        <v>3.702704662603571E-2</v>
      </c>
      <c r="AC116">
        <f>(AC$9*'Growing stock'!Y$114)*'Other data'!$G$41</f>
        <v>3.7515740251008199E-2</v>
      </c>
      <c r="AD116">
        <f>(AD$9*'Growing stock'!Z$114)*'Other data'!$G$41</f>
        <v>3.7900375012233242E-2</v>
      </c>
      <c r="AE116">
        <f>(AE$9*'Growing stock'!AA$114)*'Other data'!$G$41</f>
        <v>3.8272418084964614E-2</v>
      </c>
      <c r="AF116">
        <f>(AF$9*'Growing stock'!AB$114)*'Other data'!$G$41</f>
        <v>3.8631441367584368E-2</v>
      </c>
      <c r="AG116">
        <f>(AG$9*'Growing stock'!AC$114)*'Other data'!$G$41</f>
        <v>3.8979798627562956E-2</v>
      </c>
      <c r="AH116">
        <f>(AH$9*'Growing stock'!AD$114)*'Other data'!$G$41</f>
        <v>3.9317519250221984E-2</v>
      </c>
      <c r="AI116">
        <f>(AI$9*'Growing stock'!AE$114)*'Other data'!$G$41</f>
        <v>6.9377738008984391E-2</v>
      </c>
      <c r="AJ116">
        <f>(AJ$9*'Growing stock'!AF$114)*'Other data'!$G$41</f>
        <v>6.9824325021452763E-2</v>
      </c>
      <c r="AK116">
        <f>(AK$9*'Growing stock'!AG$114)*'Other data'!$G$41</f>
        <v>7.0265401929737237E-2</v>
      </c>
      <c r="AL116">
        <f>(AL$9*'Growing stock'!AH$114)*'Other data'!$G$41</f>
        <v>7.0698174519780971E-2</v>
      </c>
      <c r="AM116">
        <f>(AM$9*'Growing stock'!AI$114)*'Other data'!$G$41</f>
        <v>7.1122495874452379E-2</v>
      </c>
      <c r="AN116">
        <f>(AN$9*'Growing stock'!AJ$114)*'Other data'!$G$41</f>
        <v>7.1537131968542722E-2</v>
      </c>
      <c r="AO116">
        <f>(AO$9*'Growing stock'!AK$114)*'Other data'!$G$41</f>
        <v>7.1945646955403869E-2</v>
      </c>
      <c r="AP116">
        <f>(AP$9*'Growing stock'!AL$114)*'Other data'!$G$41</f>
        <v>7.2346658441887757E-2</v>
      </c>
      <c r="AQ116">
        <f>(AQ$9*'Growing stock'!AM$114)*'Other data'!$G$41</f>
        <v>7.2740791035598218E-2</v>
      </c>
      <c r="AR116">
        <f>(AR$9*'Growing stock'!AN$114)*'Other data'!$G$41</f>
        <v>7.2797920307394598E-2</v>
      </c>
      <c r="AS116">
        <f>(AS$9*'Growing stock'!AO$114)*'Other data'!$G$41</f>
        <v>7.2854837629537109E-2</v>
      </c>
      <c r="AT116">
        <f>(AT$9*'Growing stock'!AP$114)*'Other data'!$G$41</f>
        <v>7.2908629867159333E-2</v>
      </c>
      <c r="AU116">
        <f>(AU$9*'Growing stock'!AQ$114)*'Other data'!$G$41</f>
        <v>7.2960621140300705E-2</v>
      </c>
      <c r="AV116">
        <f>(AV$9*'Growing stock'!AR$114)*'Other data'!$G$41</f>
        <v>7.3010987279892664E-2</v>
      </c>
      <c r="AW116">
        <f>(AW$9*'Growing stock'!AS$114)*'Other data'!$G$41</f>
        <v>7.3230660353953425E-2</v>
      </c>
      <c r="AX116">
        <f>(AX$9*'Growing stock'!AT$114)*'Other data'!$G$41</f>
        <v>7.3448032275988048E-2</v>
      </c>
      <c r="AY116">
        <f>(AY$9*'Growing stock'!AU$114)*'Other data'!$G$41</f>
        <v>7.3666827883969221E-2</v>
      </c>
      <c r="AZ116">
        <f>(AZ$9*'Growing stock'!AV$114)*'Other data'!$G$41</f>
        <v>7.3886474641224817E-2</v>
      </c>
      <c r="BA116">
        <f>(BA$9*'Growing stock'!AW$114)*'Other data'!$G$41</f>
        <v>8.4431582283976486E-2</v>
      </c>
      <c r="BB116">
        <f>(BB$9*'Growing stock'!AX$114)*'Other data'!$G$41</f>
        <v>8.4775881735184661E-2</v>
      </c>
      <c r="BC116">
        <f>(BC$9*'Growing stock'!AY$114)*'Other data'!$G$41</f>
        <v>8.5124531219925664E-2</v>
      </c>
      <c r="BD116">
        <f>(BD$9*'Growing stock'!AZ$114)*'Other data'!$G$41</f>
        <v>8.5474916496740716E-2</v>
      </c>
      <c r="BE116">
        <f>(BE$9*'Growing stock'!BA$114)*'Other data'!$G$41</f>
        <v>8.4687899230422345E-2</v>
      </c>
      <c r="BF116">
        <f>(BF$9*'Growing stock'!BB$114)*'Other data'!$G$41</f>
        <v>8.4742854530655304E-2</v>
      </c>
      <c r="BG116">
        <f>(BG$9*'Growing stock'!BC$114)*'Other data'!$G$41</f>
        <v>8.4683431288414199E-2</v>
      </c>
      <c r="BH116">
        <f>(BH$9*'Growing stock'!BD$114)*'Other data'!$G$41</f>
        <v>8.4743933934136748E-2</v>
      </c>
      <c r="BI116">
        <f>(BI$9*'Growing stock'!BE$114)*'Other data'!$G$41</f>
        <v>8.4804152355542867E-2</v>
      </c>
      <c r="BJ116">
        <f>(BJ$9*'Growing stock'!BF$114)*'Other data'!$G$41</f>
        <v>8.4869965518834911E-2</v>
      </c>
      <c r="BK116">
        <f>(BK$9*'Growing stock'!BG$114)*'Other data'!$G$41</f>
        <v>8.4935432146640427E-2</v>
      </c>
      <c r="BL116">
        <f>(BL$9*'Growing stock'!BH$114)*'Other data'!$G$41</f>
        <v>8.5000554968767142E-2</v>
      </c>
      <c r="BM116">
        <f>(BM$9*'Growing stock'!BI$114)*'Other data'!$G$41</f>
        <v>8.5065336686426074E-2</v>
      </c>
      <c r="BN116">
        <f>(BN$9*'Growing stock'!BJ$114)*'Other data'!$G$41</f>
        <v>8.5129779972604902E-2</v>
      </c>
      <c r="BO116">
        <f>(BO$9*'Growing stock'!BK$114)*'Other data'!$G$41</f>
        <v>8.5193887472435711E-2</v>
      </c>
      <c r="BP116">
        <f>(BP$9*'Growing stock'!BL$114)*'Other data'!$G$41</f>
        <v>8.5257661803556997E-2</v>
      </c>
      <c r="BQ116">
        <f>(BQ$9*'Growing stock'!BM$114)*'Other data'!$G$41</f>
        <v>8.5621148116385243E-2</v>
      </c>
      <c r="BR116">
        <f>(BR$9*'Growing stock'!BN$114)*'Other data'!$G$41</f>
        <v>8.5981981286974013E-2</v>
      </c>
      <c r="BS116">
        <f>(BS$9*'Growing stock'!BO$114)*'Other data'!$G$41</f>
        <v>8.634019025823117E-2</v>
      </c>
      <c r="BT116">
        <f>(BT$9*'Growing stock'!BP$114)*'Other data'!$G$41</f>
        <v>8.6695803553608106E-2</v>
      </c>
      <c r="BU116">
        <f>(BU$9*'Growing stock'!BQ$114)*'Other data'!$G$41</f>
        <v>8.7048849284672561E-2</v>
      </c>
      <c r="BV116">
        <f>(BV$9*'Growing stock'!BR$114)*'Other data'!$G$41</f>
        <v>8.739935515851531E-2</v>
      </c>
      <c r="BW116">
        <f>(BW$9*'Growing stock'!BS$114)*'Other data'!$G$41</f>
        <v>8.7747348484999169E-2</v>
      </c>
      <c r="BX116">
        <f>(BX$9*'Growing stock'!BT$114)*'Other data'!$G$41</f>
        <v>8.809285618385225E-2</v>
      </c>
      <c r="BY116">
        <f>(BY$9*'Growing stock'!BU$114)*'Other data'!$G$41</f>
        <v>8.8435904791609746E-2</v>
      </c>
      <c r="BZ116">
        <f>(BZ$9*'Growing stock'!BV$114)*'Other data'!$G$41</f>
        <v>8.877652046840738E-2</v>
      </c>
    </row>
    <row r="117" spans="1:78" ht="14.5" customHeight="1" x14ac:dyDescent="0.35">
      <c r="A117" s="12" t="s">
        <v>119</v>
      </c>
      <c r="B117" s="152" t="s">
        <v>2</v>
      </c>
      <c r="C117" s="12" t="s">
        <v>8</v>
      </c>
      <c r="D117" s="40" t="s">
        <v>17</v>
      </c>
      <c r="E117" s="40" t="s">
        <v>21</v>
      </c>
      <c r="F117" t="s">
        <v>14</v>
      </c>
      <c r="J117">
        <f>(J$9*'Growing stock'!F$114)*'Other data'!$G$43*'Other data'!$G$41</f>
        <v>7.8645030577901062E-3</v>
      </c>
      <c r="K117">
        <f>(K$9*'Growing stock'!G$114)*'Other data'!$G$43*'Other data'!$G$41</f>
        <v>7.4429307823444526E-3</v>
      </c>
      <c r="L117">
        <f>(L$9*'Growing stock'!H$114)*'Other data'!$G$43*'Other data'!$G$41</f>
        <v>7.3502356580774503E-3</v>
      </c>
      <c r="M117">
        <f>(M$9*'Growing stock'!I$114)*'Other data'!$G$43*'Other data'!$G$41</f>
        <v>7.261206967998075E-3</v>
      </c>
      <c r="N117">
        <f>(N$9*'Growing stock'!J$114)*'Other data'!$G$43*'Other data'!$G$41</f>
        <v>7.237490290633683E-3</v>
      </c>
      <c r="O117">
        <f>(O$9*'Growing stock'!K$114)*'Other data'!$G$43*'Other data'!$G$41</f>
        <v>7.2767595923992744E-3</v>
      </c>
      <c r="P117">
        <f>(P$9*'Growing stock'!L$114)*'Other data'!$G$43*'Other data'!$G$41</f>
        <v>7.0745321083951398E-3</v>
      </c>
      <c r="Q117">
        <f>(Q$9*'Growing stock'!M$114)*'Other data'!$G$43*'Other data'!$G$41</f>
        <v>6.7837735098723335E-3</v>
      </c>
      <c r="R117">
        <f>(R$9*'Growing stock'!N$114)*'Other data'!$G$43*'Other data'!$G$41</f>
        <v>6.8366187549495586E-3</v>
      </c>
      <c r="S117">
        <f>(S$9*'Growing stock'!O$114)*'Other data'!$G$43*'Other data'!$G$41</f>
        <v>6.2853342768414032E-3</v>
      </c>
      <c r="T117">
        <f>(T$9*'Growing stock'!P$114)*'Other data'!$G$43*'Other data'!$G$41</f>
        <v>6.2252541167446482E-3</v>
      </c>
      <c r="U117">
        <f>(U$9*'Growing stock'!Q$114)*'Other data'!$G$43*'Other data'!$G$41</f>
        <v>6.4008947785882354E-3</v>
      </c>
      <c r="V117">
        <f>(V$9*'Growing stock'!R$114)*'Other data'!$G$43*'Other data'!$G$41</f>
        <v>5.892679017833009E-3</v>
      </c>
      <c r="W117">
        <f>(W$9*'Growing stock'!S$114)*'Other data'!$G$43*'Other data'!$G$41</f>
        <v>5.6372148565890711E-3</v>
      </c>
      <c r="X117">
        <f>(X$9*'Growing stock'!T$114)*'Other data'!$G$43*'Other data'!$G$41</f>
        <v>1.1977321288062694E-2</v>
      </c>
      <c r="Y117">
        <f>(Y$9*'Growing stock'!U$114)*'Other data'!$G$43*'Other data'!$G$41</f>
        <v>1.1444542566510986E-2</v>
      </c>
      <c r="Z117">
        <f>(Z$9*'Growing stock'!V$114)*'Other data'!$G$43*'Other data'!$G$41</f>
        <v>1.1583780998073983E-2</v>
      </c>
      <c r="AA117">
        <f>(AA$9*'Growing stock'!W$114)*'Other data'!$G$43*'Other data'!$G$41</f>
        <v>1.1718410063781208E-2</v>
      </c>
      <c r="AB117">
        <f>(AB$9*'Growing stock'!X$114)*'Other data'!$G$43*'Other data'!$G$41</f>
        <v>1.1848654920331428E-2</v>
      </c>
      <c r="AC117">
        <f>(AC$9*'Growing stock'!Y$114)*'Other data'!$G$43*'Other data'!$G$41</f>
        <v>1.2005036880322626E-2</v>
      </c>
      <c r="AD117">
        <f>(AD$9*'Growing stock'!Z$114)*'Other data'!$G$43*'Other data'!$G$41</f>
        <v>1.2128120003914639E-2</v>
      </c>
      <c r="AE117">
        <f>(AE$9*'Growing stock'!AA$114)*'Other data'!$G$43*'Other data'!$G$41</f>
        <v>1.2247173787188677E-2</v>
      </c>
      <c r="AF117">
        <f>(AF$9*'Growing stock'!AB$114)*'Other data'!$G$43*'Other data'!$G$41</f>
        <v>1.2362061237626999E-2</v>
      </c>
      <c r="AG117">
        <f>(AG$9*'Growing stock'!AC$114)*'Other data'!$G$43*'Other data'!$G$41</f>
        <v>1.2473535560820146E-2</v>
      </c>
      <c r="AH117">
        <f>(AH$9*'Growing stock'!AD$114)*'Other data'!$G$43*'Other data'!$G$41</f>
        <v>1.2581606160071035E-2</v>
      </c>
      <c r="AI117">
        <f>(AI$9*'Growing stock'!AE$114)*'Other data'!$G$43*'Other data'!$G$41</f>
        <v>2.2200876162875003E-2</v>
      </c>
      <c r="AJ117">
        <f>(AJ$9*'Growing stock'!AF$114)*'Other data'!$G$43*'Other data'!$G$41</f>
        <v>2.2343784006864882E-2</v>
      </c>
      <c r="AK117">
        <f>(AK$9*'Growing stock'!AG$114)*'Other data'!$G$43*'Other data'!$G$41</f>
        <v>2.2484928617515915E-2</v>
      </c>
      <c r="AL117">
        <f>(AL$9*'Growing stock'!AH$114)*'Other data'!$G$43*'Other data'!$G$41</f>
        <v>2.262341584632991E-2</v>
      </c>
      <c r="AM117">
        <f>(AM$9*'Growing stock'!AI$114)*'Other data'!$G$43*'Other data'!$G$41</f>
        <v>2.2759198679824764E-2</v>
      </c>
      <c r="AN117">
        <f>(AN$9*'Growing stock'!AJ$114)*'Other data'!$G$43*'Other data'!$G$41</f>
        <v>2.2891882229933672E-2</v>
      </c>
      <c r="AO117">
        <f>(AO$9*'Growing stock'!AK$114)*'Other data'!$G$43*'Other data'!$G$41</f>
        <v>2.3022607025729239E-2</v>
      </c>
      <c r="AP117">
        <f>(AP$9*'Growing stock'!AL$114)*'Other data'!$G$43*'Other data'!$G$41</f>
        <v>2.3150930701404081E-2</v>
      </c>
      <c r="AQ117">
        <f>(AQ$9*'Growing stock'!AM$114)*'Other data'!$G$43*'Other data'!$G$41</f>
        <v>2.3277053131391431E-2</v>
      </c>
      <c r="AR117">
        <f>(AR$9*'Growing stock'!AN$114)*'Other data'!$G$43*'Other data'!$G$41</f>
        <v>2.3295334498366269E-2</v>
      </c>
      <c r="AS117">
        <f>(AS$9*'Growing stock'!AO$114)*'Other data'!$G$43*'Other data'!$G$41</f>
        <v>2.3313548041451877E-2</v>
      </c>
      <c r="AT117">
        <f>(AT$9*'Growing stock'!AP$114)*'Other data'!$G$43*'Other data'!$G$41</f>
        <v>2.3330761557490989E-2</v>
      </c>
      <c r="AU117">
        <f>(AU$9*'Growing stock'!AQ$114)*'Other data'!$G$43*'Other data'!$G$41</f>
        <v>2.3347398764896228E-2</v>
      </c>
      <c r="AV117">
        <f>(AV$9*'Growing stock'!AR$114)*'Other data'!$G$43*'Other data'!$G$41</f>
        <v>2.3363515929565655E-2</v>
      </c>
      <c r="AW117">
        <f>(AW$9*'Growing stock'!AS$114)*'Other data'!$G$43*'Other data'!$G$41</f>
        <v>2.34338113132651E-2</v>
      </c>
      <c r="AX117">
        <f>(AX$9*'Growing stock'!AT$114)*'Other data'!$G$43*'Other data'!$G$41</f>
        <v>2.3503370328316179E-2</v>
      </c>
      <c r="AY117">
        <f>(AY$9*'Growing stock'!AU$114)*'Other data'!$G$43*'Other data'!$G$41</f>
        <v>2.3573384922870148E-2</v>
      </c>
      <c r="AZ117">
        <f>(AZ$9*'Growing stock'!AV$114)*'Other data'!$G$43*'Other data'!$G$41</f>
        <v>2.3643671885191942E-2</v>
      </c>
      <c r="BA117">
        <f>(BA$9*'Growing stock'!AW$114)*'Other data'!$G$43*'Other data'!$G$41</f>
        <v>2.7018106330872479E-2</v>
      </c>
      <c r="BB117">
        <f>(BB$9*'Growing stock'!AX$114)*'Other data'!$G$43*'Other data'!$G$41</f>
        <v>2.7128282155259094E-2</v>
      </c>
      <c r="BC117">
        <f>(BC$9*'Growing stock'!AY$114)*'Other data'!$G$43*'Other data'!$G$41</f>
        <v>2.7239849990376215E-2</v>
      </c>
      <c r="BD117">
        <f>(BD$9*'Growing stock'!AZ$114)*'Other data'!$G$43*'Other data'!$G$41</f>
        <v>2.7351973278957029E-2</v>
      </c>
      <c r="BE117">
        <f>(BE$9*'Growing stock'!BA$114)*'Other data'!$G$43*'Other data'!$G$41</f>
        <v>2.7100127753735149E-2</v>
      </c>
      <c r="BF117">
        <f>(BF$9*'Growing stock'!BB$114)*'Other data'!$G$43*'Other data'!$G$41</f>
        <v>2.7117713449809698E-2</v>
      </c>
      <c r="BG117">
        <f>(BG$9*'Growing stock'!BC$114)*'Other data'!$G$43*'Other data'!$G$41</f>
        <v>2.7098698012292546E-2</v>
      </c>
      <c r="BH117">
        <f>(BH$9*'Growing stock'!BD$114)*'Other data'!$G$43*'Other data'!$G$41</f>
        <v>2.7118058858923759E-2</v>
      </c>
      <c r="BI117">
        <f>(BI$9*'Growing stock'!BE$114)*'Other data'!$G$43*'Other data'!$G$41</f>
        <v>2.7137328753773719E-2</v>
      </c>
      <c r="BJ117">
        <f>(BJ$9*'Growing stock'!BF$114)*'Other data'!$G$43*'Other data'!$G$41</f>
        <v>2.715838896602717E-2</v>
      </c>
      <c r="BK117">
        <f>(BK$9*'Growing stock'!BG$114)*'Other data'!$G$43*'Other data'!$G$41</f>
        <v>2.7179338286924939E-2</v>
      </c>
      <c r="BL117">
        <f>(BL$9*'Growing stock'!BH$114)*'Other data'!$G$43*'Other data'!$G$41</f>
        <v>2.7200177590005484E-2</v>
      </c>
      <c r="BM117">
        <f>(BM$9*'Growing stock'!BI$114)*'Other data'!$G$43*'Other data'!$G$41</f>
        <v>2.7220907739656342E-2</v>
      </c>
      <c r="BN117">
        <f>(BN$9*'Growing stock'!BJ$114)*'Other data'!$G$43*'Other data'!$G$41</f>
        <v>2.7241529591233566E-2</v>
      </c>
      <c r="BO117">
        <f>(BO$9*'Growing stock'!BK$114)*'Other data'!$G$43*'Other data'!$G$41</f>
        <v>2.726204399117943E-2</v>
      </c>
      <c r="BP117">
        <f>(BP$9*'Growing stock'!BL$114)*'Other data'!$G$43*'Other data'!$G$41</f>
        <v>2.7282451777138242E-2</v>
      </c>
      <c r="BQ117">
        <f>(BQ$9*'Growing stock'!BM$114)*'Other data'!$G$43*'Other data'!$G$41</f>
        <v>2.7398767397243277E-2</v>
      </c>
      <c r="BR117">
        <f>(BR$9*'Growing stock'!BN$114)*'Other data'!$G$43*'Other data'!$G$41</f>
        <v>2.7514234011831687E-2</v>
      </c>
      <c r="BS117">
        <f>(BS$9*'Growing stock'!BO$114)*'Other data'!$G$43*'Other data'!$G$41</f>
        <v>2.7628860882633974E-2</v>
      </c>
      <c r="BT117">
        <f>(BT$9*'Growing stock'!BP$114)*'Other data'!$G$43*'Other data'!$G$41</f>
        <v>2.7742657137154594E-2</v>
      </c>
      <c r="BU117">
        <f>(BU$9*'Growing stock'!BQ$114)*'Other data'!$G$43*'Other data'!$G$41</f>
        <v>2.7855631771095221E-2</v>
      </c>
      <c r="BV117">
        <f>(BV$9*'Growing stock'!BR$114)*'Other data'!$G$43*'Other data'!$G$41</f>
        <v>2.7967793650724902E-2</v>
      </c>
      <c r="BW117">
        <f>(BW$9*'Growing stock'!BS$114)*'Other data'!$G$43*'Other data'!$G$41</f>
        <v>2.8079151515199734E-2</v>
      </c>
      <c r="BX117">
        <f>(BX$9*'Growing stock'!BT$114)*'Other data'!$G$43*'Other data'!$G$41</f>
        <v>2.8189713978832721E-2</v>
      </c>
      <c r="BY117">
        <f>(BY$9*'Growing stock'!BU$114)*'Other data'!$G$43*'Other data'!$G$41</f>
        <v>2.8299489533315118E-2</v>
      </c>
      <c r="BZ117">
        <f>(BZ$9*'Growing stock'!BV$114)*'Other data'!$G$43*'Other data'!$G$41</f>
        <v>2.8408486549890366E-2</v>
      </c>
    </row>
    <row r="118" spans="1:78" ht="14.5" customHeight="1" x14ac:dyDescent="0.35">
      <c r="A118" s="12" t="s">
        <v>119</v>
      </c>
      <c r="B118" s="152" t="s">
        <v>2</v>
      </c>
      <c r="C118" s="12" t="s">
        <v>8</v>
      </c>
      <c r="D118" s="40" t="s">
        <v>17</v>
      </c>
      <c r="E118" s="40" t="s">
        <v>25</v>
      </c>
      <c r="F118" t="s">
        <v>13</v>
      </c>
      <c r="J118">
        <f>J$9*'Growing stock'!F$114*'Other data'!$E$47*'Other data'!$E$41</f>
        <v>1.2288286027797041E-3</v>
      </c>
      <c r="K118">
        <f>K$9*'Growing stock'!G$114*'Other data'!$E$47*'Other data'!$E$41</f>
        <v>1.1629579347413206E-3</v>
      </c>
      <c r="L118">
        <f>L$9*'Growing stock'!H$114*'Other data'!$E$47*'Other data'!$E$41</f>
        <v>1.1484743215746016E-3</v>
      </c>
      <c r="M118">
        <f>M$9*'Growing stock'!I$114*'Other data'!$E$47*'Other data'!$E$41</f>
        <v>1.1345635887496993E-3</v>
      </c>
      <c r="N118">
        <f>N$9*'Growing stock'!J$114*'Other data'!$E$47*'Other data'!$E$41</f>
        <v>1.130857857911513E-3</v>
      </c>
      <c r="O118">
        <f>O$9*'Growing stock'!K$114*'Other data'!$E$47*'Other data'!$E$41</f>
        <v>1.1369936863123867E-3</v>
      </c>
      <c r="P118">
        <f>P$9*'Growing stock'!L$114*'Other data'!$E$47*'Other data'!$E$41</f>
        <v>1.1053956419367409E-3</v>
      </c>
      <c r="Q118">
        <f>Q$9*'Growing stock'!M$114*'Other data'!$E$47*'Other data'!$E$41</f>
        <v>1.0599646109175523E-3</v>
      </c>
      <c r="R118">
        <f>R$9*'Growing stock'!N$114*'Other data'!$E$47*'Other data'!$E$41</f>
        <v>1.0682216804608685E-3</v>
      </c>
      <c r="S118">
        <f>S$9*'Growing stock'!O$114*'Other data'!$E$47*'Other data'!$E$41</f>
        <v>9.8208348075646927E-4</v>
      </c>
      <c r="T118">
        <f>T$9*'Growing stock'!P$114*'Other data'!$E$47*'Other data'!$E$41</f>
        <v>9.7269595574135139E-4</v>
      </c>
      <c r="U118">
        <f>U$9*'Growing stock'!Q$114*'Other data'!$E$47*'Other data'!$E$41</f>
        <v>1.0001398091544118E-3</v>
      </c>
      <c r="V118">
        <f>V$9*'Growing stock'!R$114*'Other data'!$E$47*'Other data'!$E$41</f>
        <v>9.2073109653640771E-4</v>
      </c>
      <c r="W118">
        <f>W$9*'Growing stock'!S$114*'Other data'!$E$47*'Other data'!$E$41</f>
        <v>8.8081482134204239E-4</v>
      </c>
      <c r="X118">
        <f>X$9*'Growing stock'!T$114*'Other data'!$E$47*'Other data'!$E$41</f>
        <v>1.8714564512597961E-3</v>
      </c>
      <c r="Y118">
        <f>Y$9*'Growing stock'!U$114*'Other data'!$E$47*'Other data'!$E$41</f>
        <v>1.7882097760173413E-3</v>
      </c>
      <c r="Z118">
        <f>Z$9*'Growing stock'!V$114*'Other data'!$E$47*'Other data'!$E$41</f>
        <v>1.8099657809490602E-3</v>
      </c>
      <c r="AA118">
        <f>AA$9*'Growing stock'!W$114*'Other data'!$E$47*'Other data'!$E$41</f>
        <v>1.831001572465814E-3</v>
      </c>
      <c r="AB118">
        <f>AB$9*'Growing stock'!X$114*'Other data'!$E$47*'Other data'!$E$41</f>
        <v>1.8513523313017856E-3</v>
      </c>
      <c r="AC118">
        <f>AC$9*'Growing stock'!Y$114*'Other data'!$E$47*'Other data'!$E$41</f>
        <v>1.87578701255041E-3</v>
      </c>
      <c r="AD118">
        <f>AD$9*'Growing stock'!Z$114*'Other data'!$E$47*'Other data'!$E$41</f>
        <v>1.8950187506116623E-3</v>
      </c>
      <c r="AE118">
        <f>AE$9*'Growing stock'!AA$114*'Other data'!$E$47*'Other data'!$E$41</f>
        <v>1.9136209042482308E-3</v>
      </c>
      <c r="AF118">
        <f>AF$9*'Growing stock'!AB$114*'Other data'!$E$47*'Other data'!$E$41</f>
        <v>1.9315720683792184E-3</v>
      </c>
      <c r="AG118">
        <f>AG$9*'Growing stock'!AC$114*'Other data'!$E$47*'Other data'!$E$41</f>
        <v>1.9489899313781479E-3</v>
      </c>
      <c r="AH118">
        <f>AH$9*'Growing stock'!AD$114*'Other data'!$E$47*'Other data'!$E$41</f>
        <v>1.9658759625110992E-3</v>
      </c>
      <c r="AI118">
        <f>AI$9*'Growing stock'!AE$114*'Other data'!$E$47*'Other data'!$E$41</f>
        <v>3.4688869004492195E-3</v>
      </c>
      <c r="AJ118">
        <f>AJ$9*'Growing stock'!AF$114*'Other data'!$E$47*'Other data'!$E$41</f>
        <v>3.4912162510726385E-3</v>
      </c>
      <c r="AK118">
        <f>AK$9*'Growing stock'!AG$114*'Other data'!$E$47*'Other data'!$E$41</f>
        <v>3.5132700964868621E-3</v>
      </c>
      <c r="AL118">
        <f>AL$9*'Growing stock'!AH$114*'Other data'!$E$47*'Other data'!$E$41</f>
        <v>3.5349087259890486E-3</v>
      </c>
      <c r="AM118">
        <f>AM$9*'Growing stock'!AI$114*'Other data'!$E$47*'Other data'!$E$41</f>
        <v>3.5561247937226192E-3</v>
      </c>
      <c r="AN118">
        <f>AN$9*'Growing stock'!AJ$114*'Other data'!$E$47*'Other data'!$E$41</f>
        <v>3.5768565984271362E-3</v>
      </c>
      <c r="AO118">
        <f>AO$9*'Growing stock'!AK$114*'Other data'!$E$47*'Other data'!$E$41</f>
        <v>3.5972823477701935E-3</v>
      </c>
      <c r="AP118">
        <f>AP$9*'Growing stock'!AL$114*'Other data'!$E$47*'Other data'!$E$41</f>
        <v>3.6173329220943878E-3</v>
      </c>
      <c r="AQ118">
        <f>AQ$9*'Growing stock'!AM$114*'Other data'!$E$47*'Other data'!$E$41</f>
        <v>3.6370395517799112E-3</v>
      </c>
      <c r="AR118">
        <f>AR$9*'Growing stock'!AN$114*'Other data'!$E$47*'Other data'!$E$41</f>
        <v>3.6398960153697299E-3</v>
      </c>
      <c r="AS118">
        <f>AS$9*'Growing stock'!AO$114*'Other data'!$E$47*'Other data'!$E$41</f>
        <v>3.6427418814768556E-3</v>
      </c>
      <c r="AT118">
        <f>AT$9*'Growing stock'!AP$114*'Other data'!$E$47*'Other data'!$E$41</f>
        <v>3.6454314933579667E-3</v>
      </c>
      <c r="AU118">
        <f>AU$9*'Growing stock'!AQ$114*'Other data'!$E$47*'Other data'!$E$41</f>
        <v>3.6480310570150354E-3</v>
      </c>
      <c r="AV118">
        <f>AV$9*'Growing stock'!AR$114*'Other data'!$E$47*'Other data'!$E$41</f>
        <v>3.6505493639946334E-3</v>
      </c>
      <c r="AW118">
        <f>AW$9*'Growing stock'!AS$114*'Other data'!$E$47*'Other data'!$E$41</f>
        <v>3.6615330176976713E-3</v>
      </c>
      <c r="AX118">
        <f>AX$9*'Growing stock'!AT$114*'Other data'!$E$47*'Other data'!$E$41</f>
        <v>3.6724016137994024E-3</v>
      </c>
      <c r="AY118">
        <f>AY$9*'Growing stock'!AU$114*'Other data'!$E$47*'Other data'!$E$41</f>
        <v>3.6833413941984613E-3</v>
      </c>
      <c r="AZ118">
        <f>AZ$9*'Growing stock'!AV$114*'Other data'!$E$47*'Other data'!$E$41</f>
        <v>3.6943237320612408E-3</v>
      </c>
      <c r="BA118">
        <f>BA$9*'Growing stock'!AW$114*'Other data'!$E$47*'Other data'!$E$41</f>
        <v>4.2215791141988245E-3</v>
      </c>
      <c r="BB118">
        <f>BB$9*'Growing stock'!AX$114*'Other data'!$E$47*'Other data'!$E$41</f>
        <v>4.2387940867592332E-3</v>
      </c>
      <c r="BC118">
        <f>BC$9*'Growing stock'!AY$114*'Other data'!$E$47*'Other data'!$E$41</f>
        <v>4.2562265609962834E-3</v>
      </c>
      <c r="BD118">
        <f>BD$9*'Growing stock'!AZ$114*'Other data'!$E$47*'Other data'!$E$41</f>
        <v>4.2737458248370361E-3</v>
      </c>
      <c r="BE118">
        <f>BE$9*'Growing stock'!BA$114*'Other data'!$E$47*'Other data'!$E$41</f>
        <v>4.2343949615211178E-3</v>
      </c>
      <c r="BF118">
        <f>BF$9*'Growing stock'!BB$114*'Other data'!$E$47*'Other data'!$E$41</f>
        <v>4.2371427265327655E-3</v>
      </c>
      <c r="BG118">
        <f>BG$9*'Growing stock'!BC$114*'Other data'!$E$47*'Other data'!$E$41</f>
        <v>4.2341715644207099E-3</v>
      </c>
      <c r="BH118">
        <f>BH$9*'Growing stock'!BD$114*'Other data'!$E$47*'Other data'!$E$41</f>
        <v>4.2371966967068376E-3</v>
      </c>
      <c r="BI118">
        <f>BI$9*'Growing stock'!BE$114*'Other data'!$E$47*'Other data'!$E$41</f>
        <v>4.2402076177771439E-3</v>
      </c>
      <c r="BJ118">
        <f>BJ$9*'Growing stock'!BF$114*'Other data'!$E$47*'Other data'!$E$41</f>
        <v>4.2434982759417461E-3</v>
      </c>
      <c r="BK118">
        <f>BK$9*'Growing stock'!BG$114*'Other data'!$E$47*'Other data'!$E$41</f>
        <v>4.2467716073320214E-3</v>
      </c>
      <c r="BL118">
        <f>BL$9*'Growing stock'!BH$114*'Other data'!$E$47*'Other data'!$E$41</f>
        <v>4.2500277484383573E-3</v>
      </c>
      <c r="BM118">
        <f>BM$9*'Growing stock'!BI$114*'Other data'!$E$47*'Other data'!$E$41</f>
        <v>4.2532668343213042E-3</v>
      </c>
      <c r="BN118">
        <f>BN$9*'Growing stock'!BJ$114*'Other data'!$E$47*'Other data'!$E$41</f>
        <v>4.2564889986302454E-3</v>
      </c>
      <c r="BO118">
        <f>BO$9*'Growing stock'!BK$114*'Other data'!$E$47*'Other data'!$E$41</f>
        <v>4.2596943736217859E-3</v>
      </c>
      <c r="BP118">
        <f>BP$9*'Growing stock'!BL$114*'Other data'!$E$47*'Other data'!$E$41</f>
        <v>4.2628830901778499E-3</v>
      </c>
      <c r="BQ118">
        <f>BQ$9*'Growing stock'!BM$114*'Other data'!$E$47*'Other data'!$E$41</f>
        <v>4.2810574058192623E-3</v>
      </c>
      <c r="BR118">
        <f>BR$9*'Growing stock'!BN$114*'Other data'!$E$47*'Other data'!$E$41</f>
        <v>4.2990990643487006E-3</v>
      </c>
      <c r="BS118">
        <f>BS$9*'Growing stock'!BO$114*'Other data'!$E$47*'Other data'!$E$41</f>
        <v>4.3170095129115588E-3</v>
      </c>
      <c r="BT118">
        <f>BT$9*'Growing stock'!BP$114*'Other data'!$E$47*'Other data'!$E$41</f>
        <v>4.3347901776804058E-3</v>
      </c>
      <c r="BU118">
        <f>BU$9*'Growing stock'!BQ$114*'Other data'!$E$47*'Other data'!$E$41</f>
        <v>4.3524424642336279E-3</v>
      </c>
      <c r="BV118">
        <f>BV$9*'Growing stock'!BR$114*'Other data'!$E$47*'Other data'!$E$41</f>
        <v>4.3699677579257653E-3</v>
      </c>
      <c r="BW118">
        <f>BW$9*'Growing stock'!BS$114*'Other data'!$E$47*'Other data'!$E$41</f>
        <v>4.3873674242499586E-3</v>
      </c>
      <c r="BX118">
        <f>BX$9*'Growing stock'!BT$114*'Other data'!$E$47*'Other data'!$E$41</f>
        <v>4.4046428091926125E-3</v>
      </c>
      <c r="BY118">
        <f>BY$9*'Growing stock'!BU$114*'Other data'!$E$47*'Other data'!$E$41</f>
        <v>4.4217952395804875E-3</v>
      </c>
      <c r="BZ118">
        <f>BZ$9*'Growing stock'!BV$114*'Other data'!$E$47*'Other data'!$E$41</f>
        <v>4.4388260234203688E-3</v>
      </c>
    </row>
    <row r="119" spans="1:78" ht="14.5" customHeight="1" x14ac:dyDescent="0.35">
      <c r="A119" s="12" t="s">
        <v>119</v>
      </c>
      <c r="B119" s="152" t="s">
        <v>2</v>
      </c>
      <c r="C119" s="12" t="s">
        <v>8</v>
      </c>
      <c r="D119" s="40" t="s">
        <v>17</v>
      </c>
      <c r="E119" s="40" t="s">
        <v>23</v>
      </c>
      <c r="F119" t="s">
        <v>14</v>
      </c>
      <c r="J119">
        <f>J$9*'Growing stock'!F$114*'Other data'!$E$41*'Other data'!$E$45</f>
        <v>4.7105096439888656E-3</v>
      </c>
      <c r="K119">
        <f>K$9*'Growing stock'!G$114*'Other data'!$E$41*'Other data'!$E$45</f>
        <v>4.4580054165083973E-3</v>
      </c>
      <c r="L119">
        <f>L$9*'Growing stock'!H$114*'Other data'!$E$41*'Other data'!$E$45</f>
        <v>4.4024848993693064E-3</v>
      </c>
      <c r="M119">
        <f>M$9*'Growing stock'!I$114*'Other data'!$E$41*'Other data'!$E$45</f>
        <v>4.3491604235405138E-3</v>
      </c>
      <c r="N119">
        <f>N$9*'Growing stock'!J$114*'Other data'!$E$41*'Other data'!$E$45</f>
        <v>4.3349551219941341E-3</v>
      </c>
      <c r="O119">
        <f>O$9*'Growing stock'!K$114*'Other data'!$E$41*'Other data'!$E$45</f>
        <v>4.3584757975308162E-3</v>
      </c>
      <c r="P119">
        <f>P$9*'Growing stock'!L$114*'Other data'!$E$41*'Other data'!$E$45</f>
        <v>4.2373499607575062E-3</v>
      </c>
      <c r="Q119">
        <f>Q$9*'Growing stock'!M$114*'Other data'!$E$41*'Other data'!$E$45</f>
        <v>4.0631976751839506E-3</v>
      </c>
      <c r="R119">
        <f>R$9*'Growing stock'!N$114*'Other data'!$E$41*'Other data'!$E$45</f>
        <v>4.0948497750999966E-3</v>
      </c>
      <c r="S119">
        <f>S$9*'Growing stock'!O$114*'Other data'!$E$41*'Other data'!$E$45</f>
        <v>3.7646533428997994E-3</v>
      </c>
      <c r="T119">
        <f>T$9*'Growing stock'!P$114*'Other data'!$E$41*'Other data'!$E$45</f>
        <v>3.7286678303418471E-3</v>
      </c>
      <c r="U119">
        <f>U$9*'Growing stock'!Q$114*'Other data'!$E$41*'Other data'!$E$45</f>
        <v>3.8338692684252457E-3</v>
      </c>
      <c r="V119">
        <f>V$9*'Growing stock'!R$114*'Other data'!$E$41*'Other data'!$E$45</f>
        <v>3.5294692033895634E-3</v>
      </c>
      <c r="W119">
        <f>W$9*'Growing stock'!S$114*'Other data'!$E$41*'Other data'!$E$45</f>
        <v>3.3764568151444961E-3</v>
      </c>
      <c r="X119">
        <f>X$9*'Growing stock'!T$114*'Other data'!$E$41*'Other data'!$E$45</f>
        <v>7.1739163964958854E-3</v>
      </c>
      <c r="Y119">
        <f>Y$9*'Growing stock'!U$114*'Other data'!$E$41*'Other data'!$E$45</f>
        <v>6.8548041413998093E-3</v>
      </c>
      <c r="Z119">
        <f>Z$9*'Growing stock'!V$114*'Other data'!$E$41*'Other data'!$E$45</f>
        <v>6.9382021603047314E-3</v>
      </c>
      <c r="AA119">
        <f>AA$9*'Growing stock'!W$114*'Other data'!$E$41*'Other data'!$E$45</f>
        <v>7.0188393611189531E-3</v>
      </c>
      <c r="AB119">
        <f>AB$9*'Growing stock'!X$114*'Other data'!$E$41*'Other data'!$E$45</f>
        <v>7.0968506033235118E-3</v>
      </c>
      <c r="AC119">
        <f>AC$9*'Growing stock'!Y$114*'Other data'!$E$41*'Other data'!$E$45</f>
        <v>7.1905168814432397E-3</v>
      </c>
      <c r="AD119">
        <f>AD$9*'Growing stock'!Z$114*'Other data'!$E$41*'Other data'!$E$45</f>
        <v>7.2642385440113725E-3</v>
      </c>
      <c r="AE119">
        <f>AE$9*'Growing stock'!AA$114*'Other data'!$E$41*'Other data'!$E$45</f>
        <v>7.3355467996182189E-3</v>
      </c>
      <c r="AF119">
        <f>AF$9*'Growing stock'!AB$114*'Other data'!$E$41*'Other data'!$E$45</f>
        <v>7.4043595954536717E-3</v>
      </c>
      <c r="AG119">
        <f>AG$9*'Growing stock'!AC$114*'Other data'!$E$41*'Other data'!$E$45</f>
        <v>7.4711280702829015E-3</v>
      </c>
      <c r="AH119">
        <f>AH$9*'Growing stock'!AD$114*'Other data'!$E$41*'Other data'!$E$45</f>
        <v>7.535857856292549E-3</v>
      </c>
      <c r="AI119">
        <f>AI$9*'Growing stock'!AE$114*'Other data'!$E$41*'Other data'!$E$45</f>
        <v>1.3297399785055342E-2</v>
      </c>
      <c r="AJ119">
        <f>AJ$9*'Growing stock'!AF$114*'Other data'!$E$41*'Other data'!$E$45</f>
        <v>1.338299562911178E-2</v>
      </c>
      <c r="AK119">
        <f>AK$9*'Growing stock'!AG$114*'Other data'!$E$41*'Other data'!$E$45</f>
        <v>1.3467535369866305E-2</v>
      </c>
      <c r="AL119">
        <f>AL$9*'Growing stock'!AH$114*'Other data'!$E$41*'Other data'!$E$45</f>
        <v>1.3550483449624687E-2</v>
      </c>
      <c r="AM119">
        <f>AM$9*'Growing stock'!AI$114*'Other data'!$E$41*'Other data'!$E$45</f>
        <v>1.3631811709270041E-2</v>
      </c>
      <c r="AN119">
        <f>AN$9*'Growing stock'!AJ$114*'Other data'!$E$41*'Other data'!$E$45</f>
        <v>1.3711283627304022E-2</v>
      </c>
      <c r="AO119">
        <f>AO$9*'Growing stock'!AK$114*'Other data'!$E$41*'Other data'!$E$45</f>
        <v>1.3789582333119077E-2</v>
      </c>
      <c r="AP119">
        <f>AP$9*'Growing stock'!AL$114*'Other data'!$E$41*'Other data'!$E$45</f>
        <v>1.3866442868028489E-2</v>
      </c>
      <c r="AQ119">
        <f>AQ$9*'Growing stock'!AM$114*'Other data'!$E$41*'Other data'!$E$45</f>
        <v>1.3941984948489659E-2</v>
      </c>
      <c r="AR119">
        <f>AR$9*'Growing stock'!AN$114*'Other data'!$E$41*'Other data'!$E$45</f>
        <v>1.3952934725583965E-2</v>
      </c>
      <c r="AS119">
        <f>AS$9*'Growing stock'!AO$114*'Other data'!$E$41*'Other data'!$E$45</f>
        <v>1.3963843878994615E-2</v>
      </c>
      <c r="AT119">
        <f>AT$9*'Growing stock'!AP$114*'Other data'!$E$41*'Other data'!$E$45</f>
        <v>1.397415405787221E-2</v>
      </c>
      <c r="AU119">
        <f>AU$9*'Growing stock'!AQ$114*'Other data'!$E$41*'Other data'!$E$45</f>
        <v>1.3984119051890972E-2</v>
      </c>
      <c r="AV119">
        <f>AV$9*'Growing stock'!AR$114*'Other data'!$E$41*'Other data'!$E$45</f>
        <v>1.399377256197943E-2</v>
      </c>
      <c r="AW119">
        <f>AW$9*'Growing stock'!AS$114*'Other data'!$E$41*'Other data'!$E$45</f>
        <v>1.4035876567841077E-2</v>
      </c>
      <c r="AX119">
        <f>AX$9*'Growing stock'!AT$114*'Other data'!$E$41*'Other data'!$E$45</f>
        <v>1.4077539519564378E-2</v>
      </c>
      <c r="AY119">
        <f>AY$9*'Growing stock'!AU$114*'Other data'!$E$41*'Other data'!$E$45</f>
        <v>1.4119475344427436E-2</v>
      </c>
      <c r="AZ119">
        <f>AZ$9*'Growing stock'!AV$114*'Other data'!$E$41*'Other data'!$E$45</f>
        <v>1.4161574306234758E-2</v>
      </c>
      <c r="BA119">
        <f>BA$9*'Growing stock'!AW$114*'Other data'!$E$41*'Other data'!$E$45</f>
        <v>1.6182719937762165E-2</v>
      </c>
      <c r="BB119">
        <f>BB$9*'Growing stock'!AX$114*'Other data'!$E$41*'Other data'!$E$45</f>
        <v>1.6248710665910396E-2</v>
      </c>
      <c r="BC119">
        <f>BC$9*'Growing stock'!AY$114*'Other data'!$E$41*'Other data'!$E$45</f>
        <v>1.6315535150485755E-2</v>
      </c>
      <c r="BD119">
        <f>BD$9*'Growing stock'!AZ$114*'Other data'!$E$41*'Other data'!$E$45</f>
        <v>1.6382692328541972E-2</v>
      </c>
      <c r="BE119">
        <f>BE$9*'Growing stock'!BA$114*'Other data'!$E$41*'Other data'!$E$45</f>
        <v>1.6231847352497619E-2</v>
      </c>
      <c r="BF119">
        <f>BF$9*'Growing stock'!BB$114*'Other data'!$E$41*'Other data'!$E$45</f>
        <v>1.6242380451708935E-2</v>
      </c>
      <c r="BG119">
        <f>BG$9*'Growing stock'!BC$114*'Other data'!$E$41*'Other data'!$E$45</f>
        <v>1.6230990996946058E-2</v>
      </c>
      <c r="BH119">
        <f>BH$9*'Growing stock'!BD$114*'Other data'!$E$41*'Other data'!$E$45</f>
        <v>1.6242587337376213E-2</v>
      </c>
      <c r="BI119">
        <f>BI$9*'Growing stock'!BE$114*'Other data'!$E$41*'Other data'!$E$45</f>
        <v>1.6254129201479051E-2</v>
      </c>
      <c r="BJ119">
        <f>BJ$9*'Growing stock'!BF$114*'Other data'!$E$41*'Other data'!$E$45</f>
        <v>1.6266743391110023E-2</v>
      </c>
      <c r="BK119">
        <f>BK$9*'Growing stock'!BG$114*'Other data'!$E$41*'Other data'!$E$45</f>
        <v>1.6279291161439419E-2</v>
      </c>
      <c r="BL119">
        <f>BL$9*'Growing stock'!BH$114*'Other data'!$E$41*'Other data'!$E$45</f>
        <v>1.6291773035680371E-2</v>
      </c>
      <c r="BM119">
        <f>BM$9*'Growing stock'!BI$114*'Other data'!$E$41*'Other data'!$E$45</f>
        <v>1.6304189531565001E-2</v>
      </c>
      <c r="BN119">
        <f>BN$9*'Growing stock'!BJ$114*'Other data'!$E$41*'Other data'!$E$45</f>
        <v>1.631654116141594E-2</v>
      </c>
      <c r="BO119">
        <f>BO$9*'Growing stock'!BK$114*'Other data'!$E$41*'Other data'!$E$45</f>
        <v>1.6328828432216846E-2</v>
      </c>
      <c r="BP119">
        <f>BP$9*'Growing stock'!BL$114*'Other data'!$E$41*'Other data'!$E$45</f>
        <v>1.634105184568176E-2</v>
      </c>
      <c r="BQ119">
        <f>BQ$9*'Growing stock'!BM$114*'Other data'!$E$41*'Other data'!$E$45</f>
        <v>1.6410720055640506E-2</v>
      </c>
      <c r="BR119">
        <f>BR$9*'Growing stock'!BN$114*'Other data'!$E$41*'Other data'!$E$45</f>
        <v>1.647987974667002E-2</v>
      </c>
      <c r="BS119">
        <f>BS$9*'Growing stock'!BO$114*'Other data'!$E$41*'Other data'!$E$45</f>
        <v>1.6548536466160974E-2</v>
      </c>
      <c r="BT119">
        <f>BT$9*'Growing stock'!BP$114*'Other data'!$E$41*'Other data'!$E$45</f>
        <v>1.6616695681108223E-2</v>
      </c>
      <c r="BU119">
        <f>BU$9*'Growing stock'!BQ$114*'Other data'!$E$41*'Other data'!$E$45</f>
        <v>1.6684362779562242E-2</v>
      </c>
      <c r="BV119">
        <f>BV$9*'Growing stock'!BR$114*'Other data'!$E$41*'Other data'!$E$45</f>
        <v>1.675154307204877E-2</v>
      </c>
      <c r="BW119">
        <f>BW$9*'Growing stock'!BS$114*'Other data'!$E$41*'Other data'!$E$45</f>
        <v>1.6818241792958172E-2</v>
      </c>
      <c r="BX119">
        <f>BX$9*'Growing stock'!BT$114*'Other data'!$E$41*'Other data'!$E$45</f>
        <v>1.6884464101905017E-2</v>
      </c>
      <c r="BY119">
        <f>BY$9*'Growing stock'!BU$114*'Other data'!$E$41*'Other data'!$E$45</f>
        <v>1.6950215085058538E-2</v>
      </c>
      <c r="BZ119">
        <f>BZ$9*'Growing stock'!BV$114*'Other data'!$E$41*'Other data'!$E$45</f>
        <v>1.701549975644475E-2</v>
      </c>
    </row>
    <row r="120" spans="1:78" ht="14.5" customHeight="1" x14ac:dyDescent="0.35">
      <c r="A120" s="12" t="s">
        <v>119</v>
      </c>
      <c r="B120" s="152" t="s">
        <v>2</v>
      </c>
      <c r="C120" s="12" t="s">
        <v>8</v>
      </c>
      <c r="D120" s="40" t="s">
        <v>17</v>
      </c>
      <c r="E120" s="40" t="s">
        <v>24</v>
      </c>
      <c r="F120" t="s">
        <v>15</v>
      </c>
      <c r="J120">
        <f>J$9*'Growing stock'!F$114*'Other data'!$E$41*'Other data'!$E$46</f>
        <v>4.0960953425990136E-4</v>
      </c>
      <c r="K120">
        <f>K$9*'Growing stock'!G$114*'Other data'!$E$41*'Other data'!$E$46</f>
        <v>3.8765264491377364E-4</v>
      </c>
      <c r="L120">
        <f>L$9*'Growing stock'!H$114*'Other data'!$E$41*'Other data'!$E$46</f>
        <v>3.8282477385820054E-4</v>
      </c>
      <c r="M120">
        <f>M$9*'Growing stock'!I$114*'Other data'!$E$41*'Other data'!$E$46</f>
        <v>3.7818786291656642E-4</v>
      </c>
      <c r="N120">
        <f>N$9*'Growing stock'!J$114*'Other data'!$E$41*'Other data'!$E$46</f>
        <v>3.7695261930383771E-4</v>
      </c>
      <c r="O120">
        <f>O$9*'Growing stock'!K$114*'Other data'!$E$41*'Other data'!$E$46</f>
        <v>3.7899789543746225E-4</v>
      </c>
      <c r="P120">
        <f>P$9*'Growing stock'!L$114*'Other data'!$E$41*'Other data'!$E$46</f>
        <v>3.6846521397891358E-4</v>
      </c>
      <c r="Q120">
        <f>Q$9*'Growing stock'!M$114*'Other data'!$E$41*'Other data'!$E$46</f>
        <v>3.5332153697251742E-4</v>
      </c>
      <c r="R120">
        <f>R$9*'Growing stock'!N$114*'Other data'!$E$41*'Other data'!$E$46</f>
        <v>3.5607389348695618E-4</v>
      </c>
      <c r="S120">
        <f>S$9*'Growing stock'!O$114*'Other data'!$E$41*'Other data'!$E$46</f>
        <v>3.2736116025215646E-4</v>
      </c>
      <c r="T120">
        <f>T$9*'Growing stock'!P$114*'Other data'!$E$41*'Other data'!$E$46</f>
        <v>3.2423198524711715E-4</v>
      </c>
      <c r="U120">
        <f>U$9*'Growing stock'!Q$114*'Other data'!$E$41*'Other data'!$E$46</f>
        <v>3.3337993638480397E-4</v>
      </c>
      <c r="V120">
        <f>V$9*'Growing stock'!R$114*'Other data'!$E$41*'Other data'!$E$46</f>
        <v>3.0691036551213594E-4</v>
      </c>
      <c r="W120">
        <f>W$9*'Growing stock'!S$114*'Other data'!$E$41*'Other data'!$E$46</f>
        <v>2.9360494044734748E-4</v>
      </c>
      <c r="X120">
        <f>X$9*'Growing stock'!T$114*'Other data'!$E$41*'Other data'!$E$46</f>
        <v>6.2381881708659874E-4</v>
      </c>
      <c r="Y120">
        <f>Y$9*'Growing stock'!U$114*'Other data'!$E$41*'Other data'!$E$46</f>
        <v>5.9606992533911389E-4</v>
      </c>
      <c r="Z120">
        <f>Z$9*'Growing stock'!V$114*'Other data'!$E$41*'Other data'!$E$46</f>
        <v>6.0332192698302005E-4</v>
      </c>
      <c r="AA120">
        <f>AA$9*'Growing stock'!W$114*'Other data'!$E$41*'Other data'!$E$46</f>
        <v>6.1033385748860466E-4</v>
      </c>
      <c r="AB120">
        <f>AB$9*'Growing stock'!X$114*'Other data'!$E$41*'Other data'!$E$46</f>
        <v>6.171174437672619E-4</v>
      </c>
      <c r="AC120">
        <f>AC$9*'Growing stock'!Y$114*'Other data'!$E$41*'Other data'!$E$46</f>
        <v>6.2526233751680348E-4</v>
      </c>
      <c r="AD120">
        <f>AD$9*'Growing stock'!Z$114*'Other data'!$E$41*'Other data'!$E$46</f>
        <v>6.316729168705541E-4</v>
      </c>
      <c r="AE120">
        <f>AE$9*'Growing stock'!AA$114*'Other data'!$E$41*'Other data'!$E$46</f>
        <v>6.3787363474941032E-4</v>
      </c>
      <c r="AF120">
        <f>AF$9*'Growing stock'!AB$114*'Other data'!$E$41*'Other data'!$E$46</f>
        <v>6.4385735612640621E-4</v>
      </c>
      <c r="AG120">
        <f>AG$9*'Growing stock'!AC$114*'Other data'!$E$41*'Other data'!$E$46</f>
        <v>6.4966331045938268E-4</v>
      </c>
      <c r="AH120">
        <f>AH$9*'Growing stock'!AD$114*'Other data'!$E$41*'Other data'!$E$46</f>
        <v>6.5529198750369992E-4</v>
      </c>
      <c r="AI120">
        <f>AI$9*'Growing stock'!AE$114*'Other data'!$E$41*'Other data'!$E$46</f>
        <v>1.1562956334830732E-3</v>
      </c>
      <c r="AJ120">
        <f>AJ$9*'Growing stock'!AF$114*'Other data'!$E$41*'Other data'!$E$46</f>
        <v>1.1637387503575462E-3</v>
      </c>
      <c r="AK120">
        <f>AK$9*'Growing stock'!AG$114*'Other data'!$E$41*'Other data'!$E$46</f>
        <v>1.1710900321622874E-3</v>
      </c>
      <c r="AL120">
        <f>AL$9*'Growing stock'!AH$114*'Other data'!$E$41*'Other data'!$E$46</f>
        <v>1.1783029086630161E-3</v>
      </c>
      <c r="AM120">
        <f>AM$9*'Growing stock'!AI$114*'Other data'!$E$41*'Other data'!$E$46</f>
        <v>1.1853749312408731E-3</v>
      </c>
      <c r="AN120">
        <f>AN$9*'Growing stock'!AJ$114*'Other data'!$E$41*'Other data'!$E$46</f>
        <v>1.1922855328090453E-3</v>
      </c>
      <c r="AO120">
        <f>AO$9*'Growing stock'!AK$114*'Other data'!$E$41*'Other data'!$E$46</f>
        <v>1.199094115923398E-3</v>
      </c>
      <c r="AP120">
        <f>AP$9*'Growing stock'!AL$114*'Other data'!$E$41*'Other data'!$E$46</f>
        <v>1.2057776406981294E-3</v>
      </c>
      <c r="AQ120">
        <f>AQ$9*'Growing stock'!AM$114*'Other data'!$E$41*'Other data'!$E$46</f>
        <v>1.2123465172599703E-3</v>
      </c>
      <c r="AR120">
        <f>AR$9*'Growing stock'!AN$114*'Other data'!$E$41*'Other data'!$E$46</f>
        <v>1.21329867178991E-3</v>
      </c>
      <c r="AS120">
        <f>AS$9*'Growing stock'!AO$114*'Other data'!$E$41*'Other data'!$E$46</f>
        <v>1.2142472938256187E-3</v>
      </c>
      <c r="AT120">
        <f>AT$9*'Growing stock'!AP$114*'Other data'!$E$41*'Other data'!$E$46</f>
        <v>1.2151438311193226E-3</v>
      </c>
      <c r="AU120">
        <f>AU$9*'Growing stock'!AQ$114*'Other data'!$E$41*'Other data'!$E$46</f>
        <v>1.2160103523383454E-3</v>
      </c>
      <c r="AV120">
        <f>AV$9*'Growing stock'!AR$114*'Other data'!$E$41*'Other data'!$E$46</f>
        <v>1.2168497879982113E-3</v>
      </c>
      <c r="AW120">
        <f>AW$9*'Growing stock'!AS$114*'Other data'!$E$41*'Other data'!$E$46</f>
        <v>1.2205110058992241E-3</v>
      </c>
      <c r="AX120">
        <f>AX$9*'Growing stock'!AT$114*'Other data'!$E$41*'Other data'!$E$46</f>
        <v>1.2241338712664677E-3</v>
      </c>
      <c r="AY120">
        <f>AY$9*'Growing stock'!AU$114*'Other data'!$E$41*'Other data'!$E$46</f>
        <v>1.2277804647328205E-3</v>
      </c>
      <c r="AZ120">
        <f>AZ$9*'Growing stock'!AV$114*'Other data'!$E$41*'Other data'!$E$46</f>
        <v>1.2314412440204137E-3</v>
      </c>
      <c r="BA120">
        <f>BA$9*'Growing stock'!AW$114*'Other data'!$E$41*'Other data'!$E$46</f>
        <v>1.4071930380662751E-3</v>
      </c>
      <c r="BB120">
        <f>BB$9*'Growing stock'!AX$114*'Other data'!$E$41*'Other data'!$E$46</f>
        <v>1.4129313622530779E-3</v>
      </c>
      <c r="BC120">
        <f>BC$9*'Growing stock'!AY$114*'Other data'!$E$41*'Other data'!$E$46</f>
        <v>1.4187421869987613E-3</v>
      </c>
      <c r="BD120">
        <f>BD$9*'Growing stock'!AZ$114*'Other data'!$E$41*'Other data'!$E$46</f>
        <v>1.4245819416123455E-3</v>
      </c>
      <c r="BE120">
        <f>BE$9*'Growing stock'!BA$114*'Other data'!$E$41*'Other data'!$E$46</f>
        <v>1.4114649871737059E-3</v>
      </c>
      <c r="BF120">
        <f>BF$9*'Growing stock'!BB$114*'Other data'!$E$41*'Other data'!$E$46</f>
        <v>1.4123809088442553E-3</v>
      </c>
      <c r="BG120">
        <f>BG$9*'Growing stock'!BC$114*'Other data'!$E$41*'Other data'!$E$46</f>
        <v>1.4113905214735701E-3</v>
      </c>
      <c r="BH120">
        <f>BH$9*'Growing stock'!BD$114*'Other data'!$E$41*'Other data'!$E$46</f>
        <v>1.4123988989022793E-3</v>
      </c>
      <c r="BI120">
        <f>BI$9*'Growing stock'!BE$114*'Other data'!$E$41*'Other data'!$E$46</f>
        <v>1.413402539259048E-3</v>
      </c>
      <c r="BJ120">
        <f>BJ$9*'Growing stock'!BF$114*'Other data'!$E$41*'Other data'!$E$46</f>
        <v>1.4144994253139152E-3</v>
      </c>
      <c r="BK120">
        <f>BK$9*'Growing stock'!BG$114*'Other data'!$E$41*'Other data'!$E$46</f>
        <v>1.4155905357773407E-3</v>
      </c>
      <c r="BL120">
        <f>BL$9*'Growing stock'!BH$114*'Other data'!$E$41*'Other data'!$E$46</f>
        <v>1.4166759161461193E-3</v>
      </c>
      <c r="BM120">
        <f>BM$9*'Growing stock'!BI$114*'Other data'!$E$41*'Other data'!$E$46</f>
        <v>1.4177556114404347E-3</v>
      </c>
      <c r="BN120">
        <f>BN$9*'Growing stock'!BJ$114*'Other data'!$E$41*'Other data'!$E$46</f>
        <v>1.4188296662100816E-3</v>
      </c>
      <c r="BO120">
        <f>BO$9*'Growing stock'!BK$114*'Other data'!$E$41*'Other data'!$E$46</f>
        <v>1.4198981245405955E-3</v>
      </c>
      <c r="BP120">
        <f>BP$9*'Growing stock'!BL$114*'Other data'!$E$41*'Other data'!$E$46</f>
        <v>1.4209610300592835E-3</v>
      </c>
      <c r="BQ120">
        <f>BQ$9*'Growing stock'!BM$114*'Other data'!$E$41*'Other data'!$E$46</f>
        <v>1.4270191352730875E-3</v>
      </c>
      <c r="BR120">
        <f>BR$9*'Growing stock'!BN$114*'Other data'!$E$41*'Other data'!$E$46</f>
        <v>1.4330330214495672E-3</v>
      </c>
      <c r="BS120">
        <f>BS$9*'Growing stock'!BO$114*'Other data'!$E$41*'Other data'!$E$46</f>
        <v>1.4390031709705195E-3</v>
      </c>
      <c r="BT120">
        <f>BT$9*'Growing stock'!BP$114*'Other data'!$E$41*'Other data'!$E$46</f>
        <v>1.4449300592268019E-3</v>
      </c>
      <c r="BU120">
        <f>BU$9*'Growing stock'!BQ$114*'Other data'!$E$41*'Other data'!$E$46</f>
        <v>1.4508141547445428E-3</v>
      </c>
      <c r="BV120">
        <f>BV$9*'Growing stock'!BR$114*'Other data'!$E$41*'Other data'!$E$46</f>
        <v>1.4566559193085887E-3</v>
      </c>
      <c r="BW120">
        <f>BW$9*'Growing stock'!BS$114*'Other data'!$E$41*'Other data'!$E$46</f>
        <v>1.4624558080833195E-3</v>
      </c>
      <c r="BX120">
        <f>BX$9*'Growing stock'!BT$114*'Other data'!$E$41*'Other data'!$E$46</f>
        <v>1.4682142697308709E-3</v>
      </c>
      <c r="BY120">
        <f>BY$9*'Growing stock'!BU$114*'Other data'!$E$41*'Other data'!$E$46</f>
        <v>1.4739317465268292E-3</v>
      </c>
      <c r="BZ120">
        <f>BZ$9*'Growing stock'!BV$114*'Other data'!$E$41*'Other data'!$E$46</f>
        <v>1.4796086744734566E-3</v>
      </c>
    </row>
    <row r="121" spans="1:78" ht="14.5" customHeight="1" x14ac:dyDescent="0.35">
      <c r="A121" s="12"/>
      <c r="B121" s="152"/>
    </row>
    <row r="122" spans="1:78" ht="14.5" customHeight="1" x14ac:dyDescent="0.35">
      <c r="A122" s="12" t="s">
        <v>119</v>
      </c>
      <c r="B122" s="152" t="s">
        <v>2</v>
      </c>
      <c r="C122" s="12" t="s">
        <v>35</v>
      </c>
      <c r="D122" s="40" t="s">
        <v>4</v>
      </c>
      <c r="E122" s="40" t="s">
        <v>20</v>
      </c>
      <c r="F122" t="s">
        <v>15</v>
      </c>
      <c r="J122" s="2">
        <f>(J$9*'Growing stock'!F$120)*'Other data'!$E$41*'Other data'!$E$42</f>
        <v>2.9649372310370055E-3</v>
      </c>
      <c r="K122" s="2">
        <f>(K$9*'Growing stock'!G$120)*'Other data'!$E$41*'Other data'!$E$42</f>
        <v>2.9735968302719213E-3</v>
      </c>
      <c r="L122" s="2">
        <f>(L$9*'Growing stock'!H$120)*'Other data'!$E$41*'Other data'!$E$42</f>
        <v>3.0994812525020855E-3</v>
      </c>
      <c r="M122" s="2">
        <f>(M$9*'Growing stock'!I$120)*'Other data'!$E$41*'Other data'!$E$42</f>
        <v>3.2203864813495813E-3</v>
      </c>
      <c r="N122" s="2">
        <f>(N$9*'Growing stock'!J$120)*'Other data'!$E$41*'Other data'!$E$42</f>
        <v>3.3653660180038856E-3</v>
      </c>
      <c r="O122" s="2">
        <f>(O$9*'Growing stock'!K$120)*'Other data'!$E$41*'Other data'!$E$42</f>
        <v>3.537578727575214E-3</v>
      </c>
      <c r="P122" s="2">
        <f>(P$9*'Growing stock'!L$120)*'Other data'!$E$41*'Other data'!$E$42</f>
        <v>3.5866710411212163E-3</v>
      </c>
      <c r="Q122" s="2">
        <f>(Q$9*'Growing stock'!M$120)*'Other data'!$E$41*'Other data'!$E$42</f>
        <v>3.6899562746300313E-3</v>
      </c>
      <c r="R122" s="2">
        <f>(R$9*'Growing stock'!N$120)*'Other data'!$E$41*'Other data'!$E$42</f>
        <v>3.9839911079875305E-3</v>
      </c>
      <c r="S122" s="2">
        <f>(S$9*'Growing stock'!O$120)*'Other data'!$E$41*'Other data'!$E$42</f>
        <v>3.9191497057754886E-3</v>
      </c>
      <c r="T122" s="2">
        <f>(T$9*'Growing stock'!P$120)*'Other data'!$E$41*'Other data'!$E$42</f>
        <v>4.1490297049641533E-3</v>
      </c>
      <c r="U122" s="2">
        <f>(U$9*'Growing stock'!Q$120)*'Other data'!$E$41*'Other data'!$E$42</f>
        <v>4.5558477600143267E-3</v>
      </c>
      <c r="V122" s="2">
        <f>(V$9*'Growing stock'!R$120)*'Other data'!$E$41*'Other data'!$E$42</f>
        <v>4.4757071970849757E-3</v>
      </c>
      <c r="W122" s="2">
        <f>(W$9*'Growing stock'!S$120)*'Other data'!$E$41*'Other data'!$E$42</f>
        <v>4.5664549021615349E-3</v>
      </c>
      <c r="X122" s="2">
        <f>(X$9*'Growing stock'!T$120)*'Other data'!$E$41*'Other data'!$E$42</f>
        <v>1.0342989342943809E-2</v>
      </c>
      <c r="Y122" s="2">
        <f>(Y$9*'Growing stock'!U$120)*'Other data'!$E$41*'Other data'!$E$42</f>
        <v>1.0532246599456827E-2</v>
      </c>
      <c r="Z122" s="2">
        <f>(Z$9*'Growing stock'!V$120)*'Other data'!$E$41*'Other data'!$E$42</f>
        <v>1.0788801131457417E-2</v>
      </c>
      <c r="AA122" s="2">
        <f>(AA$9*'Growing stock'!W$120)*'Other data'!$E$41*'Other data'!$E$42</f>
        <v>1.1036862651243947E-2</v>
      </c>
      <c r="AB122" s="2">
        <f>(AB$9*'Growing stock'!X$120)*'Other data'!$E$41*'Other data'!$E$42</f>
        <v>1.1276846022520307E-2</v>
      </c>
      <c r="AC122" s="2">
        <f>(AC$9*'Growing stock'!Y$120)*'Other data'!$E$41*'Other data'!$E$42</f>
        <v>1.1461373049757063E-2</v>
      </c>
      <c r="AD122" s="2">
        <f>(AD$9*'Growing stock'!Z$120)*'Other data'!$E$41*'Other data'!$E$42</f>
        <v>1.1684624718996029E-2</v>
      </c>
      <c r="AE122" s="2">
        <f>(AE$9*'Growing stock'!AA$120)*'Other data'!$E$41*'Other data'!$E$42</f>
        <v>1.1901276712031736E-2</v>
      </c>
      <c r="AF122" s="2">
        <f>(AF$9*'Growing stock'!AB$120)*'Other data'!$E$41*'Other data'!$E$42</f>
        <v>1.2112146171189076E-2</v>
      </c>
      <c r="AG122" s="2">
        <f>(AG$9*'Growing stock'!AC$120)*'Other data'!$E$41*'Other data'!$E$42</f>
        <v>1.2316599870652705E-2</v>
      </c>
      <c r="AH122" s="2">
        <f>(AH$9*'Growing stock'!AD$120)*'Other data'!$E$41*'Other data'!$E$42</f>
        <v>1.2515149816037702E-2</v>
      </c>
      <c r="AI122" s="2">
        <f>(AI$9*'Growing stock'!AE$120)*'Other data'!$E$41*'Other data'!$E$42</f>
        <v>2.2239677095806928E-2</v>
      </c>
      <c r="AJ122" s="2">
        <f>(AJ$9*'Growing stock'!AF$120)*'Other data'!$E$41*'Other data'!$E$42</f>
        <v>2.2271054889290067E-2</v>
      </c>
      <c r="AK122" s="2">
        <f>(AK$9*'Growing stock'!AG$120)*'Other data'!$E$41*'Other data'!$E$42</f>
        <v>2.230227499410474E-2</v>
      </c>
      <c r="AL122" s="2">
        <f>(AL$9*'Growing stock'!AH$120)*'Other data'!$E$41*'Other data'!$E$42</f>
        <v>2.233479348050001E-2</v>
      </c>
      <c r="AM122" s="2">
        <f>(AM$9*'Growing stock'!AI$120)*'Other data'!$E$41*'Other data'!$E$42</f>
        <v>2.2368709162081099E-2</v>
      </c>
      <c r="AN122" s="2">
        <f>(AN$9*'Growing stock'!AJ$120)*'Other data'!$E$41*'Other data'!$E$42</f>
        <v>2.2404661492847096E-2</v>
      </c>
      <c r="AO122" s="2">
        <f>(AO$9*'Growing stock'!AK$120)*'Other data'!$E$41*'Other data'!$E$42</f>
        <v>2.2440892907045085E-2</v>
      </c>
      <c r="AP122" s="2">
        <f>(AP$9*'Growing stock'!AL$120)*'Other data'!$E$41*'Other data'!$E$42</f>
        <v>2.2478125232775314E-2</v>
      </c>
      <c r="AQ122" s="2">
        <f>(AQ$9*'Growing stock'!AM$120)*'Other data'!$E$41*'Other data'!$E$42</f>
        <v>2.2516078116290708E-2</v>
      </c>
      <c r="AR122" s="2">
        <f>(AR$9*'Growing stock'!AN$120)*'Other data'!$E$41*'Other data'!$E$42</f>
        <v>2.2880094676394933E-2</v>
      </c>
      <c r="AS122" s="2">
        <f>(AS$9*'Growing stock'!AO$120)*'Other data'!$E$41*'Other data'!$E$42</f>
        <v>2.3232994005490615E-2</v>
      </c>
      <c r="AT122" s="2">
        <f>(AT$9*'Growing stock'!AP$120)*'Other data'!$E$41*'Other data'!$E$42</f>
        <v>2.357670060787577E-2</v>
      </c>
      <c r="AU122" s="2">
        <f>(AU$9*'Growing stock'!AQ$120)*'Other data'!$E$41*'Other data'!$E$42</f>
        <v>2.3911003668759548E-2</v>
      </c>
      <c r="AV122" s="2">
        <f>(AV$9*'Growing stock'!AR$120)*'Other data'!$E$41*'Other data'!$E$42</f>
        <v>2.4236237184068605E-2</v>
      </c>
      <c r="AW122" s="2">
        <f>(AW$9*'Growing stock'!AS$120)*'Other data'!$E$41*'Other data'!$E$42</f>
        <v>2.4008182537622835E-2</v>
      </c>
      <c r="AX122" s="2">
        <f>(AX$9*'Growing stock'!AT$120)*'Other data'!$E$41*'Other data'!$E$42</f>
        <v>2.3782266134101223E-2</v>
      </c>
      <c r="AY122" s="2">
        <f>(AY$9*'Growing stock'!AU$120)*'Other data'!$E$41*'Other data'!$E$42</f>
        <v>2.3556552282108487E-2</v>
      </c>
      <c r="AZ122" s="2">
        <f>(AZ$9*'Growing stock'!AV$120)*'Other data'!$E$41*'Other data'!$E$42</f>
        <v>2.3331313587971945E-2</v>
      </c>
      <c r="BA122" s="2">
        <f>(BA$9*'Growing stock'!AW$120)*'Other data'!$E$41*'Other data'!$E$42</f>
        <v>2.5684590753118665E-2</v>
      </c>
      <c r="BB122" s="2">
        <f>(BB$9*'Growing stock'!AX$120)*'Other data'!$E$41*'Other data'!$E$42</f>
        <v>2.5441633891104189E-2</v>
      </c>
      <c r="BC122" s="2">
        <f>(BC$9*'Growing stock'!AY$120)*'Other data'!$E$41*'Other data'!$E$42</f>
        <v>2.5196223265064075E-2</v>
      </c>
      <c r="BD122" s="2">
        <f>(BD$9*'Growing stock'!AZ$120)*'Other data'!$E$41*'Other data'!$E$42</f>
        <v>2.4949674411230548E-2</v>
      </c>
      <c r="BE122" s="2">
        <f>(BE$9*'Growing stock'!BA$120)*'Other data'!$E$41*'Other data'!$E$42</f>
        <v>2.4774271965684467E-2</v>
      </c>
      <c r="BF122" s="2">
        <f>(BF$9*'Growing stock'!BB$120)*'Other data'!$E$41*'Other data'!$E$42</f>
        <v>2.4640932367188787E-2</v>
      </c>
      <c r="BG122" s="2">
        <f>(BG$9*'Growing stock'!BC$120)*'Other data'!$E$41*'Other data'!$E$42</f>
        <v>2.4564115555572464E-2</v>
      </c>
      <c r="BH122" s="2">
        <f>(BH$9*'Growing stock'!BD$120)*'Other data'!$E$41*'Other data'!$E$42</f>
        <v>2.4429505243665061E-2</v>
      </c>
      <c r="BI122" s="2">
        <f>(BI$9*'Growing stock'!BE$120)*'Other data'!$E$41*'Other data'!$E$42</f>
        <v>2.429561361557523E-2</v>
      </c>
      <c r="BJ122" s="2">
        <f>(BJ$9*'Growing stock'!BF$120)*'Other data'!$E$41*'Other data'!$E$42</f>
        <v>2.4159526901279618E-2</v>
      </c>
      <c r="BK122" s="2">
        <f>(BK$9*'Growing stock'!BG$120)*'Other data'!$E$41*'Other data'!$E$42</f>
        <v>2.402415674387591E-2</v>
      </c>
      <c r="BL122" s="2">
        <f>(BL$9*'Growing stock'!BH$120)*'Other data'!$E$41*'Other data'!$E$42</f>
        <v>2.3889497498740222E-2</v>
      </c>
      <c r="BM122" s="2">
        <f>(BM$9*'Growing stock'!BI$120)*'Other data'!$E$41*'Other data'!$E$42</f>
        <v>2.3755543580380171E-2</v>
      </c>
      <c r="BN122" s="2">
        <f>(BN$9*'Growing stock'!BJ$120)*'Other data'!$E$41*'Other data'!$E$42</f>
        <v>2.3622289461662633E-2</v>
      </c>
      <c r="BO122" s="2">
        <f>(BO$9*'Growing stock'!BK$120)*'Other data'!$E$41*'Other data'!$E$42</f>
        <v>2.3489729673053562E-2</v>
      </c>
      <c r="BP122" s="2">
        <f>(BP$9*'Growing stock'!BL$120)*'Other data'!$E$41*'Other data'!$E$42</f>
        <v>2.3357858801869524E-2</v>
      </c>
      <c r="BQ122" s="2">
        <f>(BQ$9*'Growing stock'!BM$120)*'Other data'!$E$41*'Other data'!$E$42</f>
        <v>2.3245718530887631E-2</v>
      </c>
      <c r="BR122" s="2">
        <f>(BR$9*'Growing stock'!BN$120)*'Other data'!$E$41*'Other data'!$E$42</f>
        <v>2.3134396788909977E-2</v>
      </c>
      <c r="BS122" s="2">
        <f>(BS$9*'Growing stock'!BO$120)*'Other data'!$E$41*'Other data'!$E$42</f>
        <v>2.302388464667186E-2</v>
      </c>
      <c r="BT122" s="2">
        <f>(BT$9*'Growing stock'!BP$120)*'Other data'!$E$41*'Other data'!$E$42</f>
        <v>2.291417330431611E-2</v>
      </c>
      <c r="BU122" s="2">
        <f>(BU$9*'Growing stock'!BQ$120)*'Other data'!$E$41*'Other data'!$E$42</f>
        <v>2.2805254089057342E-2</v>
      </c>
      <c r="BV122" s="2">
        <f>(BV$9*'Growing stock'!BR$120)*'Other data'!$E$41*'Other data'!$E$42</f>
        <v>2.2697118452896441E-2</v>
      </c>
      <c r="BW122" s="2">
        <f>(BW$9*'Growing stock'!BS$120)*'Other data'!$E$41*'Other data'!$E$42</f>
        <v>2.2589757970384334E-2</v>
      </c>
      <c r="BX122" s="2">
        <f>(BX$9*'Growing stock'!BT$120)*'Other data'!$E$41*'Other data'!$E$42</f>
        <v>2.2483164336433624E-2</v>
      </c>
      <c r="BY122" s="2">
        <f>(BY$9*'Growing stock'!BU$120)*'Other data'!$E$41*'Other data'!$E$42</f>
        <v>2.2377329364176957E-2</v>
      </c>
      <c r="BZ122" s="2">
        <f>(BZ$9*'Growing stock'!BV$120)*'Other data'!$E$41*'Other data'!$E$42</f>
        <v>2.2272244982870934E-2</v>
      </c>
    </row>
    <row r="123" spans="1:78" ht="14.5" customHeight="1" x14ac:dyDescent="0.35">
      <c r="A123" s="12" t="s">
        <v>119</v>
      </c>
      <c r="B123" s="152" t="s">
        <v>2</v>
      </c>
      <c r="C123" s="12" t="s">
        <v>35</v>
      </c>
      <c r="D123" s="40" t="s">
        <v>4</v>
      </c>
      <c r="E123" s="40" t="s">
        <v>26</v>
      </c>
      <c r="F123" t="s">
        <v>13</v>
      </c>
      <c r="J123">
        <f>(J$9*'Growing stock'!F$120)*'Other data'!$E$41</f>
        <v>3.2581727813593468E-2</v>
      </c>
      <c r="K123">
        <f>(K$9*'Growing stock'!G$120)*'Other data'!$E$41</f>
        <v>3.2676888244746391E-2</v>
      </c>
      <c r="L123">
        <f>(L$9*'Growing stock'!H$120)*'Other data'!$E$41</f>
        <v>3.4060233543978961E-2</v>
      </c>
      <c r="M123">
        <f>(M$9*'Growing stock'!I$120)*'Other data'!$E$41</f>
        <v>3.5388862432412981E-2</v>
      </c>
      <c r="N123">
        <f>(N$9*'Growing stock'!J$120)*'Other data'!$E$41</f>
        <v>3.6982044153888852E-2</v>
      </c>
      <c r="O123">
        <f>(O$9*'Growing stock'!K$120)*'Other data'!$E$41</f>
        <v>3.8874491511815538E-2</v>
      </c>
      <c r="P123">
        <f>(P$9*'Growing stock'!L$120)*'Other data'!$E$41</f>
        <v>3.9413967484848531E-2</v>
      </c>
      <c r="Q123">
        <f>(Q$9*'Growing stock'!M$120)*'Other data'!$E$41</f>
        <v>4.0548970050879464E-2</v>
      </c>
      <c r="R123">
        <f>(R$9*'Growing stock'!N$120)*'Other data'!$E$41</f>
        <v>4.3780122065797039E-2</v>
      </c>
      <c r="S123">
        <f>(S$9*'Growing stock'!O$120)*'Other data'!$E$41</f>
        <v>4.3067579184346033E-2</v>
      </c>
      <c r="T123">
        <f>(T$9*'Growing stock'!P$120)*'Other data'!$E$41</f>
        <v>4.5593733021584107E-2</v>
      </c>
      <c r="U123">
        <f>(U$9*'Growing stock'!Q$120)*'Other data'!$E$41</f>
        <v>5.0064261099058538E-2</v>
      </c>
      <c r="V123">
        <f>(V$9*'Growing stock'!R$120)*'Other data'!$E$41</f>
        <v>4.9183595572362376E-2</v>
      </c>
      <c r="W123">
        <f>(W$9*'Growing stock'!S$120)*'Other data'!$E$41</f>
        <v>5.018082310067621E-2</v>
      </c>
      <c r="X123">
        <f>(X$9*'Growing stock'!T$120)*'Other data'!$E$41</f>
        <v>0.11365922354883307</v>
      </c>
      <c r="Y123">
        <f>(Y$9*'Growing stock'!U$120)*'Other data'!$E$41</f>
        <v>0.11573897362040469</v>
      </c>
      <c r="Z123">
        <f>(Z$9*'Growing stock'!V$120)*'Other data'!$E$41</f>
        <v>0.11855825419183974</v>
      </c>
      <c r="AA123">
        <f>(AA$9*'Growing stock'!W$120)*'Other data'!$E$41</f>
        <v>0.1212842049587247</v>
      </c>
      <c r="AB123">
        <f>(AB$9*'Growing stock'!X$120)*'Other data'!$E$41</f>
        <v>0.12392138486286051</v>
      </c>
      <c r="AC123">
        <f>(AC$9*'Growing stock'!Y$120)*'Other data'!$E$41</f>
        <v>0.12594915439293478</v>
      </c>
      <c r="AD123">
        <f>(AD$9*'Growing stock'!Z$120)*'Other data'!$E$41</f>
        <v>0.1284024694395168</v>
      </c>
      <c r="AE123">
        <f>(AE$9*'Growing stock'!AA$120)*'Other data'!$E$41</f>
        <v>0.13078326057177733</v>
      </c>
      <c r="AF123">
        <f>(AF$9*'Growing stock'!AB$120)*'Other data'!$E$41</f>
        <v>0.13310050737570414</v>
      </c>
      <c r="AG123">
        <f>(AG$9*'Growing stock'!AC$120)*'Other data'!$E$41</f>
        <v>0.1353472513258539</v>
      </c>
      <c r="AH123">
        <f>(AH$9*'Growing stock'!AD$120)*'Other data'!$E$41</f>
        <v>0.13752911885755717</v>
      </c>
      <c r="AI123">
        <f>(AI$9*'Growing stock'!AE$120)*'Other data'!$E$41</f>
        <v>0.24439205599787833</v>
      </c>
      <c r="AJ123">
        <f>(AJ$9*'Growing stock'!AF$120)*'Other data'!$E$41</f>
        <v>0.24473686691527546</v>
      </c>
      <c r="AK123">
        <f>(AK$9*'Growing stock'!AG$120)*'Other data'!$E$41</f>
        <v>0.245079944990162</v>
      </c>
      <c r="AL123">
        <f>(AL$9*'Growing stock'!AH$120)*'Other data'!$E$41</f>
        <v>0.24543729099450562</v>
      </c>
      <c r="AM123">
        <f>(AM$9*'Growing stock'!AI$120)*'Other data'!$E$41</f>
        <v>0.2458099907921</v>
      </c>
      <c r="AN123">
        <f>(AN$9*'Growing stock'!AJ$120)*'Other data'!$E$41</f>
        <v>0.24620507134996808</v>
      </c>
      <c r="AO123">
        <f>(AO$9*'Growing stock'!AK$120)*'Other data'!$E$41</f>
        <v>0.24660321875873722</v>
      </c>
      <c r="AP123">
        <f>(AP$9*'Growing stock'!AL$120)*'Other data'!$E$41</f>
        <v>0.24701236519533315</v>
      </c>
      <c r="AQ123">
        <f>(AQ$9*'Growing stock'!AM$120)*'Other data'!$E$41</f>
        <v>0.24742942984934846</v>
      </c>
      <c r="AR123">
        <f>(AR$9*'Growing stock'!AN$120)*'Other data'!$E$41</f>
        <v>0.25142961182851575</v>
      </c>
      <c r="AS123">
        <f>(AS$9*'Growing stock'!AO$120)*'Other data'!$E$41</f>
        <v>0.25530762643396282</v>
      </c>
      <c r="AT123">
        <f>(AT$9*'Growing stock'!AP$120)*'Other data'!$E$41</f>
        <v>0.25908462206456889</v>
      </c>
      <c r="AU123">
        <f>(AU$9*'Growing stock'!AQ$120)*'Other data'!$E$41</f>
        <v>0.26275828207428076</v>
      </c>
      <c r="AV123">
        <f>(AV$9*'Growing stock'!AR$120)*'Other data'!$E$41</f>
        <v>0.26633227674800664</v>
      </c>
      <c r="AW123">
        <f>(AW$9*'Growing stock'!AS$120)*'Other data'!$E$41</f>
        <v>0.26382618173211908</v>
      </c>
      <c r="AX123">
        <f>(AX$9*'Growing stock'!AT$120)*'Other data'!$E$41</f>
        <v>0.26134358389122225</v>
      </c>
      <c r="AY123">
        <f>(AY$9*'Growing stock'!AU$120)*'Other data'!$E$41</f>
        <v>0.25886321189130207</v>
      </c>
      <c r="AZ123">
        <f>(AZ$9*'Growing stock'!AV$120)*'Other data'!$E$41</f>
        <v>0.25638806140628512</v>
      </c>
      <c r="BA123">
        <f>(BA$9*'Growing stock'!AW$120)*'Other data'!$E$41</f>
        <v>0.28224825003427106</v>
      </c>
      <c r="BB123">
        <f>(BB$9*'Growing stock'!AX$120)*'Other data'!$E$41</f>
        <v>0.27957839440773835</v>
      </c>
      <c r="BC123">
        <f>(BC$9*'Growing stock'!AY$120)*'Other data'!$E$41</f>
        <v>0.27688157434136346</v>
      </c>
      <c r="BD123">
        <f>(BD$9*'Growing stock'!AZ$120)*'Other data'!$E$41</f>
        <v>0.27417224627725878</v>
      </c>
      <c r="BE123">
        <f>(BE$9*'Growing stock'!BA$120)*'Other data'!$E$41</f>
        <v>0.27224474687565348</v>
      </c>
      <c r="BF123">
        <f>(BF$9*'Growing stock'!BB$120)*'Other data'!$E$41</f>
        <v>0.27077947656251417</v>
      </c>
      <c r="BG123">
        <f>(BG$9*'Growing stock'!BC$120)*'Other data'!$E$41</f>
        <v>0.26993533577552159</v>
      </c>
      <c r="BH123">
        <f>(BH$9*'Growing stock'!BD$120)*'Other data'!$E$41</f>
        <v>0.26845610157873695</v>
      </c>
      <c r="BI123">
        <f>(BI$9*'Growing stock'!BE$120)*'Other data'!$E$41</f>
        <v>0.26698476500632123</v>
      </c>
      <c r="BJ123">
        <f>(BJ$9*'Growing stock'!BF$120)*'Other data'!$E$41</f>
        <v>0.26548930660746833</v>
      </c>
      <c r="BK123">
        <f>(BK$9*'Growing stock'!BG$120)*'Other data'!$E$41</f>
        <v>0.26400172246017484</v>
      </c>
      <c r="BL123">
        <f>(BL$9*'Growing stock'!BH$120)*'Other data'!$E$41</f>
        <v>0.26252195053560684</v>
      </c>
      <c r="BM123">
        <f>(BM$9*'Growing stock'!BI$120)*'Other data'!$E$41</f>
        <v>0.26104992945472716</v>
      </c>
      <c r="BN123">
        <f>(BN$9*'Growing stock'!BJ$120)*'Other data'!$E$41</f>
        <v>0.25958559847980917</v>
      </c>
      <c r="BO123">
        <f>(BO$9*'Growing stock'!BK$120)*'Other data'!$E$41</f>
        <v>0.25812889750608309</v>
      </c>
      <c r="BP123">
        <f>(BP$9*'Growing stock'!BL$120)*'Other data'!$E$41</f>
        <v>0.25667976705351125</v>
      </c>
      <c r="BQ123">
        <f>(BQ$9*'Growing stock'!BM$120)*'Other data'!$E$41</f>
        <v>0.25544745638338057</v>
      </c>
      <c r="BR123">
        <f>(BR$9*'Growing stock'!BN$120)*'Other data'!$E$41</f>
        <v>0.25422414053747228</v>
      </c>
      <c r="BS123">
        <f>(BS$9*'Growing stock'!BO$120)*'Other data'!$E$41</f>
        <v>0.25300972139199845</v>
      </c>
      <c r="BT123">
        <f>(BT$9*'Growing stock'!BP$120)*'Other data'!$E$41</f>
        <v>0.25180410224523198</v>
      </c>
      <c r="BU123">
        <f>(BU$9*'Growing stock'!BQ$120)*'Other data'!$E$41</f>
        <v>0.25060718779183894</v>
      </c>
      <c r="BV123">
        <f>(BV$9*'Growing stock'!BR$120)*'Other data'!$E$41</f>
        <v>0.24941888409776311</v>
      </c>
      <c r="BW123">
        <f>(BW$9*'Growing stock'!BS$120)*'Other data'!$E$41</f>
        <v>0.24823909857565202</v>
      </c>
      <c r="BX123">
        <f>(BX$9*'Growing stock'!BT$120)*'Other data'!$E$41</f>
        <v>0.24706773996080905</v>
      </c>
      <c r="BY123">
        <f>(BY$9*'Growing stock'!BU$120)*'Other data'!$E$41</f>
        <v>0.24590471828765886</v>
      </c>
      <c r="BZ123">
        <f>(BZ$9*'Growing stock'!BV$120)*'Other data'!$E$41</f>
        <v>0.24474994486671356</v>
      </c>
    </row>
    <row r="124" spans="1:78" ht="14.5" customHeight="1" x14ac:dyDescent="0.35">
      <c r="A124" s="12" t="s">
        <v>119</v>
      </c>
      <c r="B124" s="152" t="s">
        <v>2</v>
      </c>
      <c r="C124" s="12" t="s">
        <v>35</v>
      </c>
      <c r="D124" s="40" t="s">
        <v>4</v>
      </c>
      <c r="E124" s="40" t="s">
        <v>21</v>
      </c>
      <c r="F124" t="s">
        <v>14</v>
      </c>
      <c r="J124">
        <f>(J$9*'Growing stock'!F$120)*'Other data'!$E$41*'Other data'!$E$43</f>
        <v>1.042615290034991E-2</v>
      </c>
      <c r="K124">
        <f>(K$9*'Growing stock'!G$120)*'Other data'!$E$41*'Other data'!$E$43</f>
        <v>1.0456604238318845E-2</v>
      </c>
      <c r="L124">
        <f>(L$9*'Growing stock'!H$120)*'Other data'!$E$41*'Other data'!$E$43</f>
        <v>1.0899274734073268E-2</v>
      </c>
      <c r="M124">
        <f>(M$9*'Growing stock'!I$120)*'Other data'!$E$41*'Other data'!$E$43</f>
        <v>1.1324435978372153E-2</v>
      </c>
      <c r="N124">
        <f>(N$9*'Growing stock'!J$120)*'Other data'!$E$41*'Other data'!$E$43</f>
        <v>1.1834254129244434E-2</v>
      </c>
      <c r="O124">
        <f>(O$9*'Growing stock'!K$120)*'Other data'!$E$41*'Other data'!$E$43</f>
        <v>1.2439837283780973E-2</v>
      </c>
      <c r="P124">
        <f>(P$9*'Growing stock'!L$120)*'Other data'!$E$41*'Other data'!$E$43</f>
        <v>1.261246959515153E-2</v>
      </c>
      <c r="Q124">
        <f>(Q$9*'Growing stock'!M$120)*'Other data'!$E$41*'Other data'!$E$43</f>
        <v>1.2975670416281429E-2</v>
      </c>
      <c r="R124">
        <f>(R$9*'Growing stock'!N$120)*'Other data'!$E$41*'Other data'!$E$43</f>
        <v>1.4009639061055052E-2</v>
      </c>
      <c r="S124">
        <f>(S$9*'Growing stock'!O$120)*'Other data'!$E$41*'Other data'!$E$43</f>
        <v>1.378162533899073E-2</v>
      </c>
      <c r="T124">
        <f>(T$9*'Growing stock'!P$120)*'Other data'!$E$41*'Other data'!$E$43</f>
        <v>1.4589994566906914E-2</v>
      </c>
      <c r="U124">
        <f>(U$9*'Growing stock'!Q$120)*'Other data'!$E$41*'Other data'!$E$43</f>
        <v>1.6020563551698733E-2</v>
      </c>
      <c r="V124">
        <f>(V$9*'Growing stock'!R$120)*'Other data'!$E$41*'Other data'!$E$43</f>
        <v>1.573875058315596E-2</v>
      </c>
      <c r="W124">
        <f>(W$9*'Growing stock'!S$120)*'Other data'!$E$41*'Other data'!$E$43</f>
        <v>1.6057863392216386E-2</v>
      </c>
      <c r="X124">
        <f>(X$9*'Growing stock'!T$120)*'Other data'!$E$41*'Other data'!$E$43</f>
        <v>3.6370951535626583E-2</v>
      </c>
      <c r="Y124">
        <f>(Y$9*'Growing stock'!U$120)*'Other data'!$E$41*'Other data'!$E$43</f>
        <v>3.7036471558529502E-2</v>
      </c>
      <c r="Z124">
        <f>(Z$9*'Growing stock'!V$120)*'Other data'!$E$41*'Other data'!$E$43</f>
        <v>3.7938641341388718E-2</v>
      </c>
      <c r="AA124">
        <f>(AA$9*'Growing stock'!W$120)*'Other data'!$E$41*'Other data'!$E$43</f>
        <v>3.8810945586791906E-2</v>
      </c>
      <c r="AB124">
        <f>(AB$9*'Growing stock'!X$120)*'Other data'!$E$41*'Other data'!$E$43</f>
        <v>3.9654843156115366E-2</v>
      </c>
      <c r="AC124">
        <f>(AC$9*'Growing stock'!Y$120)*'Other data'!$E$41*'Other data'!$E$43</f>
        <v>4.0303729405739126E-2</v>
      </c>
      <c r="AD124">
        <f>(AD$9*'Growing stock'!Z$120)*'Other data'!$E$41*'Other data'!$E$43</f>
        <v>4.1088790220645377E-2</v>
      </c>
      <c r="AE124">
        <f>(AE$9*'Growing stock'!AA$120)*'Other data'!$E$41*'Other data'!$E$43</f>
        <v>4.1850643382968747E-2</v>
      </c>
      <c r="AF124">
        <f>(AF$9*'Growing stock'!AB$120)*'Other data'!$E$41*'Other data'!$E$43</f>
        <v>4.2592162360225325E-2</v>
      </c>
      <c r="AG124">
        <f>(AG$9*'Growing stock'!AC$120)*'Other data'!$E$41*'Other data'!$E$43</f>
        <v>4.331112042427325E-2</v>
      </c>
      <c r="AH124">
        <f>(AH$9*'Growing stock'!AD$120)*'Other data'!$E$41*'Other data'!$E$43</f>
        <v>4.4009318034418293E-2</v>
      </c>
      <c r="AI124">
        <f>(AI$9*'Growing stock'!AE$120)*'Other data'!$E$41*'Other data'!$E$43</f>
        <v>7.820545791932107E-2</v>
      </c>
      <c r="AJ124">
        <f>(AJ$9*'Growing stock'!AF$120)*'Other data'!$E$41*'Other data'!$E$43</f>
        <v>7.8315797412888147E-2</v>
      </c>
      <c r="AK124">
        <f>(AK$9*'Growing stock'!AG$120)*'Other data'!$E$41*'Other data'!$E$43</f>
        <v>7.8425582396851837E-2</v>
      </c>
      <c r="AL124">
        <f>(AL$9*'Growing stock'!AH$120)*'Other data'!$E$41*'Other data'!$E$43</f>
        <v>7.8539933118241798E-2</v>
      </c>
      <c r="AM124">
        <f>(AM$9*'Growing stock'!AI$120)*'Other data'!$E$41*'Other data'!$E$43</f>
        <v>7.8659197053472005E-2</v>
      </c>
      <c r="AN124">
        <f>(AN$9*'Growing stock'!AJ$120)*'Other data'!$E$41*'Other data'!$E$43</f>
        <v>7.8785622831989782E-2</v>
      </c>
      <c r="AO124">
        <f>(AO$9*'Growing stock'!AK$120)*'Other data'!$E$41*'Other data'!$E$43</f>
        <v>7.8913030002795911E-2</v>
      </c>
      <c r="AP124">
        <f>(AP$9*'Growing stock'!AL$120)*'Other data'!$E$41*'Other data'!$E$43</f>
        <v>7.9043956862506606E-2</v>
      </c>
      <c r="AQ124">
        <f>(AQ$9*'Growing stock'!AM$120)*'Other data'!$E$41*'Other data'!$E$43</f>
        <v>7.9177417551791515E-2</v>
      </c>
      <c r="AR124">
        <f>(AR$9*'Growing stock'!AN$120)*'Other data'!$E$41*'Other data'!$E$43</f>
        <v>8.0457475785125049E-2</v>
      </c>
      <c r="AS124">
        <f>(AS$9*'Growing stock'!AO$120)*'Other data'!$E$41*'Other data'!$E$43</f>
        <v>8.1698440458868107E-2</v>
      </c>
      <c r="AT124">
        <f>(AT$9*'Growing stock'!AP$120)*'Other data'!$E$41*'Other data'!$E$43</f>
        <v>8.2907079060662053E-2</v>
      </c>
      <c r="AU124">
        <f>(AU$9*'Growing stock'!AQ$120)*'Other data'!$E$41*'Other data'!$E$43</f>
        <v>8.4082650263769848E-2</v>
      </c>
      <c r="AV124">
        <f>(AV$9*'Growing stock'!AR$120)*'Other data'!$E$41*'Other data'!$E$43</f>
        <v>8.522632855936213E-2</v>
      </c>
      <c r="AW124">
        <f>(AW$9*'Growing stock'!AS$120)*'Other data'!$E$41*'Other data'!$E$43</f>
        <v>8.4424378154278112E-2</v>
      </c>
      <c r="AX124">
        <f>(AX$9*'Growing stock'!AT$120)*'Other data'!$E$41*'Other data'!$E$43</f>
        <v>8.3629946845191122E-2</v>
      </c>
      <c r="AY124">
        <f>(AY$9*'Growing stock'!AU$120)*'Other data'!$E$41*'Other data'!$E$43</f>
        <v>8.283622780521667E-2</v>
      </c>
      <c r="AZ124">
        <f>(AZ$9*'Growing stock'!AV$120)*'Other data'!$E$41*'Other data'!$E$43</f>
        <v>8.2044179650011234E-2</v>
      </c>
      <c r="BA124">
        <f>(BA$9*'Growing stock'!AW$120)*'Other data'!$E$41*'Other data'!$E$43</f>
        <v>9.0319440010966742E-2</v>
      </c>
      <c r="BB124">
        <f>(BB$9*'Growing stock'!AX$120)*'Other data'!$E$41*'Other data'!$E$43</f>
        <v>8.9465086210476275E-2</v>
      </c>
      <c r="BC124">
        <f>(BC$9*'Growing stock'!AY$120)*'Other data'!$E$41*'Other data'!$E$43</f>
        <v>8.8602103789236303E-2</v>
      </c>
      <c r="BD124">
        <f>(BD$9*'Growing stock'!AZ$120)*'Other data'!$E$41*'Other data'!$E$43</f>
        <v>8.7735118808722812E-2</v>
      </c>
      <c r="BE124">
        <f>(BE$9*'Growing stock'!BA$120)*'Other data'!$E$41*'Other data'!$E$43</f>
        <v>8.711831900020911E-2</v>
      </c>
      <c r="BF124">
        <f>(BF$9*'Growing stock'!BB$120)*'Other data'!$E$41*'Other data'!$E$43</f>
        <v>8.6649432500004536E-2</v>
      </c>
      <c r="BG124">
        <f>(BG$9*'Growing stock'!BC$120)*'Other data'!$E$41*'Other data'!$E$43</f>
        <v>8.6379307448166909E-2</v>
      </c>
      <c r="BH124">
        <f>(BH$9*'Growing stock'!BD$120)*'Other data'!$E$41*'Other data'!$E$43</f>
        <v>8.5905952505195823E-2</v>
      </c>
      <c r="BI124">
        <f>(BI$9*'Growing stock'!BE$120)*'Other data'!$E$41*'Other data'!$E$43</f>
        <v>8.5435124802022797E-2</v>
      </c>
      <c r="BJ124">
        <f>(BJ$9*'Growing stock'!BF$120)*'Other data'!$E$41*'Other data'!$E$43</f>
        <v>8.4956578114389864E-2</v>
      </c>
      <c r="BK124">
        <f>(BK$9*'Growing stock'!BG$120)*'Other data'!$E$41*'Other data'!$E$43</f>
        <v>8.4480551187255948E-2</v>
      </c>
      <c r="BL124">
        <f>(BL$9*'Growing stock'!BH$120)*'Other data'!$E$41*'Other data'!$E$43</f>
        <v>8.400702417139419E-2</v>
      </c>
      <c r="BM124">
        <f>(BM$9*'Growing stock'!BI$120)*'Other data'!$E$41*'Other data'!$E$43</f>
        <v>8.3535977425512692E-2</v>
      </c>
      <c r="BN124">
        <f>(BN$9*'Growing stock'!BJ$120)*'Other data'!$E$41*'Other data'!$E$43</f>
        <v>8.3067391513538938E-2</v>
      </c>
      <c r="BO124">
        <f>(BO$9*'Growing stock'!BK$120)*'Other data'!$E$41*'Other data'!$E$43</f>
        <v>8.2601247201946587E-2</v>
      </c>
      <c r="BP124">
        <f>(BP$9*'Growing stock'!BL$120)*'Other data'!$E$41*'Other data'!$E$43</f>
        <v>8.2137525457123606E-2</v>
      </c>
      <c r="BQ124">
        <f>(BQ$9*'Growing stock'!BM$120)*'Other data'!$E$41*'Other data'!$E$43</f>
        <v>8.1743186042681784E-2</v>
      </c>
      <c r="BR124">
        <f>(BR$9*'Growing stock'!BN$120)*'Other data'!$E$41*'Other data'!$E$43</f>
        <v>8.1351724971991127E-2</v>
      </c>
      <c r="BS124">
        <f>(BS$9*'Growing stock'!BO$120)*'Other data'!$E$41*'Other data'!$E$43</f>
        <v>8.0963110845439501E-2</v>
      </c>
      <c r="BT124">
        <f>(BT$9*'Growing stock'!BP$120)*'Other data'!$E$41*'Other data'!$E$43</f>
        <v>8.0577312718474237E-2</v>
      </c>
      <c r="BU124">
        <f>(BU$9*'Growing stock'!BQ$120)*'Other data'!$E$41*'Other data'!$E$43</f>
        <v>8.019430009338846E-2</v>
      </c>
      <c r="BV124">
        <f>(BV$9*'Growing stock'!BR$120)*'Other data'!$E$41*'Other data'!$E$43</f>
        <v>7.9814042911284203E-2</v>
      </c>
      <c r="BW124">
        <f>(BW$9*'Growing stock'!BS$120)*'Other data'!$E$41*'Other data'!$E$43</f>
        <v>7.9436511544208652E-2</v>
      </c>
      <c r="BX124">
        <f>(BX$9*'Growing stock'!BT$120)*'Other data'!$E$41*'Other data'!$E$43</f>
        <v>7.9061676787458901E-2</v>
      </c>
      <c r="BY124">
        <f>(BY$9*'Growing stock'!BU$120)*'Other data'!$E$41*'Other data'!$E$43</f>
        <v>7.8689509852050837E-2</v>
      </c>
      <c r="BZ124">
        <f>(BZ$9*'Growing stock'!BV$120)*'Other data'!$E$41*'Other data'!$E$43</f>
        <v>7.8319982357348342E-2</v>
      </c>
    </row>
    <row r="125" spans="1:78" x14ac:dyDescent="0.35">
      <c r="A125" s="12" t="s">
        <v>119</v>
      </c>
      <c r="B125" s="152" t="s">
        <v>2</v>
      </c>
      <c r="C125" s="12" t="s">
        <v>35</v>
      </c>
      <c r="D125" s="40" t="s">
        <v>4</v>
      </c>
      <c r="E125" s="40" t="s">
        <v>25</v>
      </c>
      <c r="F125" t="s">
        <v>13</v>
      </c>
      <c r="J125">
        <f>J$9*'Growing stock'!F$120*'Other data'!$E$47*'Other data'!$E$41</f>
        <v>1.9549036688156075E-3</v>
      </c>
      <c r="K125">
        <f>K$9*'Growing stock'!G$120*'Other data'!$E$47*'Other data'!$E$41</f>
        <v>1.960613294684783E-3</v>
      </c>
      <c r="L125">
        <f>L$9*'Growing stock'!H$120*'Other data'!$E$47*'Other data'!$E$41</f>
        <v>2.0436140126387377E-3</v>
      </c>
      <c r="M125">
        <f>M$9*'Growing stock'!I$120*'Other data'!$E$47*'Other data'!$E$41</f>
        <v>2.1233317459447786E-3</v>
      </c>
      <c r="N125">
        <f>N$9*'Growing stock'!J$120*'Other data'!$E$47*'Other data'!$E$41</f>
        <v>2.2189226492333311E-3</v>
      </c>
      <c r="O125">
        <f>O$9*'Growing stock'!K$120*'Other data'!$E$47*'Other data'!$E$41</f>
        <v>2.332469490708932E-3</v>
      </c>
      <c r="P125">
        <f>P$9*'Growing stock'!L$120*'Other data'!$E$47*'Other data'!$E$41</f>
        <v>2.3648380490909116E-3</v>
      </c>
      <c r="Q125">
        <f>Q$9*'Growing stock'!M$120*'Other data'!$E$47*'Other data'!$E$41</f>
        <v>2.4329382030527681E-3</v>
      </c>
      <c r="R125">
        <f>R$9*'Growing stock'!N$120*'Other data'!$E$47*'Other data'!$E$41</f>
        <v>2.6268073239478222E-3</v>
      </c>
      <c r="S125">
        <f>S$9*'Growing stock'!O$120*'Other data'!$E$47*'Other data'!$E$41</f>
        <v>2.5840547510607619E-3</v>
      </c>
      <c r="T125">
        <f>T$9*'Growing stock'!P$120*'Other data'!$E$47*'Other data'!$E$41</f>
        <v>2.7356239812950465E-3</v>
      </c>
      <c r="U125">
        <f>U$9*'Growing stock'!Q$120*'Other data'!$E$47*'Other data'!$E$41</f>
        <v>3.0038556659435123E-3</v>
      </c>
      <c r="V125">
        <f>V$9*'Growing stock'!R$120*'Other data'!$E$47*'Other data'!$E$41</f>
        <v>2.9510157343417423E-3</v>
      </c>
      <c r="W125">
        <f>W$9*'Growing stock'!S$120*'Other data'!$E$47*'Other data'!$E$41</f>
        <v>3.0108493860405722E-3</v>
      </c>
      <c r="X125">
        <f>X$9*'Growing stock'!T$120*'Other data'!$E$47*'Other data'!$E$41</f>
        <v>6.8195534129299844E-3</v>
      </c>
      <c r="Y125">
        <f>Y$9*'Growing stock'!U$120*'Other data'!$E$47*'Other data'!$E$41</f>
        <v>6.9443384172242816E-3</v>
      </c>
      <c r="Z125">
        <f>Z$9*'Growing stock'!V$120*'Other data'!$E$47*'Other data'!$E$41</f>
        <v>7.1134952515103838E-3</v>
      </c>
      <c r="AA125">
        <f>AA$9*'Growing stock'!W$120*'Other data'!$E$47*'Other data'!$E$41</f>
        <v>7.2770522975234815E-3</v>
      </c>
      <c r="AB125">
        <f>AB$9*'Growing stock'!X$120*'Other data'!$E$47*'Other data'!$E$41</f>
        <v>7.4352830917716302E-3</v>
      </c>
      <c r="AC125">
        <f>AC$9*'Growing stock'!Y$120*'Other data'!$E$47*'Other data'!$E$41</f>
        <v>7.5569492635760866E-3</v>
      </c>
      <c r="AD125">
        <f>AD$9*'Growing stock'!Z$120*'Other data'!$E$47*'Other data'!$E$41</f>
        <v>7.7041481663710073E-3</v>
      </c>
      <c r="AE125">
        <f>AE$9*'Growing stock'!AA$120*'Other data'!$E$47*'Other data'!$E$41</f>
        <v>7.8469956343066409E-3</v>
      </c>
      <c r="AF125">
        <f>AF$9*'Growing stock'!AB$120*'Other data'!$E$47*'Other data'!$E$41</f>
        <v>7.9860304425422492E-3</v>
      </c>
      <c r="AG125">
        <f>AG$9*'Growing stock'!AC$120*'Other data'!$E$47*'Other data'!$E$41</f>
        <v>8.1208350795512335E-3</v>
      </c>
      <c r="AH125">
        <f>AH$9*'Growing stock'!AD$120*'Other data'!$E$47*'Other data'!$E$41</f>
        <v>8.25174713145343E-3</v>
      </c>
      <c r="AI125">
        <f>AI$9*'Growing stock'!AE$120*'Other data'!$E$47*'Other data'!$E$41</f>
        <v>1.4663523359872699E-2</v>
      </c>
      <c r="AJ125">
        <f>AJ$9*'Growing stock'!AF$120*'Other data'!$E$47*'Other data'!$E$41</f>
        <v>1.4684212014916527E-2</v>
      </c>
      <c r="AK125">
        <f>AK$9*'Growing stock'!AG$120*'Other data'!$E$47*'Other data'!$E$41</f>
        <v>1.470479669940972E-2</v>
      </c>
      <c r="AL125">
        <f>AL$9*'Growing stock'!AH$120*'Other data'!$E$47*'Other data'!$E$41</f>
        <v>1.4726237459670336E-2</v>
      </c>
      <c r="AM125">
        <f>AM$9*'Growing stock'!AI$120*'Other data'!$E$47*'Other data'!$E$41</f>
        <v>1.4748599447525998E-2</v>
      </c>
      <c r="AN125">
        <f>AN$9*'Growing stock'!AJ$120*'Other data'!$E$47*'Other data'!$E$41</f>
        <v>1.4772304280998084E-2</v>
      </c>
      <c r="AO125">
        <f>AO$9*'Growing stock'!AK$120*'Other data'!$E$47*'Other data'!$E$41</f>
        <v>1.4796193125524233E-2</v>
      </c>
      <c r="AP125">
        <f>AP$9*'Growing stock'!AL$120*'Other data'!$E$47*'Other data'!$E$41</f>
        <v>1.4820741911719988E-2</v>
      </c>
      <c r="AQ125">
        <f>AQ$9*'Growing stock'!AM$120*'Other data'!$E$47*'Other data'!$E$41</f>
        <v>1.4845765790960908E-2</v>
      </c>
      <c r="AR125">
        <f>AR$9*'Growing stock'!AN$120*'Other data'!$E$47*'Other data'!$E$41</f>
        <v>1.5085776709710945E-2</v>
      </c>
      <c r="AS125">
        <f>AS$9*'Growing stock'!AO$120*'Other data'!$E$47*'Other data'!$E$41</f>
        <v>1.5318457586037771E-2</v>
      </c>
      <c r="AT125">
        <f>AT$9*'Growing stock'!AP$120*'Other data'!$E$47*'Other data'!$E$41</f>
        <v>1.5545077323874133E-2</v>
      </c>
      <c r="AU125">
        <f>AU$9*'Growing stock'!AQ$120*'Other data'!$E$47*'Other data'!$E$41</f>
        <v>1.5765496924456845E-2</v>
      </c>
      <c r="AV125">
        <f>AV$9*'Growing stock'!AR$120*'Other data'!$E$47*'Other data'!$E$41</f>
        <v>1.5979936604880396E-2</v>
      </c>
      <c r="AW125">
        <f>AW$9*'Growing stock'!AS$120*'Other data'!$E$47*'Other data'!$E$41</f>
        <v>1.5829570903927143E-2</v>
      </c>
      <c r="AX125">
        <f>AX$9*'Growing stock'!AT$120*'Other data'!$E$47*'Other data'!$E$41</f>
        <v>1.5680615033473334E-2</v>
      </c>
      <c r="AY125">
        <f>AY$9*'Growing stock'!AU$120*'Other data'!$E$47*'Other data'!$E$41</f>
        <v>1.5531792713478125E-2</v>
      </c>
      <c r="AZ125">
        <f>AZ$9*'Growing stock'!AV$120*'Other data'!$E$47*'Other data'!$E$41</f>
        <v>1.5383283684377106E-2</v>
      </c>
      <c r="BA125">
        <f>BA$9*'Growing stock'!AW$120*'Other data'!$E$47*'Other data'!$E$41</f>
        <v>1.693489500205626E-2</v>
      </c>
      <c r="BB125">
        <f>BB$9*'Growing stock'!AX$120*'Other data'!$E$47*'Other data'!$E$41</f>
        <v>1.6774703664464301E-2</v>
      </c>
      <c r="BC125">
        <f>BC$9*'Growing stock'!AY$120*'Other data'!$E$47*'Other data'!$E$41</f>
        <v>1.6612894460481809E-2</v>
      </c>
      <c r="BD125">
        <f>BD$9*'Growing stock'!AZ$120*'Other data'!$E$47*'Other data'!$E$41</f>
        <v>1.6450334776635527E-2</v>
      </c>
      <c r="BE125">
        <f>BE$9*'Growing stock'!BA$120*'Other data'!$E$47*'Other data'!$E$41</f>
        <v>1.6334684812539208E-2</v>
      </c>
      <c r="BF125">
        <f>BF$9*'Growing stock'!BB$120*'Other data'!$E$47*'Other data'!$E$41</f>
        <v>1.6246768593750849E-2</v>
      </c>
      <c r="BG125">
        <f>BG$9*'Growing stock'!BC$120*'Other data'!$E$47*'Other data'!$E$41</f>
        <v>1.6196120146531295E-2</v>
      </c>
      <c r="BH125">
        <f>BH$9*'Growing stock'!BD$120*'Other data'!$E$47*'Other data'!$E$41</f>
        <v>1.6107366094724219E-2</v>
      </c>
      <c r="BI125">
        <f>BI$9*'Growing stock'!BE$120*'Other data'!$E$47*'Other data'!$E$41</f>
        <v>1.6019085900379273E-2</v>
      </c>
      <c r="BJ125">
        <f>BJ$9*'Growing stock'!BF$120*'Other data'!$E$47*'Other data'!$E$41</f>
        <v>1.5929358396448098E-2</v>
      </c>
      <c r="BK125">
        <f>BK$9*'Growing stock'!BG$120*'Other data'!$E$47*'Other data'!$E$41</f>
        <v>1.5840103347610487E-2</v>
      </c>
      <c r="BL125">
        <f>BL$9*'Growing stock'!BH$120*'Other data'!$E$47*'Other data'!$E$41</f>
        <v>1.5751317032136412E-2</v>
      </c>
      <c r="BM125">
        <f>BM$9*'Growing stock'!BI$120*'Other data'!$E$47*'Other data'!$E$41</f>
        <v>1.5662995767283628E-2</v>
      </c>
      <c r="BN125">
        <f>BN$9*'Growing stock'!BJ$120*'Other data'!$E$47*'Other data'!$E$41</f>
        <v>1.5575135908788552E-2</v>
      </c>
      <c r="BO125">
        <f>BO$9*'Growing stock'!BK$120*'Other data'!$E$47*'Other data'!$E$41</f>
        <v>1.5487733850364985E-2</v>
      </c>
      <c r="BP125">
        <f>BP$9*'Growing stock'!BL$120*'Other data'!$E$47*'Other data'!$E$41</f>
        <v>1.5400786023210676E-2</v>
      </c>
      <c r="BQ125">
        <f>BQ$9*'Growing stock'!BM$120*'Other data'!$E$47*'Other data'!$E$41</f>
        <v>1.5326847383002835E-2</v>
      </c>
      <c r="BR125">
        <f>BR$9*'Growing stock'!BN$120*'Other data'!$E$47*'Other data'!$E$41</f>
        <v>1.5253448432248337E-2</v>
      </c>
      <c r="BS125">
        <f>BS$9*'Growing stock'!BO$120*'Other data'!$E$47*'Other data'!$E$41</f>
        <v>1.5180583283519906E-2</v>
      </c>
      <c r="BT125">
        <f>BT$9*'Growing stock'!BP$120*'Other data'!$E$47*'Other data'!$E$41</f>
        <v>1.5108246134713919E-2</v>
      </c>
      <c r="BU125">
        <f>BU$9*'Growing stock'!BQ$120*'Other data'!$E$47*'Other data'!$E$41</f>
        <v>1.5036431267510334E-2</v>
      </c>
      <c r="BV125">
        <f>BV$9*'Growing stock'!BR$120*'Other data'!$E$47*'Other data'!$E$41</f>
        <v>1.4965133045865787E-2</v>
      </c>
      <c r="BW125">
        <f>BW$9*'Growing stock'!BS$120*'Other data'!$E$47*'Other data'!$E$41</f>
        <v>1.4894345914539121E-2</v>
      </c>
      <c r="BX125">
        <f>BX$9*'Growing stock'!BT$120*'Other data'!$E$47*'Other data'!$E$41</f>
        <v>1.4824064397648544E-2</v>
      </c>
      <c r="BY125">
        <f>BY$9*'Growing stock'!BU$120*'Other data'!$E$47*'Other data'!$E$41</f>
        <v>1.475428309725953E-2</v>
      </c>
      <c r="BZ125">
        <f>BZ$9*'Growing stock'!BV$120*'Other data'!$E$47*'Other data'!$E$41</f>
        <v>1.4684996692002815E-2</v>
      </c>
    </row>
    <row r="126" spans="1:78" x14ac:dyDescent="0.35">
      <c r="A126" s="12" t="s">
        <v>119</v>
      </c>
      <c r="B126" s="152" t="s">
        <v>2</v>
      </c>
      <c r="C126" s="12" t="s">
        <v>35</v>
      </c>
      <c r="D126" s="40" t="s">
        <v>4</v>
      </c>
      <c r="E126" s="40" t="s">
        <v>23</v>
      </c>
      <c r="F126" t="s">
        <v>14</v>
      </c>
      <c r="J126">
        <f>J$9*'Growing stock'!F$120*'Other data'!$E$41*'Other data'!$E$45</f>
        <v>7.4937973971264983E-3</v>
      </c>
      <c r="K126">
        <f>K$9*'Growing stock'!G$120*'Other data'!$E$41*'Other data'!$E$45</f>
        <v>7.5156842962916699E-3</v>
      </c>
      <c r="L126">
        <f>L$9*'Growing stock'!H$120*'Other data'!$E$41*'Other data'!$E$45</f>
        <v>7.8338537151151615E-3</v>
      </c>
      <c r="M126">
        <f>M$9*'Growing stock'!I$120*'Other data'!$E$41*'Other data'!$E$45</f>
        <v>8.1394383594549854E-3</v>
      </c>
      <c r="N126">
        <f>N$9*'Growing stock'!J$120*'Other data'!$E$41*'Other data'!$E$45</f>
        <v>8.5058701553944356E-3</v>
      </c>
      <c r="O126">
        <f>O$9*'Growing stock'!K$120*'Other data'!$E$41*'Other data'!$E$45</f>
        <v>8.9411330477175751E-3</v>
      </c>
      <c r="P126">
        <f>P$9*'Growing stock'!L$120*'Other data'!$E$41*'Other data'!$E$45</f>
        <v>9.0652125215151622E-3</v>
      </c>
      <c r="Q126">
        <f>Q$9*'Growing stock'!M$120*'Other data'!$E$41*'Other data'!$E$45</f>
        <v>9.3262631117022772E-3</v>
      </c>
      <c r="R126">
        <f>R$9*'Growing stock'!N$120*'Other data'!$E$41*'Other data'!$E$45</f>
        <v>1.006942807513332E-2</v>
      </c>
      <c r="S126">
        <f>S$9*'Growing stock'!O$120*'Other data'!$E$41*'Other data'!$E$45</f>
        <v>9.9055432123995885E-3</v>
      </c>
      <c r="T126">
        <f>T$9*'Growing stock'!P$120*'Other data'!$E$41*'Other data'!$E$45</f>
        <v>1.0486558594964345E-2</v>
      </c>
      <c r="U126">
        <f>U$9*'Growing stock'!Q$120*'Other data'!$E$41*'Other data'!$E$45</f>
        <v>1.1514780052783464E-2</v>
      </c>
      <c r="V126">
        <f>V$9*'Growing stock'!R$120*'Other data'!$E$41*'Other data'!$E$45</f>
        <v>1.1312226981643346E-2</v>
      </c>
      <c r="W126">
        <f>W$9*'Growing stock'!S$120*'Other data'!$E$41*'Other data'!$E$45</f>
        <v>1.1541589313155529E-2</v>
      </c>
      <c r="X126">
        <f>X$9*'Growing stock'!T$120*'Other data'!$E$41*'Other data'!$E$45</f>
        <v>2.6141621416231605E-2</v>
      </c>
      <c r="Y126">
        <f>Y$9*'Growing stock'!U$120*'Other data'!$E$41*'Other data'!$E$45</f>
        <v>2.6619963932693082E-2</v>
      </c>
      <c r="Z126">
        <f>Z$9*'Growing stock'!V$120*'Other data'!$E$41*'Other data'!$E$45</f>
        <v>2.7268398464123142E-2</v>
      </c>
      <c r="AA126">
        <f>AA$9*'Growing stock'!W$120*'Other data'!$E$41*'Other data'!$E$45</f>
        <v>2.7895367140506683E-2</v>
      </c>
      <c r="AB126">
        <f>AB$9*'Growing stock'!X$120*'Other data'!$E$41*'Other data'!$E$45</f>
        <v>2.850191851845792E-2</v>
      </c>
      <c r="AC126">
        <f>AC$9*'Growing stock'!Y$120*'Other data'!$E$41*'Other data'!$E$45</f>
        <v>2.8968305510374999E-2</v>
      </c>
      <c r="AD126">
        <f>AD$9*'Growing stock'!Z$120*'Other data'!$E$41*'Other data'!$E$45</f>
        <v>2.9532567971088865E-2</v>
      </c>
      <c r="AE126">
        <f>AE$9*'Growing stock'!AA$120*'Other data'!$E$41*'Other data'!$E$45</f>
        <v>3.0080149931508787E-2</v>
      </c>
      <c r="AF126">
        <f>AF$9*'Growing stock'!AB$120*'Other data'!$E$41*'Other data'!$E$45</f>
        <v>3.0613116696411955E-2</v>
      </c>
      <c r="AG126">
        <f>AG$9*'Growing stock'!AC$120*'Other data'!$E$41*'Other data'!$E$45</f>
        <v>3.11298678049464E-2</v>
      </c>
      <c r="AH126">
        <f>AH$9*'Growing stock'!AD$120*'Other data'!$E$41*'Other data'!$E$45</f>
        <v>3.1631697337238147E-2</v>
      </c>
      <c r="AI126">
        <f>AI$9*'Growing stock'!AE$120*'Other data'!$E$41*'Other data'!$E$45</f>
        <v>5.6210172879512021E-2</v>
      </c>
      <c r="AJ126">
        <f>AJ$9*'Growing stock'!AF$120*'Other data'!$E$41*'Other data'!$E$45</f>
        <v>5.6289479390513361E-2</v>
      </c>
      <c r="AK126">
        <f>AK$9*'Growing stock'!AG$120*'Other data'!$E$41*'Other data'!$E$45</f>
        <v>5.6368387347737262E-2</v>
      </c>
      <c r="AL126">
        <f>AL$9*'Growing stock'!AH$120*'Other data'!$E$41*'Other data'!$E$45</f>
        <v>5.6450576928736292E-2</v>
      </c>
      <c r="AM126">
        <f>AM$9*'Growing stock'!AI$120*'Other data'!$E$41*'Other data'!$E$45</f>
        <v>5.6536297882183006E-2</v>
      </c>
      <c r="AN126">
        <f>AN$9*'Growing stock'!AJ$120*'Other data'!$E$41*'Other data'!$E$45</f>
        <v>5.662716641049266E-2</v>
      </c>
      <c r="AO126">
        <f>AO$9*'Growing stock'!AK$120*'Other data'!$E$41*'Other data'!$E$45</f>
        <v>5.6718740314509561E-2</v>
      </c>
      <c r="AP126">
        <f>AP$9*'Growing stock'!AL$120*'Other data'!$E$41*'Other data'!$E$45</f>
        <v>5.6812843994926629E-2</v>
      </c>
      <c r="AQ126">
        <f>AQ$9*'Growing stock'!AM$120*'Other data'!$E$41*'Other data'!$E$45</f>
        <v>5.6908768865350151E-2</v>
      </c>
      <c r="AR126">
        <f>AR$9*'Growing stock'!AN$120*'Other data'!$E$41*'Other data'!$E$45</f>
        <v>5.7828810720558628E-2</v>
      </c>
      <c r="AS126">
        <f>AS$9*'Growing stock'!AO$120*'Other data'!$E$41*'Other data'!$E$45</f>
        <v>5.8720754079811449E-2</v>
      </c>
      <c r="AT126">
        <f>AT$9*'Growing stock'!AP$120*'Other data'!$E$41*'Other data'!$E$45</f>
        <v>5.958946307485085E-2</v>
      </c>
      <c r="AU126">
        <f>AU$9*'Growing stock'!AQ$120*'Other data'!$E$41*'Other data'!$E$45</f>
        <v>6.0434404877084576E-2</v>
      </c>
      <c r="AV126">
        <f>AV$9*'Growing stock'!AR$120*'Other data'!$E$41*'Other data'!$E$45</f>
        <v>6.1256423652041529E-2</v>
      </c>
      <c r="AW126">
        <f>AW$9*'Growing stock'!AS$120*'Other data'!$E$41*'Other data'!$E$45</f>
        <v>6.0680021798387392E-2</v>
      </c>
      <c r="AX126">
        <f>AX$9*'Growing stock'!AT$120*'Other data'!$E$41*'Other data'!$E$45</f>
        <v>6.010902429498112E-2</v>
      </c>
      <c r="AY126">
        <f>AY$9*'Growing stock'!AU$120*'Other data'!$E$41*'Other data'!$E$45</f>
        <v>5.953853873499948E-2</v>
      </c>
      <c r="AZ126">
        <f>AZ$9*'Growing stock'!AV$120*'Other data'!$E$41*'Other data'!$E$45</f>
        <v>5.8969254123445579E-2</v>
      </c>
      <c r="BA126">
        <f>BA$9*'Growing stock'!AW$120*'Other data'!$E$41*'Other data'!$E$45</f>
        <v>6.4917097507882354E-2</v>
      </c>
      <c r="BB126">
        <f>BB$9*'Growing stock'!AX$120*'Other data'!$E$41*'Other data'!$E$45</f>
        <v>6.4303030713779824E-2</v>
      </c>
      <c r="BC126">
        <f>BC$9*'Growing stock'!AY$120*'Other data'!$E$41*'Other data'!$E$45</f>
        <v>6.3682762098513604E-2</v>
      </c>
      <c r="BD126">
        <f>BD$9*'Growing stock'!AZ$120*'Other data'!$E$41*'Other data'!$E$45</f>
        <v>6.3059616643769523E-2</v>
      </c>
      <c r="BE126">
        <f>BE$9*'Growing stock'!BA$120*'Other data'!$E$41*'Other data'!$E$45</f>
        <v>6.2616291781400296E-2</v>
      </c>
      <c r="BF126">
        <f>BF$9*'Growing stock'!BB$120*'Other data'!$E$41*'Other data'!$E$45</f>
        <v>6.2279279609378263E-2</v>
      </c>
      <c r="BG126">
        <f>BG$9*'Growing stock'!BC$120*'Other data'!$E$41*'Other data'!$E$45</f>
        <v>6.2085127228369966E-2</v>
      </c>
      <c r="BH126">
        <f>BH$9*'Growing stock'!BD$120*'Other data'!$E$41*'Other data'!$E$45</f>
        <v>6.1744903363109505E-2</v>
      </c>
      <c r="BI126">
        <f>BI$9*'Growing stock'!BE$120*'Other data'!$E$41*'Other data'!$E$45</f>
        <v>6.1406495951453886E-2</v>
      </c>
      <c r="BJ126">
        <f>BJ$9*'Growing stock'!BF$120*'Other data'!$E$41*'Other data'!$E$45</f>
        <v>6.1062540519717719E-2</v>
      </c>
      <c r="BK126">
        <f>BK$9*'Growing stock'!BG$120*'Other data'!$E$41*'Other data'!$E$45</f>
        <v>6.0720396165840212E-2</v>
      </c>
      <c r="BL126">
        <f>BL$9*'Growing stock'!BH$120*'Other data'!$E$41*'Other data'!$E$45</f>
        <v>6.0380048623189575E-2</v>
      </c>
      <c r="BM126">
        <f>BM$9*'Growing stock'!BI$120*'Other data'!$E$41*'Other data'!$E$45</f>
        <v>6.0041483774587248E-2</v>
      </c>
      <c r="BN126">
        <f>BN$9*'Growing stock'!BJ$120*'Other data'!$E$41*'Other data'!$E$45</f>
        <v>5.9704687650356109E-2</v>
      </c>
      <c r="BO126">
        <f>BO$9*'Growing stock'!BK$120*'Other data'!$E$41*'Other data'!$E$45</f>
        <v>5.9369646426399116E-2</v>
      </c>
      <c r="BP126">
        <f>BP$9*'Growing stock'!BL$120*'Other data'!$E$41*'Other data'!$E$45</f>
        <v>5.9036346422307588E-2</v>
      </c>
      <c r="BQ126">
        <f>BQ$9*'Growing stock'!BM$120*'Other data'!$E$41*'Other data'!$E$45</f>
        <v>5.8752914968177535E-2</v>
      </c>
      <c r="BR126">
        <f>BR$9*'Growing stock'!BN$120*'Other data'!$E$41*'Other data'!$E$45</f>
        <v>5.8471552323618628E-2</v>
      </c>
      <c r="BS126">
        <f>BS$9*'Growing stock'!BO$120*'Other data'!$E$41*'Other data'!$E$45</f>
        <v>5.8192235920159645E-2</v>
      </c>
      <c r="BT126">
        <f>BT$9*'Growing stock'!BP$120*'Other data'!$E$41*'Other data'!$E$45</f>
        <v>5.7914943516403354E-2</v>
      </c>
      <c r="BU126">
        <f>BU$9*'Growing stock'!BQ$120*'Other data'!$E$41*'Other data'!$E$45</f>
        <v>5.7639653192122955E-2</v>
      </c>
      <c r="BV126">
        <f>BV$9*'Growing stock'!BR$120*'Other data'!$E$41*'Other data'!$E$45</f>
        <v>5.7366343342485519E-2</v>
      </c>
      <c r="BW126">
        <f>BW$9*'Growing stock'!BS$120*'Other data'!$E$41*'Other data'!$E$45</f>
        <v>5.7094992672399966E-2</v>
      </c>
      <c r="BX126">
        <f>BX$9*'Growing stock'!BT$120*'Other data'!$E$41*'Other data'!$E$45</f>
        <v>5.6825580190986082E-2</v>
      </c>
      <c r="BY126">
        <f>BY$9*'Growing stock'!BU$120*'Other data'!$E$41*'Other data'!$E$45</f>
        <v>5.655808520616154E-2</v>
      </c>
      <c r="BZ126">
        <f>BZ$9*'Growing stock'!BV$120*'Other data'!$E$41*'Other data'!$E$45</f>
        <v>5.6292487319344123E-2</v>
      </c>
    </row>
    <row r="127" spans="1:78" x14ac:dyDescent="0.35">
      <c r="A127" s="12" t="s">
        <v>119</v>
      </c>
      <c r="B127" s="152" t="s">
        <v>2</v>
      </c>
      <c r="C127" s="12" t="s">
        <v>35</v>
      </c>
      <c r="D127" s="40" t="s">
        <v>4</v>
      </c>
      <c r="E127" s="40" t="s">
        <v>24</v>
      </c>
      <c r="F127" t="s">
        <v>15</v>
      </c>
      <c r="J127">
        <f>J$9*'Growing stock'!F$120*'Other data'!$E$41*'Other data'!$E$46</f>
        <v>6.5163455627186939E-4</v>
      </c>
      <c r="K127">
        <f>K$9*'Growing stock'!G$120*'Other data'!$E$41*'Other data'!$E$46</f>
        <v>6.5353776489492782E-4</v>
      </c>
      <c r="L127">
        <f>L$9*'Growing stock'!H$120*'Other data'!$E$41*'Other data'!$E$46</f>
        <v>6.8120467087957924E-4</v>
      </c>
      <c r="M127">
        <f>M$9*'Growing stock'!I$120*'Other data'!$E$41*'Other data'!$E$46</f>
        <v>7.0777724864825957E-4</v>
      </c>
      <c r="N127">
        <f>N$9*'Growing stock'!J$120*'Other data'!$E$41*'Other data'!$E$46</f>
        <v>7.3964088307777709E-4</v>
      </c>
      <c r="O127">
        <f>O$9*'Growing stock'!K$120*'Other data'!$E$41*'Other data'!$E$46</f>
        <v>7.7748983023631082E-4</v>
      </c>
      <c r="P127">
        <f>P$9*'Growing stock'!L$120*'Other data'!$E$41*'Other data'!$E$46</f>
        <v>7.8827934969697062E-4</v>
      </c>
      <c r="Q127">
        <f>Q$9*'Growing stock'!M$120*'Other data'!$E$41*'Other data'!$E$46</f>
        <v>8.1097940101758934E-4</v>
      </c>
      <c r="R127">
        <f>R$9*'Growing stock'!N$120*'Other data'!$E$41*'Other data'!$E$46</f>
        <v>8.7560244131594078E-4</v>
      </c>
      <c r="S127">
        <f>S$9*'Growing stock'!O$120*'Other data'!$E$41*'Other data'!$E$46</f>
        <v>8.6135158368692063E-4</v>
      </c>
      <c r="T127">
        <f>T$9*'Growing stock'!P$120*'Other data'!$E$41*'Other data'!$E$46</f>
        <v>9.1187466043168213E-4</v>
      </c>
      <c r="U127">
        <f>U$9*'Growing stock'!Q$120*'Other data'!$E$41*'Other data'!$E$46</f>
        <v>1.0012852219811708E-3</v>
      </c>
      <c r="V127">
        <f>V$9*'Growing stock'!R$120*'Other data'!$E$41*'Other data'!$E$46</f>
        <v>9.8367191144724752E-4</v>
      </c>
      <c r="W127">
        <f>W$9*'Growing stock'!S$120*'Other data'!$E$41*'Other data'!$E$46</f>
        <v>1.0036164620135242E-3</v>
      </c>
      <c r="X127">
        <f>X$9*'Growing stock'!T$120*'Other data'!$E$41*'Other data'!$E$46</f>
        <v>2.2731844709766615E-3</v>
      </c>
      <c r="Y127">
        <f>Y$9*'Growing stock'!U$120*'Other data'!$E$41*'Other data'!$E$46</f>
        <v>2.3147794724080939E-3</v>
      </c>
      <c r="Z127">
        <f>Z$9*'Growing stock'!V$120*'Other data'!$E$41*'Other data'!$E$46</f>
        <v>2.3711650838367949E-3</v>
      </c>
      <c r="AA127">
        <f>AA$9*'Growing stock'!W$120*'Other data'!$E$41*'Other data'!$E$46</f>
        <v>2.4256840991744941E-3</v>
      </c>
      <c r="AB127">
        <f>AB$9*'Growing stock'!X$120*'Other data'!$E$41*'Other data'!$E$46</f>
        <v>2.4784276972572104E-3</v>
      </c>
      <c r="AC127">
        <f>AC$9*'Growing stock'!Y$120*'Other data'!$E$41*'Other data'!$E$46</f>
        <v>2.5189830878586954E-3</v>
      </c>
      <c r="AD127">
        <f>AD$9*'Growing stock'!Z$120*'Other data'!$E$41*'Other data'!$E$46</f>
        <v>2.5680493887903361E-3</v>
      </c>
      <c r="AE127">
        <f>AE$9*'Growing stock'!AA$120*'Other data'!$E$41*'Other data'!$E$46</f>
        <v>2.6156652114355467E-3</v>
      </c>
      <c r="AF127">
        <f>AF$9*'Growing stock'!AB$120*'Other data'!$E$41*'Other data'!$E$46</f>
        <v>2.6620101475140828E-3</v>
      </c>
      <c r="AG127">
        <f>AG$9*'Growing stock'!AC$120*'Other data'!$E$41*'Other data'!$E$46</f>
        <v>2.7069450265170781E-3</v>
      </c>
      <c r="AH127">
        <f>AH$9*'Growing stock'!AD$120*'Other data'!$E$41*'Other data'!$E$46</f>
        <v>2.7505823771511433E-3</v>
      </c>
      <c r="AI127">
        <f>AI$9*'Growing stock'!AE$120*'Other data'!$E$41*'Other data'!$E$46</f>
        <v>4.8878411199575669E-3</v>
      </c>
      <c r="AJ127">
        <f>AJ$9*'Growing stock'!AF$120*'Other data'!$E$41*'Other data'!$E$46</f>
        <v>4.8947373383055092E-3</v>
      </c>
      <c r="AK127">
        <f>AK$9*'Growing stock'!AG$120*'Other data'!$E$41*'Other data'!$E$46</f>
        <v>4.9015988998032398E-3</v>
      </c>
      <c r="AL127">
        <f>AL$9*'Growing stock'!AH$120*'Other data'!$E$41*'Other data'!$E$46</f>
        <v>4.9087458198901123E-3</v>
      </c>
      <c r="AM127">
        <f>AM$9*'Growing stock'!AI$120*'Other data'!$E$41*'Other data'!$E$46</f>
        <v>4.9161998158420003E-3</v>
      </c>
      <c r="AN127">
        <f>AN$9*'Growing stock'!AJ$120*'Other data'!$E$41*'Other data'!$E$46</f>
        <v>4.9241014269993614E-3</v>
      </c>
      <c r="AO127">
        <f>AO$9*'Growing stock'!AK$120*'Other data'!$E$41*'Other data'!$E$46</f>
        <v>4.9320643751747445E-3</v>
      </c>
      <c r="AP127">
        <f>AP$9*'Growing stock'!AL$120*'Other data'!$E$41*'Other data'!$E$46</f>
        <v>4.9402473039066629E-3</v>
      </c>
      <c r="AQ127">
        <f>AQ$9*'Growing stock'!AM$120*'Other data'!$E$41*'Other data'!$E$46</f>
        <v>4.9485885969869697E-3</v>
      </c>
      <c r="AR127">
        <f>AR$9*'Growing stock'!AN$120*'Other data'!$E$41*'Other data'!$E$46</f>
        <v>5.0285922365703156E-3</v>
      </c>
      <c r="AS127">
        <f>AS$9*'Growing stock'!AO$120*'Other data'!$E$41*'Other data'!$E$46</f>
        <v>5.1061525286792567E-3</v>
      </c>
      <c r="AT127">
        <f>AT$9*'Growing stock'!AP$120*'Other data'!$E$41*'Other data'!$E$46</f>
        <v>5.1816924412913783E-3</v>
      </c>
      <c r="AU127">
        <f>AU$9*'Growing stock'!AQ$120*'Other data'!$E$41*'Other data'!$E$46</f>
        <v>5.2551656414856155E-3</v>
      </c>
      <c r="AV127">
        <f>AV$9*'Growing stock'!AR$120*'Other data'!$E$41*'Other data'!$E$46</f>
        <v>5.3266455349601331E-3</v>
      </c>
      <c r="AW127">
        <f>AW$9*'Growing stock'!AS$120*'Other data'!$E$41*'Other data'!$E$46</f>
        <v>5.276523634642382E-3</v>
      </c>
      <c r="AX127">
        <f>AX$9*'Growing stock'!AT$120*'Other data'!$E$41*'Other data'!$E$46</f>
        <v>5.2268716778244451E-3</v>
      </c>
      <c r="AY127">
        <f>AY$9*'Growing stock'!AU$120*'Other data'!$E$41*'Other data'!$E$46</f>
        <v>5.1772642378260418E-3</v>
      </c>
      <c r="AZ127">
        <f>AZ$9*'Growing stock'!AV$120*'Other data'!$E$41*'Other data'!$E$46</f>
        <v>5.1277612281257021E-3</v>
      </c>
      <c r="BA127">
        <f>BA$9*'Growing stock'!AW$120*'Other data'!$E$41*'Other data'!$E$46</f>
        <v>5.6449650006854214E-3</v>
      </c>
      <c r="BB127">
        <f>BB$9*'Growing stock'!AX$120*'Other data'!$E$41*'Other data'!$E$46</f>
        <v>5.5915678881547672E-3</v>
      </c>
      <c r="BC127">
        <f>BC$9*'Growing stock'!AY$120*'Other data'!$E$41*'Other data'!$E$46</f>
        <v>5.5376314868272689E-3</v>
      </c>
      <c r="BD127">
        <f>BD$9*'Growing stock'!AZ$120*'Other data'!$E$41*'Other data'!$E$46</f>
        <v>5.4834449255451757E-3</v>
      </c>
      <c r="BE127">
        <f>BE$9*'Growing stock'!BA$120*'Other data'!$E$41*'Other data'!$E$46</f>
        <v>5.4448949375130694E-3</v>
      </c>
      <c r="BF127">
        <f>BF$9*'Growing stock'!BB$120*'Other data'!$E$41*'Other data'!$E$46</f>
        <v>5.4155895312502835E-3</v>
      </c>
      <c r="BG127">
        <f>BG$9*'Growing stock'!BC$120*'Other data'!$E$41*'Other data'!$E$46</f>
        <v>5.3987067155104318E-3</v>
      </c>
      <c r="BH127">
        <f>BH$9*'Growing stock'!BD$120*'Other data'!$E$41*'Other data'!$E$46</f>
        <v>5.369122031574739E-3</v>
      </c>
      <c r="BI127">
        <f>BI$9*'Growing stock'!BE$120*'Other data'!$E$41*'Other data'!$E$46</f>
        <v>5.3396953001264248E-3</v>
      </c>
      <c r="BJ127">
        <f>BJ$9*'Growing stock'!BF$120*'Other data'!$E$41*'Other data'!$E$46</f>
        <v>5.3097861321493665E-3</v>
      </c>
      <c r="BK127">
        <f>BK$9*'Growing stock'!BG$120*'Other data'!$E$41*'Other data'!$E$46</f>
        <v>5.2800344492034967E-3</v>
      </c>
      <c r="BL127">
        <f>BL$9*'Growing stock'!BH$120*'Other data'!$E$41*'Other data'!$E$46</f>
        <v>5.2504390107121369E-3</v>
      </c>
      <c r="BM127">
        <f>BM$9*'Growing stock'!BI$120*'Other data'!$E$41*'Other data'!$E$46</f>
        <v>5.2209985890945432E-3</v>
      </c>
      <c r="BN127">
        <f>BN$9*'Growing stock'!BJ$120*'Other data'!$E$41*'Other data'!$E$46</f>
        <v>5.1917119695961836E-3</v>
      </c>
      <c r="BO127">
        <f>BO$9*'Growing stock'!BK$120*'Other data'!$E$41*'Other data'!$E$46</f>
        <v>5.1625779501216617E-3</v>
      </c>
      <c r="BP127">
        <f>BP$9*'Growing stock'!BL$120*'Other data'!$E$41*'Other data'!$E$46</f>
        <v>5.1335953410702254E-3</v>
      </c>
      <c r="BQ127">
        <f>BQ$9*'Growing stock'!BM$120*'Other data'!$E$41*'Other data'!$E$46</f>
        <v>5.1089491276676115E-3</v>
      </c>
      <c r="BR127">
        <f>BR$9*'Growing stock'!BN$120*'Other data'!$E$41*'Other data'!$E$46</f>
        <v>5.0844828107494454E-3</v>
      </c>
      <c r="BS127">
        <f>BS$9*'Growing stock'!BO$120*'Other data'!$E$41*'Other data'!$E$46</f>
        <v>5.0601944278399688E-3</v>
      </c>
      <c r="BT127">
        <f>BT$9*'Growing stock'!BP$120*'Other data'!$E$41*'Other data'!$E$46</f>
        <v>5.0360820449046398E-3</v>
      </c>
      <c r="BU127">
        <f>BU$9*'Growing stock'!BQ$120*'Other data'!$E$41*'Other data'!$E$46</f>
        <v>5.0121437558367787E-3</v>
      </c>
      <c r="BV127">
        <f>BV$9*'Growing stock'!BR$120*'Other data'!$E$41*'Other data'!$E$46</f>
        <v>4.9883776819552627E-3</v>
      </c>
      <c r="BW127">
        <f>BW$9*'Growing stock'!BS$120*'Other data'!$E$41*'Other data'!$E$46</f>
        <v>4.9647819715130407E-3</v>
      </c>
      <c r="BX127">
        <f>BX$9*'Growing stock'!BT$120*'Other data'!$E$41*'Other data'!$E$46</f>
        <v>4.9413547992161813E-3</v>
      </c>
      <c r="BY127">
        <f>BY$9*'Growing stock'!BU$120*'Other data'!$E$41*'Other data'!$E$46</f>
        <v>4.9180943657531773E-3</v>
      </c>
      <c r="BZ127">
        <f>BZ$9*'Growing stock'!BV$120*'Other data'!$E$41*'Other data'!$E$46</f>
        <v>4.8949988973342714E-3</v>
      </c>
    </row>
    <row r="128" spans="1:78" x14ac:dyDescent="0.35">
      <c r="A128" s="12" t="s">
        <v>119</v>
      </c>
      <c r="B128" s="152" t="s">
        <v>2</v>
      </c>
      <c r="C128" s="12" t="s">
        <v>35</v>
      </c>
      <c r="D128" s="40" t="s">
        <v>5</v>
      </c>
      <c r="E128" s="40" t="s">
        <v>20</v>
      </c>
      <c r="F128" t="s">
        <v>15</v>
      </c>
      <c r="J128">
        <f>(J$9*'Growing stock'!F$121)*'Other data'!$E$42*'Other data'!$E$41</f>
        <v>1.3631895315112665E-3</v>
      </c>
      <c r="K128">
        <f>(K$9*'Growing stock'!G$121)*'Other data'!$E$42*'Other data'!$E$41</f>
        <v>1.3271856721326462E-3</v>
      </c>
      <c r="L128">
        <f>(L$9*'Growing stock'!H$121)*'Other data'!$E$42*'Other data'!$E$41</f>
        <v>1.3466917580717129E-3</v>
      </c>
      <c r="M128">
        <f>(M$9*'Growing stock'!I$121)*'Other data'!$E$42*'Other data'!$E$41</f>
        <v>1.3654263063390864E-3</v>
      </c>
      <c r="N128">
        <f>(N$9*'Growing stock'!J$121)*'Other data'!$E$42*'Other data'!$E$41</f>
        <v>1.3953603618734305E-3</v>
      </c>
      <c r="O128">
        <f>(O$9*'Growing stock'!K$121)*'Other data'!$E$42*'Other data'!$E$41</f>
        <v>1.4369833982189682E-3</v>
      </c>
      <c r="P128">
        <f>(P$9*'Growing stock'!L$121)*'Other data'!$E$42*'Other data'!$E$41</f>
        <v>1.4296520933140514E-3</v>
      </c>
      <c r="Q128">
        <f>(Q$9*'Growing stock'!M$121)*'Other data'!$E$42*'Other data'!$E$41</f>
        <v>1.481085232289835E-3</v>
      </c>
      <c r="R128">
        <f>(R$9*'Growing stock'!N$121)*'Other data'!$E$42*'Other data'!$E$41</f>
        <v>1.6092289116116623E-3</v>
      </c>
      <c r="S128">
        <f>(S$9*'Growing stock'!O$121)*'Other data'!$E$42*'Other data'!$E$41</f>
        <v>1.5921708777295084E-3</v>
      </c>
      <c r="T128">
        <f>(T$9*'Growing stock'!P$121)*'Other data'!$E$42*'Other data'!$E$41</f>
        <v>1.6944597191853674E-3</v>
      </c>
      <c r="U128">
        <f>(U$9*'Growing stock'!Q$121)*'Other data'!$E$42*'Other data'!$E$41</f>
        <v>1.8696275727020104E-3</v>
      </c>
      <c r="V128">
        <f>(V$9*'Growing stock'!R$121)*'Other data'!$E$42*'Other data'!$E$41</f>
        <v>1.8449509874291989E-3</v>
      </c>
      <c r="W128">
        <f>(W$9*'Growing stock'!S$121)*'Other data'!$E$42*'Other data'!$E$41</f>
        <v>1.890140790156758E-3</v>
      </c>
      <c r="X128">
        <f>(X$9*'Growing stock'!T$121)*'Other data'!$E$42*'Other data'!$E$41</f>
        <v>4.2975726370327464E-3</v>
      </c>
      <c r="Y128">
        <f>(Y$9*'Growing stock'!U$121)*'Other data'!$E$42*'Other data'!$E$41</f>
        <v>4.3918174234918199E-3</v>
      </c>
      <c r="Z128">
        <f>(Z$9*'Growing stock'!V$121)*'Other data'!$E$42*'Other data'!$E$41</f>
        <v>4.4262079024800713E-3</v>
      </c>
      <c r="AA128">
        <f>(AA$9*'Growing stock'!W$121)*'Other data'!$E$42*'Other data'!$E$41</f>
        <v>4.4594599148981649E-3</v>
      </c>
      <c r="AB128">
        <f>(AB$9*'Growing stock'!X$121)*'Other data'!$E$42*'Other data'!$E$41</f>
        <v>4.4916290721648735E-3</v>
      </c>
      <c r="AC128">
        <f>(AC$9*'Growing stock'!Y$121)*'Other data'!$E$42*'Other data'!$E$41</f>
        <v>4.5039965446586816E-3</v>
      </c>
      <c r="AD128">
        <f>(AD$9*'Growing stock'!Z$121)*'Other data'!$E$42*'Other data'!$E$41</f>
        <v>4.5337242480543117E-3</v>
      </c>
      <c r="AE128">
        <f>(AE$9*'Growing stock'!AA$121)*'Other data'!$E$42*'Other data'!$E$41</f>
        <v>4.5626633434606044E-3</v>
      </c>
      <c r="AF128">
        <f>(AF$9*'Growing stock'!AB$121)*'Other data'!$E$42*'Other data'!$E$41</f>
        <v>4.5910400761682325E-3</v>
      </c>
      <c r="AG128">
        <f>(AG$9*'Growing stock'!AC$121)*'Other data'!$E$42*'Other data'!$E$41</f>
        <v>4.6185340348890193E-3</v>
      </c>
      <c r="AH128">
        <f>(AH$9*'Growing stock'!AD$121)*'Other data'!$E$42*'Other data'!$E$41</f>
        <v>4.6452696391581904E-3</v>
      </c>
      <c r="AI128">
        <f>(AI$9*'Growing stock'!AE$121)*'Other data'!$E$42*'Other data'!$E$41</f>
        <v>8.1749512477685814E-3</v>
      </c>
      <c r="AJ128">
        <f>(AJ$9*'Growing stock'!AF$121)*'Other data'!$E$42*'Other data'!$E$41</f>
        <v>8.0541404187004072E-3</v>
      </c>
      <c r="AK128">
        <f>(AK$9*'Growing stock'!AG$121)*'Other data'!$E$42*'Other data'!$E$41</f>
        <v>7.9347318574737487E-3</v>
      </c>
      <c r="AL128">
        <f>(AL$9*'Growing stock'!AH$121)*'Other data'!$E$42*'Other data'!$E$41</f>
        <v>7.8172079050861203E-3</v>
      </c>
      <c r="AM128">
        <f>(AM$9*'Growing stock'!AI$121)*'Other data'!$E$42*'Other data'!$E$41</f>
        <v>7.7015511374885302E-3</v>
      </c>
      <c r="AN128">
        <f>(AN$9*'Growing stock'!AJ$121)*'Other data'!$E$42*'Other data'!$E$41</f>
        <v>7.5879264026486705E-3</v>
      </c>
      <c r="AO128">
        <f>(AO$9*'Growing stock'!AK$121)*'Other data'!$E$42*'Other data'!$E$41</f>
        <v>7.4756872336303572E-3</v>
      </c>
      <c r="AP128">
        <f>(AP$9*'Growing stock'!AL$121)*'Other data'!$E$42*'Other data'!$E$41</f>
        <v>7.3650396600487226E-3</v>
      </c>
      <c r="AQ128">
        <f>(AQ$9*'Growing stock'!AM$121)*'Other data'!$E$42*'Other data'!$E$41</f>
        <v>7.2558519690483995E-3</v>
      </c>
      <c r="AR128">
        <f>(AR$9*'Growing stock'!AN$121)*'Other data'!$E$42*'Other data'!$E$41</f>
        <v>7.3662062340909802E-3</v>
      </c>
      <c r="AS128">
        <f>(AS$9*'Growing stock'!AO$121)*'Other data'!$E$42*'Other data'!$E$41</f>
        <v>7.4731738743743408E-3</v>
      </c>
      <c r="AT128">
        <f>(AT$9*'Growing stock'!AP$121)*'Other data'!$E$42*'Other data'!$E$41</f>
        <v>7.5773663664989088E-3</v>
      </c>
      <c r="AU128">
        <f>(AU$9*'Growing stock'!AQ$121)*'Other data'!$E$42*'Other data'!$E$41</f>
        <v>7.6787082671064509E-3</v>
      </c>
      <c r="AV128">
        <f>(AV$9*'Growing stock'!AR$121)*'Other data'!$E$42*'Other data'!$E$41</f>
        <v>7.7772999919026101E-3</v>
      </c>
      <c r="AW128">
        <f>(AW$9*'Growing stock'!AS$121)*'Other data'!$E$42*'Other data'!$E$41</f>
        <v>7.7077864833884667E-3</v>
      </c>
      <c r="AX128">
        <f>(AX$9*'Growing stock'!AT$121)*'Other data'!$E$42*'Other data'!$E$41</f>
        <v>7.6389341072261273E-3</v>
      </c>
      <c r="AY128">
        <f>(AY$9*'Growing stock'!AU$121)*'Other data'!$E$42*'Other data'!$E$41</f>
        <v>7.5701213453100661E-3</v>
      </c>
      <c r="AZ128">
        <f>(AZ$9*'Growing stock'!AV$121)*'Other data'!$E$42*'Other data'!$E$41</f>
        <v>7.5014354731444723E-3</v>
      </c>
      <c r="BA128">
        <f>(BA$9*'Growing stock'!AW$121)*'Other data'!$E$42*'Other data'!$E$41</f>
        <v>8.2621760464577487E-3</v>
      </c>
      <c r="BB128">
        <f>(BB$9*'Growing stock'!AX$121)*'Other data'!$E$42*'Other data'!$E$41</f>
        <v>8.3220856527627101E-3</v>
      </c>
      <c r="BC128">
        <f>(BC$9*'Growing stock'!AY$121)*'Other data'!$E$42*'Other data'!$E$41</f>
        <v>8.3817044647171348E-3</v>
      </c>
      <c r="BD128">
        <f>(BD$9*'Growing stock'!AZ$121)*'Other data'!$E$42*'Other data'!$E$41</f>
        <v>8.4414541936145334E-3</v>
      </c>
      <c r="BE128">
        <f>(BE$9*'Growing stock'!BA$121)*'Other data'!$E$42*'Other data'!$E$41</f>
        <v>8.5262104816966038E-3</v>
      </c>
      <c r="BF128">
        <f>(BF$9*'Growing stock'!BB$121)*'Other data'!$E$42*'Other data'!$E$41</f>
        <v>8.5080644956964588E-3</v>
      </c>
      <c r="BG128">
        <f>(BG$9*'Growing stock'!BC$121)*'Other data'!$E$42*'Other data'!$E$41</f>
        <v>8.5093614620358315E-3</v>
      </c>
      <c r="BH128">
        <f>(BH$9*'Growing stock'!BD$121)*'Other data'!$E$42*'Other data'!$E$41</f>
        <v>8.4905623085257051E-3</v>
      </c>
      <c r="BI128">
        <f>(BI$9*'Growing stock'!BE$121)*'Other data'!$E$42*'Other data'!$E$41</f>
        <v>8.4718714246653573E-3</v>
      </c>
      <c r="BJ128">
        <f>(BJ$9*'Growing stock'!BF$121)*'Other data'!$E$42*'Other data'!$E$41</f>
        <v>8.4522706346378332E-3</v>
      </c>
      <c r="BK128">
        <f>(BK$9*'Growing stock'!BG$121)*'Other data'!$E$42*'Other data'!$E$41</f>
        <v>8.4327730514608366E-3</v>
      </c>
      <c r="BL128">
        <f>(BL$9*'Growing stock'!BH$121)*'Other data'!$E$42*'Other data'!$E$41</f>
        <v>8.4133778621300406E-3</v>
      </c>
      <c r="BM128">
        <f>(BM$9*'Growing stock'!BI$121)*'Other data'!$E$42*'Other data'!$E$41</f>
        <v>8.3940842621579199E-3</v>
      </c>
      <c r="BN128">
        <f>(BN$9*'Growing stock'!BJ$121)*'Other data'!$E$42*'Other data'!$E$41</f>
        <v>8.3748914554625398E-3</v>
      </c>
      <c r="BO128">
        <f>(BO$9*'Growing stock'!BK$121)*'Other data'!$E$42*'Other data'!$E$41</f>
        <v>8.3557986542580395E-3</v>
      </c>
      <c r="BP128">
        <f>(BP$9*'Growing stock'!BL$121)*'Other data'!$E$42*'Other data'!$E$41</f>
        <v>8.3368050789468604E-3</v>
      </c>
      <c r="BQ128">
        <f>(BQ$9*'Growing stock'!BM$121)*'Other data'!$E$42*'Other data'!$E$41</f>
        <v>8.3663074364050891E-3</v>
      </c>
      <c r="BR128">
        <f>(BR$9*'Growing stock'!BN$121)*'Other data'!$E$42*'Other data'!$E$41</f>
        <v>8.395594451640051E-3</v>
      </c>
      <c r="BS128">
        <f>(BS$9*'Growing stock'!BO$121)*'Other data'!$E$42*'Other data'!$E$41</f>
        <v>8.4246684738020824E-3</v>
      </c>
      <c r="BT128">
        <f>(BT$9*'Growing stock'!BP$121)*'Other data'!$E$42*'Other data'!$E$41</f>
        <v>8.4535318179964816E-3</v>
      </c>
      <c r="BU128">
        <f>(BU$9*'Growing stock'!BQ$121)*'Other data'!$E$42*'Other data'!$E$41</f>
        <v>8.4821867658978947E-3</v>
      </c>
      <c r="BV128">
        <f>(BV$9*'Growing stock'!BR$121)*'Other data'!$E$42*'Other data'!$E$41</f>
        <v>8.5106355663516278E-3</v>
      </c>
      <c r="BW128">
        <f>(BW$9*'Growing stock'!BS$121)*'Other data'!$E$42*'Other data'!$E$41</f>
        <v>8.5388804359620585E-3</v>
      </c>
      <c r="BX128">
        <f>(BX$9*'Growing stock'!BT$121)*'Other data'!$E$42*'Other data'!$E$41</f>
        <v>8.5669235596681961E-3</v>
      </c>
      <c r="BY128">
        <f>(BY$9*'Growing stock'!BU$121)*'Other data'!$E$42*'Other data'!$E$41</f>
        <v>8.5947670913072826E-3</v>
      </c>
      <c r="BZ128">
        <f>(BZ$9*'Growing stock'!BV$121)*'Other data'!$E$42*'Other data'!$E$41</f>
        <v>8.6224131541660868E-3</v>
      </c>
    </row>
    <row r="129" spans="1:78" x14ac:dyDescent="0.35">
      <c r="A129" s="12" t="s">
        <v>119</v>
      </c>
      <c r="B129" s="152" t="s">
        <v>2</v>
      </c>
      <c r="C129" s="12" t="s">
        <v>35</v>
      </c>
      <c r="D129" s="40" t="s">
        <v>5</v>
      </c>
      <c r="E129" s="40" t="s">
        <v>26</v>
      </c>
      <c r="F129" t="s">
        <v>13</v>
      </c>
      <c r="J129">
        <f>(J$9*'Growing stock'!F$121)*'Other data'!$E$41</f>
        <v>1.498010474188205E-2</v>
      </c>
      <c r="K129">
        <f>(K$9*'Growing stock'!G$121)*'Other data'!$E$41</f>
        <v>1.4584457935523584E-2</v>
      </c>
      <c r="L129">
        <f>(L$9*'Growing stock'!H$121)*'Other data'!$E$41</f>
        <v>1.4798810528260582E-2</v>
      </c>
      <c r="M129">
        <f>(M$9*'Growing stock'!I$121)*'Other data'!$E$41</f>
        <v>1.5004684685044904E-2</v>
      </c>
      <c r="N129">
        <f>(N$9*'Growing stock'!J$121)*'Other data'!$E$41</f>
        <v>1.5333630350257477E-2</v>
      </c>
      <c r="O129">
        <f>(O$9*'Growing stock'!K$121)*'Other data'!$E$41</f>
        <v>1.5791026354054594E-2</v>
      </c>
      <c r="P129">
        <f>(P$9*'Growing stock'!L$121)*'Other data'!$E$41</f>
        <v>1.5710462563890675E-2</v>
      </c>
      <c r="Q129">
        <f>(Q$9*'Growing stock'!M$121)*'Other data'!$E$41</f>
        <v>1.627566189329489E-2</v>
      </c>
      <c r="R129">
        <f>(R$9*'Growing stock'!N$121)*'Other data'!$E$41</f>
        <v>1.768383419353475E-2</v>
      </c>
      <c r="S129">
        <f>(S$9*'Growing stock'!O$121)*'Other data'!$E$41</f>
        <v>1.749638327175284E-2</v>
      </c>
      <c r="T129">
        <f>(T$9*'Growing stock'!P$121)*'Other data'!$E$41</f>
        <v>1.8620436474564479E-2</v>
      </c>
      <c r="U129">
        <f>(U$9*'Growing stock'!Q$121)*'Other data'!$E$41</f>
        <v>2.0545357941780334E-2</v>
      </c>
      <c r="V129">
        <f>(V$9*'Growing stock'!R$121)*'Other data'!$E$41</f>
        <v>2.0274186675046144E-2</v>
      </c>
      <c r="W129">
        <f>(W$9*'Growing stock'!S$121)*'Other data'!$E$41</f>
        <v>2.0770777913810531E-2</v>
      </c>
      <c r="X129">
        <f>(X$9*'Growing stock'!T$121)*'Other data'!$E$41</f>
        <v>4.7226072934425788E-2</v>
      </c>
      <c r="Y129">
        <f>(Y$9*'Growing stock'!U$121)*'Other data'!$E$41</f>
        <v>4.8261729928481545E-2</v>
      </c>
      <c r="Z129">
        <f>(Z$9*'Growing stock'!V$121)*'Other data'!$E$41</f>
        <v>4.8639647280000788E-2</v>
      </c>
      <c r="AA129">
        <f>(AA$9*'Growing stock'!W$121)*'Other data'!$E$41</f>
        <v>4.9005054009869944E-2</v>
      </c>
      <c r="AB129">
        <f>(AB$9*'Growing stock'!X$121)*'Other data'!$E$41</f>
        <v>4.9358561232581026E-2</v>
      </c>
      <c r="AC129">
        <f>(AC$9*'Growing stock'!Y$121)*'Other data'!$E$41</f>
        <v>4.9494467523721775E-2</v>
      </c>
      <c r="AD129">
        <f>(AD$9*'Growing stock'!Z$121)*'Other data'!$E$41</f>
        <v>4.9821145583014412E-2</v>
      </c>
      <c r="AE129">
        <f>(AE$9*'Growing stock'!AA$121)*'Other data'!$E$41</f>
        <v>5.0139157620446212E-2</v>
      </c>
      <c r="AF129">
        <f>(AF$9*'Growing stock'!AB$121)*'Other data'!$E$41</f>
        <v>5.0450989848002559E-2</v>
      </c>
      <c r="AG129">
        <f>(AG$9*'Growing stock'!AC$121)*'Other data'!$E$41</f>
        <v>5.0753121262516701E-2</v>
      </c>
      <c r="AH129">
        <f>(AH$9*'Growing stock'!AD$121)*'Other data'!$E$41</f>
        <v>5.1046919111628467E-2</v>
      </c>
      <c r="AI129">
        <f>(AI$9*'Growing stock'!AE$121)*'Other data'!$E$41</f>
        <v>8.9834629096358046E-2</v>
      </c>
      <c r="AJ129">
        <f>(AJ$9*'Growing stock'!AF$121)*'Other data'!$E$41</f>
        <v>8.8507037568136354E-2</v>
      </c>
      <c r="AK129">
        <f>(AK$9*'Growing stock'!AG$121)*'Other data'!$E$41</f>
        <v>8.7194855576634589E-2</v>
      </c>
      <c r="AL129">
        <f>(AL$9*'Growing stock'!AH$121)*'Other data'!$E$41</f>
        <v>8.5903383572374953E-2</v>
      </c>
      <c r="AM129">
        <f>(AM$9*'Growing stock'!AI$121)*'Other data'!$E$41</f>
        <v>8.4632430082291543E-2</v>
      </c>
      <c r="AN129">
        <f>(AN$9*'Growing stock'!AJ$121)*'Other data'!$E$41</f>
        <v>8.3383806622512865E-2</v>
      </c>
      <c r="AO129">
        <f>(AO$9*'Growing stock'!AK$121)*'Other data'!$E$41</f>
        <v>8.2150409160773166E-2</v>
      </c>
      <c r="AP129">
        <f>(AP$9*'Growing stock'!AL$121)*'Other data'!$E$41</f>
        <v>8.0934501758777172E-2</v>
      </c>
      <c r="AQ129">
        <f>(AQ$9*'Growing stock'!AM$121)*'Other data'!$E$41</f>
        <v>7.973463702250988E-2</v>
      </c>
      <c r="AR129">
        <f>(AR$9*'Growing stock'!AN$121)*'Other data'!$E$41</f>
        <v>8.094732125374704E-2</v>
      </c>
      <c r="AS129">
        <f>(AS$9*'Growing stock'!AO$121)*'Other data'!$E$41</f>
        <v>8.2122789828289466E-2</v>
      </c>
      <c r="AT129">
        <f>(AT$9*'Growing stock'!AP$121)*'Other data'!$E$41</f>
        <v>8.3267762269218781E-2</v>
      </c>
      <c r="AU129">
        <f>(AU$9*'Growing stock'!AQ$121)*'Other data'!$E$41</f>
        <v>8.4381409528642315E-2</v>
      </c>
      <c r="AV129">
        <f>(AV$9*'Growing stock'!AR$121)*'Other data'!$E$41</f>
        <v>8.5464835075852869E-2</v>
      </c>
      <c r="AW129">
        <f>(AW$9*'Growing stock'!AS$121)*'Other data'!$E$41</f>
        <v>8.4700950366906225E-2</v>
      </c>
      <c r="AX129">
        <f>(AX$9*'Growing stock'!AT$121)*'Other data'!$E$41</f>
        <v>8.3944330848638768E-2</v>
      </c>
      <c r="AY129">
        <f>(AY$9*'Growing stock'!AU$121)*'Other data'!$E$41</f>
        <v>8.3188146651758971E-2</v>
      </c>
      <c r="AZ129">
        <f>(AZ$9*'Growing stock'!AV$121)*'Other data'!$E$41</f>
        <v>8.2433356847741446E-2</v>
      </c>
      <c r="BA129">
        <f>(BA$9*'Growing stock'!AW$121)*'Other data'!$E$41</f>
        <v>9.0793143367667584E-2</v>
      </c>
      <c r="BB129">
        <f>(BB$9*'Growing stock'!AX$121)*'Other data'!$E$41</f>
        <v>9.1451490689700099E-2</v>
      </c>
      <c r="BC129">
        <f>(BC$9*'Growing stock'!AY$121)*'Other data'!$E$41</f>
        <v>9.2106642469419076E-2</v>
      </c>
      <c r="BD129">
        <f>(BD$9*'Growing stock'!AZ$121)*'Other data'!$E$41</f>
        <v>9.2763232896863015E-2</v>
      </c>
      <c r="BE129">
        <f>(BE$9*'Growing stock'!BA$121)*'Other data'!$E$41</f>
        <v>9.3694620677984661E-2</v>
      </c>
      <c r="BF129">
        <f>(BF$9*'Growing stock'!BB$121)*'Other data'!$E$41</f>
        <v>9.3495214238422636E-2</v>
      </c>
      <c r="BG129">
        <f>(BG$9*'Growing stock'!BC$121)*'Other data'!$E$41</f>
        <v>9.3509466615778386E-2</v>
      </c>
      <c r="BH129">
        <f>(BH$9*'Growing stock'!BD$121)*'Other data'!$E$41</f>
        <v>9.3302882511271501E-2</v>
      </c>
      <c r="BI129">
        <f>(BI$9*'Growing stock'!BE$121)*'Other data'!$E$41</f>
        <v>9.3097488183135804E-2</v>
      </c>
      <c r="BJ129">
        <f>(BJ$9*'Growing stock'!BF$121)*'Other data'!$E$41</f>
        <v>9.2882094886130043E-2</v>
      </c>
      <c r="BK129">
        <f>(BK$9*'Growing stock'!BG$121)*'Other data'!$E$41</f>
        <v>9.2667835730338863E-2</v>
      </c>
      <c r="BL129">
        <f>(BL$9*'Growing stock'!BH$121)*'Other data'!$E$41</f>
        <v>9.2454701781648801E-2</v>
      </c>
      <c r="BM129">
        <f>(BM$9*'Growing stock'!BI$121)*'Other data'!$E$41</f>
        <v>9.2242684199537572E-2</v>
      </c>
      <c r="BN129">
        <f>(BN$9*'Growing stock'!BJ$121)*'Other data'!$E$41</f>
        <v>9.2031774235852085E-2</v>
      </c>
      <c r="BO129">
        <f>(BO$9*'Growing stock'!BK$121)*'Other data'!$E$41</f>
        <v>9.182196323360485E-2</v>
      </c>
      <c r="BP129">
        <f>(BP$9*'Growing stock'!BL$121)*'Other data'!$E$41</f>
        <v>9.1613242625789681E-2</v>
      </c>
      <c r="BQ129">
        <f>(BQ$9*'Growing stock'!BM$121)*'Other data'!$E$41</f>
        <v>9.1937444356099893E-2</v>
      </c>
      <c r="BR129">
        <f>(BR$9*'Growing stock'!BN$121)*'Other data'!$E$41</f>
        <v>9.2259279688352222E-2</v>
      </c>
      <c r="BS129">
        <f>(BS$9*'Growing stock'!BO$121)*'Other data'!$E$41</f>
        <v>9.2578774437385519E-2</v>
      </c>
      <c r="BT129">
        <f>(BT$9*'Growing stock'!BP$121)*'Other data'!$E$41</f>
        <v>9.2895954043917373E-2</v>
      </c>
      <c r="BU129">
        <f>(BU$9*'Growing stock'!BQ$121)*'Other data'!$E$41</f>
        <v>9.3210843581295541E-2</v>
      </c>
      <c r="BV129">
        <f>(BV$9*'Growing stock'!BR$121)*'Other data'!$E$41</f>
        <v>9.3523467762105808E-2</v>
      </c>
      <c r="BW129">
        <f>(BW$9*'Growing stock'!BS$121)*'Other data'!$E$41</f>
        <v>9.3833850944638017E-2</v>
      </c>
      <c r="BX129">
        <f>(BX$9*'Growing stock'!BT$121)*'Other data'!$E$41</f>
        <v>9.4142017139210957E-2</v>
      </c>
      <c r="BY129">
        <f>(BY$9*'Growing stock'!BU$121)*'Other data'!$E$41</f>
        <v>9.4447990014365754E-2</v>
      </c>
      <c r="BZ129">
        <f>(BZ$9*'Growing stock'!BV$121)*'Other data'!$E$41</f>
        <v>9.4751792902924042E-2</v>
      </c>
    </row>
    <row r="130" spans="1:78" x14ac:dyDescent="0.35">
      <c r="A130" s="12" t="s">
        <v>119</v>
      </c>
      <c r="B130" s="152" t="s">
        <v>2</v>
      </c>
      <c r="C130" s="12" t="s">
        <v>35</v>
      </c>
      <c r="D130" s="40" t="s">
        <v>5</v>
      </c>
      <c r="E130" s="40" t="s">
        <v>21</v>
      </c>
      <c r="F130" t="s">
        <v>14</v>
      </c>
      <c r="J130">
        <f>(J$9*'Growing stock'!F$121)*'Other data'!$E$41*'Other data'!$E$43</f>
        <v>4.7936335174022559E-3</v>
      </c>
      <c r="K130">
        <f>(K$9*'Growing stock'!G$121)*'Other data'!$E$41*'Other data'!$E$43</f>
        <v>4.6670265393675475E-3</v>
      </c>
      <c r="L130">
        <f>(L$9*'Growing stock'!H$121)*'Other data'!$E$41*'Other data'!$E$43</f>
        <v>4.7356193690433861E-3</v>
      </c>
      <c r="M130">
        <f>(M$9*'Growing stock'!I$121)*'Other data'!$E$41*'Other data'!$E$43</f>
        <v>4.8014990992143692E-3</v>
      </c>
      <c r="N130">
        <f>(N$9*'Growing stock'!J$121)*'Other data'!$E$41*'Other data'!$E$43</f>
        <v>4.906761712082393E-3</v>
      </c>
      <c r="O130">
        <f>(O$9*'Growing stock'!K$121)*'Other data'!$E$41*'Other data'!$E$43</f>
        <v>5.0531284332974704E-3</v>
      </c>
      <c r="P130">
        <f>(P$9*'Growing stock'!L$121)*'Other data'!$E$41*'Other data'!$E$43</f>
        <v>5.0273480204450164E-3</v>
      </c>
      <c r="Q130">
        <f>(Q$9*'Growing stock'!M$121)*'Other data'!$E$41*'Other data'!$E$43</f>
        <v>5.2082118058543649E-3</v>
      </c>
      <c r="R130">
        <f>(R$9*'Growing stock'!N$121)*'Other data'!$E$41*'Other data'!$E$43</f>
        <v>5.6588269419311204E-3</v>
      </c>
      <c r="S130">
        <f>(S$9*'Growing stock'!O$121)*'Other data'!$E$41*'Other data'!$E$43</f>
        <v>5.598842646960909E-3</v>
      </c>
      <c r="T130">
        <f>(T$9*'Growing stock'!P$121)*'Other data'!$E$41*'Other data'!$E$43</f>
        <v>5.9585396718606336E-3</v>
      </c>
      <c r="U130">
        <f>(U$9*'Growing stock'!Q$121)*'Other data'!$E$41*'Other data'!$E$43</f>
        <v>6.5745145413697069E-3</v>
      </c>
      <c r="V130">
        <f>(V$9*'Growing stock'!R$121)*'Other data'!$E$41*'Other data'!$E$43</f>
        <v>6.4877397360147658E-3</v>
      </c>
      <c r="W130">
        <f>(W$9*'Growing stock'!S$121)*'Other data'!$E$41*'Other data'!$E$43</f>
        <v>6.6466489324193698E-3</v>
      </c>
      <c r="X130">
        <f>(X$9*'Growing stock'!T$121)*'Other data'!$E$41*'Other data'!$E$43</f>
        <v>1.5112343339016253E-2</v>
      </c>
      <c r="Y130">
        <f>(Y$9*'Growing stock'!U$121)*'Other data'!$E$41*'Other data'!$E$43</f>
        <v>1.5443753577114095E-2</v>
      </c>
      <c r="Z130">
        <f>(Z$9*'Growing stock'!V$121)*'Other data'!$E$41*'Other data'!$E$43</f>
        <v>1.5564687129600253E-2</v>
      </c>
      <c r="AA130">
        <f>(AA$9*'Growing stock'!W$121)*'Other data'!$E$41*'Other data'!$E$43</f>
        <v>1.5681617283158384E-2</v>
      </c>
      <c r="AB130">
        <f>(AB$9*'Growing stock'!X$121)*'Other data'!$E$41*'Other data'!$E$43</f>
        <v>1.5794739594425927E-2</v>
      </c>
      <c r="AC130">
        <f>(AC$9*'Growing stock'!Y$121)*'Other data'!$E$41*'Other data'!$E$43</f>
        <v>1.5838229607590969E-2</v>
      </c>
      <c r="AD130">
        <f>(AD$9*'Growing stock'!Z$121)*'Other data'!$E$41*'Other data'!$E$43</f>
        <v>1.5942766586564613E-2</v>
      </c>
      <c r="AE130">
        <f>(AE$9*'Growing stock'!AA$121)*'Other data'!$E$41*'Other data'!$E$43</f>
        <v>1.6044530438542787E-2</v>
      </c>
      <c r="AF130">
        <f>(AF$9*'Growing stock'!AB$121)*'Other data'!$E$41*'Other data'!$E$43</f>
        <v>1.614431675136082E-2</v>
      </c>
      <c r="AG130">
        <f>(AG$9*'Growing stock'!AC$121)*'Other data'!$E$41*'Other data'!$E$43</f>
        <v>1.6240998804005344E-2</v>
      </c>
      <c r="AH130">
        <f>(AH$9*'Growing stock'!AD$121)*'Other data'!$E$41*'Other data'!$E$43</f>
        <v>1.6335014115721108E-2</v>
      </c>
      <c r="AI130">
        <f>(AI$9*'Growing stock'!AE$121)*'Other data'!$E$41*'Other data'!$E$43</f>
        <v>2.8747081310834574E-2</v>
      </c>
      <c r="AJ130">
        <f>(AJ$9*'Growing stock'!AF$121)*'Other data'!$E$41*'Other data'!$E$43</f>
        <v>2.8322252021803634E-2</v>
      </c>
      <c r="AK130">
        <f>(AK$9*'Growing stock'!AG$121)*'Other data'!$E$41*'Other data'!$E$43</f>
        <v>2.7902353784523069E-2</v>
      </c>
      <c r="AL130">
        <f>(AL$9*'Growing stock'!AH$121)*'Other data'!$E$41*'Other data'!$E$43</f>
        <v>2.7489082743159986E-2</v>
      </c>
      <c r="AM130">
        <f>(AM$9*'Growing stock'!AI$121)*'Other data'!$E$41*'Other data'!$E$43</f>
        <v>2.7082377626333295E-2</v>
      </c>
      <c r="AN130">
        <f>(AN$9*'Growing stock'!AJ$121)*'Other data'!$E$41*'Other data'!$E$43</f>
        <v>2.6682818119204116E-2</v>
      </c>
      <c r="AO130">
        <f>(AO$9*'Growing stock'!AK$121)*'Other data'!$E$41*'Other data'!$E$43</f>
        <v>2.6288130931447412E-2</v>
      </c>
      <c r="AP130">
        <f>(AP$9*'Growing stock'!AL$121)*'Other data'!$E$41*'Other data'!$E$43</f>
        <v>2.5899040562808697E-2</v>
      </c>
      <c r="AQ130">
        <f>(AQ$9*'Growing stock'!AM$121)*'Other data'!$E$41*'Other data'!$E$43</f>
        <v>2.5515083847203163E-2</v>
      </c>
      <c r="AR130">
        <f>(AR$9*'Growing stock'!AN$121)*'Other data'!$E$41*'Other data'!$E$43</f>
        <v>2.5903142801199052E-2</v>
      </c>
      <c r="AS130">
        <f>(AS$9*'Growing stock'!AO$121)*'Other data'!$E$41*'Other data'!$E$43</f>
        <v>2.627929274505263E-2</v>
      </c>
      <c r="AT130">
        <f>(AT$9*'Growing stock'!AP$121)*'Other data'!$E$41*'Other data'!$E$43</f>
        <v>2.6645683926150011E-2</v>
      </c>
      <c r="AU130">
        <f>(AU$9*'Growing stock'!AQ$121)*'Other data'!$E$41*'Other data'!$E$43</f>
        <v>2.7002051049165542E-2</v>
      </c>
      <c r="AV130">
        <f>(AV$9*'Growing stock'!AR$121)*'Other data'!$E$41*'Other data'!$E$43</f>
        <v>2.7348747224272919E-2</v>
      </c>
      <c r="AW130">
        <f>(AW$9*'Growing stock'!AS$121)*'Other data'!$E$41*'Other data'!$E$43</f>
        <v>2.7104304117409994E-2</v>
      </c>
      <c r="AX130">
        <f>(AX$9*'Growing stock'!AT$121)*'Other data'!$E$41*'Other data'!$E$43</f>
        <v>2.6862185871564408E-2</v>
      </c>
      <c r="AY130">
        <f>(AY$9*'Growing stock'!AU$121)*'Other data'!$E$41*'Other data'!$E$43</f>
        <v>2.6620206928562873E-2</v>
      </c>
      <c r="AZ130">
        <f>(AZ$9*'Growing stock'!AV$121)*'Other data'!$E$41*'Other data'!$E$43</f>
        <v>2.6378674191277263E-2</v>
      </c>
      <c r="BA130">
        <f>(BA$9*'Growing stock'!AW$121)*'Other data'!$E$41*'Other data'!$E$43</f>
        <v>2.9053805877653629E-2</v>
      </c>
      <c r="BB130">
        <f>(BB$9*'Growing stock'!AX$121)*'Other data'!$E$41*'Other data'!$E$43</f>
        <v>2.9264477020704033E-2</v>
      </c>
      <c r="BC130">
        <f>(BC$9*'Growing stock'!AY$121)*'Other data'!$E$41*'Other data'!$E$43</f>
        <v>2.9474125590214104E-2</v>
      </c>
      <c r="BD130">
        <f>(BD$9*'Growing stock'!AZ$121)*'Other data'!$E$41*'Other data'!$E$43</f>
        <v>2.9684234526996166E-2</v>
      </c>
      <c r="BE130">
        <f>(BE$9*'Growing stock'!BA$121)*'Other data'!$E$41*'Other data'!$E$43</f>
        <v>2.9982278616955092E-2</v>
      </c>
      <c r="BF130">
        <f>(BF$9*'Growing stock'!BB$121)*'Other data'!$E$41*'Other data'!$E$43</f>
        <v>2.9918468556295243E-2</v>
      </c>
      <c r="BG130">
        <f>(BG$9*'Growing stock'!BC$121)*'Other data'!$E$41*'Other data'!$E$43</f>
        <v>2.9923029317049085E-2</v>
      </c>
      <c r="BH130">
        <f>(BH$9*'Growing stock'!BD$121)*'Other data'!$E$41*'Other data'!$E$43</f>
        <v>2.9856922403606882E-2</v>
      </c>
      <c r="BI130">
        <f>(BI$9*'Growing stock'!BE$121)*'Other data'!$E$41*'Other data'!$E$43</f>
        <v>2.9791196218603457E-2</v>
      </c>
      <c r="BJ130">
        <f>(BJ$9*'Growing stock'!BF$121)*'Other data'!$E$41*'Other data'!$E$43</f>
        <v>2.9722270363561613E-2</v>
      </c>
      <c r="BK130">
        <f>(BK$9*'Growing stock'!BG$121)*'Other data'!$E$41*'Other data'!$E$43</f>
        <v>2.9653707433708435E-2</v>
      </c>
      <c r="BL130">
        <f>(BL$9*'Growing stock'!BH$121)*'Other data'!$E$41*'Other data'!$E$43</f>
        <v>2.9585504570127617E-2</v>
      </c>
      <c r="BM130">
        <f>(BM$9*'Growing stock'!BI$121)*'Other data'!$E$41*'Other data'!$E$43</f>
        <v>2.9517658943852023E-2</v>
      </c>
      <c r="BN130">
        <f>(BN$9*'Growing stock'!BJ$121)*'Other data'!$E$41*'Other data'!$E$43</f>
        <v>2.9450167755472666E-2</v>
      </c>
      <c r="BO130">
        <f>(BO$9*'Growing stock'!BK$121)*'Other data'!$E$41*'Other data'!$E$43</f>
        <v>2.9383028234753552E-2</v>
      </c>
      <c r="BP130">
        <f>(BP$9*'Growing stock'!BL$121)*'Other data'!$E$41*'Other data'!$E$43</f>
        <v>2.93162376402527E-2</v>
      </c>
      <c r="BQ130">
        <f>(BQ$9*'Growing stock'!BM$121)*'Other data'!$E$41*'Other data'!$E$43</f>
        <v>2.9419982193951966E-2</v>
      </c>
      <c r="BR130">
        <f>(BR$9*'Growing stock'!BN$121)*'Other data'!$E$41*'Other data'!$E$43</f>
        <v>2.9522969500272712E-2</v>
      </c>
      <c r="BS130">
        <f>(BS$9*'Growing stock'!BO$121)*'Other data'!$E$41*'Other data'!$E$43</f>
        <v>2.9625207819963365E-2</v>
      </c>
      <c r="BT130">
        <f>(BT$9*'Growing stock'!BP$121)*'Other data'!$E$41*'Other data'!$E$43</f>
        <v>2.9726705294053558E-2</v>
      </c>
      <c r="BU130">
        <f>(BU$9*'Growing stock'!BQ$121)*'Other data'!$E$41*'Other data'!$E$43</f>
        <v>2.9827469946014575E-2</v>
      </c>
      <c r="BV130">
        <f>(BV$9*'Growing stock'!BR$121)*'Other data'!$E$41*'Other data'!$E$43</f>
        <v>2.9927509683873858E-2</v>
      </c>
      <c r="BW130">
        <f>(BW$9*'Growing stock'!BS$121)*'Other data'!$E$41*'Other data'!$E$43</f>
        <v>3.0026832302284166E-2</v>
      </c>
      <c r="BX130">
        <f>(BX$9*'Growing stock'!BT$121)*'Other data'!$E$41*'Other data'!$E$43</f>
        <v>3.0125445484547507E-2</v>
      </c>
      <c r="BY130">
        <f>(BY$9*'Growing stock'!BU$121)*'Other data'!$E$41*'Other data'!$E$43</f>
        <v>3.0223356804597042E-2</v>
      </c>
      <c r="BZ130">
        <f>(BZ$9*'Growing stock'!BV$121)*'Other data'!$E$41*'Other data'!$E$43</f>
        <v>3.0320573728935693E-2</v>
      </c>
    </row>
    <row r="131" spans="1:78" x14ac:dyDescent="0.35">
      <c r="A131" s="12" t="s">
        <v>119</v>
      </c>
      <c r="B131" s="152" t="s">
        <v>2</v>
      </c>
      <c r="C131" s="12" t="s">
        <v>35</v>
      </c>
      <c r="D131" s="40" t="s">
        <v>5</v>
      </c>
      <c r="E131" s="40" t="s">
        <v>25</v>
      </c>
      <c r="F131" t="s">
        <v>13</v>
      </c>
      <c r="J131">
        <f>J$9*'Growing stock'!F$121*'Other data'!$E$47*'Other data'!$E$41</f>
        <v>8.9880628451292303E-4</v>
      </c>
      <c r="K131">
        <f>K$9*'Growing stock'!G$121*'Other data'!$E$47*'Other data'!$E$41</f>
        <v>8.750674761314151E-4</v>
      </c>
      <c r="L131">
        <f>L$9*'Growing stock'!H$121*'Other data'!$E$47*'Other data'!$E$41</f>
        <v>8.8792863169563489E-4</v>
      </c>
      <c r="M131">
        <f>M$9*'Growing stock'!I$121*'Other data'!$E$47*'Other data'!$E$41</f>
        <v>9.0028108110269418E-4</v>
      </c>
      <c r="N131">
        <f>N$9*'Growing stock'!J$121*'Other data'!$E$47*'Other data'!$E$41</f>
        <v>9.2001782101544863E-4</v>
      </c>
      <c r="O131">
        <f>O$9*'Growing stock'!K$121*'Other data'!$E$47*'Other data'!$E$41</f>
        <v>9.4746158124327554E-4</v>
      </c>
      <c r="P131">
        <f>P$9*'Growing stock'!L$121*'Other data'!$E$47*'Other data'!$E$41</f>
        <v>9.4262775383344036E-4</v>
      </c>
      <c r="Q131">
        <f>Q$9*'Growing stock'!M$121*'Other data'!$E$47*'Other data'!$E$41</f>
        <v>9.7653971359769332E-4</v>
      </c>
      <c r="R131">
        <f>R$9*'Growing stock'!N$121*'Other data'!$E$47*'Other data'!$E$41</f>
        <v>1.0610300516120852E-3</v>
      </c>
      <c r="S131">
        <f>S$9*'Growing stock'!O$121*'Other data'!$E$47*'Other data'!$E$41</f>
        <v>1.0497829963051703E-3</v>
      </c>
      <c r="T131">
        <f>T$9*'Growing stock'!P$121*'Other data'!$E$47*'Other data'!$E$41</f>
        <v>1.1172261884738687E-3</v>
      </c>
      <c r="U131">
        <f>U$9*'Growing stock'!Q$121*'Other data'!$E$47*'Other data'!$E$41</f>
        <v>1.2327214765068201E-3</v>
      </c>
      <c r="V131">
        <f>V$9*'Growing stock'!R$121*'Other data'!$E$47*'Other data'!$E$41</f>
        <v>1.2164512005027686E-3</v>
      </c>
      <c r="W131">
        <f>W$9*'Growing stock'!S$121*'Other data'!$E$47*'Other data'!$E$41</f>
        <v>1.2462466748286317E-3</v>
      </c>
      <c r="X131">
        <f>X$9*'Growing stock'!T$121*'Other data'!$E$47*'Other data'!$E$41</f>
        <v>2.833564376065547E-3</v>
      </c>
      <c r="Y131">
        <f>Y$9*'Growing stock'!U$121*'Other data'!$E$47*'Other data'!$E$41</f>
        <v>2.8957037957088923E-3</v>
      </c>
      <c r="Z131">
        <f>Z$9*'Growing stock'!V$121*'Other data'!$E$47*'Other data'!$E$41</f>
        <v>2.9183788368000469E-3</v>
      </c>
      <c r="AA131">
        <f>AA$9*'Growing stock'!W$121*'Other data'!$E$47*'Other data'!$E$41</f>
        <v>2.9403032405921968E-3</v>
      </c>
      <c r="AB131">
        <f>AB$9*'Growing stock'!X$121*'Other data'!$E$47*'Other data'!$E$41</f>
        <v>2.9615136739548614E-3</v>
      </c>
      <c r="AC131">
        <f>AC$9*'Growing stock'!Y$121*'Other data'!$E$47*'Other data'!$E$41</f>
        <v>2.9696680514233065E-3</v>
      </c>
      <c r="AD131">
        <f>AD$9*'Growing stock'!Z$121*'Other data'!$E$47*'Other data'!$E$41</f>
        <v>2.9892687349808646E-3</v>
      </c>
      <c r="AE131">
        <f>AE$9*'Growing stock'!AA$121*'Other data'!$E$47*'Other data'!$E$41</f>
        <v>3.0083494572267725E-3</v>
      </c>
      <c r="AF131">
        <f>AF$9*'Growing stock'!AB$121*'Other data'!$E$47*'Other data'!$E$41</f>
        <v>3.0270593908801532E-3</v>
      </c>
      <c r="AG131">
        <f>AG$9*'Growing stock'!AC$121*'Other data'!$E$47*'Other data'!$E$41</f>
        <v>3.0451872757510019E-3</v>
      </c>
      <c r="AH131">
        <f>AH$9*'Growing stock'!AD$121*'Other data'!$E$47*'Other data'!$E$41</f>
        <v>3.0628151466977078E-3</v>
      </c>
      <c r="AI131">
        <f>AI$9*'Growing stock'!AE$121*'Other data'!$E$47*'Other data'!$E$41</f>
        <v>5.3900777457814826E-3</v>
      </c>
      <c r="AJ131">
        <f>AJ$9*'Growing stock'!AF$121*'Other data'!$E$47*'Other data'!$E$41</f>
        <v>5.3104222540881806E-3</v>
      </c>
      <c r="AK131">
        <f>AK$9*'Growing stock'!AG$121*'Other data'!$E$47*'Other data'!$E$41</f>
        <v>5.2316913345980751E-3</v>
      </c>
      <c r="AL131">
        <f>AL$9*'Growing stock'!AH$121*'Other data'!$E$47*'Other data'!$E$41</f>
        <v>5.1542030143424972E-3</v>
      </c>
      <c r="AM131">
        <f>AM$9*'Growing stock'!AI$121*'Other data'!$E$47*'Other data'!$E$41</f>
        <v>5.077945804937492E-3</v>
      </c>
      <c r="AN131">
        <f>AN$9*'Growing stock'!AJ$121*'Other data'!$E$47*'Other data'!$E$41</f>
        <v>5.0030283973507717E-3</v>
      </c>
      <c r="AO131">
        <f>AO$9*'Growing stock'!AK$121*'Other data'!$E$47*'Other data'!$E$41</f>
        <v>4.9290245496463898E-3</v>
      </c>
      <c r="AP131">
        <f>AP$9*'Growing stock'!AL$121*'Other data'!$E$47*'Other data'!$E$41</f>
        <v>4.8560701055266296E-3</v>
      </c>
      <c r="AQ131">
        <f>AQ$9*'Growing stock'!AM$121*'Other data'!$E$47*'Other data'!$E$41</f>
        <v>4.784078221350593E-3</v>
      </c>
      <c r="AR131">
        <f>AR$9*'Growing stock'!AN$121*'Other data'!$E$47*'Other data'!$E$41</f>
        <v>4.856839275224822E-3</v>
      </c>
      <c r="AS131">
        <f>AS$9*'Growing stock'!AO$121*'Other data'!$E$47*'Other data'!$E$41</f>
        <v>4.9273673896973675E-3</v>
      </c>
      <c r="AT131">
        <f>AT$9*'Growing stock'!AP$121*'Other data'!$E$47*'Other data'!$E$41</f>
        <v>4.9960657361531272E-3</v>
      </c>
      <c r="AU131">
        <f>AU$9*'Growing stock'!AQ$121*'Other data'!$E$47*'Other data'!$E$41</f>
        <v>5.062884571718539E-3</v>
      </c>
      <c r="AV131">
        <f>AV$9*'Growing stock'!AR$121*'Other data'!$E$47*'Other data'!$E$41</f>
        <v>5.1278901045511719E-3</v>
      </c>
      <c r="AW131">
        <f>AW$9*'Growing stock'!AS$121*'Other data'!$E$47*'Other data'!$E$41</f>
        <v>5.0820570220143739E-3</v>
      </c>
      <c r="AX131">
        <f>AX$9*'Growing stock'!AT$121*'Other data'!$E$47*'Other data'!$E$41</f>
        <v>5.036659850918326E-3</v>
      </c>
      <c r="AY131">
        <f>AY$9*'Growing stock'!AU$121*'Other data'!$E$47*'Other data'!$E$41</f>
        <v>4.9912887991055387E-3</v>
      </c>
      <c r="AZ131">
        <f>AZ$9*'Growing stock'!AV$121*'Other data'!$E$47*'Other data'!$E$41</f>
        <v>4.9460014108644867E-3</v>
      </c>
      <c r="BA131">
        <f>BA$9*'Growing stock'!AW$121*'Other data'!$E$47*'Other data'!$E$41</f>
        <v>5.4475886020600543E-3</v>
      </c>
      <c r="BB131">
        <f>BB$9*'Growing stock'!AX$121*'Other data'!$E$47*'Other data'!$E$41</f>
        <v>5.4870894413820061E-3</v>
      </c>
      <c r="BC131">
        <f>BC$9*'Growing stock'!AY$121*'Other data'!$E$47*'Other data'!$E$41</f>
        <v>5.5263985481651436E-3</v>
      </c>
      <c r="BD131">
        <f>BD$9*'Growing stock'!AZ$121*'Other data'!$E$47*'Other data'!$E$41</f>
        <v>5.5657939738117806E-3</v>
      </c>
      <c r="BE131">
        <f>BE$9*'Growing stock'!BA$121*'Other data'!$E$47*'Other data'!$E$41</f>
        <v>5.6216772406790794E-3</v>
      </c>
      <c r="BF131">
        <f>BF$9*'Growing stock'!BB$121*'Other data'!$E$47*'Other data'!$E$41</f>
        <v>5.6097128543053584E-3</v>
      </c>
      <c r="BG131">
        <f>BG$9*'Growing stock'!BC$121*'Other data'!$E$47*'Other data'!$E$41</f>
        <v>5.6105679969467026E-3</v>
      </c>
      <c r="BH131">
        <f>BH$9*'Growing stock'!BD$121*'Other data'!$E$47*'Other data'!$E$41</f>
        <v>5.5981729506762896E-3</v>
      </c>
      <c r="BI131">
        <f>BI$9*'Growing stock'!BE$121*'Other data'!$E$47*'Other data'!$E$41</f>
        <v>5.585849290988148E-3</v>
      </c>
      <c r="BJ131">
        <f>BJ$9*'Growing stock'!BF$121*'Other data'!$E$47*'Other data'!$E$41</f>
        <v>5.5729256931678029E-3</v>
      </c>
      <c r="BK131">
        <f>BK$9*'Growing stock'!BG$121*'Other data'!$E$47*'Other data'!$E$41</f>
        <v>5.5600701438203309E-3</v>
      </c>
      <c r="BL131">
        <f>BL$9*'Growing stock'!BH$121*'Other data'!$E$47*'Other data'!$E$41</f>
        <v>5.5472821068989278E-3</v>
      </c>
      <c r="BM131">
        <f>BM$9*'Growing stock'!BI$121*'Other data'!$E$47*'Other data'!$E$41</f>
        <v>5.5345610519722541E-3</v>
      </c>
      <c r="BN131">
        <f>BN$9*'Growing stock'!BJ$121*'Other data'!$E$47*'Other data'!$E$41</f>
        <v>5.5219064541511247E-3</v>
      </c>
      <c r="BO131">
        <f>BO$9*'Growing stock'!BK$121*'Other data'!$E$47*'Other data'!$E$41</f>
        <v>5.5093177940162908E-3</v>
      </c>
      <c r="BP131">
        <f>BP$9*'Growing stock'!BL$121*'Other data'!$E$47*'Other data'!$E$41</f>
        <v>5.49679455754738E-3</v>
      </c>
      <c r="BQ131">
        <f>BQ$9*'Growing stock'!BM$121*'Other data'!$E$47*'Other data'!$E$41</f>
        <v>5.516246661365993E-3</v>
      </c>
      <c r="BR131">
        <f>BR$9*'Growing stock'!BN$121*'Other data'!$E$47*'Other data'!$E$41</f>
        <v>5.5355567813011328E-3</v>
      </c>
      <c r="BS131">
        <f>BS$9*'Growing stock'!BO$121*'Other data'!$E$47*'Other data'!$E$41</f>
        <v>5.5547264662431303E-3</v>
      </c>
      <c r="BT131">
        <f>BT$9*'Growing stock'!BP$121*'Other data'!$E$47*'Other data'!$E$41</f>
        <v>5.5737572426350426E-3</v>
      </c>
      <c r="BU131">
        <f>BU$9*'Growing stock'!BQ$121*'Other data'!$E$47*'Other data'!$E$41</f>
        <v>5.5926506148777323E-3</v>
      </c>
      <c r="BV131">
        <f>BV$9*'Growing stock'!BR$121*'Other data'!$E$47*'Other data'!$E$41</f>
        <v>5.6114080657263489E-3</v>
      </c>
      <c r="BW131">
        <f>BW$9*'Growing stock'!BS$121*'Other data'!$E$47*'Other data'!$E$41</f>
        <v>5.6300310566782807E-3</v>
      </c>
      <c r="BX131">
        <f>BX$9*'Growing stock'!BT$121*'Other data'!$E$47*'Other data'!$E$41</f>
        <v>5.6485210283526571E-3</v>
      </c>
      <c r="BY131">
        <f>BY$9*'Growing stock'!BU$121*'Other data'!$E$47*'Other data'!$E$41</f>
        <v>5.6668794008619449E-3</v>
      </c>
      <c r="BZ131">
        <f>BZ$9*'Growing stock'!BV$121*'Other data'!$E$47*'Other data'!$E$41</f>
        <v>5.6851075741754424E-3</v>
      </c>
    </row>
    <row r="132" spans="1:78" x14ac:dyDescent="0.35">
      <c r="A132" s="12" t="s">
        <v>119</v>
      </c>
      <c r="B132" s="152" t="s">
        <v>2</v>
      </c>
      <c r="C132" s="12" t="s">
        <v>35</v>
      </c>
      <c r="D132" s="40" t="s">
        <v>5</v>
      </c>
      <c r="E132" s="40" t="s">
        <v>23</v>
      </c>
      <c r="F132" t="s">
        <v>14</v>
      </c>
      <c r="J132">
        <f>J$9*'Growing stock'!F$121*'Other data'!$E$41*'Other data'!$E$45</f>
        <v>3.4454240906328717E-3</v>
      </c>
      <c r="K132">
        <f>K$9*'Growing stock'!G$121*'Other data'!$E$41*'Other data'!$E$45</f>
        <v>3.3544253251704247E-3</v>
      </c>
      <c r="L132">
        <f>L$9*'Growing stock'!H$121*'Other data'!$E$41*'Other data'!$E$45</f>
        <v>3.4037264214999341E-3</v>
      </c>
      <c r="M132">
        <f>M$9*'Growing stock'!I$121*'Other data'!$E$41*'Other data'!$E$45</f>
        <v>3.451077477560328E-3</v>
      </c>
      <c r="N132">
        <f>N$9*'Growing stock'!J$121*'Other data'!$E$41*'Other data'!$E$45</f>
        <v>3.5267349805592199E-3</v>
      </c>
      <c r="O132">
        <f>O$9*'Growing stock'!K$121*'Other data'!$E$41*'Other data'!$E$45</f>
        <v>3.6319360614325571E-3</v>
      </c>
      <c r="P132">
        <f>P$9*'Growing stock'!L$121*'Other data'!$E$41*'Other data'!$E$45</f>
        <v>3.6134063896948554E-3</v>
      </c>
      <c r="Q132">
        <f>Q$9*'Growing stock'!M$121*'Other data'!$E$41*'Other data'!$E$45</f>
        <v>3.743402235457825E-3</v>
      </c>
      <c r="R132">
        <f>R$9*'Growing stock'!N$121*'Other data'!$E$41*'Other data'!$E$45</f>
        <v>4.0672818645129923E-3</v>
      </c>
      <c r="S132">
        <f>S$9*'Growing stock'!O$121*'Other data'!$E$41*'Other data'!$E$45</f>
        <v>4.0241681525031532E-3</v>
      </c>
      <c r="T132">
        <f>T$9*'Growing stock'!P$121*'Other data'!$E$41*'Other data'!$E$45</f>
        <v>4.2827003891498299E-3</v>
      </c>
      <c r="U132">
        <f>U$9*'Growing stock'!Q$121*'Other data'!$E$41*'Other data'!$E$45</f>
        <v>4.7254323266094772E-3</v>
      </c>
      <c r="V132">
        <f>V$9*'Growing stock'!R$121*'Other data'!$E$41*'Other data'!$E$45</f>
        <v>4.6630629352606128E-3</v>
      </c>
      <c r="W132">
        <f>W$9*'Growing stock'!S$121*'Other data'!$E$41*'Other data'!$E$45</f>
        <v>4.7772789201764223E-3</v>
      </c>
      <c r="X132">
        <f>X$9*'Growing stock'!T$121*'Other data'!$E$41*'Other data'!$E$45</f>
        <v>1.0861996774917932E-2</v>
      </c>
      <c r="Y132">
        <f>Y$9*'Growing stock'!U$121*'Other data'!$E$41*'Other data'!$E$45</f>
        <v>1.1100197883550756E-2</v>
      </c>
      <c r="Z132">
        <f>Z$9*'Growing stock'!V$121*'Other data'!$E$41*'Other data'!$E$45</f>
        <v>1.1187118874400182E-2</v>
      </c>
      <c r="AA132">
        <f>AA$9*'Growing stock'!W$121*'Other data'!$E$41*'Other data'!$E$45</f>
        <v>1.1271162422270088E-2</v>
      </c>
      <c r="AB132">
        <f>AB$9*'Growing stock'!X$121*'Other data'!$E$41*'Other data'!$E$45</f>
        <v>1.1352469083493636E-2</v>
      </c>
      <c r="AC132">
        <f>AC$9*'Growing stock'!Y$121*'Other data'!$E$41*'Other data'!$E$45</f>
        <v>1.1383727530456009E-2</v>
      </c>
      <c r="AD132">
        <f>AD$9*'Growing stock'!Z$121*'Other data'!$E$41*'Other data'!$E$45</f>
        <v>1.1458863484093315E-2</v>
      </c>
      <c r="AE132">
        <f>AE$9*'Growing stock'!AA$121*'Other data'!$E$41*'Other data'!$E$45</f>
        <v>1.1532006252702629E-2</v>
      </c>
      <c r="AF132">
        <f>AF$9*'Growing stock'!AB$121*'Other data'!$E$41*'Other data'!$E$45</f>
        <v>1.160372766504059E-2</v>
      </c>
      <c r="AG132">
        <f>AG$9*'Growing stock'!AC$121*'Other data'!$E$41*'Other data'!$E$45</f>
        <v>1.1673217890378841E-2</v>
      </c>
      <c r="AH132">
        <f>AH$9*'Growing stock'!AD$121*'Other data'!$E$41*'Other data'!$E$45</f>
        <v>1.1740791395674547E-2</v>
      </c>
      <c r="AI132">
        <f>AI$9*'Growing stock'!AE$121*'Other data'!$E$41*'Other data'!$E$45</f>
        <v>2.066196469216235E-2</v>
      </c>
      <c r="AJ132">
        <f>AJ$9*'Growing stock'!AF$121*'Other data'!$E$41*'Other data'!$E$45</f>
        <v>2.0356618640671363E-2</v>
      </c>
      <c r="AK132">
        <f>AK$9*'Growing stock'!AG$121*'Other data'!$E$41*'Other data'!$E$45</f>
        <v>2.0054816782625957E-2</v>
      </c>
      <c r="AL132">
        <f>AL$9*'Growing stock'!AH$121*'Other data'!$E$41*'Other data'!$E$45</f>
        <v>1.975777822164624E-2</v>
      </c>
      <c r="AM132">
        <f>AM$9*'Growing stock'!AI$121*'Other data'!$E$41*'Other data'!$E$45</f>
        <v>1.9465458918927057E-2</v>
      </c>
      <c r="AN132">
        <f>AN$9*'Growing stock'!AJ$121*'Other data'!$E$41*'Other data'!$E$45</f>
        <v>1.9178275523177961E-2</v>
      </c>
      <c r="AO132">
        <f>AO$9*'Growing stock'!AK$121*'Other data'!$E$41*'Other data'!$E$45</f>
        <v>1.889459410697783E-2</v>
      </c>
      <c r="AP132">
        <f>AP$9*'Growing stock'!AL$121*'Other data'!$E$41*'Other data'!$E$45</f>
        <v>1.8614935404518751E-2</v>
      </c>
      <c r="AQ132">
        <f>AQ$9*'Growing stock'!AM$121*'Other data'!$E$41*'Other data'!$E$45</f>
        <v>1.8338966515177274E-2</v>
      </c>
      <c r="AR132">
        <f>AR$9*'Growing stock'!AN$121*'Other data'!$E$41*'Other data'!$E$45</f>
        <v>1.861788388836182E-2</v>
      </c>
      <c r="AS132">
        <f>AS$9*'Growing stock'!AO$121*'Other data'!$E$41*'Other data'!$E$45</f>
        <v>1.8888241660506577E-2</v>
      </c>
      <c r="AT132">
        <f>AT$9*'Growing stock'!AP$121*'Other data'!$E$41*'Other data'!$E$45</f>
        <v>1.9151585321920319E-2</v>
      </c>
      <c r="AU132">
        <f>AU$9*'Growing stock'!AQ$121*'Other data'!$E$41*'Other data'!$E$45</f>
        <v>1.9407724191587733E-2</v>
      </c>
      <c r="AV132">
        <f>AV$9*'Growing stock'!AR$121*'Other data'!$E$41*'Other data'!$E$45</f>
        <v>1.9656912067446162E-2</v>
      </c>
      <c r="AW132">
        <f>AW$9*'Growing stock'!AS$121*'Other data'!$E$41*'Other data'!$E$45</f>
        <v>1.9481218584388432E-2</v>
      </c>
      <c r="AX132">
        <f>AX$9*'Growing stock'!AT$121*'Other data'!$E$41*'Other data'!$E$45</f>
        <v>1.9307196095186916E-2</v>
      </c>
      <c r="AY132">
        <f>AY$9*'Growing stock'!AU$121*'Other data'!$E$41*'Other data'!$E$45</f>
        <v>1.9133273729904563E-2</v>
      </c>
      <c r="AZ132">
        <f>AZ$9*'Growing stock'!AV$121*'Other data'!$E$41*'Other data'!$E$45</f>
        <v>1.8959672074980533E-2</v>
      </c>
      <c r="BA132">
        <f>BA$9*'Growing stock'!AW$121*'Other data'!$E$41*'Other data'!$E$45</f>
        <v>2.0882422974563546E-2</v>
      </c>
      <c r="BB132">
        <f>BB$9*'Growing stock'!AX$121*'Other data'!$E$41*'Other data'!$E$45</f>
        <v>2.1033842858631024E-2</v>
      </c>
      <c r="BC132">
        <f>BC$9*'Growing stock'!AY$121*'Other data'!$E$41*'Other data'!$E$45</f>
        <v>2.118452776796639E-2</v>
      </c>
      <c r="BD132">
        <f>BD$9*'Growing stock'!AZ$121*'Other data'!$E$41*'Other data'!$E$45</f>
        <v>2.1335543566278495E-2</v>
      </c>
      <c r="BE132">
        <f>BE$9*'Growing stock'!BA$121*'Other data'!$E$41*'Other data'!$E$45</f>
        <v>2.1549762755936473E-2</v>
      </c>
      <c r="BF132">
        <f>BF$9*'Growing stock'!BB$121*'Other data'!$E$41*'Other data'!$E$45</f>
        <v>2.1503899274837208E-2</v>
      </c>
      <c r="BG132">
        <f>BG$9*'Growing stock'!BC$121*'Other data'!$E$41*'Other data'!$E$45</f>
        <v>2.1507177321629031E-2</v>
      </c>
      <c r="BH132">
        <f>BH$9*'Growing stock'!BD$121*'Other data'!$E$41*'Other data'!$E$45</f>
        <v>2.1459662977592445E-2</v>
      </c>
      <c r="BI132">
        <f>BI$9*'Growing stock'!BE$121*'Other data'!$E$41*'Other data'!$E$45</f>
        <v>2.1412422282121236E-2</v>
      </c>
      <c r="BJ132">
        <f>BJ$9*'Growing stock'!BF$121*'Other data'!$E$41*'Other data'!$E$45</f>
        <v>2.1362881823809909E-2</v>
      </c>
      <c r="BK132">
        <f>BK$9*'Growing stock'!BG$121*'Other data'!$E$41*'Other data'!$E$45</f>
        <v>2.1313602217977939E-2</v>
      </c>
      <c r="BL132">
        <f>BL$9*'Growing stock'!BH$121*'Other data'!$E$41*'Other data'!$E$45</f>
        <v>2.1264581409779226E-2</v>
      </c>
      <c r="BM132">
        <f>BM$9*'Growing stock'!BI$121*'Other data'!$E$41*'Other data'!$E$45</f>
        <v>2.1215817365893643E-2</v>
      </c>
      <c r="BN132">
        <f>BN$9*'Growing stock'!BJ$121*'Other data'!$E$41*'Other data'!$E$45</f>
        <v>2.116730807424598E-2</v>
      </c>
      <c r="BO132">
        <f>BO$9*'Growing stock'!BK$121*'Other data'!$E$41*'Other data'!$E$45</f>
        <v>2.1119051543729117E-2</v>
      </c>
      <c r="BP132">
        <f>BP$9*'Growing stock'!BL$121*'Other data'!$E$41*'Other data'!$E$45</f>
        <v>2.1071045803931626E-2</v>
      </c>
      <c r="BQ132">
        <f>BQ$9*'Growing stock'!BM$121*'Other data'!$E$41*'Other data'!$E$45</f>
        <v>2.1145612201902975E-2</v>
      </c>
      <c r="BR132">
        <f>BR$9*'Growing stock'!BN$121*'Other data'!$E$41*'Other data'!$E$45</f>
        <v>2.121963432832101E-2</v>
      </c>
      <c r="BS132">
        <f>BS$9*'Growing stock'!BO$121*'Other data'!$E$41*'Other data'!$E$45</f>
        <v>2.129311812059867E-2</v>
      </c>
      <c r="BT132">
        <f>BT$9*'Growing stock'!BP$121*'Other data'!$E$41*'Other data'!$E$45</f>
        <v>2.1366069430100998E-2</v>
      </c>
      <c r="BU132">
        <f>BU$9*'Growing stock'!BQ$121*'Other data'!$E$41*'Other data'!$E$45</f>
        <v>2.1438494023697977E-2</v>
      </c>
      <c r="BV132">
        <f>BV$9*'Growing stock'!BR$121*'Other data'!$E$41*'Other data'!$E$45</f>
        <v>2.1510397585284335E-2</v>
      </c>
      <c r="BW132">
        <f>BW$9*'Growing stock'!BS$121*'Other data'!$E$41*'Other data'!$E$45</f>
        <v>2.1581785717266745E-2</v>
      </c>
      <c r="BX132">
        <f>BX$9*'Growing stock'!BT$121*'Other data'!$E$41*'Other data'!$E$45</f>
        <v>2.1652663942018521E-2</v>
      </c>
      <c r="BY132">
        <f>BY$9*'Growing stock'!BU$121*'Other data'!$E$41*'Other data'!$E$45</f>
        <v>2.1723037703304124E-2</v>
      </c>
      <c r="BZ132">
        <f>BZ$9*'Growing stock'!BV$121*'Other data'!$E$41*'Other data'!$E$45</f>
        <v>2.1792912367672532E-2</v>
      </c>
    </row>
    <row r="133" spans="1:78" x14ac:dyDescent="0.35">
      <c r="A133" s="12" t="s">
        <v>119</v>
      </c>
      <c r="B133" s="152" t="s">
        <v>2</v>
      </c>
      <c r="C133" s="12" t="s">
        <v>35</v>
      </c>
      <c r="D133" s="40" t="s">
        <v>5</v>
      </c>
      <c r="E133" s="40" t="s">
        <v>24</v>
      </c>
      <c r="F133" t="s">
        <v>15</v>
      </c>
      <c r="J133">
        <f>J$9*'Growing stock'!F$121*'Other data'!$E$41*'Other data'!$E$46</f>
        <v>2.9960209483764099E-4</v>
      </c>
      <c r="K133">
        <f>K$9*'Growing stock'!G$121*'Other data'!$E$41*'Other data'!$E$46</f>
        <v>2.9168915871047172E-4</v>
      </c>
      <c r="L133">
        <f>L$9*'Growing stock'!H$121*'Other data'!$E$41*'Other data'!$E$46</f>
        <v>2.9597621056521163E-4</v>
      </c>
      <c r="M133">
        <f>M$9*'Growing stock'!I$121*'Other data'!$E$41*'Other data'!$E$46</f>
        <v>3.0009369370089808E-4</v>
      </c>
      <c r="N133">
        <f>N$9*'Growing stock'!J$121*'Other data'!$E$41*'Other data'!$E$46</f>
        <v>3.0667260700514956E-4</v>
      </c>
      <c r="O133">
        <f>O$9*'Growing stock'!K$121*'Other data'!$E$41*'Other data'!$E$46</f>
        <v>3.158205270810919E-4</v>
      </c>
      <c r="P133">
        <f>P$9*'Growing stock'!L$121*'Other data'!$E$41*'Other data'!$E$46</f>
        <v>3.1420925127781352E-4</v>
      </c>
      <c r="Q133">
        <f>Q$9*'Growing stock'!M$121*'Other data'!$E$41*'Other data'!$E$46</f>
        <v>3.2551323786589781E-4</v>
      </c>
      <c r="R133">
        <f>R$9*'Growing stock'!N$121*'Other data'!$E$41*'Other data'!$E$46</f>
        <v>3.5367668387069502E-4</v>
      </c>
      <c r="S133">
        <f>S$9*'Growing stock'!O$121*'Other data'!$E$41*'Other data'!$E$46</f>
        <v>3.4992766543505681E-4</v>
      </c>
      <c r="T133">
        <f>T$9*'Growing stock'!P$121*'Other data'!$E$41*'Other data'!$E$46</f>
        <v>3.724087294912896E-4</v>
      </c>
      <c r="U133">
        <f>U$9*'Growing stock'!Q$121*'Other data'!$E$41*'Other data'!$E$46</f>
        <v>4.1090715883560668E-4</v>
      </c>
      <c r="V133">
        <f>V$9*'Growing stock'!R$121*'Other data'!$E$41*'Other data'!$E$46</f>
        <v>4.0548373350092286E-4</v>
      </c>
      <c r="W133">
        <f>W$9*'Growing stock'!S$121*'Other data'!$E$41*'Other data'!$E$46</f>
        <v>4.1541555827621061E-4</v>
      </c>
      <c r="X133">
        <f>X$9*'Growing stock'!T$121*'Other data'!$E$41*'Other data'!$E$46</f>
        <v>9.445214586885158E-4</v>
      </c>
      <c r="Y133">
        <f>Y$9*'Growing stock'!U$121*'Other data'!$E$41*'Other data'!$E$46</f>
        <v>9.6523459856963096E-4</v>
      </c>
      <c r="Z133">
        <f>Z$9*'Growing stock'!V$121*'Other data'!$E$41*'Other data'!$E$46</f>
        <v>9.7279294560001582E-4</v>
      </c>
      <c r="AA133">
        <f>AA$9*'Growing stock'!W$121*'Other data'!$E$41*'Other data'!$E$46</f>
        <v>9.80101080197399E-4</v>
      </c>
      <c r="AB133">
        <f>AB$9*'Growing stock'!X$121*'Other data'!$E$41*'Other data'!$E$46</f>
        <v>9.8717122465162045E-4</v>
      </c>
      <c r="AC133">
        <f>AC$9*'Growing stock'!Y$121*'Other data'!$E$41*'Other data'!$E$46</f>
        <v>9.8988935047443559E-4</v>
      </c>
      <c r="AD133">
        <f>AD$9*'Growing stock'!Z$121*'Other data'!$E$41*'Other data'!$E$46</f>
        <v>9.9642291166028834E-4</v>
      </c>
      <c r="AE133">
        <f>AE$9*'Growing stock'!AA$121*'Other data'!$E$41*'Other data'!$E$46</f>
        <v>1.0027831524089242E-3</v>
      </c>
      <c r="AF133">
        <f>AF$9*'Growing stock'!AB$121*'Other data'!$E$41*'Other data'!$E$46</f>
        <v>1.0090197969600512E-3</v>
      </c>
      <c r="AG133">
        <f>AG$9*'Growing stock'!AC$121*'Other data'!$E$41*'Other data'!$E$46</f>
        <v>1.015062425250334E-3</v>
      </c>
      <c r="AH133">
        <f>AH$9*'Growing stock'!AD$121*'Other data'!$E$41*'Other data'!$E$46</f>
        <v>1.0209383822325693E-3</v>
      </c>
      <c r="AI133">
        <f>AI$9*'Growing stock'!AE$121*'Other data'!$E$41*'Other data'!$E$46</f>
        <v>1.7966925819271609E-3</v>
      </c>
      <c r="AJ133">
        <f>AJ$9*'Growing stock'!AF$121*'Other data'!$E$41*'Other data'!$E$46</f>
        <v>1.7701407513627272E-3</v>
      </c>
      <c r="AK133">
        <f>AK$9*'Growing stock'!AG$121*'Other data'!$E$41*'Other data'!$E$46</f>
        <v>1.7438971115326918E-3</v>
      </c>
      <c r="AL133">
        <f>AL$9*'Growing stock'!AH$121*'Other data'!$E$41*'Other data'!$E$46</f>
        <v>1.7180676714474992E-3</v>
      </c>
      <c r="AM133">
        <f>AM$9*'Growing stock'!AI$121*'Other data'!$E$41*'Other data'!$E$46</f>
        <v>1.692648601645831E-3</v>
      </c>
      <c r="AN133">
        <f>AN$9*'Growing stock'!AJ$121*'Other data'!$E$41*'Other data'!$E$46</f>
        <v>1.6676761324502572E-3</v>
      </c>
      <c r="AO133">
        <f>AO$9*'Growing stock'!AK$121*'Other data'!$E$41*'Other data'!$E$46</f>
        <v>1.6430081832154633E-3</v>
      </c>
      <c r="AP133">
        <f>AP$9*'Growing stock'!AL$121*'Other data'!$E$41*'Other data'!$E$46</f>
        <v>1.6186900351755436E-3</v>
      </c>
      <c r="AQ133">
        <f>AQ$9*'Growing stock'!AM$121*'Other data'!$E$41*'Other data'!$E$46</f>
        <v>1.5946927404501977E-3</v>
      </c>
      <c r="AR133">
        <f>AR$9*'Growing stock'!AN$121*'Other data'!$E$41*'Other data'!$E$46</f>
        <v>1.6189464250749408E-3</v>
      </c>
      <c r="AS133">
        <f>AS$9*'Growing stock'!AO$121*'Other data'!$E$41*'Other data'!$E$46</f>
        <v>1.6424557965657894E-3</v>
      </c>
      <c r="AT133">
        <f>AT$9*'Growing stock'!AP$121*'Other data'!$E$41*'Other data'!$E$46</f>
        <v>1.6653552453843757E-3</v>
      </c>
      <c r="AU133">
        <f>AU$9*'Growing stock'!AQ$121*'Other data'!$E$41*'Other data'!$E$46</f>
        <v>1.6876281905728464E-3</v>
      </c>
      <c r="AV133">
        <f>AV$9*'Growing stock'!AR$121*'Other data'!$E$41*'Other data'!$E$46</f>
        <v>1.7092967015170575E-3</v>
      </c>
      <c r="AW133">
        <f>AW$9*'Growing stock'!AS$121*'Other data'!$E$41*'Other data'!$E$46</f>
        <v>1.6940190073381246E-3</v>
      </c>
      <c r="AX133">
        <f>AX$9*'Growing stock'!AT$121*'Other data'!$E$41*'Other data'!$E$46</f>
        <v>1.6788866169727755E-3</v>
      </c>
      <c r="AY133">
        <f>AY$9*'Growing stock'!AU$121*'Other data'!$E$41*'Other data'!$E$46</f>
        <v>1.6637629330351796E-3</v>
      </c>
      <c r="AZ133">
        <f>AZ$9*'Growing stock'!AV$121*'Other data'!$E$41*'Other data'!$E$46</f>
        <v>1.6486671369548289E-3</v>
      </c>
      <c r="BA133">
        <f>BA$9*'Growing stock'!AW$121*'Other data'!$E$41*'Other data'!$E$46</f>
        <v>1.8158628673533518E-3</v>
      </c>
      <c r="BB133">
        <f>BB$9*'Growing stock'!AX$121*'Other data'!$E$41*'Other data'!$E$46</f>
        <v>1.829029813794002E-3</v>
      </c>
      <c r="BC133">
        <f>BC$9*'Growing stock'!AY$121*'Other data'!$E$41*'Other data'!$E$46</f>
        <v>1.8421328493883815E-3</v>
      </c>
      <c r="BD133">
        <f>BD$9*'Growing stock'!AZ$121*'Other data'!$E$41*'Other data'!$E$46</f>
        <v>1.8552646579372604E-3</v>
      </c>
      <c r="BE133">
        <f>BE$9*'Growing stock'!BA$121*'Other data'!$E$41*'Other data'!$E$46</f>
        <v>1.8738924135596933E-3</v>
      </c>
      <c r="BF133">
        <f>BF$9*'Growing stock'!BB$121*'Other data'!$E$41*'Other data'!$E$46</f>
        <v>1.8699042847684527E-3</v>
      </c>
      <c r="BG133">
        <f>BG$9*'Growing stock'!BC$121*'Other data'!$E$41*'Other data'!$E$46</f>
        <v>1.8701893323155678E-3</v>
      </c>
      <c r="BH133">
        <f>BH$9*'Growing stock'!BD$121*'Other data'!$E$41*'Other data'!$E$46</f>
        <v>1.8660576502254301E-3</v>
      </c>
      <c r="BI133">
        <f>BI$9*'Growing stock'!BE$121*'Other data'!$E$41*'Other data'!$E$46</f>
        <v>1.8619497636627161E-3</v>
      </c>
      <c r="BJ133">
        <f>BJ$9*'Growing stock'!BF$121*'Other data'!$E$41*'Other data'!$E$46</f>
        <v>1.8576418977226008E-3</v>
      </c>
      <c r="BK133">
        <f>BK$9*'Growing stock'!BG$121*'Other data'!$E$41*'Other data'!$E$46</f>
        <v>1.8533567146067772E-3</v>
      </c>
      <c r="BL133">
        <f>BL$9*'Growing stock'!BH$121*'Other data'!$E$41*'Other data'!$E$46</f>
        <v>1.8490940356329761E-3</v>
      </c>
      <c r="BM133">
        <f>BM$9*'Growing stock'!BI$121*'Other data'!$E$41*'Other data'!$E$46</f>
        <v>1.8448536839907514E-3</v>
      </c>
      <c r="BN133">
        <f>BN$9*'Growing stock'!BJ$121*'Other data'!$E$41*'Other data'!$E$46</f>
        <v>1.8406354847170416E-3</v>
      </c>
      <c r="BO133">
        <f>BO$9*'Growing stock'!BK$121*'Other data'!$E$41*'Other data'!$E$46</f>
        <v>1.836439264672097E-3</v>
      </c>
      <c r="BP133">
        <f>BP$9*'Growing stock'!BL$121*'Other data'!$E$41*'Other data'!$E$46</f>
        <v>1.8322648525157938E-3</v>
      </c>
      <c r="BQ133">
        <f>BQ$9*'Growing stock'!BM$121*'Other data'!$E$41*'Other data'!$E$46</f>
        <v>1.8387488871219979E-3</v>
      </c>
      <c r="BR133">
        <f>BR$9*'Growing stock'!BN$121*'Other data'!$E$41*'Other data'!$E$46</f>
        <v>1.8451855937670445E-3</v>
      </c>
      <c r="BS133">
        <f>BS$9*'Growing stock'!BO$121*'Other data'!$E$41*'Other data'!$E$46</f>
        <v>1.8515754887477103E-3</v>
      </c>
      <c r="BT133">
        <f>BT$9*'Growing stock'!BP$121*'Other data'!$E$41*'Other data'!$E$46</f>
        <v>1.8579190808783474E-3</v>
      </c>
      <c r="BU133">
        <f>BU$9*'Growing stock'!BQ$121*'Other data'!$E$41*'Other data'!$E$46</f>
        <v>1.8642168716259109E-3</v>
      </c>
      <c r="BV133">
        <f>BV$9*'Growing stock'!BR$121*'Other data'!$E$41*'Other data'!$E$46</f>
        <v>1.8704693552421161E-3</v>
      </c>
      <c r="BW133">
        <f>BW$9*'Growing stock'!BS$121*'Other data'!$E$41*'Other data'!$E$46</f>
        <v>1.8766770188927604E-3</v>
      </c>
      <c r="BX133">
        <f>BX$9*'Growing stock'!BT$121*'Other data'!$E$41*'Other data'!$E$46</f>
        <v>1.8828403427842192E-3</v>
      </c>
      <c r="BY133">
        <f>BY$9*'Growing stock'!BU$121*'Other data'!$E$41*'Other data'!$E$46</f>
        <v>1.8889598002873151E-3</v>
      </c>
      <c r="BZ133">
        <f>BZ$9*'Growing stock'!BV$121*'Other data'!$E$41*'Other data'!$E$46</f>
        <v>1.8950358580584808E-3</v>
      </c>
    </row>
    <row r="134" spans="1:78" x14ac:dyDescent="0.35">
      <c r="A134" s="12" t="s">
        <v>119</v>
      </c>
      <c r="B134" s="152" t="s">
        <v>2</v>
      </c>
      <c r="C134" s="12" t="s">
        <v>35</v>
      </c>
      <c r="D134" s="40" t="s">
        <v>17</v>
      </c>
      <c r="E134" s="40" t="s">
        <v>20</v>
      </c>
      <c r="F134" t="s">
        <v>15</v>
      </c>
      <c r="J134">
        <f>(J$9*'Growing stock'!F$122)*'Other data'!$G$42*'Other data'!$G$41</f>
        <v>2.6694546650033807E-4</v>
      </c>
      <c r="K134">
        <f>(K$9*'Growing stock'!G$122)*'Other data'!$G$42*'Other data'!$G$41</f>
        <v>2.6788518006392535E-4</v>
      </c>
      <c r="L134">
        <f>(L$9*'Growing stock'!H$122)*'Other data'!$G$42*'Other data'!$G$41</f>
        <v>2.7937266704569587E-4</v>
      </c>
      <c r="M134">
        <f>(M$9*'Growing stock'!I$122)*'Other data'!$G$42*'Other data'!$G$41</f>
        <v>2.9040578153126368E-4</v>
      </c>
      <c r="N134">
        <f>(N$9*'Growing stock'!J$122)*'Other data'!$G$42*'Other data'!$G$41</f>
        <v>3.0360588093509801E-4</v>
      </c>
      <c r="O134">
        <f>(O$9*'Growing stock'!K$122)*'Other data'!$G$42*'Other data'!$G$41</f>
        <v>3.1926122508466645E-4</v>
      </c>
      <c r="P134">
        <f>(P$9*'Growing stock'!L$122)*'Other data'!$G$42*'Other data'!$G$41</f>
        <v>3.2380090210629403E-4</v>
      </c>
      <c r="Q134">
        <f>(Q$9*'Growing stock'!M$122)*'Other data'!$G$42*'Other data'!$G$41</f>
        <v>3.6873420558655783E-4</v>
      </c>
      <c r="R134">
        <f>(R$9*'Growing stock'!N$122)*'Other data'!$G$42*'Other data'!$G$41</f>
        <v>4.3323868448731607E-4</v>
      </c>
      <c r="S134">
        <f>(S$9*'Growing stock'!O$122)*'Other data'!$G$42*'Other data'!$G$41</f>
        <v>4.5787394330125023E-4</v>
      </c>
      <c r="T134">
        <f>(T$9*'Growing stock'!P$122)*'Other data'!$G$42*'Other data'!$G$41</f>
        <v>5.1560601278258721E-4</v>
      </c>
      <c r="U134">
        <f>(U$9*'Growing stock'!Q$122)*'Other data'!$G$42*'Other data'!$G$41</f>
        <v>5.9746945529497435E-4</v>
      </c>
      <c r="V134">
        <f>(V$9*'Growing stock'!R$122)*'Other data'!$G$42*'Other data'!$G$41</f>
        <v>6.1544895308530902E-4</v>
      </c>
      <c r="W134">
        <f>(W$9*'Growing stock'!S$122)*'Other data'!$G$42*'Other data'!$G$41</f>
        <v>6.5492791860455237E-4</v>
      </c>
      <c r="X134">
        <f>(X$9*'Growing stock'!T$122)*'Other data'!$G$42*'Other data'!$G$41</f>
        <v>1.5403639931522422E-3</v>
      </c>
      <c r="Y134">
        <f>(Y$9*'Growing stock'!U$122)*'Other data'!$G$42*'Other data'!$G$41</f>
        <v>1.6226986450075208E-3</v>
      </c>
      <c r="Z134">
        <f>(Z$9*'Growing stock'!V$122)*'Other data'!$G$42*'Other data'!$G$41</f>
        <v>1.6387236703449797E-3</v>
      </c>
      <c r="AA134">
        <f>(AA$9*'Growing stock'!W$122)*'Other data'!$G$42*'Other data'!$G$41</f>
        <v>1.6542182013081503E-3</v>
      </c>
      <c r="AB134">
        <f>(AB$9*'Growing stock'!X$122)*'Other data'!$G$42*'Other data'!$G$41</f>
        <v>1.6692081513015634E-3</v>
      </c>
      <c r="AC134">
        <f>(AC$9*'Growing stock'!Y$122)*'Other data'!$G$42*'Other data'!$G$41</f>
        <v>1.676729825951807E-3</v>
      </c>
      <c r="AD134">
        <f>(AD$9*'Growing stock'!Z$122)*'Other data'!$G$42*'Other data'!$G$41</f>
        <v>1.6906103685134118E-3</v>
      </c>
      <c r="AE134">
        <f>(AE$9*'Growing stock'!AA$122)*'Other data'!$G$42*'Other data'!$G$41</f>
        <v>1.7041097808621155E-3</v>
      </c>
      <c r="AF134">
        <f>(AF$9*'Growing stock'!AB$122)*'Other data'!$G$42*'Other data'!$G$41</f>
        <v>1.717316890541257E-3</v>
      </c>
      <c r="AG134">
        <f>(AG$9*'Growing stock'!AC$122)*'Other data'!$G$42*'Other data'!$G$41</f>
        <v>1.7301158878758867E-3</v>
      </c>
      <c r="AH134">
        <f>(AH$9*'Growing stock'!AD$122)*'Other data'!$G$42*'Other data'!$G$41</f>
        <v>1.7425568158943438E-3</v>
      </c>
      <c r="AI134">
        <f>(AI$9*'Growing stock'!AE$122)*'Other data'!$G$42*'Other data'!$G$41</f>
        <v>3.0707262982439783E-3</v>
      </c>
      <c r="AJ134">
        <f>(AJ$9*'Growing stock'!AF$122)*'Other data'!$G$42*'Other data'!$G$41</f>
        <v>3.0769951761620796E-3</v>
      </c>
      <c r="AK134">
        <f>(AK$9*'Growing stock'!AG$122)*'Other data'!$G$42*'Other data'!$G$41</f>
        <v>3.0832209158462138E-3</v>
      </c>
      <c r="AL134">
        <f>(AL$9*'Growing stock'!AH$122)*'Other data'!$G$42*'Other data'!$G$41</f>
        <v>3.0896053368991891E-3</v>
      </c>
      <c r="AM134">
        <f>(AM$9*'Growing stock'!AI$122)*'Other data'!$G$42*'Other data'!$G$41</f>
        <v>3.0961628693274316E-3</v>
      </c>
      <c r="AN134">
        <f>(AN$9*'Growing stock'!AJ$122)*'Other data'!$G$42*'Other data'!$G$41</f>
        <v>3.1029828324616818E-3</v>
      </c>
      <c r="AO134">
        <f>(AO$9*'Growing stock'!AK$122)*'Other data'!$G$42*'Other data'!$G$41</f>
        <v>3.1098225578170516E-3</v>
      </c>
      <c r="AP134">
        <f>(AP$9*'Growing stock'!AL$122)*'Other data'!$G$42*'Other data'!$G$41</f>
        <v>3.1167825789479397E-3</v>
      </c>
      <c r="AQ134">
        <f>(AQ$9*'Growing stock'!AM$122)*'Other data'!$G$42*'Other data'!$G$41</f>
        <v>3.1238246055569643E-3</v>
      </c>
      <c r="AR134">
        <f>(AR$9*'Growing stock'!AN$122)*'Other data'!$G$42*'Other data'!$G$41</f>
        <v>3.1401369309336188E-3</v>
      </c>
      <c r="AS134">
        <f>(AS$9*'Growing stock'!AO$122)*'Other data'!$G$42*'Other data'!$G$41</f>
        <v>3.1558706197078526E-3</v>
      </c>
      <c r="AT134">
        <f>(AT$9*'Growing stock'!AP$122)*'Other data'!$G$42*'Other data'!$G$41</f>
        <v>3.1712498840720917E-3</v>
      </c>
      <c r="AU134">
        <f>(AU$9*'Growing stock'!AQ$122)*'Other data'!$G$42*'Other data'!$G$41</f>
        <v>3.18620854559569E-3</v>
      </c>
      <c r="AV134">
        <f>(AV$9*'Growing stock'!AR$122)*'Other data'!$G$42*'Other data'!$G$41</f>
        <v>3.2007574513058935E-3</v>
      </c>
      <c r="AW134">
        <f>(AW$9*'Growing stock'!AS$122)*'Other data'!$G$42*'Other data'!$G$41</f>
        <v>3.1221836287169133E-3</v>
      </c>
      <c r="AX134">
        <f>(AX$9*'Growing stock'!AT$122)*'Other data'!$G$42*'Other data'!$G$41</f>
        <v>3.0442227020409099E-3</v>
      </c>
      <c r="AY134">
        <f>(AY$9*'Growing stock'!AU$122)*'Other data'!$G$42*'Other data'!$G$41</f>
        <v>2.9666238347377241E-3</v>
      </c>
      <c r="AZ134">
        <f>(AZ$9*'Growing stock'!AV$122)*'Other data'!$G$42*'Other data'!$G$41</f>
        <v>2.8894257054307608E-3</v>
      </c>
      <c r="BA134">
        <f>(BA$9*'Growing stock'!AW$122)*'Other data'!$G$42*'Other data'!$G$41</f>
        <v>3.1264421542257703E-3</v>
      </c>
      <c r="BB134">
        <f>(BB$9*'Growing stock'!AX$122)*'Other data'!$G$42*'Other data'!$G$41</f>
        <v>3.043463562455878E-3</v>
      </c>
      <c r="BC134">
        <f>(BC$9*'Growing stock'!AY$122)*'Other data'!$G$42*'Other data'!$G$41</f>
        <v>2.9599934503229779E-3</v>
      </c>
      <c r="BD134">
        <f>(BD$9*'Growing stock'!AZ$122)*'Other data'!$G$42*'Other data'!$G$41</f>
        <v>2.8761925186409814E-3</v>
      </c>
      <c r="BE134">
        <f>(BE$9*'Growing stock'!BA$122)*'Other data'!$G$42*'Other data'!$G$41</f>
        <v>2.8002316821495784E-3</v>
      </c>
      <c r="BF134">
        <f>(BF$9*'Growing stock'!BB$122)*'Other data'!$G$42*'Other data'!$G$41</f>
        <v>2.7634515424927605E-3</v>
      </c>
      <c r="BG134">
        <f>(BG$9*'Growing stock'!BC$122)*'Other data'!$G$42*'Other data'!$G$41</f>
        <v>2.7330677498798028E-3</v>
      </c>
      <c r="BH134">
        <f>(BH$9*'Growing stock'!BD$122)*'Other data'!$G$42*'Other data'!$G$41</f>
        <v>2.6963128750813322E-3</v>
      </c>
      <c r="BI134">
        <f>(BI$9*'Growing stock'!BE$122)*'Other data'!$G$42*'Other data'!$G$41</f>
        <v>2.6597480519757345E-3</v>
      </c>
      <c r="BJ134">
        <f>(BJ$9*'Growing stock'!BF$122)*'Other data'!$G$42*'Other data'!$G$41</f>
        <v>2.623055975945577E-3</v>
      </c>
      <c r="BK134">
        <f>(BK$9*'Growing stock'!BG$122)*'Other data'!$G$42*'Other data'!$G$41</f>
        <v>2.5865570999650733E-3</v>
      </c>
      <c r="BL134">
        <f>(BL$9*'Growing stock'!BH$122)*'Other data'!$G$42*'Other data'!$G$41</f>
        <v>2.5502499021151188E-3</v>
      </c>
      <c r="BM134">
        <f>(BM$9*'Growing stock'!BI$122)*'Other data'!$G$42*'Other data'!$G$41</f>
        <v>2.5141328764198135E-3</v>
      </c>
      <c r="BN134">
        <f>(BN$9*'Growing stock'!BJ$122)*'Other data'!$G$42*'Other data'!$G$41</f>
        <v>2.4782045326382659E-3</v>
      </c>
      <c r="BO134">
        <f>(BO$9*'Growing stock'!BK$122)*'Other data'!$G$42*'Other data'!$G$41</f>
        <v>2.4424633960595755E-3</v>
      </c>
      <c r="BP134">
        <f>(BP$9*'Growing stock'!BL$122)*'Other data'!$G$42*'Other data'!$G$41</f>
        <v>2.4069080073010818E-3</v>
      </c>
      <c r="BQ134">
        <f>(BQ$9*'Growing stock'!BM$122)*'Other data'!$G$42*'Other data'!$G$41</f>
        <v>2.3975684162904419E-3</v>
      </c>
      <c r="BR134">
        <f>(BR$9*'Growing stock'!BN$122)*'Other data'!$G$42*'Other data'!$G$41</f>
        <v>2.3882969963842857E-3</v>
      </c>
      <c r="BS134">
        <f>(BS$9*'Growing stock'!BO$122)*'Other data'!$G$42*'Other data'!$G$41</f>
        <v>2.3790930039097155E-3</v>
      </c>
      <c r="BT134">
        <f>(BT$9*'Growing stock'!BP$122)*'Other data'!$G$42*'Other data'!$G$41</f>
        <v>2.3699557059715256E-3</v>
      </c>
      <c r="BU134">
        <f>(BU$9*'Growing stock'!BQ$122)*'Other data'!$G$42*'Other data'!$G$41</f>
        <v>2.3608843802576706E-3</v>
      </c>
      <c r="BV134">
        <f>(BV$9*'Growing stock'!BR$122)*'Other data'!$G$42*'Other data'!$G$41</f>
        <v>2.3518783148489186E-3</v>
      </c>
      <c r="BW134">
        <f>(BW$9*'Growing stock'!BS$122)*'Other data'!$G$42*'Other data'!$G$41</f>
        <v>2.3429368080326038E-3</v>
      </c>
      <c r="BX134">
        <f>(BX$9*'Growing stock'!BT$122)*'Other data'!$G$42*'Other data'!$G$41</f>
        <v>2.3340591681203721E-3</v>
      </c>
      <c r="BY134">
        <f>(BY$9*'Growing stock'!BU$122)*'Other data'!$G$42*'Other data'!$G$41</f>
        <v>2.3252447132698106E-3</v>
      </c>
      <c r="BZ134">
        <f>(BZ$9*'Growing stock'!BV$122)*'Other data'!$G$42*'Other data'!$G$41</f>
        <v>2.3164927713098804E-3</v>
      </c>
    </row>
    <row r="135" spans="1:78" x14ac:dyDescent="0.35">
      <c r="A135" s="12" t="s">
        <v>119</v>
      </c>
      <c r="B135" s="152" t="s">
        <v>2</v>
      </c>
      <c r="C135" s="12" t="s">
        <v>35</v>
      </c>
      <c r="D135" s="40" t="s">
        <v>17</v>
      </c>
      <c r="E135" s="40" t="s">
        <v>26</v>
      </c>
      <c r="F135" t="s">
        <v>13</v>
      </c>
      <c r="J135">
        <f>(J$9*'Growing stock'!F$122)*'Other data'!$G$41</f>
        <v>1.213388484092446E-2</v>
      </c>
      <c r="K135">
        <f>(K$9*'Growing stock'!G$122)*'Other data'!$G$41</f>
        <v>1.2176599093814791E-2</v>
      </c>
      <c r="L135">
        <f>(L$9*'Growing stock'!H$122)*'Other data'!$G$41</f>
        <v>1.2698757592986176E-2</v>
      </c>
      <c r="M135">
        <f>(M$9*'Growing stock'!I$122)*'Other data'!$G$41</f>
        <v>1.320026279687562E-2</v>
      </c>
      <c r="N135">
        <f>(N$9*'Growing stock'!J$122)*'Other data'!$G$41</f>
        <v>1.3800267315231729E-2</v>
      </c>
      <c r="O135">
        <f>(O$9*'Growing stock'!K$122)*'Other data'!$G$41</f>
        <v>1.4511873867484839E-2</v>
      </c>
      <c r="P135">
        <f>(P$9*'Growing stock'!L$122)*'Other data'!$G$41</f>
        <v>1.4718222823013365E-2</v>
      </c>
      <c r="Q135">
        <f>(Q$9*'Growing stock'!M$122)*'Other data'!$G$41</f>
        <v>1.6760645708479904E-2</v>
      </c>
      <c r="R135">
        <f>(R$9*'Growing stock'!N$122)*'Other data'!$G$41</f>
        <v>1.9692667476696187E-2</v>
      </c>
      <c r="S135">
        <f>(S$9*'Growing stock'!O$122)*'Other data'!$G$41</f>
        <v>2.0812451968238648E-2</v>
      </c>
      <c r="T135">
        <f>(T$9*'Growing stock'!P$122)*'Other data'!$G$41</f>
        <v>2.3436636944663056E-2</v>
      </c>
      <c r="U135">
        <f>(U$9*'Growing stock'!Q$122)*'Other data'!$G$41</f>
        <v>2.7157702513407926E-2</v>
      </c>
      <c r="V135">
        <f>(V$9*'Growing stock'!R$122)*'Other data'!$G$41</f>
        <v>2.7974952412968598E-2</v>
      </c>
      <c r="W135">
        <f>(W$9*'Growing stock'!S$122)*'Other data'!$G$41</f>
        <v>2.9769450845661474E-2</v>
      </c>
      <c r="X135">
        <f>(X$9*'Growing stock'!T$122)*'Other data'!$G$41</f>
        <v>7.0016545143283745E-2</v>
      </c>
      <c r="Y135">
        <f>(Y$9*'Growing stock'!U$122)*'Other data'!$G$41</f>
        <v>7.3759029318523683E-2</v>
      </c>
      <c r="Z135">
        <f>(Z$9*'Growing stock'!V$122)*'Other data'!$G$41</f>
        <v>7.4487439561135446E-2</v>
      </c>
      <c r="AA135">
        <f>(AA$9*'Growing stock'!W$122)*'Other data'!$G$41</f>
        <v>7.5191736423097733E-2</v>
      </c>
      <c r="AB135">
        <f>(AB$9*'Growing stock'!X$122)*'Other data'!$G$41</f>
        <v>7.5873097786434709E-2</v>
      </c>
      <c r="AC135">
        <f>(AC$9*'Growing stock'!Y$122)*'Other data'!$G$41</f>
        <v>7.62149920887185E-2</v>
      </c>
      <c r="AD135">
        <f>(AD$9*'Growing stock'!Z$122)*'Other data'!$G$41</f>
        <v>7.6845925841518711E-2</v>
      </c>
      <c r="AE135">
        <f>(AE$9*'Growing stock'!AA$122)*'Other data'!$G$41</f>
        <v>7.7459535493732523E-2</v>
      </c>
      <c r="AF135">
        <f>(AF$9*'Growing stock'!AB$122)*'Other data'!$G$41</f>
        <v>7.8059858660966236E-2</v>
      </c>
      <c r="AG135">
        <f>(AG$9*'Growing stock'!AC$122)*'Other data'!$G$41</f>
        <v>7.8641631267085774E-2</v>
      </c>
      <c r="AH135">
        <f>(AH$9*'Growing stock'!AD$122)*'Other data'!$G$41</f>
        <v>7.9207127995197454E-2</v>
      </c>
      <c r="AI135">
        <f>(AI$9*'Growing stock'!AE$122)*'Other data'!$G$41</f>
        <v>0.139578468101999</v>
      </c>
      <c r="AJ135">
        <f>(AJ$9*'Growing stock'!AF$122)*'Other data'!$G$41</f>
        <v>0.13986341709827635</v>
      </c>
      <c r="AK135">
        <f>(AK$9*'Growing stock'!AG$122)*'Other data'!$G$41</f>
        <v>0.14014640526573699</v>
      </c>
      <c r="AL135">
        <f>(AL$9*'Growing stock'!AH$122)*'Other data'!$G$41</f>
        <v>0.14043660622269044</v>
      </c>
      <c r="AM135">
        <f>(AM$9*'Growing stock'!AI$122)*'Other data'!$G$41</f>
        <v>0.14073467587851962</v>
      </c>
      <c r="AN135">
        <f>(AN$9*'Growing stock'!AJ$122)*'Other data'!$G$41</f>
        <v>0.14104467420280373</v>
      </c>
      <c r="AO135">
        <f>(AO$9*'Growing stock'!AK$122)*'Other data'!$G$41</f>
        <v>0.14135557080986599</v>
      </c>
      <c r="AP135">
        <f>(AP$9*'Growing stock'!AL$122)*'Other data'!$G$41</f>
        <v>0.14167193540672457</v>
      </c>
      <c r="AQ135">
        <f>(AQ$9*'Growing stock'!AM$122)*'Other data'!$G$41</f>
        <v>0.14199202752531656</v>
      </c>
      <c r="AR135">
        <f>(AR$9*'Growing stock'!AN$122)*'Other data'!$G$41</f>
        <v>0.14273349686061906</v>
      </c>
      <c r="AS135">
        <f>(AS$9*'Growing stock'!AO$122)*'Other data'!$G$41</f>
        <v>0.14344866453217511</v>
      </c>
      <c r="AT135">
        <f>(AT$9*'Growing stock'!AP$122)*'Other data'!$G$41</f>
        <v>0.14414772200327691</v>
      </c>
      <c r="AU135">
        <f>(AU$9*'Growing stock'!AQ$122)*'Other data'!$G$41</f>
        <v>0.14482766116344045</v>
      </c>
      <c r="AV135">
        <f>(AV$9*'Growing stock'!AR$122)*'Other data'!$G$41</f>
        <v>0.14548897505935882</v>
      </c>
      <c r="AW135">
        <f>(AW$9*'Growing stock'!AS$122)*'Other data'!$G$41</f>
        <v>0.14191743766895062</v>
      </c>
      <c r="AX135">
        <f>(AX$9*'Growing stock'!AT$122)*'Other data'!$G$41</f>
        <v>0.13837375918367775</v>
      </c>
      <c r="AY135">
        <f>(AY$9*'Growing stock'!AU$122)*'Other data'!$G$41</f>
        <v>0.13484653794262383</v>
      </c>
      <c r="AZ135">
        <f>(AZ$9*'Growing stock'!AV$122)*'Other data'!$G$41</f>
        <v>0.1313375320650346</v>
      </c>
      <c r="BA135">
        <f>(BA$9*'Growing stock'!AW$122)*'Other data'!$G$41</f>
        <v>0.1421110070102623</v>
      </c>
      <c r="BB135">
        <f>(BB$9*'Growing stock'!AX$122)*'Other data'!$G$41</f>
        <v>0.13833925283890355</v>
      </c>
      <c r="BC135">
        <f>(BC$9*'Growing stock'!AY$122)*'Other data'!$G$41</f>
        <v>0.13454515683286264</v>
      </c>
      <c r="BD135">
        <f>(BD$9*'Growing stock'!AZ$122)*'Other data'!$G$41</f>
        <v>0.13073602357459008</v>
      </c>
      <c r="BE135">
        <f>(BE$9*'Growing stock'!BA$122)*'Other data'!$G$41</f>
        <v>0.1272832582795263</v>
      </c>
      <c r="BF135">
        <f>(BF$9*'Growing stock'!BB$122)*'Other data'!$G$41</f>
        <v>0.12561143374967093</v>
      </c>
      <c r="BG135">
        <f>(BG$9*'Growing stock'!BC$122)*'Other data'!$G$41</f>
        <v>0.12423035226726378</v>
      </c>
      <c r="BH135">
        <f>(BH$9*'Growing stock'!BD$122)*'Other data'!$G$41</f>
        <v>0.12255967614006058</v>
      </c>
      <c r="BI135">
        <f>(BI$9*'Growing stock'!BE$122)*'Other data'!$G$41</f>
        <v>0.12089763872616975</v>
      </c>
      <c r="BJ135">
        <f>(BJ$9*'Growing stock'!BF$122)*'Other data'!$G$41</f>
        <v>0.11922981708843532</v>
      </c>
      <c r="BK135">
        <f>(BK$9*'Growing stock'!BG$122)*'Other data'!$G$41</f>
        <v>0.1175707772711397</v>
      </c>
      <c r="BL135">
        <f>(BL$9*'Growing stock'!BH$122)*'Other data'!$G$41</f>
        <v>0.11592045009614177</v>
      </c>
      <c r="BM135">
        <f>(BM$9*'Growing stock'!BI$122)*'Other data'!$G$41</f>
        <v>0.11427876710999153</v>
      </c>
      <c r="BN135">
        <f>(BN$9*'Growing stock'!BJ$122)*'Other data'!$G$41</f>
        <v>0.11264566057446664</v>
      </c>
      <c r="BO135">
        <f>(BO$9*'Growing stock'!BK$122)*'Other data'!$G$41</f>
        <v>0.11102106345725343</v>
      </c>
      <c r="BP135">
        <f>(BP$9*'Growing stock'!BL$122)*'Other data'!$G$41</f>
        <v>0.10940490942277643</v>
      </c>
      <c r="BQ135">
        <f>(BQ$9*'Growing stock'!BM$122)*'Other data'!$G$41</f>
        <v>0.10898038255865646</v>
      </c>
      <c r="BR135">
        <f>(BR$9*'Growing stock'!BN$122)*'Other data'!$G$41</f>
        <v>0.10855895438110391</v>
      </c>
      <c r="BS135">
        <f>(BS$9*'Growing stock'!BO$122)*'Other data'!$G$41</f>
        <v>0.10814059108680525</v>
      </c>
      <c r="BT135">
        <f>(BT$9*'Growing stock'!BP$122)*'Other data'!$G$41</f>
        <v>0.10772525936234208</v>
      </c>
      <c r="BU135">
        <f>(BU$9*'Growing stock'!BQ$122)*'Other data'!$G$41</f>
        <v>0.10731292637534869</v>
      </c>
      <c r="BV135">
        <f>(BV$9*'Growing stock'!BR$122)*'Other data'!$G$41</f>
        <v>0.10690355976585994</v>
      </c>
      <c r="BW135">
        <f>(BW$9*'Growing stock'!BS$122)*'Other data'!$G$41</f>
        <v>0.10649712763784562</v>
      </c>
      <c r="BX135">
        <f>(BX$9*'Growing stock'!BT$122)*'Other data'!$G$41</f>
        <v>0.10609359855092601</v>
      </c>
      <c r="BY135">
        <f>(BY$9*'Growing stock'!BU$122)*'Other data'!$G$41</f>
        <v>0.10569294151226412</v>
      </c>
      <c r="BZ135">
        <f>(BZ$9*'Growing stock'!BV$122)*'Other data'!$G$41</f>
        <v>0.10529512596863094</v>
      </c>
    </row>
    <row r="136" spans="1:78" x14ac:dyDescent="0.35">
      <c r="A136" s="12" t="s">
        <v>119</v>
      </c>
      <c r="B136" s="152" t="s">
        <v>2</v>
      </c>
      <c r="C136" s="12" t="s">
        <v>35</v>
      </c>
      <c r="D136" s="40" t="s">
        <v>17</v>
      </c>
      <c r="E136" s="40" t="s">
        <v>21</v>
      </c>
      <c r="F136" t="s">
        <v>14</v>
      </c>
      <c r="J136">
        <f>(J$9*'Growing stock'!F$122)*'Other data'!$G$43*'Other data'!$G$41</f>
        <v>3.8828431490958268E-3</v>
      </c>
      <c r="K136">
        <f>(K$9*'Growing stock'!G$122)*'Other data'!$G$43*'Other data'!$G$41</f>
        <v>3.8965117100207333E-3</v>
      </c>
      <c r="L136">
        <f>(L$9*'Growing stock'!H$122)*'Other data'!$G$43*'Other data'!$G$41</f>
        <v>4.063602429755577E-3</v>
      </c>
      <c r="M136">
        <f>(M$9*'Growing stock'!I$122)*'Other data'!$G$43*'Other data'!$G$41</f>
        <v>4.2240840950001982E-3</v>
      </c>
      <c r="N136">
        <f>(N$9*'Growing stock'!J$122)*'Other data'!$G$43*'Other data'!$G$41</f>
        <v>4.4160855408741529E-3</v>
      </c>
      <c r="O136">
        <f>(O$9*'Growing stock'!K$122)*'Other data'!$G$43*'Other data'!$G$41</f>
        <v>4.6437996375951491E-3</v>
      </c>
      <c r="P136">
        <f>(P$9*'Growing stock'!L$122)*'Other data'!$G$43*'Other data'!$G$41</f>
        <v>4.7098313033642775E-3</v>
      </c>
      <c r="Q136">
        <f>(Q$9*'Growing stock'!M$122)*'Other data'!$G$43*'Other data'!$G$41</f>
        <v>5.3634066267135693E-3</v>
      </c>
      <c r="R136">
        <f>(R$9*'Growing stock'!N$122)*'Other data'!$G$43*'Other data'!$G$41</f>
        <v>6.3016535925427795E-3</v>
      </c>
      <c r="S136">
        <f>(S$9*'Growing stock'!O$122)*'Other data'!$G$43*'Other data'!$G$41</f>
        <v>6.659984629836367E-3</v>
      </c>
      <c r="T136">
        <f>(T$9*'Growing stock'!P$122)*'Other data'!$G$43*'Other data'!$G$41</f>
        <v>7.4997238222921777E-3</v>
      </c>
      <c r="U136">
        <f>(U$9*'Growing stock'!Q$122)*'Other data'!$G$43*'Other data'!$G$41</f>
        <v>8.6904648042905371E-3</v>
      </c>
      <c r="V136">
        <f>(V$9*'Growing stock'!R$122)*'Other data'!$G$43*'Other data'!$G$41</f>
        <v>8.9519847721499495E-3</v>
      </c>
      <c r="W136">
        <f>(W$9*'Growing stock'!S$122)*'Other data'!$G$43*'Other data'!$G$41</f>
        <v>9.5262242706116718E-3</v>
      </c>
      <c r="X136">
        <f>(X$9*'Growing stock'!T$122)*'Other data'!$G$43*'Other data'!$G$41</f>
        <v>2.2405294445850796E-2</v>
      </c>
      <c r="Y136">
        <f>(Y$9*'Growing stock'!U$122)*'Other data'!$G$43*'Other data'!$G$41</f>
        <v>2.3602889381927578E-2</v>
      </c>
      <c r="Z136">
        <f>(Z$9*'Growing stock'!V$122)*'Other data'!$G$43*'Other data'!$G$41</f>
        <v>2.3835980659563345E-2</v>
      </c>
      <c r="AA136">
        <f>(AA$9*'Growing stock'!W$122)*'Other data'!$G$43*'Other data'!$G$41</f>
        <v>2.4061355655391279E-2</v>
      </c>
      <c r="AB136">
        <f>(AB$9*'Growing stock'!X$122)*'Other data'!$G$43*'Other data'!$G$41</f>
        <v>2.4279391291659107E-2</v>
      </c>
      <c r="AC136">
        <f>(AC$9*'Growing stock'!Y$122)*'Other data'!$G$43*'Other data'!$G$41</f>
        <v>2.4388797468389921E-2</v>
      </c>
      <c r="AD136">
        <f>(AD$9*'Growing stock'!Z$122)*'Other data'!$G$43*'Other data'!$G$41</f>
        <v>2.4590696269285988E-2</v>
      </c>
      <c r="AE136">
        <f>(AE$9*'Growing stock'!AA$122)*'Other data'!$G$43*'Other data'!$G$41</f>
        <v>2.4787051357994409E-2</v>
      </c>
      <c r="AF136">
        <f>(AF$9*'Growing stock'!AB$122)*'Other data'!$G$43*'Other data'!$G$41</f>
        <v>2.4979154771509193E-2</v>
      </c>
      <c r="AG136">
        <f>(AG$9*'Growing stock'!AC$122)*'Other data'!$G$43*'Other data'!$G$41</f>
        <v>2.5165322005467446E-2</v>
      </c>
      <c r="AH136">
        <f>(AH$9*'Growing stock'!AD$122)*'Other data'!$G$43*'Other data'!$G$41</f>
        <v>2.5346280958463183E-2</v>
      </c>
      <c r="AI136">
        <f>(AI$9*'Growing stock'!AE$122)*'Other data'!$G$43*'Other data'!$G$41</f>
        <v>4.4665109792639685E-2</v>
      </c>
      <c r="AJ136">
        <f>(AJ$9*'Growing stock'!AF$122)*'Other data'!$G$43*'Other data'!$G$41</f>
        <v>4.4756293471448431E-2</v>
      </c>
      <c r="AK136">
        <f>(AK$9*'Growing stock'!AG$122)*'Other data'!$G$43*'Other data'!$G$41</f>
        <v>4.4846849685035842E-2</v>
      </c>
      <c r="AL136">
        <f>(AL$9*'Growing stock'!AH$122)*'Other data'!$G$43*'Other data'!$G$41</f>
        <v>4.4939713991260941E-2</v>
      </c>
      <c r="AM136">
        <f>(AM$9*'Growing stock'!AI$122)*'Other data'!$G$43*'Other data'!$G$41</f>
        <v>4.5035096281126279E-2</v>
      </c>
      <c r="AN136">
        <f>(AN$9*'Growing stock'!AJ$122)*'Other data'!$G$43*'Other data'!$G$41</f>
        <v>4.5134295744897197E-2</v>
      </c>
      <c r="AO136">
        <f>(AO$9*'Growing stock'!AK$122)*'Other data'!$G$43*'Other data'!$G$41</f>
        <v>4.5233782659157118E-2</v>
      </c>
      <c r="AP136">
        <f>(AP$9*'Growing stock'!AL$122)*'Other data'!$G$43*'Other data'!$G$41</f>
        <v>4.5335019330151861E-2</v>
      </c>
      <c r="AQ136">
        <f>(AQ$9*'Growing stock'!AM$122)*'Other data'!$G$43*'Other data'!$G$41</f>
        <v>4.5437448808101299E-2</v>
      </c>
      <c r="AR136">
        <f>(AR$9*'Growing stock'!AN$122)*'Other data'!$G$43*'Other data'!$G$41</f>
        <v>4.5674718995398093E-2</v>
      </c>
      <c r="AS136">
        <f>(AS$9*'Growing stock'!AO$122)*'Other data'!$G$43*'Other data'!$G$41</f>
        <v>4.5903572650296043E-2</v>
      </c>
      <c r="AT136">
        <f>(AT$9*'Growing stock'!AP$122)*'Other data'!$G$43*'Other data'!$G$41</f>
        <v>4.6127271041048613E-2</v>
      </c>
      <c r="AU136">
        <f>(AU$9*'Growing stock'!AQ$122)*'Other data'!$G$43*'Other data'!$G$41</f>
        <v>4.6344851572300942E-2</v>
      </c>
      <c r="AV136">
        <f>(AV$9*'Growing stock'!AR$122)*'Other data'!$G$43*'Other data'!$G$41</f>
        <v>4.6556472018994821E-2</v>
      </c>
      <c r="AW136">
        <f>(AW$9*'Growing stock'!AS$122)*'Other data'!$G$43*'Other data'!$G$41</f>
        <v>4.54135800540642E-2</v>
      </c>
      <c r="AX136">
        <f>(AX$9*'Growing stock'!AT$122)*'Other data'!$G$43*'Other data'!$G$41</f>
        <v>4.4279602938776877E-2</v>
      </c>
      <c r="AY136">
        <f>(AY$9*'Growing stock'!AU$122)*'Other data'!$G$43*'Other data'!$G$41</f>
        <v>4.3150892141639627E-2</v>
      </c>
      <c r="AZ136">
        <f>(AZ$9*'Growing stock'!AV$122)*'Other data'!$G$43*'Other data'!$G$41</f>
        <v>4.2028010260811072E-2</v>
      </c>
      <c r="BA136">
        <f>(BA$9*'Growing stock'!AW$122)*'Other data'!$G$43*'Other data'!$G$41</f>
        <v>4.5475522243283939E-2</v>
      </c>
      <c r="BB136">
        <f>(BB$9*'Growing stock'!AX$122)*'Other data'!$G$43*'Other data'!$G$41</f>
        <v>4.4268560908449134E-2</v>
      </c>
      <c r="BC136">
        <f>(BC$9*'Growing stock'!AY$122)*'Other data'!$G$43*'Other data'!$G$41</f>
        <v>4.3054450186516047E-2</v>
      </c>
      <c r="BD136">
        <f>(BD$9*'Growing stock'!AZ$122)*'Other data'!$G$43*'Other data'!$G$41</f>
        <v>4.1835527543868822E-2</v>
      </c>
      <c r="BE136">
        <f>(BE$9*'Growing stock'!BA$122)*'Other data'!$G$43*'Other data'!$G$41</f>
        <v>4.0730642649448416E-2</v>
      </c>
      <c r="BF136">
        <f>(BF$9*'Growing stock'!BB$122)*'Other data'!$G$43*'Other data'!$G$41</f>
        <v>4.0195658799894701E-2</v>
      </c>
      <c r="BG136">
        <f>(BG$9*'Growing stock'!BC$122)*'Other data'!$G$43*'Other data'!$G$41</f>
        <v>3.9753712725524408E-2</v>
      </c>
      <c r="BH136">
        <f>(BH$9*'Growing stock'!BD$122)*'Other data'!$G$43*'Other data'!$G$41</f>
        <v>3.9219096364819385E-2</v>
      </c>
      <c r="BI136">
        <f>(BI$9*'Growing stock'!BE$122)*'Other data'!$G$43*'Other data'!$G$41</f>
        <v>3.8687244392374316E-2</v>
      </c>
      <c r="BJ136">
        <f>(BJ$9*'Growing stock'!BF$122)*'Other data'!$G$43*'Other data'!$G$41</f>
        <v>3.8153541468299301E-2</v>
      </c>
      <c r="BK136">
        <f>(BK$9*'Growing stock'!BG$122)*'Other data'!$G$43*'Other data'!$G$41</f>
        <v>3.7622648726764706E-2</v>
      </c>
      <c r="BL136">
        <f>(BL$9*'Growing stock'!BH$122)*'Other data'!$G$43*'Other data'!$G$41</f>
        <v>3.709454403076537E-2</v>
      </c>
      <c r="BM136">
        <f>(BM$9*'Growing stock'!BI$122)*'Other data'!$G$43*'Other data'!$G$41</f>
        <v>3.6569205475197292E-2</v>
      </c>
      <c r="BN136">
        <f>(BN$9*'Growing stock'!BJ$122)*'Other data'!$G$43*'Other data'!$G$41</f>
        <v>3.6046611383829322E-2</v>
      </c>
      <c r="BO136">
        <f>(BO$9*'Growing stock'!BK$122)*'Other data'!$G$43*'Other data'!$G$41</f>
        <v>3.5526740306321102E-2</v>
      </c>
      <c r="BP136">
        <f>(BP$9*'Growing stock'!BL$122)*'Other data'!$G$43*'Other data'!$G$41</f>
        <v>3.5009571015288461E-2</v>
      </c>
      <c r="BQ136">
        <f>(BQ$9*'Growing stock'!BM$122)*'Other data'!$G$43*'Other data'!$G$41</f>
        <v>3.4873722418770063E-2</v>
      </c>
      <c r="BR136">
        <f>(BR$9*'Growing stock'!BN$122)*'Other data'!$G$43*'Other data'!$G$41</f>
        <v>3.4738865401953256E-2</v>
      </c>
      <c r="BS136">
        <f>(BS$9*'Growing stock'!BO$122)*'Other data'!$G$43*'Other data'!$G$41</f>
        <v>3.4604989147777675E-2</v>
      </c>
      <c r="BT136">
        <f>(BT$9*'Growing stock'!BP$122)*'Other data'!$G$43*'Other data'!$G$41</f>
        <v>3.4472082995949463E-2</v>
      </c>
      <c r="BU136">
        <f>(BU$9*'Growing stock'!BQ$122)*'Other data'!$G$43*'Other data'!$G$41</f>
        <v>3.4340136440111572E-2</v>
      </c>
      <c r="BV136">
        <f>(BV$9*'Growing stock'!BR$122)*'Other data'!$G$43*'Other data'!$G$41</f>
        <v>3.4209139125075179E-2</v>
      </c>
      <c r="BW136">
        <f>(BW$9*'Growing stock'!BS$122)*'Other data'!$G$43*'Other data'!$G$41</f>
        <v>3.4079080844110599E-2</v>
      </c>
      <c r="BX136">
        <f>(BX$9*'Growing stock'!BT$122)*'Other data'!$G$43*'Other data'!$G$41</f>
        <v>3.3949951536296326E-2</v>
      </c>
      <c r="BY136">
        <f>(BY$9*'Growing stock'!BU$122)*'Other data'!$G$43*'Other data'!$G$41</f>
        <v>3.3821741283924511E-2</v>
      </c>
      <c r="BZ136">
        <f>(BZ$9*'Growing stock'!BV$122)*'Other data'!$G$43*'Other data'!$G$41</f>
        <v>3.3694440309961902E-2</v>
      </c>
    </row>
    <row r="137" spans="1:78" x14ac:dyDescent="0.35">
      <c r="A137" s="12" t="s">
        <v>119</v>
      </c>
      <c r="B137" s="152" t="s">
        <v>2</v>
      </c>
      <c r="C137" s="12" t="s">
        <v>35</v>
      </c>
      <c r="D137" s="40" t="s">
        <v>17</v>
      </c>
      <c r="E137" s="40" t="s">
        <v>25</v>
      </c>
      <c r="F137" t="s">
        <v>13</v>
      </c>
      <c r="J137">
        <f>J$9*'Growing stock'!F$122*'Other data'!$E$47*'Other data'!$E$41</f>
        <v>6.0669424204622298E-4</v>
      </c>
      <c r="K137">
        <f>K$9*'Growing stock'!G$122*'Other data'!$E$47*'Other data'!$E$41</f>
        <v>6.0882995469073962E-4</v>
      </c>
      <c r="L137">
        <f>L$9*'Growing stock'!H$122*'Other data'!$E$47*'Other data'!$E$41</f>
        <v>6.3493787964930882E-4</v>
      </c>
      <c r="M137">
        <f>M$9*'Growing stock'!I$122*'Other data'!$E$47*'Other data'!$E$41</f>
        <v>6.6001313984378107E-4</v>
      </c>
      <c r="N137">
        <f>N$9*'Growing stock'!J$122*'Other data'!$E$47*'Other data'!$E$41</f>
        <v>6.9001336576158655E-4</v>
      </c>
      <c r="O137">
        <f>O$9*'Growing stock'!K$122*'Other data'!$E$47*'Other data'!$E$41</f>
        <v>7.2559369337424199E-4</v>
      </c>
      <c r="P137">
        <f>P$9*'Growing stock'!L$122*'Other data'!$E$47*'Other data'!$E$41</f>
        <v>7.3591114115066831E-4</v>
      </c>
      <c r="Q137">
        <f>Q$9*'Growing stock'!M$122*'Other data'!$E$47*'Other data'!$E$41</f>
        <v>8.3803228542399526E-4</v>
      </c>
      <c r="R137">
        <f>R$9*'Growing stock'!N$122*'Other data'!$E$47*'Other data'!$E$41</f>
        <v>9.8463337383480941E-4</v>
      </c>
      <c r="S137">
        <f>S$9*'Growing stock'!O$122*'Other data'!$E$47*'Other data'!$E$41</f>
        <v>1.0406225984119324E-3</v>
      </c>
      <c r="T137">
        <f>T$9*'Growing stock'!P$122*'Other data'!$E$47*'Other data'!$E$41</f>
        <v>1.1718318472331529E-3</v>
      </c>
      <c r="U137">
        <f>U$9*'Growing stock'!Q$122*'Other data'!$E$47*'Other data'!$E$41</f>
        <v>1.3578851256703965E-3</v>
      </c>
      <c r="V137">
        <f>V$9*'Growing stock'!R$122*'Other data'!$E$47*'Other data'!$E$41</f>
        <v>1.3987476206484299E-3</v>
      </c>
      <c r="W137">
        <f>W$9*'Growing stock'!S$122*'Other data'!$E$47*'Other data'!$E$41</f>
        <v>1.4884725422830737E-3</v>
      </c>
      <c r="X137">
        <f>X$9*'Growing stock'!T$122*'Other data'!$E$47*'Other data'!$E$41</f>
        <v>3.5008272571641873E-3</v>
      </c>
      <c r="Y137">
        <f>Y$9*'Growing stock'!U$122*'Other data'!$E$47*'Other data'!$E$41</f>
        <v>3.6879514659261844E-3</v>
      </c>
      <c r="Z137">
        <f>Z$9*'Growing stock'!V$122*'Other data'!$E$47*'Other data'!$E$41</f>
        <v>3.7243719780567725E-3</v>
      </c>
      <c r="AA137">
        <f>AA$9*'Growing stock'!W$122*'Other data'!$E$47*'Other data'!$E$41</f>
        <v>3.7595868211548868E-3</v>
      </c>
      <c r="AB137">
        <f>AB$9*'Growing stock'!X$122*'Other data'!$E$47*'Other data'!$E$41</f>
        <v>3.7936548893217356E-3</v>
      </c>
      <c r="AC137">
        <f>AC$9*'Growing stock'!Y$122*'Other data'!$E$47*'Other data'!$E$41</f>
        <v>3.8107496044359254E-3</v>
      </c>
      <c r="AD137">
        <f>AD$9*'Growing stock'!Z$122*'Other data'!$E$47*'Other data'!$E$41</f>
        <v>3.8422962920759357E-3</v>
      </c>
      <c r="AE137">
        <f>AE$9*'Growing stock'!AA$122*'Other data'!$E$47*'Other data'!$E$41</f>
        <v>3.8729767746866262E-3</v>
      </c>
      <c r="AF137">
        <f>AF$9*'Growing stock'!AB$122*'Other data'!$E$47*'Other data'!$E$41</f>
        <v>3.9029929330483119E-3</v>
      </c>
      <c r="AG137">
        <f>AG$9*'Growing stock'!AC$122*'Other data'!$E$47*'Other data'!$E$41</f>
        <v>3.932081563354289E-3</v>
      </c>
      <c r="AH137">
        <f>AH$9*'Growing stock'!AD$122*'Other data'!$E$47*'Other data'!$E$41</f>
        <v>3.9603563997598727E-3</v>
      </c>
      <c r="AI137">
        <f>AI$9*'Growing stock'!AE$122*'Other data'!$E$47*'Other data'!$E$41</f>
        <v>6.9789234050999507E-3</v>
      </c>
      <c r="AJ137">
        <f>AJ$9*'Growing stock'!AF$122*'Other data'!$E$47*'Other data'!$E$41</f>
        <v>6.9931708549138176E-3</v>
      </c>
      <c r="AK137">
        <f>AK$9*'Growing stock'!AG$122*'Other data'!$E$47*'Other data'!$E$41</f>
        <v>7.0073202632868498E-3</v>
      </c>
      <c r="AL137">
        <f>AL$9*'Growing stock'!AH$122*'Other data'!$E$47*'Other data'!$E$41</f>
        <v>7.0218303111345224E-3</v>
      </c>
      <c r="AM137">
        <f>AM$9*'Growing stock'!AI$122*'Other data'!$E$47*'Other data'!$E$41</f>
        <v>7.0367337939259813E-3</v>
      </c>
      <c r="AN137">
        <f>AN$9*'Growing stock'!AJ$122*'Other data'!$E$47*'Other data'!$E$41</f>
        <v>7.0522337101401869E-3</v>
      </c>
      <c r="AO137">
        <f>AO$9*'Growing stock'!AK$122*'Other data'!$E$47*'Other data'!$E$41</f>
        <v>7.0677785404932997E-3</v>
      </c>
      <c r="AP137">
        <f>AP$9*'Growing stock'!AL$122*'Other data'!$E$47*'Other data'!$E$41</f>
        <v>7.083596770336229E-3</v>
      </c>
      <c r="AQ137">
        <f>AQ$9*'Growing stock'!AM$122*'Other data'!$E$47*'Other data'!$E$41</f>
        <v>7.099601376265828E-3</v>
      </c>
      <c r="AR137">
        <f>AR$9*'Growing stock'!AN$122*'Other data'!$E$47*'Other data'!$E$41</f>
        <v>7.1366748430309532E-3</v>
      </c>
      <c r="AS137">
        <f>AS$9*'Growing stock'!AO$122*'Other data'!$E$47*'Other data'!$E$41</f>
        <v>7.1724332266087558E-3</v>
      </c>
      <c r="AT137">
        <f>AT$9*'Growing stock'!AP$122*'Other data'!$E$47*'Other data'!$E$41</f>
        <v>7.2073861001638456E-3</v>
      </c>
      <c r="AU137">
        <f>AU$9*'Growing stock'!AQ$122*'Other data'!$E$47*'Other data'!$E$41</f>
        <v>7.2413830581720233E-3</v>
      </c>
      <c r="AV137">
        <f>AV$9*'Growing stock'!AR$122*'Other data'!$E$47*'Other data'!$E$41</f>
        <v>7.2744487529679408E-3</v>
      </c>
      <c r="AW137">
        <f>AW$9*'Growing stock'!AS$122*'Other data'!$E$47*'Other data'!$E$41</f>
        <v>7.0958718834475314E-3</v>
      </c>
      <c r="AX137">
        <f>AX$9*'Growing stock'!AT$122*'Other data'!$E$47*'Other data'!$E$41</f>
        <v>6.9186879591838883E-3</v>
      </c>
      <c r="AY137">
        <f>AY$9*'Growing stock'!AU$122*'Other data'!$E$47*'Other data'!$E$41</f>
        <v>6.7423268971311921E-3</v>
      </c>
      <c r="AZ137">
        <f>AZ$9*'Growing stock'!AV$122*'Other data'!$E$47*'Other data'!$E$41</f>
        <v>6.56687660325173E-3</v>
      </c>
      <c r="BA137">
        <f>BA$9*'Growing stock'!AW$122*'Other data'!$E$47*'Other data'!$E$41</f>
        <v>7.1055503505131155E-3</v>
      </c>
      <c r="BB137">
        <f>BB$9*'Growing stock'!AX$122*'Other data'!$E$47*'Other data'!$E$41</f>
        <v>6.916962641945178E-3</v>
      </c>
      <c r="BC137">
        <f>BC$9*'Growing stock'!AY$122*'Other data'!$E$47*'Other data'!$E$41</f>
        <v>6.7272578416431323E-3</v>
      </c>
      <c r="BD137">
        <f>BD$9*'Growing stock'!AZ$122*'Other data'!$E$47*'Other data'!$E$41</f>
        <v>6.5368011787295044E-3</v>
      </c>
      <c r="BE137">
        <f>BE$9*'Growing stock'!BA$122*'Other data'!$E$47*'Other data'!$E$41</f>
        <v>6.3641629139763152E-3</v>
      </c>
      <c r="BF137">
        <f>BF$9*'Growing stock'!BB$122*'Other data'!$E$47*'Other data'!$E$41</f>
        <v>6.2805716874835471E-3</v>
      </c>
      <c r="BG137">
        <f>BG$9*'Growing stock'!BC$122*'Other data'!$E$47*'Other data'!$E$41</f>
        <v>6.2115176133631898E-3</v>
      </c>
      <c r="BH137">
        <f>BH$9*'Growing stock'!BD$122*'Other data'!$E$47*'Other data'!$E$41</f>
        <v>6.1279838070030295E-3</v>
      </c>
      <c r="BI137">
        <f>BI$9*'Growing stock'!BE$122*'Other data'!$E$47*'Other data'!$E$41</f>
        <v>6.0448819363084876E-3</v>
      </c>
      <c r="BJ137">
        <f>BJ$9*'Growing stock'!BF$122*'Other data'!$E$47*'Other data'!$E$41</f>
        <v>5.9614908544217658E-3</v>
      </c>
      <c r="BK137">
        <f>BK$9*'Growing stock'!BG$122*'Other data'!$E$47*'Other data'!$E$41</f>
        <v>5.8785388635569855E-3</v>
      </c>
      <c r="BL137">
        <f>BL$9*'Growing stock'!BH$122*'Other data'!$E$47*'Other data'!$E$41</f>
        <v>5.796022504807089E-3</v>
      </c>
      <c r="BM137">
        <f>BM$9*'Growing stock'!BI$122*'Other data'!$E$47*'Other data'!$E$41</f>
        <v>5.7139383554995768E-3</v>
      </c>
      <c r="BN137">
        <f>BN$9*'Growing stock'!BJ$122*'Other data'!$E$47*'Other data'!$E$41</f>
        <v>5.632283028723332E-3</v>
      </c>
      <c r="BO137">
        <f>BO$9*'Growing stock'!BK$122*'Other data'!$E$47*'Other data'!$E$41</f>
        <v>5.5510531728626723E-3</v>
      </c>
      <c r="BP137">
        <f>BP$9*'Growing stock'!BL$122*'Other data'!$E$47*'Other data'!$E$41</f>
        <v>5.4702454711388218E-3</v>
      </c>
      <c r="BQ137">
        <f>BQ$9*'Growing stock'!BM$122*'Other data'!$E$47*'Other data'!$E$41</f>
        <v>5.4490191279328234E-3</v>
      </c>
      <c r="BR137">
        <f>BR$9*'Growing stock'!BN$122*'Other data'!$E$47*'Other data'!$E$41</f>
        <v>5.4279477190551963E-3</v>
      </c>
      <c r="BS137">
        <f>BS$9*'Growing stock'!BO$122*'Other data'!$E$47*'Other data'!$E$41</f>
        <v>5.4070295543402628E-3</v>
      </c>
      <c r="BT137">
        <f>BT$9*'Growing stock'!BP$122*'Other data'!$E$47*'Other data'!$E$41</f>
        <v>5.386262968117104E-3</v>
      </c>
      <c r="BU137">
        <f>BU$9*'Growing stock'!BQ$122*'Other data'!$E$47*'Other data'!$E$41</f>
        <v>5.3656463187674343E-3</v>
      </c>
      <c r="BV137">
        <f>BV$9*'Growing stock'!BR$122*'Other data'!$E$47*'Other data'!$E$41</f>
        <v>5.3451779882929974E-3</v>
      </c>
      <c r="BW137">
        <f>BW$9*'Growing stock'!BS$122*'Other data'!$E$47*'Other data'!$E$41</f>
        <v>5.324856381892281E-3</v>
      </c>
      <c r="BX137">
        <f>BX$9*'Growing stock'!BT$122*'Other data'!$E$47*'Other data'!$E$41</f>
        <v>5.3046799275463007E-3</v>
      </c>
      <c r="BY137">
        <f>BY$9*'Growing stock'!BU$122*'Other data'!$E$47*'Other data'!$E$41</f>
        <v>5.2846470756132066E-3</v>
      </c>
      <c r="BZ137">
        <f>BZ$9*'Growing stock'!BV$122*'Other data'!$E$47*'Other data'!$E$41</f>
        <v>5.2647562984315475E-3</v>
      </c>
    </row>
    <row r="138" spans="1:78" x14ac:dyDescent="0.35">
      <c r="A138" s="12" t="s">
        <v>119</v>
      </c>
      <c r="B138" s="152" t="s">
        <v>2</v>
      </c>
      <c r="C138" s="12" t="s">
        <v>35</v>
      </c>
      <c r="D138" s="40" t="s">
        <v>17</v>
      </c>
      <c r="E138" s="40" t="s">
        <v>23</v>
      </c>
      <c r="F138" t="s">
        <v>14</v>
      </c>
      <c r="J138">
        <f>J$9*'Growing stock'!F$122*'Other data'!$E$41*'Other data'!$E$45</f>
        <v>2.3256612611771885E-3</v>
      </c>
      <c r="K138">
        <f>K$9*'Growing stock'!G$122*'Other data'!$E$41*'Other data'!$E$45</f>
        <v>2.3338481596478352E-3</v>
      </c>
      <c r="L138">
        <f>L$9*'Growing stock'!H$122*'Other data'!$E$41*'Other data'!$E$45</f>
        <v>2.433928538655684E-3</v>
      </c>
      <c r="M138">
        <f>M$9*'Growing stock'!I$122*'Other data'!$E$41*'Other data'!$E$45</f>
        <v>2.530050369401161E-3</v>
      </c>
      <c r="N138">
        <f>N$9*'Growing stock'!J$122*'Other data'!$E$41*'Other data'!$E$45</f>
        <v>2.6450512354194147E-3</v>
      </c>
      <c r="O138">
        <f>O$9*'Growing stock'!K$122*'Other data'!$E$41*'Other data'!$E$45</f>
        <v>2.7814424912679277E-3</v>
      </c>
      <c r="P138">
        <f>P$9*'Growing stock'!L$122*'Other data'!$E$41*'Other data'!$E$45</f>
        <v>2.8209927077442287E-3</v>
      </c>
      <c r="Q138">
        <f>Q$9*'Growing stock'!M$122*'Other data'!$E$41*'Other data'!$E$45</f>
        <v>3.2124570941253153E-3</v>
      </c>
      <c r="R138">
        <f>R$9*'Growing stock'!N$122*'Other data'!$E$41*'Other data'!$E$45</f>
        <v>3.774427933033436E-3</v>
      </c>
      <c r="S138">
        <f>S$9*'Growing stock'!O$122*'Other data'!$E$41*'Other data'!$E$45</f>
        <v>3.9890532939124085E-3</v>
      </c>
      <c r="T138">
        <f>T$9*'Growing stock'!P$122*'Other data'!$E$41*'Other data'!$E$45</f>
        <v>4.4920220810604197E-3</v>
      </c>
      <c r="U138">
        <f>U$9*'Growing stock'!Q$122*'Other data'!$E$41*'Other data'!$E$45</f>
        <v>5.2052263150698533E-3</v>
      </c>
      <c r="V138">
        <f>V$9*'Growing stock'!R$122*'Other data'!$E$41*'Other data'!$E$45</f>
        <v>5.3618658791523156E-3</v>
      </c>
      <c r="W138">
        <f>W$9*'Growing stock'!S$122*'Other data'!$E$41*'Other data'!$E$45</f>
        <v>5.7058114120851168E-3</v>
      </c>
      <c r="X138">
        <f>X$9*'Growing stock'!T$122*'Other data'!$E$41*'Other data'!$E$45</f>
        <v>1.3419837819129385E-2</v>
      </c>
      <c r="Y138">
        <f>Y$9*'Growing stock'!U$122*'Other data'!$E$41*'Other data'!$E$45</f>
        <v>1.4137147286050374E-2</v>
      </c>
      <c r="Z138">
        <f>Z$9*'Growing stock'!V$122*'Other data'!$E$41*'Other data'!$E$45</f>
        <v>1.4276759249217629E-2</v>
      </c>
      <c r="AA138">
        <f>AA$9*'Growing stock'!W$122*'Other data'!$E$41*'Other data'!$E$45</f>
        <v>1.4411749481093734E-2</v>
      </c>
      <c r="AB138">
        <f>AB$9*'Growing stock'!X$122*'Other data'!$E$41*'Other data'!$E$45</f>
        <v>1.454234374239999E-2</v>
      </c>
      <c r="AC138">
        <f>AC$9*'Growing stock'!Y$122*'Other data'!$E$41*'Other data'!$E$45</f>
        <v>1.460787348367105E-2</v>
      </c>
      <c r="AD138">
        <f>AD$9*'Growing stock'!Z$122*'Other data'!$E$41*'Other data'!$E$45</f>
        <v>1.4728802452957757E-2</v>
      </c>
      <c r="AE138">
        <f>AE$9*'Growing stock'!AA$122*'Other data'!$E$41*'Other data'!$E$45</f>
        <v>1.4846410969632068E-2</v>
      </c>
      <c r="AF138">
        <f>AF$9*'Growing stock'!AB$122*'Other data'!$E$41*'Other data'!$E$45</f>
        <v>1.4961472910018529E-2</v>
      </c>
      <c r="AG138">
        <f>AG$9*'Growing stock'!AC$122*'Other data'!$E$41*'Other data'!$E$45</f>
        <v>1.507297932619144E-2</v>
      </c>
      <c r="AH138">
        <f>AH$9*'Growing stock'!AD$122*'Other data'!$E$41*'Other data'!$E$45</f>
        <v>1.5181366199079513E-2</v>
      </c>
      <c r="AI138">
        <f>AI$9*'Growing stock'!AE$122*'Other data'!$E$41*'Other data'!$E$45</f>
        <v>2.6752539719549814E-2</v>
      </c>
      <c r="AJ138">
        <f>AJ$9*'Growing stock'!AF$122*'Other data'!$E$41*'Other data'!$E$45</f>
        <v>2.6807154943836304E-2</v>
      </c>
      <c r="AK138">
        <f>AK$9*'Growing stock'!AG$122*'Other data'!$E$41*'Other data'!$E$45</f>
        <v>2.6861394342599595E-2</v>
      </c>
      <c r="AL138">
        <f>AL$9*'Growing stock'!AH$122*'Other data'!$E$41*'Other data'!$E$45</f>
        <v>2.6917016192682337E-2</v>
      </c>
      <c r="AM138">
        <f>AM$9*'Growing stock'!AI$122*'Other data'!$E$41*'Other data'!$E$45</f>
        <v>2.6974146210049597E-2</v>
      </c>
      <c r="AN138">
        <f>AN$9*'Growing stock'!AJ$122*'Other data'!$E$41*'Other data'!$E$45</f>
        <v>2.7033562555537387E-2</v>
      </c>
      <c r="AO138">
        <f>AO$9*'Growing stock'!AK$122*'Other data'!$E$41*'Other data'!$E$45</f>
        <v>2.7093151071890986E-2</v>
      </c>
      <c r="AP138">
        <f>AP$9*'Growing stock'!AL$122*'Other data'!$E$41*'Other data'!$E$45</f>
        <v>2.715378761962221E-2</v>
      </c>
      <c r="AQ138">
        <f>AQ$9*'Growing stock'!AM$122*'Other data'!$E$41*'Other data'!$E$45</f>
        <v>2.7215138609019012E-2</v>
      </c>
      <c r="AR138">
        <f>AR$9*'Growing stock'!AN$122*'Other data'!$E$41*'Other data'!$E$45</f>
        <v>2.7357253564951989E-2</v>
      </c>
      <c r="AS138">
        <f>AS$9*'Growing stock'!AO$122*'Other data'!$E$41*'Other data'!$E$45</f>
        <v>2.7494327368666902E-2</v>
      </c>
      <c r="AT138">
        <f>AT$9*'Growing stock'!AP$122*'Other data'!$E$41*'Other data'!$E$45</f>
        <v>2.7628313383961413E-2</v>
      </c>
      <c r="AU138">
        <f>AU$9*'Growing stock'!AQ$122*'Other data'!$E$41*'Other data'!$E$45</f>
        <v>2.775863505632609E-2</v>
      </c>
      <c r="AV138">
        <f>AV$9*'Growing stock'!AR$122*'Other data'!$E$41*'Other data'!$E$45</f>
        <v>2.7885386886377109E-2</v>
      </c>
      <c r="AW138">
        <f>AW$9*'Growing stock'!AS$122*'Other data'!$E$41*'Other data'!$E$45</f>
        <v>2.7200842219882202E-2</v>
      </c>
      <c r="AX138">
        <f>AX$9*'Growing stock'!AT$122*'Other data'!$E$41*'Other data'!$E$45</f>
        <v>2.652163717687157E-2</v>
      </c>
      <c r="AY138">
        <f>AY$9*'Growing stock'!AU$122*'Other data'!$E$41*'Other data'!$E$45</f>
        <v>2.5845586439002904E-2</v>
      </c>
      <c r="AZ138">
        <f>AZ$9*'Growing stock'!AV$122*'Other data'!$E$41*'Other data'!$E$45</f>
        <v>2.5173026979131635E-2</v>
      </c>
      <c r="BA138">
        <f>BA$9*'Growing stock'!AW$122*'Other data'!$E$41*'Other data'!$E$45</f>
        <v>2.7237943010300279E-2</v>
      </c>
      <c r="BB138">
        <f>BB$9*'Growing stock'!AX$122*'Other data'!$E$41*'Other data'!$E$45</f>
        <v>2.6515023460789849E-2</v>
      </c>
      <c r="BC138">
        <f>BC$9*'Growing stock'!AY$122*'Other data'!$E$41*'Other data'!$E$45</f>
        <v>2.5787821726298676E-2</v>
      </c>
      <c r="BD138">
        <f>BD$9*'Growing stock'!AZ$122*'Other data'!$E$41*'Other data'!$E$45</f>
        <v>2.5057737851796436E-2</v>
      </c>
      <c r="BE138">
        <f>BE$9*'Growing stock'!BA$122*'Other data'!$E$41*'Other data'!$E$45</f>
        <v>2.4395957836909211E-2</v>
      </c>
      <c r="BF138">
        <f>BF$9*'Growing stock'!BB$122*'Other data'!$E$41*'Other data'!$E$45</f>
        <v>2.4075524802020264E-2</v>
      </c>
      <c r="BG138">
        <f>BG$9*'Growing stock'!BC$122*'Other data'!$E$41*'Other data'!$E$45</f>
        <v>2.3810817517892231E-2</v>
      </c>
      <c r="BH138">
        <f>BH$9*'Growing stock'!BD$122*'Other data'!$E$41*'Other data'!$E$45</f>
        <v>2.3490604593511613E-2</v>
      </c>
      <c r="BI138">
        <f>BI$9*'Growing stock'!BE$122*'Other data'!$E$41*'Other data'!$E$45</f>
        <v>2.3172047422515871E-2</v>
      </c>
      <c r="BJ138">
        <f>BJ$9*'Growing stock'!BF$122*'Other data'!$E$41*'Other data'!$E$45</f>
        <v>2.2852381608616773E-2</v>
      </c>
      <c r="BK138">
        <f>BK$9*'Growing stock'!BG$122*'Other data'!$E$41*'Other data'!$E$45</f>
        <v>2.2534398976968444E-2</v>
      </c>
      <c r="BL138">
        <f>BL$9*'Growing stock'!BH$122*'Other data'!$E$41*'Other data'!$E$45</f>
        <v>2.2218086268427174E-2</v>
      </c>
      <c r="BM138">
        <f>BM$9*'Growing stock'!BI$122*'Other data'!$E$41*'Other data'!$E$45</f>
        <v>2.1903430362748378E-2</v>
      </c>
      <c r="BN138">
        <f>BN$9*'Growing stock'!BJ$122*'Other data'!$E$41*'Other data'!$E$45</f>
        <v>2.1590418276772775E-2</v>
      </c>
      <c r="BO138">
        <f>BO$9*'Growing stock'!BK$122*'Other data'!$E$41*'Other data'!$E$45</f>
        <v>2.1279037162640242E-2</v>
      </c>
      <c r="BP138">
        <f>BP$9*'Growing stock'!BL$122*'Other data'!$E$41*'Other data'!$E$45</f>
        <v>2.0969274306032154E-2</v>
      </c>
      <c r="BQ138">
        <f>BQ$9*'Growing stock'!BM$122*'Other data'!$E$41*'Other data'!$E$45</f>
        <v>2.0887906657075826E-2</v>
      </c>
      <c r="BR138">
        <f>BR$9*'Growing stock'!BN$122*'Other data'!$E$41*'Other data'!$E$45</f>
        <v>2.0807132923044917E-2</v>
      </c>
      <c r="BS138">
        <f>BS$9*'Growing stock'!BO$122*'Other data'!$E$41*'Other data'!$E$45</f>
        <v>2.0726946624971009E-2</v>
      </c>
      <c r="BT138">
        <f>BT$9*'Growing stock'!BP$122*'Other data'!$E$41*'Other data'!$E$45</f>
        <v>2.0647341377782236E-2</v>
      </c>
      <c r="BU138">
        <f>BU$9*'Growing stock'!BQ$122*'Other data'!$E$41*'Other data'!$E$45</f>
        <v>2.0568310888608499E-2</v>
      </c>
      <c r="BV138">
        <f>BV$9*'Growing stock'!BR$122*'Other data'!$E$41*'Other data'!$E$45</f>
        <v>2.0489848955123159E-2</v>
      </c>
      <c r="BW138">
        <f>BW$9*'Growing stock'!BS$122*'Other data'!$E$41*'Other data'!$E$45</f>
        <v>2.0411949463920415E-2</v>
      </c>
      <c r="BX138">
        <f>BX$9*'Growing stock'!BT$122*'Other data'!$E$41*'Other data'!$E$45</f>
        <v>2.0334606388927486E-2</v>
      </c>
      <c r="BY138">
        <f>BY$9*'Growing stock'!BU$122*'Other data'!$E$41*'Other data'!$E$45</f>
        <v>2.0257813789850622E-2</v>
      </c>
      <c r="BZ138">
        <f>BZ$9*'Growing stock'!BV$122*'Other data'!$E$41*'Other data'!$E$45</f>
        <v>2.0181565810654268E-2</v>
      </c>
    </row>
    <row r="139" spans="1:78" x14ac:dyDescent="0.35">
      <c r="A139" s="12" t="s">
        <v>119</v>
      </c>
      <c r="B139" s="152" t="s">
        <v>2</v>
      </c>
      <c r="C139" s="12" t="s">
        <v>35</v>
      </c>
      <c r="D139" s="40" t="s">
        <v>17</v>
      </c>
      <c r="E139" s="40" t="s">
        <v>24</v>
      </c>
      <c r="F139" t="s">
        <v>15</v>
      </c>
      <c r="J139">
        <f>J$9*'Growing stock'!F$122*'Other data'!$E$41*'Other data'!$E$46</f>
        <v>2.0223141401540769E-4</v>
      </c>
      <c r="K139">
        <f>K$9*'Growing stock'!G$122*'Other data'!$E$41*'Other data'!$E$46</f>
        <v>2.0294331823024654E-4</v>
      </c>
      <c r="L139">
        <f>L$9*'Growing stock'!H$122*'Other data'!$E$41*'Other data'!$E$46</f>
        <v>2.1164595988310296E-4</v>
      </c>
      <c r="M139">
        <f>M$9*'Growing stock'!I$122*'Other data'!$E$41*'Other data'!$E$46</f>
        <v>2.2000437994792706E-4</v>
      </c>
      <c r="N139">
        <f>N$9*'Growing stock'!J$122*'Other data'!$E$41*'Other data'!$E$46</f>
        <v>2.3000445525386216E-4</v>
      </c>
      <c r="O139">
        <f>O$9*'Growing stock'!K$122*'Other data'!$E$41*'Other data'!$E$46</f>
        <v>2.4186456445808067E-4</v>
      </c>
      <c r="P139">
        <f>P$9*'Growing stock'!L$122*'Other data'!$E$41*'Other data'!$E$46</f>
        <v>2.4530371371688945E-4</v>
      </c>
      <c r="Q139">
        <f>Q$9*'Growing stock'!M$122*'Other data'!$E$41*'Other data'!$E$46</f>
        <v>2.7934409514133177E-4</v>
      </c>
      <c r="R139">
        <f>R$9*'Growing stock'!N$122*'Other data'!$E$41*'Other data'!$E$46</f>
        <v>3.2821112461160312E-4</v>
      </c>
      <c r="S139">
        <f>S$9*'Growing stock'!O$122*'Other data'!$E$41*'Other data'!$E$46</f>
        <v>3.4687419947064416E-4</v>
      </c>
      <c r="T139">
        <f>T$9*'Growing stock'!P$122*'Other data'!$E$41*'Other data'!$E$46</f>
        <v>3.906106157443843E-4</v>
      </c>
      <c r="U139">
        <f>U$9*'Growing stock'!Q$122*'Other data'!$E$41*'Other data'!$E$46</f>
        <v>4.5262837522346548E-4</v>
      </c>
      <c r="V139">
        <f>V$9*'Growing stock'!R$122*'Other data'!$E$41*'Other data'!$E$46</f>
        <v>4.6624920688281005E-4</v>
      </c>
      <c r="W139">
        <f>W$9*'Growing stock'!S$122*'Other data'!$E$41*'Other data'!$E$46</f>
        <v>4.9615751409435801E-4</v>
      </c>
      <c r="X139">
        <f>X$9*'Growing stock'!T$122*'Other data'!$E$41*'Other data'!$E$46</f>
        <v>1.1669424190547291E-3</v>
      </c>
      <c r="Y139">
        <f>Y$9*'Growing stock'!U$122*'Other data'!$E$41*'Other data'!$E$46</f>
        <v>1.2293171553087281E-3</v>
      </c>
      <c r="Z139">
        <f>Z$9*'Growing stock'!V$122*'Other data'!$E$41*'Other data'!$E$46</f>
        <v>1.2414573260189242E-3</v>
      </c>
      <c r="AA139">
        <f>AA$9*'Growing stock'!W$122*'Other data'!$E$41*'Other data'!$E$46</f>
        <v>1.2531956070516289E-3</v>
      </c>
      <c r="AB139">
        <f>AB$9*'Growing stock'!X$122*'Other data'!$E$41*'Other data'!$E$46</f>
        <v>1.2645516297739121E-3</v>
      </c>
      <c r="AC139">
        <f>AC$9*'Growing stock'!Y$122*'Other data'!$E$41*'Other data'!$E$46</f>
        <v>1.2702498681453087E-3</v>
      </c>
      <c r="AD139">
        <f>AD$9*'Growing stock'!Z$122*'Other data'!$E$41*'Other data'!$E$46</f>
        <v>1.2807654306919789E-3</v>
      </c>
      <c r="AE139">
        <f>AE$9*'Growing stock'!AA$122*'Other data'!$E$41*'Other data'!$E$46</f>
        <v>1.2909922582288755E-3</v>
      </c>
      <c r="AF139">
        <f>AF$9*'Growing stock'!AB$122*'Other data'!$E$41*'Other data'!$E$46</f>
        <v>1.3009976443494372E-3</v>
      </c>
      <c r="AG139">
        <f>AG$9*'Growing stock'!AC$122*'Other data'!$E$41*'Other data'!$E$46</f>
        <v>1.3106938544514297E-3</v>
      </c>
      <c r="AH139">
        <f>AH$9*'Growing stock'!AD$122*'Other data'!$E$41*'Other data'!$E$46</f>
        <v>1.3201187999199576E-3</v>
      </c>
      <c r="AI139">
        <f>AI$9*'Growing stock'!AE$122*'Other data'!$E$41*'Other data'!$E$46</f>
        <v>2.3263078016999839E-3</v>
      </c>
      <c r="AJ139">
        <f>AJ$9*'Growing stock'!AF$122*'Other data'!$E$41*'Other data'!$E$46</f>
        <v>2.3310569516379396E-3</v>
      </c>
      <c r="AK139">
        <f>AK$9*'Growing stock'!AG$122*'Other data'!$E$41*'Other data'!$E$46</f>
        <v>2.3357734210956169E-3</v>
      </c>
      <c r="AL139">
        <f>AL$9*'Growing stock'!AH$122*'Other data'!$E$41*'Other data'!$E$46</f>
        <v>2.3406101037115076E-3</v>
      </c>
      <c r="AM139">
        <f>AM$9*'Growing stock'!AI$122*'Other data'!$E$41*'Other data'!$E$46</f>
        <v>2.3455779313086606E-3</v>
      </c>
      <c r="AN139">
        <f>AN$9*'Growing stock'!AJ$122*'Other data'!$E$41*'Other data'!$E$46</f>
        <v>2.3507445700467291E-3</v>
      </c>
      <c r="AO139">
        <f>AO$9*'Growing stock'!AK$122*'Other data'!$E$41*'Other data'!$E$46</f>
        <v>2.3559261801644337E-3</v>
      </c>
      <c r="AP139">
        <f>AP$9*'Growing stock'!AL$122*'Other data'!$E$41*'Other data'!$E$46</f>
        <v>2.3611989234454097E-3</v>
      </c>
      <c r="AQ139">
        <f>AQ$9*'Growing stock'!AM$122*'Other data'!$E$41*'Other data'!$E$46</f>
        <v>2.3665337920886096E-3</v>
      </c>
      <c r="AR139">
        <f>AR$9*'Growing stock'!AN$122*'Other data'!$E$41*'Other data'!$E$46</f>
        <v>2.3788916143436512E-3</v>
      </c>
      <c r="AS139">
        <f>AS$9*'Growing stock'!AO$122*'Other data'!$E$41*'Other data'!$E$46</f>
        <v>2.3908110755362522E-3</v>
      </c>
      <c r="AT139">
        <f>AT$9*'Growing stock'!AP$122*'Other data'!$E$41*'Other data'!$E$46</f>
        <v>2.4024620333879488E-3</v>
      </c>
      <c r="AU139">
        <f>AU$9*'Growing stock'!AQ$122*'Other data'!$E$41*'Other data'!$E$46</f>
        <v>2.4137943527240079E-3</v>
      </c>
      <c r="AV139">
        <f>AV$9*'Growing stock'!AR$122*'Other data'!$E$41*'Other data'!$E$46</f>
        <v>2.4248162509893137E-3</v>
      </c>
      <c r="AW139">
        <f>AW$9*'Growing stock'!AS$122*'Other data'!$E$41*'Other data'!$E$46</f>
        <v>2.3652906278158435E-3</v>
      </c>
      <c r="AX139">
        <f>AX$9*'Growing stock'!AT$122*'Other data'!$E$41*'Other data'!$E$46</f>
        <v>2.3062293197279628E-3</v>
      </c>
      <c r="AY139">
        <f>AY$9*'Growing stock'!AU$122*'Other data'!$E$41*'Other data'!$E$46</f>
        <v>2.2474422990437309E-3</v>
      </c>
      <c r="AZ139">
        <f>AZ$9*'Growing stock'!AV$122*'Other data'!$E$41*'Other data'!$E$46</f>
        <v>2.1889588677505767E-3</v>
      </c>
      <c r="BA139">
        <f>BA$9*'Growing stock'!AW$122*'Other data'!$E$41*'Other data'!$E$46</f>
        <v>2.3685167835043718E-3</v>
      </c>
      <c r="BB139">
        <f>BB$9*'Growing stock'!AX$122*'Other data'!$E$41*'Other data'!$E$46</f>
        <v>2.3056542139817259E-3</v>
      </c>
      <c r="BC139">
        <f>BC$9*'Growing stock'!AY$122*'Other data'!$E$41*'Other data'!$E$46</f>
        <v>2.2424192805477108E-3</v>
      </c>
      <c r="BD139">
        <f>BD$9*'Growing stock'!AZ$122*'Other data'!$E$41*'Other data'!$E$46</f>
        <v>2.1789337262431681E-3</v>
      </c>
      <c r="BE139">
        <f>BE$9*'Growing stock'!BA$122*'Other data'!$E$41*'Other data'!$E$46</f>
        <v>2.1213876379921055E-3</v>
      </c>
      <c r="BF139">
        <f>BF$9*'Growing stock'!BB$122*'Other data'!$E$41*'Other data'!$E$46</f>
        <v>2.0935238958278489E-3</v>
      </c>
      <c r="BG139">
        <f>BG$9*'Growing stock'!BC$122*'Other data'!$E$41*'Other data'!$E$46</f>
        <v>2.0705058711210636E-3</v>
      </c>
      <c r="BH139">
        <f>BH$9*'Growing stock'!BD$122*'Other data'!$E$41*'Other data'!$E$46</f>
        <v>2.0426612690010097E-3</v>
      </c>
      <c r="BI139">
        <f>BI$9*'Growing stock'!BE$122*'Other data'!$E$41*'Other data'!$E$46</f>
        <v>2.0149606454361625E-3</v>
      </c>
      <c r="BJ139">
        <f>BJ$9*'Growing stock'!BF$122*'Other data'!$E$41*'Other data'!$E$46</f>
        <v>1.9871636181405888E-3</v>
      </c>
      <c r="BK139">
        <f>BK$9*'Growing stock'!BG$122*'Other data'!$E$41*'Other data'!$E$46</f>
        <v>1.9595129545189952E-3</v>
      </c>
      <c r="BL139">
        <f>BL$9*'Growing stock'!BH$122*'Other data'!$E$41*'Other data'!$E$46</f>
        <v>1.9320075016023631E-3</v>
      </c>
      <c r="BM139">
        <f>BM$9*'Growing stock'!BI$122*'Other data'!$E$41*'Other data'!$E$46</f>
        <v>1.9046461184998589E-3</v>
      </c>
      <c r="BN139">
        <f>BN$9*'Growing stock'!BJ$122*'Other data'!$E$41*'Other data'!$E$46</f>
        <v>1.8774276762411107E-3</v>
      </c>
      <c r="BO139">
        <f>BO$9*'Growing stock'!BK$122*'Other data'!$E$41*'Other data'!$E$46</f>
        <v>1.8503510576208908E-3</v>
      </c>
      <c r="BP139">
        <f>BP$9*'Growing stock'!BL$122*'Other data'!$E$41*'Other data'!$E$46</f>
        <v>1.8234151570462743E-3</v>
      </c>
      <c r="BQ139">
        <f>BQ$9*'Growing stock'!BM$122*'Other data'!$E$41*'Other data'!$E$46</f>
        <v>1.8163397093109413E-3</v>
      </c>
      <c r="BR139">
        <f>BR$9*'Growing stock'!BN$122*'Other data'!$E$41*'Other data'!$E$46</f>
        <v>1.8093159063517321E-3</v>
      </c>
      <c r="BS139">
        <f>BS$9*'Growing stock'!BO$122*'Other data'!$E$41*'Other data'!$E$46</f>
        <v>1.8023431847800876E-3</v>
      </c>
      <c r="BT139">
        <f>BT$9*'Growing stock'!BP$122*'Other data'!$E$41*'Other data'!$E$46</f>
        <v>1.7954209893723684E-3</v>
      </c>
      <c r="BU139">
        <f>BU$9*'Growing stock'!BQ$122*'Other data'!$E$41*'Other data'!$E$46</f>
        <v>1.788548772922478E-3</v>
      </c>
      <c r="BV139">
        <f>BV$9*'Growing stock'!BR$122*'Other data'!$E$41*'Other data'!$E$46</f>
        <v>1.7817259960976658E-3</v>
      </c>
      <c r="BW139">
        <f>BW$9*'Growing stock'!BS$122*'Other data'!$E$41*'Other data'!$E$46</f>
        <v>1.7749521272974274E-3</v>
      </c>
      <c r="BX139">
        <f>BX$9*'Growing stock'!BT$122*'Other data'!$E$41*'Other data'!$E$46</f>
        <v>1.7682266425154336E-3</v>
      </c>
      <c r="BY139">
        <f>BY$9*'Growing stock'!BU$122*'Other data'!$E$41*'Other data'!$E$46</f>
        <v>1.761549025204402E-3</v>
      </c>
      <c r="BZ139">
        <f>BZ$9*'Growing stock'!BV$122*'Other data'!$E$41*'Other data'!$E$46</f>
        <v>1.7549187661438492E-3</v>
      </c>
    </row>
    <row r="140" spans="1:78" x14ac:dyDescent="0.35">
      <c r="A140" s="12"/>
      <c r="B140" s="151"/>
      <c r="C140" s="74"/>
    </row>
    <row r="141" spans="1:78" x14ac:dyDescent="0.35">
      <c r="A141" s="12" t="s">
        <v>119</v>
      </c>
      <c r="B141" s="152" t="s">
        <v>2</v>
      </c>
      <c r="C141" s="74" t="s">
        <v>8</v>
      </c>
      <c r="D141" s="40" t="s">
        <v>114</v>
      </c>
      <c r="E141" s="40" t="s">
        <v>120</v>
      </c>
      <c r="F141" t="s">
        <v>57</v>
      </c>
      <c r="J141">
        <f>J103+J108+J109+J114+J115+J120</f>
        <v>1.1643378572190066E-2</v>
      </c>
      <c r="K141">
        <f t="shared" ref="K141:BV141" si="58">K103+K108+K109+K114+K115+K120</f>
        <v>1.0941225922426336E-2</v>
      </c>
      <c r="L141">
        <f t="shared" si="58"/>
        <v>1.0729123208266097E-2</v>
      </c>
      <c r="M141">
        <f t="shared" si="58"/>
        <v>1.0525409939059196E-2</v>
      </c>
      <c r="N141">
        <f t="shared" si="58"/>
        <v>1.0418646276346592E-2</v>
      </c>
      <c r="O141">
        <f t="shared" si="58"/>
        <v>1.0403509847020627E-2</v>
      </c>
      <c r="P141">
        <f t="shared" si="58"/>
        <v>1.0045769352983756E-2</v>
      </c>
      <c r="Q141">
        <f t="shared" si="58"/>
        <v>9.7599035638745151E-3</v>
      </c>
      <c r="R141">
        <f t="shared" si="58"/>
        <v>9.9703357284092482E-3</v>
      </c>
      <c r="S141">
        <f t="shared" si="58"/>
        <v>9.2962646330511205E-3</v>
      </c>
      <c r="T141">
        <f t="shared" si="58"/>
        <v>9.3428462763776657E-3</v>
      </c>
      <c r="U141">
        <f t="shared" si="58"/>
        <v>9.7532455813103165E-3</v>
      </c>
      <c r="V141">
        <f t="shared" si="58"/>
        <v>9.1215184542288823E-3</v>
      </c>
      <c r="W141">
        <f t="shared" si="58"/>
        <v>8.8703531768676638E-3</v>
      </c>
      <c r="X141">
        <f t="shared" si="58"/>
        <v>1.917132538536714E-2</v>
      </c>
      <c r="Y141">
        <f t="shared" si="58"/>
        <v>1.8647512124363688E-2</v>
      </c>
      <c r="Z141">
        <f t="shared" si="58"/>
        <v>1.9045814076167129E-2</v>
      </c>
      <c r="AA141">
        <f t="shared" si="58"/>
        <v>1.943093059205106E-2</v>
      </c>
      <c r="AB141">
        <f t="shared" si="58"/>
        <v>1.9803505749598972E-2</v>
      </c>
      <c r="AC141">
        <f t="shared" si="58"/>
        <v>2.0215182093179691E-2</v>
      </c>
      <c r="AD141">
        <f t="shared" si="58"/>
        <v>2.0566479969349842E-2</v>
      </c>
      <c r="AE141">
        <f t="shared" si="58"/>
        <v>2.0906530941393678E-2</v>
      </c>
      <c r="AF141">
        <f t="shared" si="58"/>
        <v>2.1235290376479282E-2</v>
      </c>
      <c r="AG141">
        <f t="shared" si="58"/>
        <v>2.1554228100480917E-2</v>
      </c>
      <c r="AH141">
        <f t="shared" si="58"/>
        <v>2.1863535065478886E-2</v>
      </c>
      <c r="AI141">
        <f t="shared" si="58"/>
        <v>3.8785720331233856E-2</v>
      </c>
      <c r="AJ141">
        <f t="shared" si="58"/>
        <v>3.8853801519865332E-2</v>
      </c>
      <c r="AK141">
        <f t="shared" si="58"/>
        <v>3.892089234827515E-2</v>
      </c>
      <c r="AL141">
        <f t="shared" si="58"/>
        <v>3.8985419631808148E-2</v>
      </c>
      <c r="AM141">
        <f t="shared" si="58"/>
        <v>3.9047292154386376E-2</v>
      </c>
      <c r="AN141">
        <f t="shared" si="58"/>
        <v>3.9105826309642086E-2</v>
      </c>
      <c r="AO141">
        <f t="shared" si="58"/>
        <v>3.9162962150914818E-2</v>
      </c>
      <c r="AP141">
        <f t="shared" si="58"/>
        <v>3.9217926108942265E-2</v>
      </c>
      <c r="AQ141">
        <f t="shared" si="58"/>
        <v>3.9271041433721808E-2</v>
      </c>
      <c r="AR141">
        <f t="shared" si="58"/>
        <v>3.9141964534062365E-2</v>
      </c>
      <c r="AS141">
        <f t="shared" si="58"/>
        <v>3.9017516040070928E-2</v>
      </c>
      <c r="AT141">
        <f t="shared" si="58"/>
        <v>3.8895924647546584E-2</v>
      </c>
      <c r="AU141">
        <f t="shared" si="58"/>
        <v>3.8777707554194449E-2</v>
      </c>
      <c r="AV141">
        <f t="shared" si="58"/>
        <v>3.8662774724328171E-2</v>
      </c>
      <c r="AW141">
        <f t="shared" si="58"/>
        <v>3.8995901399392206E-2</v>
      </c>
      <c r="AX141">
        <f t="shared" si="58"/>
        <v>3.9325987866374076E-2</v>
      </c>
      <c r="AY141">
        <f t="shared" si="58"/>
        <v>3.9655057855976936E-2</v>
      </c>
      <c r="AZ141">
        <f t="shared" si="58"/>
        <v>3.9982851354099298E-2</v>
      </c>
      <c r="BA141">
        <f t="shared" si="58"/>
        <v>4.5925333563626193E-2</v>
      </c>
      <c r="BB141">
        <f t="shared" si="58"/>
        <v>4.6544383405248593E-2</v>
      </c>
      <c r="BC141">
        <f t="shared" si="58"/>
        <v>4.7167032363850697E-2</v>
      </c>
      <c r="BD141">
        <f t="shared" si="58"/>
        <v>4.7791874977210894E-2</v>
      </c>
      <c r="BE141">
        <f t="shared" si="58"/>
        <v>4.7776287945633551E-2</v>
      </c>
      <c r="BF141">
        <f t="shared" si="58"/>
        <v>4.7889489835820913E-2</v>
      </c>
      <c r="BG141">
        <f t="shared" si="58"/>
        <v>4.7937483807512893E-2</v>
      </c>
      <c r="BH141">
        <f t="shared" si="58"/>
        <v>4.8052805233611912E-2</v>
      </c>
      <c r="BI141">
        <f t="shared" si="58"/>
        <v>4.816752528296743E-2</v>
      </c>
      <c r="BJ141">
        <f t="shared" si="58"/>
        <v>4.8284992370538737E-2</v>
      </c>
      <c r="BK141">
        <f t="shared" si="58"/>
        <v>4.8401840941808848E-2</v>
      </c>
      <c r="BL141">
        <f t="shared" si="58"/>
        <v>4.8518075869094068E-2</v>
      </c>
      <c r="BM141">
        <f t="shared" si="58"/>
        <v>4.8633701973669875E-2</v>
      </c>
      <c r="BN141">
        <f t="shared" si="58"/>
        <v>4.8748724026437089E-2</v>
      </c>
      <c r="BO141">
        <f t="shared" si="58"/>
        <v>4.8863146748578411E-2</v>
      </c>
      <c r="BP141">
        <f t="shared" si="58"/>
        <v>4.8976974812204317E-2</v>
      </c>
      <c r="BQ141">
        <f t="shared" si="58"/>
        <v>4.9026839417071616E-2</v>
      </c>
      <c r="BR141">
        <f t="shared" si="58"/>
        <v>4.9076340052554686E-2</v>
      </c>
      <c r="BS141">
        <f t="shared" si="58"/>
        <v>4.9125480689165342E-2</v>
      </c>
      <c r="BT141">
        <f t="shared" si="58"/>
        <v>4.917426523987245E-2</v>
      </c>
      <c r="BU141">
        <f t="shared" si="58"/>
        <v>4.9222697561140956E-2</v>
      </c>
      <c r="BV141">
        <f t="shared" si="58"/>
        <v>4.92707814539479E-2</v>
      </c>
      <c r="BW141">
        <f t="shared" ref="BW141:BZ141" si="59">BW103+BW108+BW109+BW114+BW115+BW120</f>
        <v>4.9318520664776849E-2</v>
      </c>
      <c r="BX141">
        <f t="shared" si="59"/>
        <v>4.9365918886591191E-2</v>
      </c>
      <c r="BY141">
        <f t="shared" si="59"/>
        <v>4.9412979759786091E-2</v>
      </c>
      <c r="BZ141">
        <f t="shared" si="59"/>
        <v>4.9459706873120679E-2</v>
      </c>
    </row>
    <row r="142" spans="1:78" x14ac:dyDescent="0.35">
      <c r="A142" s="12" t="s">
        <v>119</v>
      </c>
      <c r="B142" s="152" t="s">
        <v>2</v>
      </c>
      <c r="C142" s="74" t="s">
        <v>8</v>
      </c>
      <c r="D142" s="40" t="s">
        <v>114</v>
      </c>
      <c r="E142" s="40" t="s">
        <v>121</v>
      </c>
      <c r="F142" t="s">
        <v>58</v>
      </c>
      <c r="J142">
        <f>J105+J107+J111+J113+J117+J119</f>
        <v>6.5558764494471775E-2</v>
      </c>
      <c r="K142">
        <f t="shared" ref="K142:BV142" si="60">K105+K107+K111+K113+K117+K119</f>
        <v>6.1657958563037615E-2</v>
      </c>
      <c r="L142">
        <f t="shared" si="60"/>
        <v>6.0514282297116036E-2</v>
      </c>
      <c r="M142">
        <f t="shared" si="60"/>
        <v>5.9415842647403641E-2</v>
      </c>
      <c r="N142">
        <f t="shared" si="60"/>
        <v>5.886311126631185E-2</v>
      </c>
      <c r="O142">
        <f t="shared" si="60"/>
        <v>5.8827389455543999E-2</v>
      </c>
      <c r="P142">
        <f t="shared" si="60"/>
        <v>5.6852526493512773E-2</v>
      </c>
      <c r="Q142">
        <f t="shared" si="60"/>
        <v>5.5145247572029717E-2</v>
      </c>
      <c r="R142">
        <f t="shared" si="60"/>
        <v>5.6240787111452535E-2</v>
      </c>
      <c r="S142">
        <f t="shared" si="60"/>
        <v>5.2349381382771509E-2</v>
      </c>
      <c r="T142">
        <f t="shared" si="60"/>
        <v>5.2520097071702652E-2</v>
      </c>
      <c r="U142">
        <f t="shared" si="60"/>
        <v>5.4729289010019451E-2</v>
      </c>
      <c r="V142">
        <f t="shared" si="60"/>
        <v>5.1090774558451402E-2</v>
      </c>
      <c r="W142">
        <f t="shared" si="60"/>
        <v>4.9590737827286721E-2</v>
      </c>
      <c r="X142">
        <f t="shared" si="60"/>
        <v>0.10697318499401287</v>
      </c>
      <c r="Y142">
        <f t="shared" si="60"/>
        <v>0.10384481016437315</v>
      </c>
      <c r="Z142">
        <f t="shared" si="60"/>
        <v>0.10595764949226689</v>
      </c>
      <c r="AA142">
        <f t="shared" si="60"/>
        <v>0.10800054513186073</v>
      </c>
      <c r="AB142">
        <f t="shared" si="60"/>
        <v>0.10997691366809105</v>
      </c>
      <c r="AC142">
        <f t="shared" si="60"/>
        <v>0.11217317005525587</v>
      </c>
      <c r="AD142">
        <f t="shared" si="60"/>
        <v>0.1140369472075259</v>
      </c>
      <c r="AE142">
        <f t="shared" si="60"/>
        <v>0.1158409661708274</v>
      </c>
      <c r="AF142">
        <f t="shared" si="60"/>
        <v>0.1175848687668312</v>
      </c>
      <c r="AG142">
        <f t="shared" si="60"/>
        <v>0.11927669129883578</v>
      </c>
      <c r="AH142">
        <f t="shared" si="60"/>
        <v>0.12091738933130655</v>
      </c>
      <c r="AI142">
        <f t="shared" si="60"/>
        <v>0.21438758183850889</v>
      </c>
      <c r="AJ142">
        <f t="shared" si="60"/>
        <v>0.21486786243300102</v>
      </c>
      <c r="AK142">
        <f t="shared" si="60"/>
        <v>0.21534147219019534</v>
      </c>
      <c r="AL142">
        <f t="shared" si="60"/>
        <v>0.21579972169271561</v>
      </c>
      <c r="AM142">
        <f t="shared" si="60"/>
        <v>0.21624211194449255</v>
      </c>
      <c r="AN142">
        <f t="shared" si="60"/>
        <v>0.21666486072605576</v>
      </c>
      <c r="AO142">
        <f t="shared" si="60"/>
        <v>0.21707872171096446</v>
      </c>
      <c r="AP142">
        <f t="shared" si="60"/>
        <v>0.2174794194287788</v>
      </c>
      <c r="AQ142">
        <f t="shared" si="60"/>
        <v>0.2178687554900007</v>
      </c>
      <c r="AR142">
        <f t="shared" si="60"/>
        <v>0.21724747092242211</v>
      </c>
      <c r="AS142">
        <f t="shared" si="60"/>
        <v>0.21664905205664042</v>
      </c>
      <c r="AT142">
        <f t="shared" si="60"/>
        <v>0.2160637897382674</v>
      </c>
      <c r="AU142">
        <f t="shared" si="60"/>
        <v>0.21549467047645587</v>
      </c>
      <c r="AV142">
        <f t="shared" si="60"/>
        <v>0.21494130442753401</v>
      </c>
      <c r="AW142">
        <f t="shared" si="60"/>
        <v>0.21666224397244227</v>
      </c>
      <c r="AX142">
        <f t="shared" si="60"/>
        <v>0.21836738288184204</v>
      </c>
      <c r="AY142">
        <f t="shared" si="60"/>
        <v>0.22006794087800244</v>
      </c>
      <c r="AZ142">
        <f t="shared" si="60"/>
        <v>0.2217624463480444</v>
      </c>
      <c r="BA142">
        <f t="shared" si="60"/>
        <v>0.25458240413729988</v>
      </c>
      <c r="BB142">
        <f t="shared" si="60"/>
        <v>0.25775996989010463</v>
      </c>
      <c r="BC142">
        <f t="shared" si="60"/>
        <v>0.260956761442731</v>
      </c>
      <c r="BD142">
        <f t="shared" si="60"/>
        <v>0.26416497803964895</v>
      </c>
      <c r="BE142">
        <f t="shared" si="60"/>
        <v>0.26383584038969948</v>
      </c>
      <c r="BF142">
        <f t="shared" si="60"/>
        <v>0.26441434047824147</v>
      </c>
      <c r="BG142">
        <f t="shared" si="60"/>
        <v>0.26463312854736309</v>
      </c>
      <c r="BH142">
        <f t="shared" si="60"/>
        <v>0.26522390640789684</v>
      </c>
      <c r="BI142">
        <f t="shared" si="60"/>
        <v>0.26581161350063603</v>
      </c>
      <c r="BJ142">
        <f t="shared" si="60"/>
        <v>0.26641472278142325</v>
      </c>
      <c r="BK142">
        <f t="shared" si="60"/>
        <v>0.26701465642442723</v>
      </c>
      <c r="BL142">
        <f t="shared" si="60"/>
        <v>0.26761143944549931</v>
      </c>
      <c r="BM142">
        <f t="shared" si="60"/>
        <v>0.2682050965984325</v>
      </c>
      <c r="BN142">
        <f t="shared" si="60"/>
        <v>0.26879565237838221</v>
      </c>
      <c r="BO142">
        <f t="shared" si="60"/>
        <v>0.26938313102523703</v>
      </c>
      <c r="BP142">
        <f t="shared" si="60"/>
        <v>0.2699675565269346</v>
      </c>
      <c r="BQ142">
        <f t="shared" si="60"/>
        <v>0.270330976306766</v>
      </c>
      <c r="BR142">
        <f t="shared" si="60"/>
        <v>0.27069174342999208</v>
      </c>
      <c r="BS142">
        <f t="shared" si="60"/>
        <v>0.27104988683422337</v>
      </c>
      <c r="BT142">
        <f t="shared" si="60"/>
        <v>0.27140543503769032</v>
      </c>
      <c r="BU142">
        <f t="shared" si="60"/>
        <v>0.27175841614681501</v>
      </c>
      <c r="BV142">
        <f t="shared" si="60"/>
        <v>0.27210885786361677</v>
      </c>
      <c r="BW142">
        <f t="shared" ref="BW142:BZ142" si="61">BW105+BW107+BW111+BW113+BW117+BW119</f>
        <v>0.27245678749295932</v>
      </c>
      <c r="BX142">
        <f t="shared" si="61"/>
        <v>0.27280223194964376</v>
      </c>
      <c r="BY142">
        <f t="shared" si="61"/>
        <v>0.27314521776534767</v>
      </c>
      <c r="BZ142">
        <f t="shared" si="61"/>
        <v>0.27348577109541838</v>
      </c>
    </row>
    <row r="143" spans="1:78" x14ac:dyDescent="0.35">
      <c r="A143" s="12" t="s">
        <v>119</v>
      </c>
      <c r="B143" s="152" t="s">
        <v>2</v>
      </c>
      <c r="C143" s="74" t="s">
        <v>8</v>
      </c>
      <c r="D143" s="40" t="s">
        <v>114</v>
      </c>
      <c r="E143" s="40" t="s">
        <v>122</v>
      </c>
      <c r="F143" t="s">
        <v>59</v>
      </c>
      <c r="J143">
        <f>J104+J106+J110+J112+J116+J118</f>
        <v>0.12791954047701809</v>
      </c>
      <c r="K143">
        <f t="shared" ref="K143:BV143" si="62">K104+K106+K110+K112+K116+K118</f>
        <v>0.12031746882236018</v>
      </c>
      <c r="L143">
        <f t="shared" si="62"/>
        <v>0.11809478883315652</v>
      </c>
      <c r="M143">
        <f t="shared" si="62"/>
        <v>0.11596002403868358</v>
      </c>
      <c r="N143">
        <f t="shared" si="62"/>
        <v>0.11489002557051464</v>
      </c>
      <c r="O143">
        <f t="shared" si="62"/>
        <v>0.11482901888447054</v>
      </c>
      <c r="P143">
        <f t="shared" si="62"/>
        <v>0.11098255046216558</v>
      </c>
      <c r="Q143">
        <f t="shared" si="62"/>
        <v>0.10763411677507195</v>
      </c>
      <c r="R143">
        <f t="shared" si="62"/>
        <v>0.10975606928292761</v>
      </c>
      <c r="S143">
        <f t="shared" si="62"/>
        <v>0.10214622107554426</v>
      </c>
      <c r="T143">
        <f t="shared" si="62"/>
        <v>0.10246324349255589</v>
      </c>
      <c r="U143">
        <f t="shared" si="62"/>
        <v>0.10675602046639961</v>
      </c>
      <c r="V143">
        <f t="shared" si="62"/>
        <v>9.9642160149923761E-2</v>
      </c>
      <c r="W143">
        <f t="shared" si="62"/>
        <v>9.6700184202521675E-2</v>
      </c>
      <c r="X143">
        <f t="shared" si="62"/>
        <v>0.20855742938194949</v>
      </c>
      <c r="Y143">
        <f t="shared" si="62"/>
        <v>0.20242184395790974</v>
      </c>
      <c r="Z143">
        <f t="shared" si="62"/>
        <v>0.20652165651615112</v>
      </c>
      <c r="AA143">
        <f t="shared" si="62"/>
        <v>0.21048574838428791</v>
      </c>
      <c r="AB143">
        <f t="shared" si="62"/>
        <v>0.21432074919934163</v>
      </c>
      <c r="AC143">
        <f t="shared" si="62"/>
        <v>0.21858475139283026</v>
      </c>
      <c r="AD143">
        <f t="shared" si="62"/>
        <v>0.22220132827043737</v>
      </c>
      <c r="AE143">
        <f t="shared" si="62"/>
        <v>0.22570193047841602</v>
      </c>
      <c r="AF143">
        <f t="shared" si="62"/>
        <v>0.22908584036282828</v>
      </c>
      <c r="AG143">
        <f t="shared" si="62"/>
        <v>0.23236869642766236</v>
      </c>
      <c r="AH143">
        <f t="shared" si="62"/>
        <v>0.23555234218335042</v>
      </c>
      <c r="AI143">
        <f t="shared" si="62"/>
        <v>0.41761510535309398</v>
      </c>
      <c r="AJ143">
        <f t="shared" si="62"/>
        <v>0.41856926448133597</v>
      </c>
      <c r="AK143">
        <f t="shared" si="62"/>
        <v>0.41951021510800945</v>
      </c>
      <c r="AL143">
        <f t="shared" si="62"/>
        <v>0.42042103186498214</v>
      </c>
      <c r="AM143">
        <f t="shared" si="62"/>
        <v>0.42130074366585074</v>
      </c>
      <c r="AN143">
        <f t="shared" si="62"/>
        <v>0.42214198231414646</v>
      </c>
      <c r="AO143">
        <f t="shared" si="62"/>
        <v>0.42296570074543421</v>
      </c>
      <c r="AP143">
        <f t="shared" si="62"/>
        <v>0.4237635706565403</v>
      </c>
      <c r="AQ143">
        <f t="shared" si="62"/>
        <v>0.42453910414142682</v>
      </c>
      <c r="AR143">
        <f t="shared" si="62"/>
        <v>0.42334536868709194</v>
      </c>
      <c r="AS143">
        <f t="shared" si="62"/>
        <v>0.4221956881371331</v>
      </c>
      <c r="AT143">
        <f t="shared" si="62"/>
        <v>0.42107116421556906</v>
      </c>
      <c r="AU143">
        <f t="shared" si="62"/>
        <v>0.41997763732322269</v>
      </c>
      <c r="AV143">
        <f t="shared" si="62"/>
        <v>0.4189143673568842</v>
      </c>
      <c r="AW143">
        <f t="shared" si="62"/>
        <v>0.42224511965677147</v>
      </c>
      <c r="AX143">
        <f t="shared" si="62"/>
        <v>0.42554527282796784</v>
      </c>
      <c r="AY143">
        <f t="shared" si="62"/>
        <v>0.42883668827334437</v>
      </c>
      <c r="AZ143">
        <f t="shared" si="62"/>
        <v>0.4321164932205856</v>
      </c>
      <c r="BA143">
        <f t="shared" si="62"/>
        <v>0.49604311147233016</v>
      </c>
      <c r="BB143">
        <f t="shared" si="62"/>
        <v>0.50218914071843701</v>
      </c>
      <c r="BC143">
        <f t="shared" si="62"/>
        <v>0.50837250119906963</v>
      </c>
      <c r="BD143">
        <f t="shared" si="62"/>
        <v>0.51457799173626673</v>
      </c>
      <c r="BE143">
        <f t="shared" si="62"/>
        <v>0.51389338001098839</v>
      </c>
      <c r="BF143">
        <f t="shared" si="62"/>
        <v>0.51501181793232664</v>
      </c>
      <c r="BG143">
        <f t="shared" si="62"/>
        <v>0.51542968632631114</v>
      </c>
      <c r="BH143">
        <f t="shared" si="62"/>
        <v>0.51657214122046657</v>
      </c>
      <c r="BI143">
        <f t="shared" si="62"/>
        <v>0.517708659751695</v>
      </c>
      <c r="BJ143">
        <f t="shared" si="62"/>
        <v>0.51887521988521879</v>
      </c>
      <c r="BK143">
        <f t="shared" si="62"/>
        <v>0.52003563756238447</v>
      </c>
      <c r="BL143">
        <f t="shared" si="62"/>
        <v>0.52118996116993699</v>
      </c>
      <c r="BM143">
        <f t="shared" si="62"/>
        <v>0.52233823858773609</v>
      </c>
      <c r="BN143">
        <f t="shared" si="62"/>
        <v>0.52348051719537469</v>
      </c>
      <c r="BO143">
        <f t="shared" si="62"/>
        <v>0.52461684387869612</v>
      </c>
      <c r="BP143">
        <f t="shared" si="62"/>
        <v>0.52574726503621039</v>
      </c>
      <c r="BQ143">
        <f t="shared" si="62"/>
        <v>0.52647089313150486</v>
      </c>
      <c r="BR143">
        <f t="shared" si="62"/>
        <v>0.52718923935455875</v>
      </c>
      <c r="BS143">
        <f t="shared" si="62"/>
        <v>0.52790236132487756</v>
      </c>
      <c r="BT143">
        <f t="shared" si="62"/>
        <v>0.52861031582691242</v>
      </c>
      <c r="BU143">
        <f t="shared" si="62"/>
        <v>0.52931315882513708</v>
      </c>
      <c r="BV143">
        <f t="shared" si="62"/>
        <v>0.53001094547879313</v>
      </c>
      <c r="BW143">
        <f t="shared" ref="BW143:BZ143" si="63">BW104+BW106+BW110+BW112+BW116+BW118</f>
        <v>0.53070373015632089</v>
      </c>
      <c r="BX143">
        <f t="shared" si="63"/>
        <v>0.53139156644948182</v>
      </c>
      <c r="BY143">
        <f t="shared" si="63"/>
        <v>0.53207450718717653</v>
      </c>
      <c r="BZ143">
        <f t="shared" si="63"/>
        <v>0.53275260444896999</v>
      </c>
    </row>
    <row r="144" spans="1:78" x14ac:dyDescent="0.35">
      <c r="A144" s="12"/>
      <c r="B144" s="151"/>
      <c r="C144" s="74"/>
    </row>
    <row r="145" spans="1:78" x14ac:dyDescent="0.35">
      <c r="A145" s="12"/>
      <c r="B145" s="151"/>
      <c r="C145" s="74"/>
    </row>
    <row r="146" spans="1:78" x14ac:dyDescent="0.35">
      <c r="A146" s="12" t="s">
        <v>119</v>
      </c>
      <c r="B146" s="152" t="s">
        <v>2</v>
      </c>
      <c r="C146" s="74" t="s">
        <v>35</v>
      </c>
      <c r="D146" s="40" t="s">
        <v>114</v>
      </c>
      <c r="E146" s="40" t="s">
        <v>120</v>
      </c>
      <c r="F146" t="s">
        <v>15</v>
      </c>
      <c r="J146">
        <f>J122+J127+J128+J133+J134+J139</f>
        <v>5.7485402941735275E-3</v>
      </c>
      <c r="K146">
        <f t="shared" ref="K146:BV146" si="64">K122+K127+K128+K133+K134+K139</f>
        <v>5.7168379243041382E-3</v>
      </c>
      <c r="L146">
        <f t="shared" si="64"/>
        <v>5.9143725189473879E-3</v>
      </c>
      <c r="M146">
        <f t="shared" si="64"/>
        <v>6.1040938915170161E-3</v>
      </c>
      <c r="N146">
        <f t="shared" si="64"/>
        <v>6.3406502061492025E-3</v>
      </c>
      <c r="O146">
        <f t="shared" si="64"/>
        <v>6.6289982726543319E-3</v>
      </c>
      <c r="P146">
        <f t="shared" si="64"/>
        <v>6.6879163512332356E-3</v>
      </c>
      <c r="Q146">
        <f t="shared" si="64"/>
        <v>6.9556124465312424E-3</v>
      </c>
      <c r="R146">
        <f t="shared" si="64"/>
        <v>7.5839489538847482E-3</v>
      </c>
      <c r="S146">
        <f t="shared" si="64"/>
        <v>7.5273479753988695E-3</v>
      </c>
      <c r="T146">
        <f t="shared" si="64"/>
        <v>8.0339894425994641E-3</v>
      </c>
      <c r="U146">
        <f t="shared" si="64"/>
        <v>8.8877655440515544E-3</v>
      </c>
      <c r="V146">
        <f t="shared" si="64"/>
        <v>8.7915119894304648E-3</v>
      </c>
      <c r="W146">
        <f t="shared" si="64"/>
        <v>9.0267131453069388E-3</v>
      </c>
      <c r="X146">
        <f t="shared" si="64"/>
        <v>2.05655743218487E-2</v>
      </c>
      <c r="Y146">
        <f t="shared" si="64"/>
        <v>2.1056093894242622E-2</v>
      </c>
      <c r="Z146">
        <f t="shared" si="64"/>
        <v>2.1439148059738202E-2</v>
      </c>
      <c r="AA146">
        <f t="shared" si="64"/>
        <v>2.1809521553873782E-2</v>
      </c>
      <c r="AB146">
        <f t="shared" si="64"/>
        <v>2.2167833797669484E-2</v>
      </c>
      <c r="AC146">
        <f t="shared" si="64"/>
        <v>2.2421221726845995E-2</v>
      </c>
      <c r="AD146">
        <f t="shared" si="64"/>
        <v>2.2754197066706356E-2</v>
      </c>
      <c r="AE146">
        <f t="shared" si="64"/>
        <v>2.3077490458427809E-2</v>
      </c>
      <c r="AF146">
        <f t="shared" si="64"/>
        <v>2.3392530726722132E-2</v>
      </c>
      <c r="AG146">
        <f t="shared" si="64"/>
        <v>2.3697951099636454E-2</v>
      </c>
      <c r="AH146">
        <f t="shared" si="64"/>
        <v>2.399461583039391E-2</v>
      </c>
      <c r="AI146">
        <f t="shared" si="64"/>
        <v>4.2496196145404203E-2</v>
      </c>
      <c r="AJ146">
        <f t="shared" si="64"/>
        <v>4.2398125525458727E-2</v>
      </c>
      <c r="AK146">
        <f t="shared" si="64"/>
        <v>4.230149719985625E-2</v>
      </c>
      <c r="AL146">
        <f t="shared" si="64"/>
        <v>4.2209030317534438E-2</v>
      </c>
      <c r="AM146">
        <f t="shared" si="64"/>
        <v>4.212084951769355E-2</v>
      </c>
      <c r="AN146">
        <f t="shared" si="64"/>
        <v>4.2038092857453795E-2</v>
      </c>
      <c r="AO146">
        <f t="shared" si="64"/>
        <v>4.195740143704714E-2</v>
      </c>
      <c r="AP146">
        <f t="shared" si="64"/>
        <v>4.1880083734299592E-2</v>
      </c>
      <c r="AQ146">
        <f t="shared" si="64"/>
        <v>4.1805569820421842E-2</v>
      </c>
      <c r="AR146">
        <f t="shared" si="64"/>
        <v>4.2412868117408443E-2</v>
      </c>
      <c r="AS146">
        <f t="shared" si="64"/>
        <v>4.3001457900354104E-2</v>
      </c>
      <c r="AT146">
        <f t="shared" si="64"/>
        <v>4.3574826578510473E-2</v>
      </c>
      <c r="AU146">
        <f t="shared" si="64"/>
        <v>4.4132508666244151E-2</v>
      </c>
      <c r="AV146">
        <f t="shared" si="64"/>
        <v>4.4675053114743617E-2</v>
      </c>
      <c r="AW146">
        <f t="shared" si="64"/>
        <v>4.4173985919524567E-2</v>
      </c>
      <c r="AX146">
        <f t="shared" si="64"/>
        <v>4.3677410557893454E-2</v>
      </c>
      <c r="AY146">
        <f t="shared" si="64"/>
        <v>4.3181766932061223E-2</v>
      </c>
      <c r="AZ146">
        <f t="shared" si="64"/>
        <v>4.2687561999378287E-2</v>
      </c>
      <c r="BA146">
        <f t="shared" si="64"/>
        <v>4.6902553605345329E-2</v>
      </c>
      <c r="BB146">
        <f t="shared" si="64"/>
        <v>4.6533435022253267E-2</v>
      </c>
      <c r="BC146">
        <f t="shared" si="64"/>
        <v>4.6160104796867558E-2</v>
      </c>
      <c r="BD146">
        <f t="shared" si="64"/>
        <v>4.5784964433211672E-2</v>
      </c>
      <c r="BE146">
        <f t="shared" si="64"/>
        <v>4.5540889118595523E-2</v>
      </c>
      <c r="BF146">
        <f t="shared" si="64"/>
        <v>4.5291466117224587E-2</v>
      </c>
      <c r="BG146">
        <f t="shared" si="64"/>
        <v>4.5145946686435158E-2</v>
      </c>
      <c r="BH146">
        <f t="shared" si="64"/>
        <v>4.4894221378073286E-2</v>
      </c>
      <c r="BI146">
        <f t="shared" si="64"/>
        <v>4.4643838801441627E-2</v>
      </c>
      <c r="BJ146">
        <f t="shared" si="64"/>
        <v>4.4389445159875578E-2</v>
      </c>
      <c r="BK146">
        <f t="shared" si="64"/>
        <v>4.4136391013631093E-2</v>
      </c>
      <c r="BL146">
        <f t="shared" si="64"/>
        <v>4.3884665810932859E-2</v>
      </c>
      <c r="BM146">
        <f t="shared" si="64"/>
        <v>4.3634259110543062E-2</v>
      </c>
      <c r="BN146">
        <f t="shared" si="64"/>
        <v>4.3385160580317779E-2</v>
      </c>
      <c r="BO146">
        <f t="shared" si="64"/>
        <v>4.3137359995785829E-2</v>
      </c>
      <c r="BP146">
        <f t="shared" si="64"/>
        <v>4.2890847238749759E-2</v>
      </c>
      <c r="BQ146">
        <f t="shared" si="64"/>
        <v>4.2773632107683715E-2</v>
      </c>
      <c r="BR146">
        <f t="shared" si="64"/>
        <v>4.2657272547802536E-2</v>
      </c>
      <c r="BS146">
        <f t="shared" si="64"/>
        <v>4.2541759225751423E-2</v>
      </c>
      <c r="BT146">
        <f t="shared" si="64"/>
        <v>4.242708294343947E-2</v>
      </c>
      <c r="BU146">
        <f t="shared" si="64"/>
        <v>4.2313234635598079E-2</v>
      </c>
      <c r="BV146">
        <f t="shared" si="64"/>
        <v>4.2200205367392031E-2</v>
      </c>
      <c r="BW146">
        <f t="shared" ref="BW146:BZ146" si="65">BW122+BW127+BW128+BW133+BW134+BW139</f>
        <v>4.2087986332082224E-2</v>
      </c>
      <c r="BX146">
        <f t="shared" si="65"/>
        <v>4.197656884873803E-2</v>
      </c>
      <c r="BY146">
        <f t="shared" si="65"/>
        <v>4.1865944359998949E-2</v>
      </c>
      <c r="BZ146">
        <f t="shared" si="65"/>
        <v>4.1756104429883506E-2</v>
      </c>
    </row>
    <row r="147" spans="1:78" x14ac:dyDescent="0.35">
      <c r="A147" s="12" t="s">
        <v>119</v>
      </c>
      <c r="B147" s="152" t="s">
        <v>2</v>
      </c>
      <c r="C147" s="74" t="s">
        <v>35</v>
      </c>
      <c r="D147" s="40" t="s">
        <v>114</v>
      </c>
      <c r="E147" s="40" t="s">
        <v>121</v>
      </c>
      <c r="F147" t="s">
        <v>14</v>
      </c>
      <c r="J147">
        <f>J124+J126+J130+J132+J136+J138</f>
        <v>3.2367512315784552E-2</v>
      </c>
      <c r="K147">
        <f t="shared" ref="K147:BV147" si="66">K124+K126+K130+K132+K136+K138</f>
        <v>3.2224100268817057E-2</v>
      </c>
      <c r="L147">
        <f t="shared" si="66"/>
        <v>3.3370005208143011E-2</v>
      </c>
      <c r="M147">
        <f t="shared" si="66"/>
        <v>3.4470585379003195E-2</v>
      </c>
      <c r="N147">
        <f t="shared" si="66"/>
        <v>3.5834757753574052E-2</v>
      </c>
      <c r="O147">
        <f t="shared" si="66"/>
        <v>3.7491276955091649E-2</v>
      </c>
      <c r="P147">
        <f t="shared" si="66"/>
        <v>3.7849260537915069E-2</v>
      </c>
      <c r="Q147">
        <f t="shared" si="66"/>
        <v>3.9829411290134786E-2</v>
      </c>
      <c r="R147">
        <f t="shared" si="66"/>
        <v>4.3881257468208701E-2</v>
      </c>
      <c r="S147">
        <f t="shared" si="66"/>
        <v>4.3959217274603148E-2</v>
      </c>
      <c r="T147">
        <f t="shared" si="66"/>
        <v>4.7309539126234326E-2</v>
      </c>
      <c r="U147">
        <f t="shared" si="66"/>
        <v>5.2730981591821775E-2</v>
      </c>
      <c r="V147">
        <f t="shared" si="66"/>
        <v>5.2515630887376957E-2</v>
      </c>
      <c r="W147">
        <f t="shared" si="66"/>
        <v>5.4255416240664496E-2</v>
      </c>
      <c r="X147">
        <f t="shared" si="66"/>
        <v>0.12431204533077256</v>
      </c>
      <c r="Y147">
        <f t="shared" si="66"/>
        <v>0.12794042361986538</v>
      </c>
      <c r="Z147">
        <f t="shared" si="66"/>
        <v>0.13007158571829328</v>
      </c>
      <c r="AA147">
        <f t="shared" si="66"/>
        <v>0.13213219756921205</v>
      </c>
      <c r="AB147">
        <f t="shared" si="66"/>
        <v>0.13412570538655194</v>
      </c>
      <c r="AC147">
        <f t="shared" si="66"/>
        <v>0.13549066300622206</v>
      </c>
      <c r="AD147">
        <f t="shared" si="66"/>
        <v>0.13734248698463591</v>
      </c>
      <c r="AE147">
        <f t="shared" si="66"/>
        <v>0.13914079233334944</v>
      </c>
      <c r="AF147">
        <f t="shared" si="66"/>
        <v>0.1408939511545664</v>
      </c>
      <c r="AG147">
        <f t="shared" si="66"/>
        <v>0.14259350625526274</v>
      </c>
      <c r="AH147">
        <f t="shared" si="66"/>
        <v>0.14424446804059476</v>
      </c>
      <c r="AI147">
        <f t="shared" si="66"/>
        <v>0.2552423263140195</v>
      </c>
      <c r="AJ147">
        <f t="shared" si="66"/>
        <v>0.25484759588116124</v>
      </c>
      <c r="AK147">
        <f t="shared" si="66"/>
        <v>0.2544593843393736</v>
      </c>
      <c r="AL147">
        <f t="shared" si="66"/>
        <v>0.25409410119572756</v>
      </c>
      <c r="AM147">
        <f t="shared" si="66"/>
        <v>0.25375257397209128</v>
      </c>
      <c r="AN147">
        <f t="shared" si="66"/>
        <v>0.25344174118529911</v>
      </c>
      <c r="AO147">
        <f t="shared" si="66"/>
        <v>0.25314142908677884</v>
      </c>
      <c r="AP147">
        <f t="shared" si="66"/>
        <v>0.25285958377453477</v>
      </c>
      <c r="AQ147">
        <f t="shared" si="66"/>
        <v>0.25259282419664242</v>
      </c>
      <c r="AR147">
        <f t="shared" si="66"/>
        <v>0.25583928575559461</v>
      </c>
      <c r="AS147">
        <f t="shared" si="66"/>
        <v>0.25898462896320174</v>
      </c>
      <c r="AT147">
        <f t="shared" si="66"/>
        <v>0.26204939580859327</v>
      </c>
      <c r="AU147">
        <f t="shared" si="66"/>
        <v>0.26503031701023472</v>
      </c>
      <c r="AV147">
        <f t="shared" si="66"/>
        <v>0.26793027040849465</v>
      </c>
      <c r="AW147">
        <f t="shared" si="66"/>
        <v>0.26430434492841032</v>
      </c>
      <c r="AX147">
        <f t="shared" si="66"/>
        <v>0.26070959322257203</v>
      </c>
      <c r="AY147">
        <f t="shared" si="66"/>
        <v>0.2571247257793261</v>
      </c>
      <c r="AZ147">
        <f t="shared" si="66"/>
        <v>0.25355281727965734</v>
      </c>
      <c r="BA147">
        <f t="shared" si="66"/>
        <v>0.27788623162465048</v>
      </c>
      <c r="BB147">
        <f t="shared" si="66"/>
        <v>0.27485002117283014</v>
      </c>
      <c r="BC147">
        <f t="shared" si="66"/>
        <v>0.27178579115874513</v>
      </c>
      <c r="BD147">
        <f t="shared" si="66"/>
        <v>0.26870777894143227</v>
      </c>
      <c r="BE147">
        <f t="shared" si="66"/>
        <v>0.26639325264085861</v>
      </c>
      <c r="BF147">
        <f t="shared" si="66"/>
        <v>0.26462226354243018</v>
      </c>
      <c r="BG147">
        <f t="shared" si="66"/>
        <v>0.26345917155863163</v>
      </c>
      <c r="BH147">
        <f t="shared" si="66"/>
        <v>0.26167714220783567</v>
      </c>
      <c r="BI147">
        <f t="shared" si="66"/>
        <v>0.25990453106909156</v>
      </c>
      <c r="BJ147">
        <f t="shared" si="66"/>
        <v>0.25811019389839518</v>
      </c>
      <c r="BK147">
        <f t="shared" si="66"/>
        <v>0.25632530470851567</v>
      </c>
      <c r="BL147">
        <f t="shared" si="66"/>
        <v>0.25454978907368314</v>
      </c>
      <c r="BM147">
        <f t="shared" si="66"/>
        <v>0.25278357334779128</v>
      </c>
      <c r="BN147">
        <f t="shared" si="66"/>
        <v>0.25102658465421579</v>
      </c>
      <c r="BO147">
        <f t="shared" si="66"/>
        <v>0.24927875087578971</v>
      </c>
      <c r="BP147">
        <f t="shared" si="66"/>
        <v>0.24754000064493614</v>
      </c>
      <c r="BQ147">
        <f t="shared" si="66"/>
        <v>0.24682332448256017</v>
      </c>
      <c r="BR147">
        <f t="shared" si="66"/>
        <v>0.24611187944920165</v>
      </c>
      <c r="BS147">
        <f t="shared" si="66"/>
        <v>0.24540560847890988</v>
      </c>
      <c r="BT147">
        <f t="shared" si="66"/>
        <v>0.24470445533276386</v>
      </c>
      <c r="BU147">
        <f t="shared" si="66"/>
        <v>0.24400836458394404</v>
      </c>
      <c r="BV147">
        <f t="shared" si="66"/>
        <v>0.24331728160312624</v>
      </c>
      <c r="BW147">
        <f t="shared" ref="BW147:BZ147" si="67">BW124+BW126+BW130+BW132+BW136+BW138</f>
        <v>0.24263115254419054</v>
      </c>
      <c r="BX147">
        <f t="shared" si="67"/>
        <v>0.24194992433023482</v>
      </c>
      <c r="BY147">
        <f t="shared" si="67"/>
        <v>0.24127354463988868</v>
      </c>
      <c r="BZ147">
        <f t="shared" si="67"/>
        <v>0.24060196189391686</v>
      </c>
    </row>
    <row r="148" spans="1:78" x14ac:dyDescent="0.35">
      <c r="A148" s="12" t="s">
        <v>119</v>
      </c>
      <c r="B148" s="152" t="s">
        <v>2</v>
      </c>
      <c r="C148" s="74" t="s">
        <v>35</v>
      </c>
      <c r="D148" s="40" t="s">
        <v>114</v>
      </c>
      <c r="E148" s="40" t="s">
        <v>122</v>
      </c>
      <c r="F148" t="s">
        <v>13</v>
      </c>
      <c r="J148">
        <f>J123+J125+J129+J131+J135+J137</f>
        <v>6.3156121591774736E-2</v>
      </c>
      <c r="K148">
        <f t="shared" ref="K148:BV148" si="68">K123+K125+K129+K131+K135+K137</f>
        <v>6.2882455999591705E-2</v>
      </c>
      <c r="L148">
        <f t="shared" si="68"/>
        <v>6.5124282189209404E-2</v>
      </c>
      <c r="M148">
        <f t="shared" si="68"/>
        <v>6.7277435881224756E-2</v>
      </c>
      <c r="N148">
        <f t="shared" si="68"/>
        <v>6.9944895655388431E-2</v>
      </c>
      <c r="O148">
        <f t="shared" si="68"/>
        <v>7.3182916498681416E-2</v>
      </c>
      <c r="P148">
        <f t="shared" si="68"/>
        <v>7.3886029815827592E-2</v>
      </c>
      <c r="Q148">
        <f t="shared" si="68"/>
        <v>7.7832787854728719E-2</v>
      </c>
      <c r="R148">
        <f t="shared" si="68"/>
        <v>8.5829094485422697E-2</v>
      </c>
      <c r="S148">
        <f t="shared" si="68"/>
        <v>8.6050874770115401E-2</v>
      </c>
      <c r="T148">
        <f t="shared" si="68"/>
        <v>9.2675488457813718E-2</v>
      </c>
      <c r="U148">
        <f t="shared" si="68"/>
        <v>0.10336178382236755</v>
      </c>
      <c r="V148">
        <f t="shared" si="68"/>
        <v>0.10299894921587006</v>
      </c>
      <c r="W148">
        <f t="shared" si="68"/>
        <v>0.10646662046330049</v>
      </c>
      <c r="X148">
        <f t="shared" si="68"/>
        <v>0.24405578667270231</v>
      </c>
      <c r="Y148">
        <f t="shared" si="68"/>
        <v>0.2512877265462693</v>
      </c>
      <c r="Z148">
        <f t="shared" si="68"/>
        <v>0.25544158709934317</v>
      </c>
      <c r="AA148">
        <f t="shared" si="68"/>
        <v>0.25945793775096293</v>
      </c>
      <c r="AB148">
        <f t="shared" si="68"/>
        <v>0.26334349553692449</v>
      </c>
      <c r="AC148">
        <f t="shared" si="68"/>
        <v>0.26599598092481042</v>
      </c>
      <c r="AD148">
        <f t="shared" si="68"/>
        <v>0.26960525405747771</v>
      </c>
      <c r="AE148">
        <f t="shared" si="68"/>
        <v>0.2731102755521761</v>
      </c>
      <c r="AF148">
        <f t="shared" si="68"/>
        <v>0.27652743865114365</v>
      </c>
      <c r="AG148">
        <f t="shared" si="68"/>
        <v>0.27984010777411289</v>
      </c>
      <c r="AH148">
        <f t="shared" si="68"/>
        <v>0.28305808464229415</v>
      </c>
      <c r="AI148">
        <f t="shared" si="68"/>
        <v>0.5008376777069895</v>
      </c>
      <c r="AJ148">
        <f t="shared" si="68"/>
        <v>0.50009512670560663</v>
      </c>
      <c r="AK148">
        <f t="shared" si="68"/>
        <v>0.49936501412982826</v>
      </c>
      <c r="AL148">
        <f t="shared" si="68"/>
        <v>0.49867955157471838</v>
      </c>
      <c r="AM148">
        <f t="shared" si="68"/>
        <v>0.49804037579930066</v>
      </c>
      <c r="AN148">
        <f t="shared" si="68"/>
        <v>0.49746111856377373</v>
      </c>
      <c r="AO148">
        <f t="shared" si="68"/>
        <v>0.49690219494504029</v>
      </c>
      <c r="AP148">
        <f t="shared" si="68"/>
        <v>0.49637921114841776</v>
      </c>
      <c r="AQ148">
        <f t="shared" si="68"/>
        <v>0.49588553978575217</v>
      </c>
      <c r="AR148">
        <f t="shared" si="68"/>
        <v>0.50218972077084856</v>
      </c>
      <c r="AS148">
        <f t="shared" si="68"/>
        <v>0.50829733899677132</v>
      </c>
      <c r="AT148">
        <f t="shared" si="68"/>
        <v>0.51424863549725564</v>
      </c>
      <c r="AU148">
        <f t="shared" si="68"/>
        <v>0.5200371173207109</v>
      </c>
      <c r="AV148">
        <f t="shared" si="68"/>
        <v>0.52566836234561776</v>
      </c>
      <c r="AW148">
        <f t="shared" si="68"/>
        <v>0.518452069577365</v>
      </c>
      <c r="AX148">
        <f t="shared" si="68"/>
        <v>0.51129763676711437</v>
      </c>
      <c r="AY148">
        <f t="shared" si="68"/>
        <v>0.50416330489539973</v>
      </c>
      <c r="AZ148">
        <f t="shared" si="68"/>
        <v>0.49705511201755448</v>
      </c>
      <c r="BA148">
        <f t="shared" si="68"/>
        <v>0.54464043436683029</v>
      </c>
      <c r="BB148">
        <f t="shared" si="68"/>
        <v>0.53854789368413347</v>
      </c>
      <c r="BC148">
        <f t="shared" si="68"/>
        <v>0.53239992449393536</v>
      </c>
      <c r="BD148">
        <f t="shared" si="68"/>
        <v>0.52622443267788865</v>
      </c>
      <c r="BE148">
        <f t="shared" si="68"/>
        <v>0.52154315080035907</v>
      </c>
      <c r="BF148">
        <f t="shared" si="68"/>
        <v>0.51802317768614736</v>
      </c>
      <c r="BG148">
        <f t="shared" si="68"/>
        <v>0.51569336041540492</v>
      </c>
      <c r="BH148">
        <f t="shared" si="68"/>
        <v>0.51215218308247257</v>
      </c>
      <c r="BI148">
        <f t="shared" si="68"/>
        <v>0.50862970904330262</v>
      </c>
      <c r="BJ148">
        <f t="shared" si="68"/>
        <v>0.50506499352607137</v>
      </c>
      <c r="BK148">
        <f t="shared" si="68"/>
        <v>0.50151904781664114</v>
      </c>
      <c r="BL148">
        <f t="shared" si="68"/>
        <v>0.49799172405723979</v>
      </c>
      <c r="BM148">
        <f t="shared" si="68"/>
        <v>0.49448287593901175</v>
      </c>
      <c r="BN148">
        <f t="shared" si="68"/>
        <v>0.49099235868179086</v>
      </c>
      <c r="BO148">
        <f t="shared" si="68"/>
        <v>0.4875200290141854</v>
      </c>
      <c r="BP148">
        <f t="shared" si="68"/>
        <v>0.48406574515397421</v>
      </c>
      <c r="BQ148">
        <f t="shared" si="68"/>
        <v>0.48265739647043859</v>
      </c>
      <c r="BR148">
        <f t="shared" si="68"/>
        <v>0.4812593275395331</v>
      </c>
      <c r="BS148">
        <f t="shared" si="68"/>
        <v>0.4798714262202925</v>
      </c>
      <c r="BT148">
        <f t="shared" si="68"/>
        <v>0.47849358199695746</v>
      </c>
      <c r="BU148">
        <f t="shared" si="68"/>
        <v>0.47712568594963867</v>
      </c>
      <c r="BV148">
        <f t="shared" si="68"/>
        <v>0.47576763072561395</v>
      </c>
      <c r="BW148">
        <f t="shared" ref="BW148:BZ148" si="69">BW123+BW125+BW129+BW131+BW135+BW137</f>
        <v>0.47441931051124536</v>
      </c>
      <c r="BX148">
        <f t="shared" si="69"/>
        <v>0.4730806210044935</v>
      </c>
      <c r="BY148">
        <f t="shared" si="69"/>
        <v>0.47175145938802343</v>
      </c>
      <c r="BZ148">
        <f t="shared" si="69"/>
        <v>0.47043172430287833</v>
      </c>
    </row>
    <row r="149" spans="1:78" x14ac:dyDescent="0.35">
      <c r="A149" s="12"/>
      <c r="B149" s="151"/>
      <c r="C149" s="29"/>
    </row>
    <row r="150" spans="1:78" x14ac:dyDescent="0.35">
      <c r="A150" s="12" t="s">
        <v>184</v>
      </c>
      <c r="B150" s="152" t="s">
        <v>2</v>
      </c>
      <c r="C150" t="s">
        <v>126</v>
      </c>
      <c r="D150" s="40" t="s">
        <v>114</v>
      </c>
      <c r="E150" s="40" t="s">
        <v>20</v>
      </c>
      <c r="F150" t="s">
        <v>15</v>
      </c>
      <c r="J150" s="6">
        <f>J35+J40+J45</f>
        <v>0.41721446759259351</v>
      </c>
      <c r="K150" s="6">
        <f t="shared" ref="K150:AO150" si="70">K35+K40+K45</f>
        <v>0.39469024439359268</v>
      </c>
      <c r="L150" s="6">
        <f t="shared" si="70"/>
        <v>0.40383711174785109</v>
      </c>
      <c r="M150" s="6">
        <f t="shared" si="70"/>
        <v>0.38309625888594173</v>
      </c>
      <c r="N150" s="6">
        <f t="shared" si="70"/>
        <v>0.32219671404335531</v>
      </c>
      <c r="O150" s="6">
        <f t="shared" si="70"/>
        <v>0.31085706867305063</v>
      </c>
      <c r="P150" s="6">
        <f t="shared" si="70"/>
        <v>0.32726353503007871</v>
      </c>
      <c r="Q150" s="6">
        <f t="shared" si="70"/>
        <v>0.36368573416792577</v>
      </c>
      <c r="R150" s="6">
        <f t="shared" si="70"/>
        <v>0.4289745596673597</v>
      </c>
      <c r="S150" s="6">
        <f t="shared" si="70"/>
        <v>0.49276092445883057</v>
      </c>
      <c r="T150" s="6">
        <f t="shared" si="70"/>
        <v>0.45107874073185361</v>
      </c>
      <c r="U150" s="6">
        <f t="shared" si="70"/>
        <v>0.38460343405010855</v>
      </c>
      <c r="V150" s="6">
        <f t="shared" si="70"/>
        <v>0.40815046022661799</v>
      </c>
      <c r="W150" s="6">
        <f t="shared" si="70"/>
        <v>0.4293272874455446</v>
      </c>
      <c r="X150" s="6">
        <f t="shared" si="70"/>
        <v>0.39632078163536327</v>
      </c>
      <c r="Y150" s="6">
        <f t="shared" si="70"/>
        <v>0.36425852663392522</v>
      </c>
      <c r="Z150" s="6">
        <f t="shared" si="70"/>
        <v>0.40484403517772083</v>
      </c>
      <c r="AA150" s="6">
        <f t="shared" si="70"/>
        <v>0.41225070512820516</v>
      </c>
      <c r="AB150" s="6">
        <f t="shared" si="70"/>
        <v>0.42883713736726786</v>
      </c>
      <c r="AC150" s="6">
        <f t="shared" si="70"/>
        <v>0.39874057869015467</v>
      </c>
      <c r="AD150" s="6">
        <f t="shared" si="70"/>
        <v>0.31914128667295599</v>
      </c>
      <c r="AE150" s="6">
        <f t="shared" si="70"/>
        <v>0.36442045767259068</v>
      </c>
      <c r="AF150" s="6">
        <f t="shared" si="70"/>
        <v>0.38805132740678144</v>
      </c>
      <c r="AG150" s="6">
        <f t="shared" si="70"/>
        <v>0.44075495528064557</v>
      </c>
      <c r="AH150" s="6">
        <f t="shared" si="70"/>
        <v>0.45167371262063394</v>
      </c>
      <c r="AI150" s="6">
        <f t="shared" si="70"/>
        <v>0.40718697228128281</v>
      </c>
      <c r="AJ150" s="6">
        <f t="shared" si="70"/>
        <v>0.45392556780872206</v>
      </c>
      <c r="AK150" s="6">
        <f t="shared" si="70"/>
        <v>0.49741361477932533</v>
      </c>
      <c r="AL150" s="6">
        <f t="shared" si="70"/>
        <v>0.49809334608665606</v>
      </c>
      <c r="AM150" s="6">
        <f t="shared" si="70"/>
        <v>0.5243688902296878</v>
      </c>
      <c r="AN150" s="6">
        <f t="shared" si="70"/>
        <v>0.49983878045358188</v>
      </c>
      <c r="AO150" s="6">
        <f t="shared" si="70"/>
        <v>0.50874960815738712</v>
      </c>
      <c r="AP150" s="6">
        <f t="shared" ref="AP150:BZ150" si="71">AP35+AP40+AP45</f>
        <v>0.5287112498668618</v>
      </c>
      <c r="AQ150" s="6">
        <f t="shared" si="71"/>
        <v>0.46857300317198292</v>
      </c>
      <c r="AR150" s="6">
        <f t="shared" si="71"/>
        <v>0.45707050970702778</v>
      </c>
      <c r="AS150" s="6">
        <f t="shared" si="71"/>
        <v>0.42159407215803912</v>
      </c>
      <c r="AT150" s="6">
        <f t="shared" si="71"/>
        <v>0.48772887318449687</v>
      </c>
      <c r="AU150" s="6">
        <f t="shared" si="71"/>
        <v>0.47457255292169365</v>
      </c>
      <c r="AV150" s="6">
        <f t="shared" si="71"/>
        <v>0.34145836878921765</v>
      </c>
      <c r="AW150" s="6">
        <f t="shared" si="71"/>
        <v>0.44426761057132264</v>
      </c>
      <c r="AX150" s="6">
        <f t="shared" si="71"/>
        <v>0.45779272908086416</v>
      </c>
      <c r="AY150" s="6">
        <f t="shared" si="71"/>
        <v>0.44261360842048092</v>
      </c>
      <c r="AZ150" s="6">
        <f t="shared" si="71"/>
        <v>0.47405361430253129</v>
      </c>
      <c r="BA150" s="6">
        <f t="shared" si="71"/>
        <v>0.47448157593785861</v>
      </c>
      <c r="BB150" s="6">
        <f t="shared" si="71"/>
        <v>0.49549518199765474</v>
      </c>
      <c r="BC150" s="6">
        <f t="shared" si="71"/>
        <v>0.51276866443882008</v>
      </c>
      <c r="BD150" s="6">
        <f t="shared" si="71"/>
        <v>0.52732569659138318</v>
      </c>
      <c r="BE150" s="6">
        <f t="shared" si="71"/>
        <v>0.56798657247593809</v>
      </c>
      <c r="BF150" s="6">
        <f t="shared" si="71"/>
        <v>0.52961956791073594</v>
      </c>
      <c r="BG150" s="6">
        <f t="shared" si="71"/>
        <v>0.50332179470358562</v>
      </c>
      <c r="BH150" s="6">
        <f t="shared" si="71"/>
        <v>0.5498068210245316</v>
      </c>
      <c r="BI150" s="6">
        <f t="shared" si="71"/>
        <v>0.54211462889728468</v>
      </c>
      <c r="BJ150" s="6">
        <f t="shared" si="71"/>
        <v>0.54393567447240354</v>
      </c>
      <c r="BK150" s="6">
        <f t="shared" si="71"/>
        <v>0.54393567447240354</v>
      </c>
      <c r="BL150" s="6">
        <f t="shared" si="71"/>
        <v>0.54393567447240354</v>
      </c>
      <c r="BM150" s="6">
        <f t="shared" si="71"/>
        <v>0.54393567447240354</v>
      </c>
      <c r="BN150" s="6">
        <f t="shared" si="71"/>
        <v>0.54393567447240354</v>
      </c>
      <c r="BO150" s="6">
        <f t="shared" si="71"/>
        <v>0.54393567447240354</v>
      </c>
      <c r="BP150" s="6">
        <f t="shared" si="71"/>
        <v>0.56613713057331805</v>
      </c>
      <c r="BQ150" s="6">
        <f t="shared" si="71"/>
        <v>0.56613713057331805</v>
      </c>
      <c r="BR150" s="6">
        <f t="shared" si="71"/>
        <v>0.56613713057331805</v>
      </c>
      <c r="BS150" s="6">
        <f t="shared" si="71"/>
        <v>0.56613713057331805</v>
      </c>
      <c r="BT150" s="6">
        <f t="shared" si="71"/>
        <v>0.56613713057331805</v>
      </c>
      <c r="BU150" s="6">
        <f t="shared" si="71"/>
        <v>0.56613713057331805</v>
      </c>
      <c r="BV150" s="6">
        <f t="shared" si="71"/>
        <v>0.56613713057331805</v>
      </c>
      <c r="BW150" s="6">
        <f t="shared" si="71"/>
        <v>0.56613713057331805</v>
      </c>
      <c r="BX150" s="6">
        <f t="shared" si="71"/>
        <v>0.56613713057331805</v>
      </c>
      <c r="BY150" s="6">
        <f t="shared" si="71"/>
        <v>0.56613713057331805</v>
      </c>
      <c r="BZ150" s="6">
        <f t="shared" si="71"/>
        <v>0.56613713057331805</v>
      </c>
    </row>
    <row r="151" spans="1:78" x14ac:dyDescent="0.35">
      <c r="A151" s="12" t="s">
        <v>184</v>
      </c>
      <c r="B151" s="152" t="s">
        <v>2</v>
      </c>
      <c r="C151" t="s">
        <v>126</v>
      </c>
      <c r="D151" s="40" t="s">
        <v>114</v>
      </c>
      <c r="E151" s="40" t="s">
        <v>21</v>
      </c>
      <c r="F151" t="s">
        <v>14</v>
      </c>
      <c r="J151" s="6">
        <f>J36+J41+J46</f>
        <v>1.9477407407407441</v>
      </c>
      <c r="K151">
        <f t="shared" ref="K151:AO151" si="72">K36+K41+K46</f>
        <v>1.8623285308924487</v>
      </c>
      <c r="L151">
        <f t="shared" si="72"/>
        <v>1.8970723209169056</v>
      </c>
      <c r="M151">
        <f t="shared" si="72"/>
        <v>1.7977420053050401</v>
      </c>
      <c r="N151">
        <f t="shared" si="72"/>
        <v>1.5187980546654098</v>
      </c>
      <c r="O151">
        <f t="shared" si="72"/>
        <v>1.452799824897401</v>
      </c>
      <c r="P151">
        <f t="shared" si="72"/>
        <v>1.5578342767237392</v>
      </c>
      <c r="Q151">
        <f t="shared" si="72"/>
        <v>1.715956120008634</v>
      </c>
      <c r="R151">
        <f t="shared" si="72"/>
        <v>2.0166886985446988</v>
      </c>
      <c r="S151">
        <f t="shared" si="72"/>
        <v>2.3613685486546627</v>
      </c>
      <c r="T151">
        <f t="shared" si="72"/>
        <v>2.1768811805638872</v>
      </c>
      <c r="U151">
        <f t="shared" si="72"/>
        <v>1.8381924703097261</v>
      </c>
      <c r="V151">
        <f t="shared" si="72"/>
        <v>1.947258026502785</v>
      </c>
      <c r="W151">
        <f t="shared" si="72"/>
        <v>2.045178727920792</v>
      </c>
      <c r="X151">
        <f t="shared" si="72"/>
        <v>1.8843270726617338</v>
      </c>
      <c r="Y151">
        <f t="shared" si="72"/>
        <v>1.7493687948621086</v>
      </c>
      <c r="Z151">
        <f t="shared" si="72"/>
        <v>1.9304590399413708</v>
      </c>
      <c r="AA151">
        <f t="shared" si="72"/>
        <v>1.9789333333333339</v>
      </c>
      <c r="AB151">
        <f t="shared" si="72"/>
        <v>2.0391053699646049</v>
      </c>
      <c r="AC151">
        <f t="shared" si="72"/>
        <v>1.8920462718844813</v>
      </c>
      <c r="AD151">
        <f t="shared" si="72"/>
        <v>1.5165291638977871</v>
      </c>
      <c r="AE151">
        <f t="shared" si="72"/>
        <v>1.7312417241158902</v>
      </c>
      <c r="AF151">
        <f t="shared" si="72"/>
        <v>1.8406200268664183</v>
      </c>
      <c r="AG151">
        <f t="shared" si="72"/>
        <v>2.0926551060642407</v>
      </c>
      <c r="AH151">
        <f t="shared" si="72"/>
        <v>2.1487807451029211</v>
      </c>
      <c r="AI151">
        <f t="shared" si="72"/>
        <v>1.9351686773030878</v>
      </c>
      <c r="AJ151">
        <f t="shared" si="72"/>
        <v>2.1469373285089546</v>
      </c>
      <c r="AK151">
        <f t="shared" si="72"/>
        <v>2.3668218093644016</v>
      </c>
      <c r="AL151">
        <f t="shared" si="72"/>
        <v>2.369657275542953</v>
      </c>
      <c r="AM151">
        <f t="shared" si="72"/>
        <v>2.4871170332170323</v>
      </c>
      <c r="AN151">
        <f t="shared" si="72"/>
        <v>2.3762949003884448</v>
      </c>
      <c r="AO151">
        <f t="shared" si="72"/>
        <v>2.4231785161120567</v>
      </c>
      <c r="AP151">
        <f t="shared" ref="AP151:BZ151" si="73">AP36+AP41+AP46</f>
        <v>2.5058590322895133</v>
      </c>
      <c r="AQ151">
        <f t="shared" si="73"/>
        <v>2.0158027289215834</v>
      </c>
      <c r="AR151">
        <f t="shared" si="73"/>
        <v>1.9587658981401039</v>
      </c>
      <c r="AS151">
        <f t="shared" si="73"/>
        <v>1.7925550728111188</v>
      </c>
      <c r="AT151">
        <f t="shared" si="73"/>
        <v>2.0691803176737102</v>
      </c>
      <c r="AU151">
        <f t="shared" si="73"/>
        <v>2.0023120592748236</v>
      </c>
      <c r="AV151">
        <f t="shared" si="73"/>
        <v>1.4407385165135007</v>
      </c>
      <c r="AW151">
        <f t="shared" si="73"/>
        <v>1.8432044821918236</v>
      </c>
      <c r="AX151">
        <f t="shared" si="73"/>
        <v>1.9067870910296212</v>
      </c>
      <c r="AY151">
        <f t="shared" si="73"/>
        <v>1.8377034701043389</v>
      </c>
      <c r="AZ151">
        <f t="shared" si="73"/>
        <v>1.9548024871954581</v>
      </c>
      <c r="BA151">
        <f t="shared" si="73"/>
        <v>1.9631483476913831</v>
      </c>
      <c r="BB151">
        <f t="shared" si="73"/>
        <v>2.050091293650425</v>
      </c>
      <c r="BC151">
        <f t="shared" si="73"/>
        <v>2.1215596292675092</v>
      </c>
      <c r="BD151">
        <f t="shared" si="73"/>
        <v>2.1817887615812519</v>
      </c>
      <c r="BE151">
        <f t="shared" si="73"/>
        <v>2.350021492537496</v>
      </c>
      <c r="BF151">
        <f t="shared" si="73"/>
        <v>2.1912795614748055</v>
      </c>
      <c r="BG151">
        <f t="shared" si="73"/>
        <v>2.1051149742769599</v>
      </c>
      <c r="BH151">
        <f t="shared" si="73"/>
        <v>2.2929299351444699</v>
      </c>
      <c r="BI151">
        <f t="shared" si="73"/>
        <v>2.2608501992790968</v>
      </c>
      <c r="BJ151">
        <f t="shared" si="73"/>
        <v>2.2684447393116698</v>
      </c>
      <c r="BK151">
        <f t="shared" si="73"/>
        <v>2.2684447393116698</v>
      </c>
      <c r="BL151">
        <f t="shared" si="73"/>
        <v>2.2684447393116698</v>
      </c>
      <c r="BM151">
        <f t="shared" si="73"/>
        <v>2.2684447393116698</v>
      </c>
      <c r="BN151">
        <f t="shared" si="73"/>
        <v>2.2684447393116698</v>
      </c>
      <c r="BO151">
        <f t="shared" si="73"/>
        <v>2.2684447393116698</v>
      </c>
      <c r="BP151">
        <f t="shared" si="73"/>
        <v>2.3610343205080646</v>
      </c>
      <c r="BQ151">
        <f t="shared" si="73"/>
        <v>2.3610343205080646</v>
      </c>
      <c r="BR151">
        <f t="shared" si="73"/>
        <v>2.3610343205080646</v>
      </c>
      <c r="BS151">
        <f t="shared" si="73"/>
        <v>2.3610343205080646</v>
      </c>
      <c r="BT151">
        <f t="shared" si="73"/>
        <v>2.3610343205080646</v>
      </c>
      <c r="BU151">
        <f t="shared" si="73"/>
        <v>2.3610343205080646</v>
      </c>
      <c r="BV151">
        <f t="shared" si="73"/>
        <v>2.3610343205080646</v>
      </c>
      <c r="BW151">
        <f t="shared" si="73"/>
        <v>2.3610343205080646</v>
      </c>
      <c r="BX151">
        <f t="shared" si="73"/>
        <v>2.3610343205080646</v>
      </c>
      <c r="BY151">
        <f t="shared" si="73"/>
        <v>2.3610343205080646</v>
      </c>
      <c r="BZ151">
        <f t="shared" si="73"/>
        <v>2.3610343205080646</v>
      </c>
    </row>
    <row r="152" spans="1:78" x14ac:dyDescent="0.35">
      <c r="A152" s="12" t="s">
        <v>184</v>
      </c>
      <c r="B152" s="152" t="s">
        <v>2</v>
      </c>
      <c r="C152" t="s">
        <v>126</v>
      </c>
      <c r="D152" s="40" t="s">
        <v>114</v>
      </c>
      <c r="E152" s="40" t="s">
        <v>25</v>
      </c>
      <c r="F152" t="s">
        <v>13</v>
      </c>
      <c r="J152">
        <f t="shared" ref="J152:AO152" si="74">J37+J42+J47</f>
        <v>0.36520138888888953</v>
      </c>
      <c r="K152">
        <f t="shared" si="74"/>
        <v>0.34918659954233411</v>
      </c>
      <c r="L152">
        <f t="shared" si="74"/>
        <v>0.35570106017191983</v>
      </c>
      <c r="M152">
        <f t="shared" si="74"/>
        <v>0.33707662599469501</v>
      </c>
      <c r="N152">
        <f t="shared" si="74"/>
        <v>0.28477463524976437</v>
      </c>
      <c r="O152">
        <f t="shared" si="74"/>
        <v>0.2723999671682627</v>
      </c>
      <c r="P152">
        <f t="shared" si="74"/>
        <v>0.29209392688570107</v>
      </c>
      <c r="Q152">
        <f t="shared" si="74"/>
        <v>0.32174177250161884</v>
      </c>
      <c r="R152">
        <f t="shared" si="74"/>
        <v>0.37812913097713097</v>
      </c>
      <c r="S152">
        <f t="shared" si="74"/>
        <v>0.44275660287274921</v>
      </c>
      <c r="T152">
        <f t="shared" si="74"/>
        <v>0.40816522135572886</v>
      </c>
      <c r="U152">
        <f t="shared" si="74"/>
        <v>0.34466108818307362</v>
      </c>
      <c r="V152">
        <f t="shared" si="74"/>
        <v>0.36511087996927216</v>
      </c>
      <c r="W152">
        <f t="shared" si="74"/>
        <v>0.38347101148514851</v>
      </c>
      <c r="X152">
        <f t="shared" si="74"/>
        <v>0.35331132612407506</v>
      </c>
      <c r="Y152">
        <f t="shared" si="74"/>
        <v>0.32800664903664528</v>
      </c>
      <c r="Z152">
        <f t="shared" si="74"/>
        <v>0.36196106998900696</v>
      </c>
      <c r="AA152">
        <f t="shared" si="74"/>
        <v>0.37104999999999999</v>
      </c>
      <c r="AB152">
        <f t="shared" si="74"/>
        <v>0.38233225686836336</v>
      </c>
      <c r="AC152">
        <f t="shared" si="74"/>
        <v>0.35475867597834021</v>
      </c>
      <c r="AD152">
        <f t="shared" si="74"/>
        <v>0.28434921823083509</v>
      </c>
      <c r="AE152">
        <f t="shared" si="74"/>
        <v>0.32460782327172938</v>
      </c>
      <c r="AF152">
        <f t="shared" si="74"/>
        <v>0.34511625503745347</v>
      </c>
      <c r="AG152">
        <f t="shared" si="74"/>
        <v>0.39237283238704507</v>
      </c>
      <c r="AH152">
        <f t="shared" si="74"/>
        <v>0.40289638970679764</v>
      </c>
      <c r="AI152">
        <f t="shared" si="74"/>
        <v>0.36284412699432894</v>
      </c>
      <c r="AJ152">
        <f t="shared" si="74"/>
        <v>0.40255074909542887</v>
      </c>
      <c r="AK152">
        <f t="shared" si="74"/>
        <v>0.44377908925582527</v>
      </c>
      <c r="AL152">
        <f t="shared" si="74"/>
        <v>0.44431073916430364</v>
      </c>
      <c r="AM152">
        <f t="shared" si="74"/>
        <v>0.46633444372819355</v>
      </c>
      <c r="AN152">
        <f t="shared" si="74"/>
        <v>0.44555529382283338</v>
      </c>
      <c r="AO152">
        <f t="shared" si="74"/>
        <v>0.4543459717710106</v>
      </c>
      <c r="AP152">
        <f t="shared" ref="AP152:BZ152" si="75">AP37+AP42+AP47</f>
        <v>0.4698485685542837</v>
      </c>
      <c r="AQ152">
        <f t="shared" si="75"/>
        <v>0.37796301167279678</v>
      </c>
      <c r="AR152">
        <f t="shared" si="75"/>
        <v>0.36726860590126947</v>
      </c>
      <c r="AS152">
        <f t="shared" si="75"/>
        <v>0.33610407615208471</v>
      </c>
      <c r="AT152">
        <f t="shared" si="75"/>
        <v>0.38797130956382059</v>
      </c>
      <c r="AU152">
        <f t="shared" si="75"/>
        <v>0.37543351111402939</v>
      </c>
      <c r="AV152">
        <f t="shared" si="75"/>
        <v>0.27013847184628137</v>
      </c>
      <c r="AW152">
        <f t="shared" si="75"/>
        <v>0.34560084041096695</v>
      </c>
      <c r="AX152">
        <f t="shared" si="75"/>
        <v>0.35752257956805394</v>
      </c>
      <c r="AY152">
        <f t="shared" si="75"/>
        <v>0.34456940064456354</v>
      </c>
      <c r="AZ152">
        <f t="shared" si="75"/>
        <v>0.3665254663491484</v>
      </c>
      <c r="BA152">
        <f t="shared" si="75"/>
        <v>0.36809031519213425</v>
      </c>
      <c r="BB152">
        <f t="shared" si="75"/>
        <v>0.38439211755945468</v>
      </c>
      <c r="BC152">
        <f t="shared" si="75"/>
        <v>0.39779243048765794</v>
      </c>
      <c r="BD152">
        <f t="shared" si="75"/>
        <v>0.4090853927964847</v>
      </c>
      <c r="BE152">
        <f t="shared" si="75"/>
        <v>0.44062902985078045</v>
      </c>
      <c r="BF152">
        <f t="shared" si="75"/>
        <v>0.41086491777652595</v>
      </c>
      <c r="BG152">
        <f t="shared" si="75"/>
        <v>0.39470905767692999</v>
      </c>
      <c r="BH152">
        <f t="shared" si="75"/>
        <v>0.42992436283958807</v>
      </c>
      <c r="BI152">
        <f t="shared" si="75"/>
        <v>0.4239094123648306</v>
      </c>
      <c r="BJ152">
        <f t="shared" si="75"/>
        <v>0.42533338862093806</v>
      </c>
      <c r="BK152">
        <f t="shared" si="75"/>
        <v>0.42533338862093806</v>
      </c>
      <c r="BL152">
        <f t="shared" si="75"/>
        <v>0.42533338862093806</v>
      </c>
      <c r="BM152">
        <f t="shared" si="75"/>
        <v>0.42533338862093806</v>
      </c>
      <c r="BN152">
        <f t="shared" si="75"/>
        <v>0.42533338862093806</v>
      </c>
      <c r="BO152">
        <f t="shared" si="75"/>
        <v>0.42533338862093806</v>
      </c>
      <c r="BP152">
        <f t="shared" si="75"/>
        <v>0.44269393509526211</v>
      </c>
      <c r="BQ152">
        <f t="shared" si="75"/>
        <v>0.44269393509526211</v>
      </c>
      <c r="BR152">
        <f t="shared" si="75"/>
        <v>0.44269393509526211</v>
      </c>
      <c r="BS152">
        <f t="shared" si="75"/>
        <v>0.44269393509526211</v>
      </c>
      <c r="BT152">
        <f t="shared" si="75"/>
        <v>0.44269393509526211</v>
      </c>
      <c r="BU152">
        <f t="shared" si="75"/>
        <v>0.44269393509526211</v>
      </c>
      <c r="BV152">
        <f t="shared" si="75"/>
        <v>0.44269393509526211</v>
      </c>
      <c r="BW152">
        <f t="shared" si="75"/>
        <v>0.44269393509526211</v>
      </c>
      <c r="BX152">
        <f t="shared" si="75"/>
        <v>0.44269393509526211</v>
      </c>
      <c r="BY152">
        <f t="shared" si="75"/>
        <v>0.44269393509526211</v>
      </c>
      <c r="BZ152">
        <f t="shared" si="75"/>
        <v>0.44269393509526211</v>
      </c>
    </row>
    <row r="153" spans="1:78" x14ac:dyDescent="0.35">
      <c r="A153" s="12" t="s">
        <v>184</v>
      </c>
      <c r="B153" s="152" t="s">
        <v>2</v>
      </c>
      <c r="C153" t="s">
        <v>126</v>
      </c>
      <c r="D153" s="40" t="s">
        <v>114</v>
      </c>
      <c r="E153" s="40" t="s">
        <v>26</v>
      </c>
      <c r="F153" t="s">
        <v>13</v>
      </c>
      <c r="J153" s="22">
        <f t="shared" ref="J153:AO153" si="76">J38+J43+J48</f>
        <v>0</v>
      </c>
      <c r="K153" s="22">
        <f t="shared" si="76"/>
        <v>0</v>
      </c>
      <c r="L153" s="22">
        <f t="shared" si="76"/>
        <v>0</v>
      </c>
      <c r="M153" s="22">
        <f t="shared" si="76"/>
        <v>0</v>
      </c>
      <c r="N153" s="22">
        <f t="shared" si="76"/>
        <v>0</v>
      </c>
      <c r="O153" s="22">
        <f t="shared" si="76"/>
        <v>0</v>
      </c>
      <c r="P153" s="22">
        <f t="shared" si="76"/>
        <v>0</v>
      </c>
      <c r="Q153" s="22">
        <f t="shared" si="76"/>
        <v>0</v>
      </c>
      <c r="R153" s="22">
        <f t="shared" si="76"/>
        <v>0</v>
      </c>
      <c r="S153" s="22">
        <f t="shared" si="76"/>
        <v>0</v>
      </c>
      <c r="T153" s="22">
        <f t="shared" si="76"/>
        <v>0</v>
      </c>
      <c r="U153" s="22">
        <f t="shared" si="76"/>
        <v>0</v>
      </c>
      <c r="V153" s="22">
        <f t="shared" si="76"/>
        <v>0</v>
      </c>
      <c r="W153" s="22">
        <f t="shared" si="76"/>
        <v>0</v>
      </c>
      <c r="X153" s="22">
        <f t="shared" si="76"/>
        <v>-0.15113094289508647</v>
      </c>
      <c r="Y153" s="22">
        <f t="shared" si="76"/>
        <v>0.28386853041178745</v>
      </c>
      <c r="Z153" s="22">
        <f t="shared" si="76"/>
        <v>0.34073858556247699</v>
      </c>
      <c r="AA153" s="22">
        <f t="shared" si="76"/>
        <v>0.34676923076923122</v>
      </c>
      <c r="AB153" s="22">
        <f t="shared" si="76"/>
        <v>0.3669374683971014</v>
      </c>
      <c r="AC153" s="22">
        <f t="shared" si="76"/>
        <v>0.45514135843981224</v>
      </c>
      <c r="AD153" s="22">
        <f t="shared" si="76"/>
        <v>0.36430651914893669</v>
      </c>
      <c r="AE153" s="22">
        <f t="shared" si="76"/>
        <v>0.41593334471572502</v>
      </c>
      <c r="AF153" s="22">
        <f t="shared" si="76"/>
        <v>0.44309359129383269</v>
      </c>
      <c r="AG153" s="22">
        <f t="shared" si="76"/>
        <v>0.48834349030470908</v>
      </c>
      <c r="AH153" s="22">
        <f t="shared" si="76"/>
        <v>0.50609797260273948</v>
      </c>
      <c r="AI153" s="22">
        <f t="shared" si="76"/>
        <v>0.2718739025233321</v>
      </c>
      <c r="AJ153" s="22">
        <f t="shared" si="76"/>
        <v>0.35743231441048001</v>
      </c>
      <c r="AK153" s="22">
        <f t="shared" si="76"/>
        <v>0.46846994949494969</v>
      </c>
      <c r="AL153" s="22">
        <f t="shared" si="76"/>
        <v>0.5544698761172967</v>
      </c>
      <c r="AM153" s="22">
        <f t="shared" si="76"/>
        <v>0.67089739074755805</v>
      </c>
      <c r="AN153" s="22">
        <f t="shared" si="76"/>
        <v>0.69746266094420706</v>
      </c>
      <c r="AO153" s="22">
        <f t="shared" si="76"/>
        <v>0.6983166140240048</v>
      </c>
      <c r="AP153" s="22">
        <f t="shared" ref="AP153:BZ153" si="77">AP38+AP43+AP48</f>
        <v>0.72670771128932676</v>
      </c>
      <c r="AQ153" s="22">
        <f t="shared" si="77"/>
        <v>0.70140120102945502</v>
      </c>
      <c r="AR153" s="22">
        <f t="shared" si="77"/>
        <v>0.71384247104247123</v>
      </c>
      <c r="AS153" s="22">
        <f t="shared" si="77"/>
        <v>0.66966963438886373</v>
      </c>
      <c r="AT153" s="22">
        <f t="shared" si="77"/>
        <v>0.75186145619086842</v>
      </c>
      <c r="AU153" s="22">
        <f t="shared" si="77"/>
        <v>0.87050443864229821</v>
      </c>
      <c r="AV153" s="22">
        <f t="shared" si="77"/>
        <v>0.6960198291743428</v>
      </c>
      <c r="AW153" s="22">
        <f t="shared" si="77"/>
        <v>0.75452149235228116</v>
      </c>
      <c r="AX153" s="22">
        <f t="shared" si="77"/>
        <v>0.77416936364538813</v>
      </c>
      <c r="AY153" s="22">
        <f t="shared" si="77"/>
        <v>0.75405562418617023</v>
      </c>
      <c r="AZ153" s="22">
        <f t="shared" si="77"/>
        <v>0.81446892556664097</v>
      </c>
      <c r="BA153" s="22">
        <f t="shared" si="77"/>
        <v>0.75046432345508862</v>
      </c>
      <c r="BB153" s="22">
        <f t="shared" si="77"/>
        <v>0.77816003063021566</v>
      </c>
      <c r="BC153" s="22">
        <f t="shared" si="77"/>
        <v>0.79513481889884385</v>
      </c>
      <c r="BD153" s="22">
        <f t="shared" si="77"/>
        <v>0.79602822880771817</v>
      </c>
      <c r="BE153" s="22">
        <f t="shared" si="77"/>
        <v>0.83533826479822382</v>
      </c>
      <c r="BF153" s="22">
        <f t="shared" si="77"/>
        <v>0.77905344053909142</v>
      </c>
      <c r="BG153" s="22">
        <f t="shared" si="77"/>
        <v>0.80815529468136171</v>
      </c>
      <c r="BH153" s="22">
        <f t="shared" si="77"/>
        <v>0.85207306693437612</v>
      </c>
      <c r="BI153" s="22">
        <f t="shared" si="77"/>
        <v>0.83965496169878462</v>
      </c>
      <c r="BJ153" s="22">
        <f t="shared" si="77"/>
        <v>0.57314331856572398</v>
      </c>
      <c r="BK153" s="22">
        <f t="shared" si="77"/>
        <v>0.57314331856572398</v>
      </c>
      <c r="BL153" s="22">
        <f t="shared" si="77"/>
        <v>0.57314331856572398</v>
      </c>
      <c r="BM153" s="22">
        <f t="shared" si="77"/>
        <v>0.57314331856572398</v>
      </c>
      <c r="BN153" s="22">
        <f t="shared" si="77"/>
        <v>0.57314331856572398</v>
      </c>
      <c r="BO153" s="22">
        <f t="shared" si="77"/>
        <v>0.57314331856572398</v>
      </c>
      <c r="BP153" s="22">
        <f t="shared" si="77"/>
        <v>0.4585146548525777</v>
      </c>
      <c r="BQ153" s="22">
        <f t="shared" si="77"/>
        <v>0.4585146548525777</v>
      </c>
      <c r="BR153" s="22">
        <f t="shared" si="77"/>
        <v>0.4585146548525777</v>
      </c>
      <c r="BS153" s="22">
        <f t="shared" si="77"/>
        <v>0.4585146548525777</v>
      </c>
      <c r="BT153" s="22">
        <f t="shared" si="77"/>
        <v>0.4585146548525777</v>
      </c>
      <c r="BU153" s="22">
        <f t="shared" si="77"/>
        <v>0.4585146548525777</v>
      </c>
      <c r="BV153" s="22">
        <f t="shared" si="77"/>
        <v>0.4585146548525777</v>
      </c>
      <c r="BW153" s="22">
        <f t="shared" si="77"/>
        <v>0.4585146548525777</v>
      </c>
      <c r="BX153" s="22">
        <f t="shared" si="77"/>
        <v>0.4585146548525777</v>
      </c>
      <c r="BY153" s="22">
        <f t="shared" si="77"/>
        <v>0.4585146548525777</v>
      </c>
      <c r="BZ153" s="22">
        <f t="shared" si="77"/>
        <v>0.4585146548525777</v>
      </c>
    </row>
    <row r="154" spans="1:78" x14ac:dyDescent="0.35">
      <c r="A154" s="12" t="s">
        <v>184</v>
      </c>
      <c r="B154" s="152" t="s">
        <v>2</v>
      </c>
      <c r="C154" t="s">
        <v>126</v>
      </c>
      <c r="D154" s="40" t="s">
        <v>114</v>
      </c>
      <c r="E154" s="40" t="s">
        <v>23</v>
      </c>
      <c r="F154" t="s">
        <v>14</v>
      </c>
    </row>
    <row r="155" spans="1:78" x14ac:dyDescent="0.35">
      <c r="A155" s="12" t="s">
        <v>184</v>
      </c>
      <c r="B155" s="152" t="s">
        <v>2</v>
      </c>
      <c r="C155" t="s">
        <v>126</v>
      </c>
      <c r="D155" s="40" t="s">
        <v>114</v>
      </c>
      <c r="E155" s="40" t="s">
        <v>24</v>
      </c>
      <c r="F155" t="s">
        <v>15</v>
      </c>
    </row>
    <row r="156" spans="1:78" x14ac:dyDescent="0.35">
      <c r="A156" s="12" t="s">
        <v>184</v>
      </c>
      <c r="B156" s="151"/>
      <c r="C156" t="s">
        <v>126</v>
      </c>
      <c r="E156" s="40" t="s">
        <v>43</v>
      </c>
      <c r="F156" s="1"/>
      <c r="J156" s="5">
        <f>SUM(J150:J154)</f>
        <v>2.7301565972222268</v>
      </c>
      <c r="K156" s="1">
        <f t="shared" ref="K156:M156" si="78">SUM(K150:K154)</f>
        <v>2.6062053748283751</v>
      </c>
      <c r="L156" s="1">
        <f t="shared" si="78"/>
        <v>2.6566104928366765</v>
      </c>
      <c r="M156" s="1">
        <f t="shared" si="78"/>
        <v>2.5179148901856769</v>
      </c>
      <c r="N156" s="1">
        <f>SUM(N150:N154)</f>
        <v>2.1257694039585293</v>
      </c>
      <c r="O156" s="1">
        <f t="shared" ref="O156:BZ156" si="79">SUM(O150:O154)</f>
        <v>2.0360568607387144</v>
      </c>
      <c r="P156" s="1">
        <f t="shared" si="79"/>
        <v>2.177191738639519</v>
      </c>
      <c r="Q156" s="1">
        <f t="shared" si="79"/>
        <v>2.4013836266781787</v>
      </c>
      <c r="R156" s="1">
        <f t="shared" si="79"/>
        <v>2.8237923891891894</v>
      </c>
      <c r="S156" s="1">
        <f t="shared" si="79"/>
        <v>3.2968860759862424</v>
      </c>
      <c r="T156" s="1">
        <f t="shared" si="79"/>
        <v>3.0361251426514695</v>
      </c>
      <c r="U156" s="1">
        <f t="shared" si="79"/>
        <v>2.5674569925429083</v>
      </c>
      <c r="V156" s="1">
        <f t="shared" si="79"/>
        <v>2.7205193666986753</v>
      </c>
      <c r="W156" s="1">
        <f t="shared" si="79"/>
        <v>2.857977026851485</v>
      </c>
      <c r="X156" s="1">
        <f t="shared" si="79"/>
        <v>2.4828282375260855</v>
      </c>
      <c r="Y156" s="1">
        <f t="shared" si="79"/>
        <v>2.7255025009444664</v>
      </c>
      <c r="Z156" s="1">
        <f t="shared" si="79"/>
        <v>3.0380027306705757</v>
      </c>
      <c r="AA156" s="1">
        <f t="shared" si="79"/>
        <v>3.1090032692307701</v>
      </c>
      <c r="AB156" s="1">
        <f t="shared" si="79"/>
        <v>3.2172122325973378</v>
      </c>
      <c r="AC156" s="1">
        <f t="shared" si="79"/>
        <v>3.1006868849927884</v>
      </c>
      <c r="AD156" s="1">
        <f t="shared" si="79"/>
        <v>2.484326187950515</v>
      </c>
      <c r="AE156" s="1">
        <f t="shared" si="79"/>
        <v>2.8362033497759356</v>
      </c>
      <c r="AF156" s="1">
        <f t="shared" si="79"/>
        <v>3.0168812006044861</v>
      </c>
      <c r="AG156" s="1">
        <f t="shared" si="79"/>
        <v>3.4141263840366407</v>
      </c>
      <c r="AH156" s="1">
        <f t="shared" si="79"/>
        <v>3.509448820033092</v>
      </c>
      <c r="AI156" s="1">
        <f t="shared" si="79"/>
        <v>2.9770736791020314</v>
      </c>
      <c r="AJ156" s="1">
        <f t="shared" si="79"/>
        <v>3.3608459598235858</v>
      </c>
      <c r="AK156" s="1">
        <f t="shared" si="79"/>
        <v>3.7764844628945018</v>
      </c>
      <c r="AL156" s="1">
        <f t="shared" si="79"/>
        <v>3.8665312369112095</v>
      </c>
      <c r="AM156" s="1">
        <f t="shared" si="79"/>
        <v>4.1487177579224719</v>
      </c>
      <c r="AN156" s="1">
        <f t="shared" si="79"/>
        <v>4.0191516356090666</v>
      </c>
      <c r="AO156" s="1">
        <f t="shared" si="79"/>
        <v>4.0845907100644592</v>
      </c>
      <c r="AP156" s="1">
        <f t="shared" si="79"/>
        <v>4.2311265619999858</v>
      </c>
      <c r="AQ156" s="1">
        <f t="shared" si="79"/>
        <v>3.563739944795818</v>
      </c>
      <c r="AR156" s="1">
        <f t="shared" si="79"/>
        <v>3.4969474847908724</v>
      </c>
      <c r="AS156" s="1">
        <f t="shared" si="79"/>
        <v>3.2199228555101067</v>
      </c>
      <c r="AT156" s="1">
        <f t="shared" si="79"/>
        <v>3.6967419566128963</v>
      </c>
      <c r="AU156" s="1">
        <f t="shared" si="79"/>
        <v>3.722822561952845</v>
      </c>
      <c r="AV156" s="1">
        <f t="shared" si="79"/>
        <v>2.7483551863233422</v>
      </c>
      <c r="AW156" s="1">
        <f t="shared" si="79"/>
        <v>3.3875944255263946</v>
      </c>
      <c r="AX156" s="1">
        <f t="shared" si="79"/>
        <v>3.4962717633239273</v>
      </c>
      <c r="AY156" s="1">
        <f t="shared" si="79"/>
        <v>3.3789421033555538</v>
      </c>
      <c r="AZ156" s="1">
        <f t="shared" si="79"/>
        <v>3.6098504934137785</v>
      </c>
      <c r="BA156" s="1">
        <f t="shared" si="79"/>
        <v>3.5561845622764645</v>
      </c>
      <c r="BB156" s="1">
        <f t="shared" si="79"/>
        <v>3.7081386238377503</v>
      </c>
      <c r="BC156" s="1">
        <f t="shared" si="79"/>
        <v>3.8272555430928312</v>
      </c>
      <c r="BD156" s="1">
        <f t="shared" si="79"/>
        <v>3.9142280797768381</v>
      </c>
      <c r="BE156" s="1">
        <f t="shared" si="79"/>
        <v>4.1939753596624385</v>
      </c>
      <c r="BF156" s="1">
        <f t="shared" si="79"/>
        <v>3.9108174877011592</v>
      </c>
      <c r="BG156" s="1">
        <f t="shared" si="79"/>
        <v>3.8113011213388375</v>
      </c>
      <c r="BH156" s="1">
        <f t="shared" si="79"/>
        <v>4.124734185942966</v>
      </c>
      <c r="BI156" s="1">
        <f t="shared" si="79"/>
        <v>4.0665292022399973</v>
      </c>
      <c r="BJ156" s="1">
        <f t="shared" si="79"/>
        <v>3.8108571209707351</v>
      </c>
      <c r="BK156" s="1">
        <f t="shared" si="79"/>
        <v>3.8108571209707351</v>
      </c>
      <c r="BL156" s="1">
        <f t="shared" si="79"/>
        <v>3.8108571209707351</v>
      </c>
      <c r="BM156" s="1">
        <f t="shared" si="79"/>
        <v>3.8108571209707351</v>
      </c>
      <c r="BN156" s="1">
        <f t="shared" si="79"/>
        <v>3.8108571209707351</v>
      </c>
      <c r="BO156" s="1">
        <f t="shared" si="79"/>
        <v>3.8108571209707351</v>
      </c>
      <c r="BP156" s="1">
        <f t="shared" si="79"/>
        <v>3.8283800410292219</v>
      </c>
      <c r="BQ156" s="1">
        <f t="shared" si="79"/>
        <v>3.8283800410292219</v>
      </c>
      <c r="BR156" s="1">
        <f t="shared" si="79"/>
        <v>3.8283800410292219</v>
      </c>
      <c r="BS156" s="1">
        <f t="shared" si="79"/>
        <v>3.8283800410292219</v>
      </c>
      <c r="BT156" s="1">
        <f t="shared" si="79"/>
        <v>3.8283800410292219</v>
      </c>
      <c r="BU156" s="1">
        <f t="shared" si="79"/>
        <v>3.8283800410292219</v>
      </c>
      <c r="BV156" s="1">
        <f t="shared" si="79"/>
        <v>3.8283800410292219</v>
      </c>
      <c r="BW156" s="1">
        <f t="shared" si="79"/>
        <v>3.8283800410292219</v>
      </c>
      <c r="BX156" s="1">
        <f t="shared" si="79"/>
        <v>3.8283800410292219</v>
      </c>
      <c r="BY156" s="1">
        <f t="shared" si="79"/>
        <v>3.8283800410292219</v>
      </c>
      <c r="BZ156" s="1">
        <f t="shared" si="79"/>
        <v>3.8283800410292219</v>
      </c>
    </row>
    <row r="157" spans="1:78" x14ac:dyDescent="0.35">
      <c r="A157" s="12"/>
      <c r="C157" s="9"/>
      <c r="F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row>
    <row r="158" spans="1:78" ht="14.5" customHeight="1" x14ac:dyDescent="0.35">
      <c r="A158" s="12" t="s">
        <v>123</v>
      </c>
      <c r="B158" s="154" t="s">
        <v>0</v>
      </c>
      <c r="C158" t="s">
        <v>126</v>
      </c>
      <c r="D158" s="40" t="s">
        <v>4</v>
      </c>
      <c r="E158" s="40" t="s">
        <v>20</v>
      </c>
      <c r="J158">
        <f>(J$7*'Other data'!J$468)*'Other data'!$E$42*'Other data'!$E$41</f>
        <v>0</v>
      </c>
      <c r="K158">
        <f>(K$7*'Other data'!K$468)*'Other data'!$E$42*'Other data'!$E$41</f>
        <v>0</v>
      </c>
      <c r="L158">
        <f>(L$7*'Other data'!L$468)*'Other data'!$E$42*'Other data'!$E$41</f>
        <v>0</v>
      </c>
      <c r="M158">
        <f>(M$7*'Other data'!M$468)*'Other data'!$E$42*'Other data'!$E$41</f>
        <v>0</v>
      </c>
      <c r="N158">
        <f>(N$7*'Other data'!N$468)*'Other data'!$E$42*'Other data'!$E$41</f>
        <v>0</v>
      </c>
      <c r="O158">
        <f>(O$7*'Other data'!O$468)*'Other data'!$E$42*'Other data'!$E$41</f>
        <v>0</v>
      </c>
      <c r="P158">
        <f>(P$7*'Other data'!P$468)*'Other data'!$E$42*'Other data'!$E$41</f>
        <v>0</v>
      </c>
      <c r="Q158">
        <f>(Q$7*'Other data'!Q$468)*'Other data'!$E$42*'Other data'!$E$41</f>
        <v>0</v>
      </c>
      <c r="R158">
        <f>(R$7*'Other data'!R$468)*'Other data'!$E$42*'Other data'!$E$41</f>
        <v>0</v>
      </c>
      <c r="S158">
        <f>(S$7*'Other data'!S$468)*'Other data'!$E$42*'Other data'!$E$41</f>
        <v>0</v>
      </c>
      <c r="T158">
        <f>(T$7*'Other data'!T$468)*'Other data'!$E$42*'Other data'!$E$41</f>
        <v>0</v>
      </c>
      <c r="U158">
        <f>(U$7*'Other data'!U$468)*'Other data'!$E$42*'Other data'!$E$41</f>
        <v>0</v>
      </c>
      <c r="V158">
        <f>(V$7*'Other data'!V$468)*'Other data'!$E$42*'Other data'!$E$41</f>
        <v>0</v>
      </c>
      <c r="W158">
        <f>(W$7*'Other data'!W$468)*'Other data'!$E$42*'Other data'!$E$41</f>
        <v>0</v>
      </c>
      <c r="X158">
        <f>(X$7*'Other data'!X$468)*'Other data'!$E$42*'Other data'!$E$41</f>
        <v>0</v>
      </c>
      <c r="Y158">
        <f>(Y$7*'Other data'!Y$468)*'Other data'!$E$42*'Other data'!$E$41</f>
        <v>0</v>
      </c>
      <c r="Z158">
        <f>(Z$7*'Other data'!Z$468)*'Other data'!$E$42*'Other data'!$E$41</f>
        <v>0</v>
      </c>
      <c r="AA158">
        <f>(AA$7*'Other data'!AA$468)*'Other data'!$E$42*'Other data'!$E$41</f>
        <v>0</v>
      </c>
      <c r="AB158">
        <f>(AB$7*'Other data'!AB$468)*'Other data'!$E$42*'Other data'!$E$41</f>
        <v>0</v>
      </c>
      <c r="AC158">
        <f>(AC$7*'Other data'!AC$468)*'Other data'!$E$42*'Other data'!$E$41</f>
        <v>0</v>
      </c>
      <c r="AD158">
        <f>(AD$7*'Other data'!AD$468)*'Other data'!$E$42*'Other data'!$E$41</f>
        <v>0</v>
      </c>
      <c r="AE158">
        <f>(AE$7*'Other data'!AE$468)*'Other data'!$E$42*'Other data'!$E$41</f>
        <v>0</v>
      </c>
      <c r="AF158">
        <f>(AF$7*'Other data'!AF$468)*'Other data'!$E$42*'Other data'!$E$41</f>
        <v>0</v>
      </c>
      <c r="AG158">
        <f>(AG$7*'Other data'!AG$468)*'Other data'!$E$42*'Other data'!$E$41</f>
        <v>0</v>
      </c>
      <c r="AH158">
        <f>(AH$7*'Other data'!AH$468)*'Other data'!$E$42*'Other data'!$E$41</f>
        <v>0</v>
      </c>
      <c r="AI158">
        <f>(AI$7*'Other data'!AI$468)*'Other data'!$E$42*'Other data'!$E$41</f>
        <v>0</v>
      </c>
      <c r="AJ158">
        <f>(AJ$7*'Other data'!AJ$468)*'Other data'!$E$42*'Other data'!$E$41</f>
        <v>0</v>
      </c>
      <c r="AK158">
        <f>(AK$7*'Other data'!AK$468)*'Other data'!$E$42*'Other data'!$E$41</f>
        <v>0</v>
      </c>
      <c r="AL158">
        <f>(AL$7*'Other data'!AL$468)*'Other data'!$E$42*'Other data'!$E$41</f>
        <v>0</v>
      </c>
      <c r="AM158">
        <f>(AM$7*'Other data'!AM$468)*'Other data'!$E$42*'Other data'!$E$41</f>
        <v>3.7156667840563479E-3</v>
      </c>
      <c r="AN158">
        <f>(AN$7*'Other data'!AN$468)*'Other data'!$E$42*'Other data'!$E$41</f>
        <v>5.4078446034016847E-3</v>
      </c>
      <c r="AO158">
        <f>(AO$7*'Other data'!AO$468)*'Other data'!$E$42*'Other data'!$E$41</f>
        <v>7.8781051168667088E-3</v>
      </c>
      <c r="AP158">
        <f>(AP$7*'Other data'!AP$468)*'Other data'!$E$42*'Other data'!$E$41</f>
        <v>1.1245225354719311E-2</v>
      </c>
      <c r="AQ158">
        <f>(AQ$7*'Other data'!AQ$468)*'Other data'!$E$42*'Other data'!$E$41</f>
        <v>1.4442379182156136E-2</v>
      </c>
      <c r="AR158">
        <f>(AR$7*'Other data'!AR$468)*'Other data'!$E$42*'Other data'!$E$41</f>
        <v>1.4223891891891891E-2</v>
      </c>
      <c r="AS158">
        <f>(AS$7*'Other data'!AS$468)*'Other data'!$E$42*'Other data'!$E$41</f>
        <v>1.766032002447606E-2</v>
      </c>
      <c r="AT158">
        <f>(AT$7*'Other data'!AT$468)*'Other data'!$E$42*'Other data'!$E$41</f>
        <v>1.5890598930481281E-2</v>
      </c>
      <c r="AU158">
        <f>(AU$7*'Other data'!AU$468)*'Other data'!$E$42*'Other data'!$E$41</f>
        <v>2.3837680997969249E-2</v>
      </c>
      <c r="AV158">
        <f>(AV$7*'Other data'!AV$468)*'Other data'!$E$42*'Other data'!$E$41</f>
        <v>1.8028625556858146E-2</v>
      </c>
      <c r="AW158">
        <f>(AW$7*'Other data'!AW$468)*'Other data'!$E$42*'Other data'!$E$41</f>
        <v>2.3910455123888025E-2</v>
      </c>
      <c r="AX158">
        <f>(AX$7*'Other data'!AX$468)*'Other data'!$E$42*'Other data'!$E$41</f>
        <v>2.4233646606439653E-2</v>
      </c>
      <c r="AY158">
        <f>(AY$7*'Other data'!AY$468)*'Other data'!$E$42*'Other data'!$E$41</f>
        <v>2.8548359821041033E-2</v>
      </c>
      <c r="AZ158">
        <f>(AZ$7*'Other data'!AZ$468)*'Other data'!$E$42*'Other data'!$E$41</f>
        <v>2.9557625028734304E-2</v>
      </c>
      <c r="BA158">
        <f>(BA$7*'Other data'!BA$468)*'Other data'!$E$42*'Other data'!$E$41</f>
        <v>2.8119034284401562E-2</v>
      </c>
      <c r="BB158">
        <f>(BB$7*'Other data'!BB$468)*'Other data'!$E$42*'Other data'!$E$41</f>
        <v>2.5866011700742781E-2</v>
      </c>
      <c r="BC158">
        <f>(BC$7*'Other data'!BC$468)*'Other data'!$E$42*'Other data'!$E$41</f>
        <v>2.7375318091737502E-2</v>
      </c>
      <c r="BD158">
        <f>(BD$7*'Other data'!BD$468)*'Other data'!$E$42*'Other data'!$E$41</f>
        <v>2.483793343441305E-2</v>
      </c>
      <c r="BE158">
        <f>(BE$7*'Other data'!BE$468)*'Other data'!$E$42*'Other data'!$E$41</f>
        <v>2.974864770656252E-2</v>
      </c>
      <c r="BF158">
        <f>(BF$7*'Other data'!BF$468)*'Other data'!$E$42*'Other data'!$E$41</f>
        <v>3.193604827322153E-2</v>
      </c>
      <c r="BG158">
        <f>(BG$7*'Other data'!BG$468)*'Other data'!$E$42*'Other data'!$E$41</f>
        <v>2.4884382980354572E-2</v>
      </c>
      <c r="BH158">
        <f>(BH$7*'Other data'!BH$468)*'Other data'!$E$42*'Other data'!$E$41</f>
        <v>2.6256402522860701E-2</v>
      </c>
      <c r="BI158">
        <f>(BI$7*'Other data'!BI$468)*'Other data'!$E$42*'Other data'!$E$41</f>
        <v>2.6256402522860701E-2</v>
      </c>
      <c r="BJ158">
        <f>(BJ$7*'Other data'!BJ$468)*'Other data'!$E$42*'Other data'!$E$41</f>
        <v>5.5430183103817032E-2</v>
      </c>
      <c r="BK158">
        <f>(BK$7*'Other data'!BK$468)*'Other data'!$E$42*'Other data'!$E$41</f>
        <v>5.5430183103817032E-2</v>
      </c>
      <c r="BL158">
        <f>(BL$7*'Other data'!BL$468)*'Other data'!$E$42*'Other data'!$E$41</f>
        <v>5.5430183103817032E-2</v>
      </c>
      <c r="BM158">
        <f>(BM$7*'Other data'!BM$468)*'Other data'!$E$42*'Other data'!$E$41</f>
        <v>5.5430183103817032E-2</v>
      </c>
      <c r="BN158">
        <f>(BN$7*'Other data'!BN$468)*'Other data'!$E$42*'Other data'!$E$41</f>
        <v>5.5430183103817032E-2</v>
      </c>
      <c r="BO158">
        <f>(BO$7*'Other data'!BO$468)*'Other data'!$E$42*'Other data'!$E$41</f>
        <v>5.5430183103817032E-2</v>
      </c>
      <c r="BP158">
        <f>(BP$7*'Other data'!BP$468)*'Other data'!$E$42*'Other data'!$E$41</f>
        <v>5.4457723751118486E-2</v>
      </c>
      <c r="BQ158">
        <f>(BQ$7*'Other data'!BQ$468)*'Other data'!$E$42*'Other data'!$E$41</f>
        <v>5.4457723751118486E-2</v>
      </c>
      <c r="BR158">
        <f>(BR$7*'Other data'!BR$468)*'Other data'!$E$42*'Other data'!$E$41</f>
        <v>5.4457723751118486E-2</v>
      </c>
      <c r="BS158">
        <f>(BS$7*'Other data'!BS$468)*'Other data'!$E$42*'Other data'!$E$41</f>
        <v>5.4457723751118486E-2</v>
      </c>
      <c r="BT158">
        <f>(BT$7*'Other data'!BT$468)*'Other data'!$E$42*'Other data'!$E$41</f>
        <v>5.4457723751118486E-2</v>
      </c>
      <c r="BU158">
        <f>(BU$7*'Other data'!BU$468)*'Other data'!$E$42*'Other data'!$E$41</f>
        <v>5.4457723751118486E-2</v>
      </c>
      <c r="BV158">
        <f>(BV$7*'Other data'!BV$468)*'Other data'!$E$42*'Other data'!$E$41</f>
        <v>5.4457723751118486E-2</v>
      </c>
      <c r="BW158">
        <f>(BW$7*'Other data'!BW$468)*'Other data'!$E$42*'Other data'!$E$41</f>
        <v>5.4457723751118486E-2</v>
      </c>
      <c r="BX158">
        <f>(BX$7*'Other data'!BX$468)*'Other data'!$E$42*'Other data'!$E$41</f>
        <v>5.4457723751118486E-2</v>
      </c>
      <c r="BY158">
        <f>(BY$7*'Other data'!BY$468)*'Other data'!$E$42*'Other data'!$E$41</f>
        <v>5.4457723751118486E-2</v>
      </c>
      <c r="BZ158">
        <f>(BZ$7*'Other data'!BZ$468)*'Other data'!$E$42*'Other data'!$E$41</f>
        <v>5.4457723751118486E-2</v>
      </c>
    </row>
    <row r="159" spans="1:78" x14ac:dyDescent="0.35">
      <c r="A159" s="12" t="s">
        <v>123</v>
      </c>
      <c r="B159" s="154" t="s">
        <v>0</v>
      </c>
      <c r="C159" t="s">
        <v>126</v>
      </c>
      <c r="D159" s="40" t="s">
        <v>4</v>
      </c>
      <c r="E159" s="40" t="s">
        <v>29</v>
      </c>
      <c r="J159">
        <f>J$7*'Other data'!J$468*'Other data'!$E$43*'Other data'!$E$41</f>
        <v>0</v>
      </c>
      <c r="K159">
        <f>K$7*'Other data'!K$468*'Other data'!$E$43*'Other data'!$E$41</f>
        <v>0</v>
      </c>
      <c r="L159">
        <f>L$7*'Other data'!L$468*'Other data'!$E$43*'Other data'!$E$41</f>
        <v>0</v>
      </c>
      <c r="M159">
        <f>M$7*'Other data'!M$468*'Other data'!$E$43*'Other data'!$E$41</f>
        <v>0</v>
      </c>
      <c r="N159">
        <f>N$7*'Other data'!N$468*'Other data'!$E$43*'Other data'!$E$41</f>
        <v>0</v>
      </c>
      <c r="O159">
        <f>(O$7*'Other data'!O$468)*'Other data'!$E$43*'Other data'!$E$41</f>
        <v>0</v>
      </c>
      <c r="P159">
        <f>(P$7*'Other data'!P$468)*'Other data'!$E$43*'Other data'!$E$41</f>
        <v>0</v>
      </c>
      <c r="Q159">
        <f>(Q$7*'Other data'!Q$468)*'Other data'!$E$43*'Other data'!$E$41</f>
        <v>0</v>
      </c>
      <c r="R159">
        <f>(R$7*'Other data'!R$468)*'Other data'!$E$43*'Other data'!$E$41</f>
        <v>0</v>
      </c>
      <c r="S159">
        <f>(S$7*'Other data'!S$468)*'Other data'!$E$43*'Other data'!$E$41</f>
        <v>0</v>
      </c>
      <c r="T159">
        <f>(T$7*'Other data'!T$468)*'Other data'!$E$43*'Other data'!$E$41</f>
        <v>0</v>
      </c>
      <c r="U159">
        <f>(U$7*'Other data'!U$468)*'Other data'!$E$43*'Other data'!$E$41</f>
        <v>0</v>
      </c>
      <c r="V159">
        <f>(V$7*'Other data'!V$468)*'Other data'!$E$43*'Other data'!$E$41</f>
        <v>0</v>
      </c>
      <c r="W159">
        <f>(W$7*'Other data'!W$468)*'Other data'!$E$43*'Other data'!$E$41</f>
        <v>0</v>
      </c>
      <c r="X159">
        <f>(X$7*'Other data'!X$468)*'Other data'!$E$43*'Other data'!$E$41</f>
        <v>0</v>
      </c>
      <c r="Y159">
        <f>(Y$7*'Other data'!Y$468)*'Other data'!$E$43*'Other data'!$E$41</f>
        <v>0</v>
      </c>
      <c r="Z159">
        <f>(Z$7*'Other data'!Z$468)*'Other data'!$E$43*'Other data'!$E$41</f>
        <v>0</v>
      </c>
      <c r="AA159">
        <f>(AA$7*'Other data'!AA$468)*'Other data'!$E$43*'Other data'!$E$41</f>
        <v>0</v>
      </c>
      <c r="AB159">
        <f>(AB$7*'Other data'!AB$468)*'Other data'!$E$43*'Other data'!$E$41</f>
        <v>0</v>
      </c>
      <c r="AC159">
        <f>(AC$7*'Other data'!AC$468)*'Other data'!$E$43*'Other data'!$E$41</f>
        <v>0</v>
      </c>
      <c r="AD159">
        <f>(AD$7*'Other data'!AD$468)*'Other data'!$E$43*'Other data'!$E$41</f>
        <v>0</v>
      </c>
      <c r="AE159">
        <f>(AE$7*'Other data'!AE$468)*'Other data'!$E$43*'Other data'!$E$41</f>
        <v>0</v>
      </c>
      <c r="AF159">
        <f>(AF$7*'Other data'!AF$468)*'Other data'!$E$43*'Other data'!$E$41</f>
        <v>0</v>
      </c>
      <c r="AG159">
        <f>(AG$7*'Other data'!AG$468)*'Other data'!$E$43*'Other data'!$E$41</f>
        <v>0</v>
      </c>
      <c r="AH159">
        <f>(AH$7*'Other data'!AH$468)*'Other data'!$E$43*'Other data'!$E$41</f>
        <v>0</v>
      </c>
      <c r="AI159">
        <f>(AI$7*'Other data'!AI$468)*'Other data'!$E$43*'Other data'!$E$41</f>
        <v>0</v>
      </c>
      <c r="AJ159">
        <f>(AJ$7*'Other data'!AJ$468)*'Other data'!$E$43*'Other data'!$E$41</f>
        <v>0</v>
      </c>
      <c r="AK159">
        <f>(AK$7*'Other data'!AK$468)*'Other data'!$E$43*'Other data'!$E$41</f>
        <v>0</v>
      </c>
      <c r="AL159">
        <f>(AL$7*'Other data'!AL$468)*'Other data'!$E$43*'Other data'!$E$41</f>
        <v>0</v>
      </c>
      <c r="AM159">
        <f>(AM$7*'Other data'!AM$468)*'Other data'!$E$43*'Other data'!$E$41</f>
        <v>1.3066080998879466E-2</v>
      </c>
      <c r="AN159">
        <f>(AN$7*'Other data'!AN$468)*'Other data'!$E$43*'Other data'!$E$41</f>
        <v>1.9016596407566366E-2</v>
      </c>
      <c r="AO159">
        <f>(AO$7*'Other data'!AO$468)*'Other data'!$E$43*'Other data'!$E$41</f>
        <v>2.7703226784586227E-2</v>
      </c>
      <c r="AP159">
        <f>(AP$7*'Other data'!AP$468)*'Other data'!$E$43*'Other data'!$E$41</f>
        <v>3.9543649599012964E-2</v>
      </c>
      <c r="AQ159">
        <f>(AQ$7*'Other data'!AQ$468)*'Other data'!$E$43*'Other data'!$E$41</f>
        <v>5.0786388332856737E-2</v>
      </c>
      <c r="AR159">
        <f>(AR$7*'Other data'!AR$468)*'Other data'!$E$43*'Other data'!$E$41</f>
        <v>5.0018081378081385E-2</v>
      </c>
      <c r="AS159">
        <f>(AS$7*'Other data'!AS$468)*'Other data'!$E$43*'Other data'!$E$41</f>
        <v>6.2102224261893837E-2</v>
      </c>
      <c r="AT159">
        <f>(AT$7*'Other data'!AT$468)*'Other data'!$E$43*'Other data'!$E$41</f>
        <v>5.5879029206088032E-2</v>
      </c>
      <c r="AU159">
        <f>(AU$7*'Other data'!AU$468)*'Other data'!$E$43*'Other data'!$E$41</f>
        <v>8.3824812300551207E-2</v>
      </c>
      <c r="AV159">
        <f>(AV$7*'Other data'!AV$468)*'Other data'!$E$43*'Other data'!$E$41</f>
        <v>6.3397364595545139E-2</v>
      </c>
      <c r="AW159">
        <f>(AW$7*'Other data'!AW$468)*'Other data'!$E$43*'Other data'!$E$41</f>
        <v>8.4080721314771095E-2</v>
      </c>
      <c r="AX159">
        <f>(AX$7*'Other data'!AX$468)*'Other data'!$E$43*'Other data'!$E$41</f>
        <v>8.5217218835831748E-2</v>
      </c>
      <c r="AY159">
        <f>(AY$7*'Other data'!AY$468)*'Other data'!$E$43*'Other data'!$E$41</f>
        <v>0.10038983673333111</v>
      </c>
      <c r="AZ159">
        <f>(AZ$7*'Other data'!AZ$468)*'Other data'!$E$43*'Other data'!$E$41</f>
        <v>0.10393890119994481</v>
      </c>
      <c r="BA159">
        <f>(BA$7*'Other data'!BA$468)*'Other data'!$E$43*'Other data'!$E$41</f>
        <v>9.8880120560532983E-2</v>
      </c>
      <c r="BB159">
        <f>(BB$7*'Other data'!BB$468)*'Other data'!$E$43*'Other data'!$E$41</f>
        <v>9.0957403782831764E-2</v>
      </c>
      <c r="BC159">
        <f>(BC$7*'Other data'!BC$468)*'Other data'!$E$43*'Other data'!$E$41</f>
        <v>9.6264854828087915E-2</v>
      </c>
      <c r="BD159">
        <f>(BD$7*'Other data'!BD$468)*'Other data'!$E$43*'Other data'!$E$41</f>
        <v>8.7342183505628307E-2</v>
      </c>
      <c r="BE159">
        <f>(BE$7*'Other data'!BE$468)*'Other data'!$E$43*'Other data'!$E$41</f>
        <v>0.10461062929780228</v>
      </c>
      <c r="BF159">
        <f>(BF$7*'Other data'!BF$468)*'Other data'!$E$43*'Other data'!$E$41</f>
        <v>0.11230258733440537</v>
      </c>
      <c r="BG159">
        <f>(BG$7*'Other data'!BG$468)*'Other data'!$E$43*'Other data'!$E$41</f>
        <v>8.7505522568279814E-2</v>
      </c>
      <c r="BH159">
        <f>(BH$7*'Other data'!BH$468)*'Other data'!$E$43*'Other data'!$E$41</f>
        <v>9.2330206673795878E-2</v>
      </c>
      <c r="BI159">
        <f>(BI$7*'Other data'!BI$468)*'Other data'!$E$43*'Other data'!$E$41</f>
        <v>9.2330206673795878E-2</v>
      </c>
      <c r="BJ159">
        <f>(BJ$7*'Other data'!BJ$468)*'Other data'!$E$43*'Other data'!$E$41</f>
        <v>0.19491932520023572</v>
      </c>
      <c r="BK159">
        <f>(BK$7*'Other data'!BK$468)*'Other data'!$E$43*'Other data'!$E$41</f>
        <v>0.19491932520023572</v>
      </c>
      <c r="BL159">
        <f>(BL$7*'Other data'!BL$468)*'Other data'!$E$43*'Other data'!$E$41</f>
        <v>0.19491932520023572</v>
      </c>
      <c r="BM159">
        <f>(BM$7*'Other data'!BM$468)*'Other data'!$E$43*'Other data'!$E$41</f>
        <v>0.19491932520023572</v>
      </c>
      <c r="BN159">
        <f>(BN$7*'Other data'!BN$468)*'Other data'!$E$43*'Other data'!$E$41</f>
        <v>0.19491932520023572</v>
      </c>
      <c r="BO159">
        <f>(BO$7*'Other data'!BO$468)*'Other data'!$E$43*'Other data'!$E$41</f>
        <v>0.19491932520023572</v>
      </c>
      <c r="BP159">
        <f>(BP$7*'Other data'!BP$468)*'Other data'!$E$43*'Other data'!$E$41</f>
        <v>0.19149968791602104</v>
      </c>
      <c r="BQ159">
        <f>(BQ$7*'Other data'!BQ$468)*'Other data'!$E$43*'Other data'!$E$41</f>
        <v>0.19149968791602104</v>
      </c>
      <c r="BR159">
        <f>(BR$7*'Other data'!BR$468)*'Other data'!$E$43*'Other data'!$E$41</f>
        <v>0.19149968791602104</v>
      </c>
      <c r="BS159">
        <f>(BS$7*'Other data'!BS$468)*'Other data'!$E$43*'Other data'!$E$41</f>
        <v>0.19149968791602104</v>
      </c>
      <c r="BT159">
        <f>(BT$7*'Other data'!BT$468)*'Other data'!$E$43*'Other data'!$E$41</f>
        <v>0.19149968791602104</v>
      </c>
      <c r="BU159">
        <f>(BU$7*'Other data'!BU$468)*'Other data'!$E$43*'Other data'!$E$41</f>
        <v>0.19149968791602104</v>
      </c>
      <c r="BV159">
        <f>(BV$7*'Other data'!BV$468)*'Other data'!$E$43*'Other data'!$E$41</f>
        <v>0.19149968791602104</v>
      </c>
      <c r="BW159">
        <f>(BW$7*'Other data'!BW$468)*'Other data'!$E$43*'Other data'!$E$41</f>
        <v>0.19149968791602104</v>
      </c>
      <c r="BX159">
        <f>(BX$7*'Other data'!BX$468)*'Other data'!$E$43*'Other data'!$E$41</f>
        <v>0.19149968791602104</v>
      </c>
      <c r="BY159">
        <f>(BY$7*'Other data'!BY$468)*'Other data'!$E$43*'Other data'!$E$41</f>
        <v>0.19149968791602104</v>
      </c>
      <c r="BZ159">
        <f>(BZ$7*'Other data'!BZ$468)*'Other data'!$E$43*'Other data'!$E$41</f>
        <v>0.19149968791602104</v>
      </c>
    </row>
    <row r="160" spans="1:78" x14ac:dyDescent="0.35">
      <c r="A160" s="12" t="s">
        <v>123</v>
      </c>
      <c r="B160" s="154" t="s">
        <v>0</v>
      </c>
      <c r="C160" t="s">
        <v>126</v>
      </c>
      <c r="D160" s="40" t="s">
        <v>4</v>
      </c>
      <c r="E160" s="40" t="s">
        <v>26</v>
      </c>
      <c r="J160">
        <f>(J$7*'Other data'!J$468)*'Other data'!$E$41</f>
        <v>0</v>
      </c>
      <c r="K160">
        <f>(K$7*'Other data'!K$468)*'Other data'!$E$41</f>
        <v>0</v>
      </c>
      <c r="L160">
        <f>(L$7*'Other data'!L$468)*'Other data'!$E$41</f>
        <v>0</v>
      </c>
      <c r="M160">
        <f>(M$7*'Other data'!M$468)*'Other data'!$E$41</f>
        <v>0</v>
      </c>
      <c r="N160">
        <f>(N$7*'Other data'!N$468)*'Other data'!$E$41</f>
        <v>0</v>
      </c>
      <c r="O160">
        <f>(O$7*'Other data'!O$468)*'Other data'!$E$41</f>
        <v>0</v>
      </c>
      <c r="P160">
        <f>(P$7*'Other data'!P$468)*'Other data'!$E$41</f>
        <v>0</v>
      </c>
      <c r="Q160">
        <f>(Q$7*'Other data'!Q$468)*'Other data'!$E$41</f>
        <v>0</v>
      </c>
      <c r="R160">
        <f>(R$7*'Other data'!R$468)*'Other data'!$E$41</f>
        <v>0</v>
      </c>
      <c r="S160">
        <f>(S$7*'Other data'!S$468)*'Other data'!$E$41</f>
        <v>0</v>
      </c>
      <c r="T160">
        <f>(T$7*'Other data'!T$468)*'Other data'!$E$41</f>
        <v>0</v>
      </c>
      <c r="U160">
        <f>(U$7*'Other data'!U$468)*'Other data'!$E$41</f>
        <v>0</v>
      </c>
      <c r="V160">
        <f>(V$7*'Other data'!V$468)*'Other data'!$E$41</f>
        <v>0</v>
      </c>
      <c r="W160">
        <f>(W$7*'Other data'!W$468)*'Other data'!$E$41</f>
        <v>0</v>
      </c>
      <c r="X160">
        <f>(X$7*'Other data'!X$468)*'Other data'!$E$41</f>
        <v>0</v>
      </c>
      <c r="Y160">
        <f>(Y$7*'Other data'!Y$468)*'Other data'!$E$41</f>
        <v>0</v>
      </c>
      <c r="Z160">
        <f>(Z$7*'Other data'!Z$468)*'Other data'!$E$41</f>
        <v>0</v>
      </c>
      <c r="AA160">
        <f>(AA$7*'Other data'!AA$468)*'Other data'!$E$41</f>
        <v>0</v>
      </c>
      <c r="AB160">
        <f>(AB$7*'Other data'!AB$468)*'Other data'!$E$41</f>
        <v>0</v>
      </c>
      <c r="AC160">
        <f>(AC$7*'Other data'!AC$468)*'Other data'!$E$41</f>
        <v>0</v>
      </c>
      <c r="AD160">
        <f>(AD$7*'Other data'!AD$468)*'Other data'!$E$41</f>
        <v>0</v>
      </c>
      <c r="AE160">
        <f>(AE$7*'Other data'!AE$468)*'Other data'!$E$41</f>
        <v>0</v>
      </c>
      <c r="AF160">
        <f>(AF$7*'Other data'!AF$468)*'Other data'!$E$41</f>
        <v>0</v>
      </c>
      <c r="AG160">
        <f>(AG$7*'Other data'!AG$468)*'Other data'!$E$41</f>
        <v>0</v>
      </c>
      <c r="AH160">
        <f>(AH$7*'Other data'!AH$468)*'Other data'!$E$41</f>
        <v>0</v>
      </c>
      <c r="AI160">
        <f>(AI$7*'Other data'!AI$468)*'Other data'!$E$41</f>
        <v>0</v>
      </c>
      <c r="AJ160">
        <f>(AJ$7*'Other data'!AJ$468)*'Other data'!$E$41</f>
        <v>0</v>
      </c>
      <c r="AK160">
        <f>(AK$7*'Other data'!AK$468)*'Other data'!$E$41</f>
        <v>0</v>
      </c>
      <c r="AL160">
        <f>(AL$7*'Other data'!AL$468)*'Other data'!$E$41</f>
        <v>0</v>
      </c>
      <c r="AM160">
        <f>(AM$7*'Other data'!AM$468)*'Other data'!$E$41</f>
        <v>4.083150312149833E-2</v>
      </c>
      <c r="AN160">
        <f>(AN$7*'Other data'!AN$468)*'Other data'!$E$41</f>
        <v>5.9426863773644895E-2</v>
      </c>
      <c r="AO160">
        <f>(AO$7*'Other data'!AO$468)*'Other data'!$E$41</f>
        <v>8.6572583701831962E-2</v>
      </c>
      <c r="AP160">
        <f>(AP$7*'Other data'!AP$468)*'Other data'!$E$41</f>
        <v>0.12357390499691551</v>
      </c>
      <c r="AQ160">
        <f>(AQ$7*'Other data'!AQ$468)*'Other data'!$E$41</f>
        <v>0.15870746354017731</v>
      </c>
      <c r="AR160">
        <f>(AR$7*'Other data'!AR$468)*'Other data'!$E$41</f>
        <v>0.15630650430650431</v>
      </c>
      <c r="AS160">
        <f>(AS$7*'Other data'!AS$468)*'Other data'!$E$41</f>
        <v>0.19406945081841823</v>
      </c>
      <c r="AT160">
        <f>(AT$7*'Other data'!AT$468)*'Other data'!$E$41</f>
        <v>0.1746219662690251</v>
      </c>
      <c r="AU160">
        <f>(AU$7*'Other data'!AU$468)*'Other data'!$E$41</f>
        <v>0.2619525384392225</v>
      </c>
      <c r="AV160">
        <f>(AV$7*'Other data'!AV$468)*'Other data'!$E$41</f>
        <v>0.19811676436107856</v>
      </c>
      <c r="AW160">
        <f>(AW$7*'Other data'!AW$468)*'Other data'!$E$41</f>
        <v>0.26275225410865966</v>
      </c>
      <c r="AX160">
        <f>(AX$7*'Other data'!AX$468)*'Other data'!$E$41</f>
        <v>0.26630380886197419</v>
      </c>
      <c r="AY160">
        <f>(AY$7*'Other data'!AY$468)*'Other data'!$E$41</f>
        <v>0.31371823979165975</v>
      </c>
      <c r="AZ160">
        <f>(AZ$7*'Other data'!AZ$468)*'Other data'!$E$41</f>
        <v>0.32480906624982753</v>
      </c>
      <c r="BA160">
        <f>(BA$7*'Other data'!BA$468)*'Other data'!$E$41</f>
        <v>0.30900037675166558</v>
      </c>
      <c r="BB160">
        <f>(BB$7*'Other data'!BB$468)*'Other data'!$E$41</f>
        <v>0.28424188682134927</v>
      </c>
      <c r="BC160">
        <f>(BC$7*'Other data'!BC$468)*'Other data'!$E$41</f>
        <v>0.30082767133777472</v>
      </c>
      <c r="BD160">
        <f>(BD$7*'Other data'!BD$468)*'Other data'!$E$41</f>
        <v>0.27294432345508846</v>
      </c>
      <c r="BE160">
        <f>(BE$7*'Other data'!BE$468)*'Other data'!$E$41</f>
        <v>0.32690821655563213</v>
      </c>
      <c r="BF160">
        <f>(BF$7*'Other data'!BF$468)*'Other data'!$E$41</f>
        <v>0.3509455854200168</v>
      </c>
      <c r="BG160">
        <f>(BG$7*'Other data'!BG$468)*'Other data'!$E$41</f>
        <v>0.27345475802587443</v>
      </c>
      <c r="BH160">
        <f>(BH$7*'Other data'!BH$468)*'Other data'!$E$41</f>
        <v>0.28853189585561212</v>
      </c>
      <c r="BI160">
        <f>(BI$7*'Other data'!BI$468)*'Other data'!$E$41</f>
        <v>0.28853189585561212</v>
      </c>
      <c r="BJ160">
        <f>(BJ$7*'Other data'!BJ$468)*'Other data'!$E$41</f>
        <v>0.6091228912507366</v>
      </c>
      <c r="BK160">
        <v>0</v>
      </c>
      <c r="BL160">
        <v>0</v>
      </c>
      <c r="BM160">
        <v>0</v>
      </c>
      <c r="BN160">
        <v>0</v>
      </c>
      <c r="BO160">
        <v>0</v>
      </c>
      <c r="BP160">
        <v>0</v>
      </c>
      <c r="BQ160">
        <v>0</v>
      </c>
      <c r="BR160">
        <v>0</v>
      </c>
      <c r="BS160">
        <v>0</v>
      </c>
      <c r="BT160">
        <v>0</v>
      </c>
      <c r="BU160">
        <v>0</v>
      </c>
      <c r="BV160">
        <v>0</v>
      </c>
      <c r="BW160">
        <v>0</v>
      </c>
      <c r="BX160">
        <v>0</v>
      </c>
      <c r="BY160">
        <v>0</v>
      </c>
      <c r="BZ160">
        <v>0</v>
      </c>
    </row>
    <row r="161" spans="1:78" x14ac:dyDescent="0.35">
      <c r="A161" s="12"/>
      <c r="B161" s="150"/>
    </row>
    <row r="162" spans="1:78" x14ac:dyDescent="0.35">
      <c r="A162" s="12" t="s">
        <v>123</v>
      </c>
      <c r="B162" s="154" t="s">
        <v>0</v>
      </c>
      <c r="C162" t="s">
        <v>126</v>
      </c>
      <c r="D162" s="40" t="s">
        <v>5</v>
      </c>
      <c r="E162" s="40" t="s">
        <v>20</v>
      </c>
      <c r="J162">
        <f>(J$7*'Other data'!J$469)*'Other data'!$E$41*'Other data'!$E$42</f>
        <v>0</v>
      </c>
      <c r="K162">
        <f>(K$7*'Other data'!K$469)*'Other data'!$E$41*'Other data'!$E$42</f>
        <v>0</v>
      </c>
      <c r="L162">
        <f>(L$7*'Other data'!L$469)*'Other data'!$E$41*'Other data'!$E$42</f>
        <v>0</v>
      </c>
      <c r="M162">
        <f>(M$7*'Other data'!M$469)*'Other data'!$E$41*'Other data'!$E$42</f>
        <v>0</v>
      </c>
      <c r="N162">
        <f>(N$7*'Other data'!N$469)*'Other data'!$E$41*'Other data'!$E$42</f>
        <v>0</v>
      </c>
      <c r="O162">
        <f>(O$7*'Other data'!O$469)*'Other data'!$E$41*'Other data'!$E$42</f>
        <v>0</v>
      </c>
      <c r="P162">
        <f>(P$7*'Other data'!P$469)*'Other data'!$E$41*'Other data'!$E$42</f>
        <v>0</v>
      </c>
      <c r="Q162">
        <f>(Q$7*'Other data'!Q$469)*'Other data'!$E$41*'Other data'!$E$42</f>
        <v>0</v>
      </c>
      <c r="R162">
        <f>(R$7*'Other data'!R$469)*'Other data'!$E$41*'Other data'!$E$42</f>
        <v>0</v>
      </c>
      <c r="S162">
        <f>(S$7*'Other data'!S$469)*'Other data'!$E$41*'Other data'!$E$42</f>
        <v>0</v>
      </c>
      <c r="T162">
        <f>(T$7*'Other data'!T$469)*'Other data'!$E$41*'Other data'!$E$42</f>
        <v>0</v>
      </c>
      <c r="U162">
        <f>(U$7*'Other data'!U$469)*'Other data'!$E$41*'Other data'!$E$42</f>
        <v>0</v>
      </c>
      <c r="V162">
        <f>(V$7*'Other data'!V$469)*'Other data'!$E$41*'Other data'!$E$42</f>
        <v>0</v>
      </c>
      <c r="W162">
        <f>(W$7*'Other data'!W$469)*'Other data'!$E$41*'Other data'!$E$42</f>
        <v>0</v>
      </c>
      <c r="X162">
        <f>(X$7*'Other data'!X$469)*'Other data'!$E$41*'Other data'!$E$42</f>
        <v>0</v>
      </c>
      <c r="Y162">
        <f>(Y$7*'Other data'!Y$469)*'Other data'!$E$41*'Other data'!$E$42</f>
        <v>0</v>
      </c>
      <c r="Z162">
        <f>(Z$7*'Other data'!Z$469)*'Other data'!$E$41*'Other data'!$E$42</f>
        <v>0</v>
      </c>
      <c r="AA162">
        <f>(AA$7*'Other data'!AA$469)*'Other data'!$E$41*'Other data'!$E$42</f>
        <v>0</v>
      </c>
      <c r="AB162">
        <f>(AB$7*'Other data'!AB$469)*'Other data'!$E$41*'Other data'!$E$42</f>
        <v>0</v>
      </c>
      <c r="AC162">
        <f>(AC$7*'Other data'!AC$469)*'Other data'!$E$41*'Other data'!$E$42</f>
        <v>0</v>
      </c>
      <c r="AD162">
        <f>(AD$7*'Other data'!AD$469)*'Other data'!$E$41*'Other data'!$E$42</f>
        <v>0</v>
      </c>
      <c r="AE162">
        <f>(AE$7*'Other data'!AE$469)*'Other data'!$E$41*'Other data'!$E$42</f>
        <v>0</v>
      </c>
      <c r="AF162">
        <f>(AF$7*'Other data'!AF$469)*'Other data'!$E$41*'Other data'!$E$42</f>
        <v>0</v>
      </c>
      <c r="AG162">
        <f>(AG$7*'Other data'!AG$469)*'Other data'!$E$41*'Other data'!$E$42</f>
        <v>0</v>
      </c>
      <c r="AH162">
        <f>(AH$7*'Other data'!AH$469)*'Other data'!$E$41*'Other data'!$E$42</f>
        <v>0</v>
      </c>
      <c r="AI162">
        <f>(AI$7*'Other data'!AI$469)*'Other data'!$E$41*'Other data'!$E$42</f>
        <v>0</v>
      </c>
      <c r="AJ162">
        <f>(AJ$7*'Other data'!AJ$469)*'Other data'!$E$41*'Other data'!$E$42</f>
        <v>0</v>
      </c>
      <c r="AK162">
        <f>(AK$7*'Other data'!AK$469)*'Other data'!$E$41*'Other data'!$E$42</f>
        <v>0</v>
      </c>
      <c r="AL162">
        <f>(AL$7*'Other data'!AL$469)*'Other data'!$E$41*'Other data'!$E$42</f>
        <v>0</v>
      </c>
      <c r="AM162">
        <f>(AM$7*'Other data'!AM$469)*'Other data'!$E$41*'Other data'!$E$42</f>
        <v>4.6539442292300309E-3</v>
      </c>
      <c r="AN162">
        <f>(AN$7*'Other data'!AN$469)*'Other data'!$E$41*'Other data'!$E$42</f>
        <v>6.7557844539818789E-3</v>
      </c>
      <c r="AO162">
        <f>(AO$7*'Other data'!AO$469)*'Other data'!$E$41*'Other data'!$E$42</f>
        <v>9.7038536955148472E-3</v>
      </c>
      <c r="AP162">
        <f>(AP$7*'Other data'!AP$469)*'Other data'!$E$41*'Other data'!$E$42</f>
        <v>1.3584082541640962E-2</v>
      </c>
      <c r="AQ162">
        <f>(AQ$7*'Other data'!AQ$469)*'Other data'!$E$41*'Other data'!$E$42</f>
        <v>1.9356639405204459E-2</v>
      </c>
      <c r="AR162">
        <f>(AR$7*'Other data'!AR$469)*'Other data'!$E$41*'Other data'!$E$42</f>
        <v>1.8999972972972977E-2</v>
      </c>
      <c r="AS162">
        <f>(AS$7*'Other data'!AS$469)*'Other data'!$E$41*'Other data'!$E$42</f>
        <v>2.1611671714853908E-2</v>
      </c>
      <c r="AT162">
        <f>(AT$7*'Other data'!AT$469)*'Other data'!$E$41*'Other data'!$E$42</f>
        <v>1.8718134759358285E-2</v>
      </c>
      <c r="AU162">
        <f>(AU$7*'Other data'!AU$469)*'Other data'!$E$41*'Other data'!$E$42</f>
        <v>2.4391759326950969E-2</v>
      </c>
      <c r="AV162">
        <f>(AV$7*'Other data'!AV$469)*'Other data'!$E$41*'Other data'!$E$42</f>
        <v>1.9966171160609617E-2</v>
      </c>
      <c r="AW162">
        <f>(AW$7*'Other data'!AW$469)*'Other data'!$E$41*'Other data'!$E$42</f>
        <v>2.5857252329496913E-2</v>
      </c>
      <c r="AX162">
        <f>(AX$7*'Other data'!AX$469)*'Other data'!$E$41*'Other data'!$E$42</f>
        <v>2.5816185962473932E-2</v>
      </c>
      <c r="AY162">
        <f>(AY$7*'Other data'!AY$469)*'Other data'!$E$41*'Other data'!$E$42</f>
        <v>2.9739113552135155E-2</v>
      </c>
      <c r="AZ162">
        <f>(AZ$7*'Other data'!AZ$469)*'Other data'!$E$41*'Other data'!$E$42</f>
        <v>3.2437622392840169E-2</v>
      </c>
      <c r="BA162">
        <f>(BA$7*'Other data'!BA$469)*'Other data'!$E$41*'Other data'!$E$42</f>
        <v>2.9894837509763381E-2</v>
      </c>
      <c r="BB162">
        <f>(BB$7*'Other data'!BB$469)*'Other data'!$E$41*'Other data'!$E$42</f>
        <v>2.7499529642392221E-2</v>
      </c>
      <c r="BC162">
        <f>(BC$7*'Other data'!BC$469)*'Other data'!$E$41*'Other data'!$E$42</f>
        <v>2.9104153359369018E-2</v>
      </c>
      <c r="BD162">
        <f>(BD$7*'Other data'!BD$469)*'Other data'!$E$41*'Other data'!$E$42</f>
        <v>2.6406525081552949E-2</v>
      </c>
      <c r="BE162">
        <f>(BE$7*'Other data'!BE$469)*'Other data'!$E$41*'Other data'!$E$42</f>
        <v>3.1627366015774559E-2</v>
      </c>
      <c r="BF162">
        <f>(BF$7*'Other data'!BF$469)*'Other data'!$E$41*'Other data'!$E$42</f>
        <v>3.395290763458151E-2</v>
      </c>
      <c r="BG162">
        <f>(BG$7*'Other data'!BG$469)*'Other data'!$E$41*'Other data'!$E$42</f>
        <v>2.6092033210349787E-2</v>
      </c>
      <c r="BH162">
        <f>(BH$7*'Other data'!BH$469)*'Other data'!$E$41*'Other data'!$E$42</f>
        <v>2.9646366513170822E-2</v>
      </c>
      <c r="BI162">
        <f>(BI$7*'Other data'!BI$469)*'Other data'!$E$41*'Other data'!$E$42</f>
        <v>2.9646366513170822E-2</v>
      </c>
      <c r="BJ162">
        <f>(BJ$7*'Other data'!BJ$469)*'Other data'!$E$41*'Other data'!$E$42</f>
        <v>6.2586773750027289E-2</v>
      </c>
      <c r="BK162">
        <f>(BK$7*'Other data'!BK$469)*'Other data'!$E$41*'Other data'!$E$42</f>
        <v>6.2586773750027289E-2</v>
      </c>
      <c r="BL162">
        <f>(BL$7*'Other data'!BL$469)*'Other data'!$E$41*'Other data'!$E$42</f>
        <v>6.2586773750027289E-2</v>
      </c>
      <c r="BM162">
        <f>(BM$7*'Other data'!BM$469)*'Other data'!$E$41*'Other data'!$E$42</f>
        <v>6.2586773750027289E-2</v>
      </c>
      <c r="BN162">
        <f>(BN$7*'Other data'!BN$469)*'Other data'!$E$41*'Other data'!$E$42</f>
        <v>6.2586773750027289E-2</v>
      </c>
      <c r="BO162">
        <f>(BO$7*'Other data'!BO$469)*'Other data'!$E$41*'Other data'!$E$42</f>
        <v>6.2586773750027289E-2</v>
      </c>
      <c r="BP162">
        <f>(BP$7*'Other data'!BP$469)*'Other data'!$E$41*'Other data'!$E$42</f>
        <v>6.148876017546541E-2</v>
      </c>
      <c r="BQ162">
        <f>(BQ$7*'Other data'!BQ$469)*'Other data'!$E$41*'Other data'!$E$42</f>
        <v>6.148876017546541E-2</v>
      </c>
      <c r="BR162">
        <f>(BR$7*'Other data'!BR$469)*'Other data'!$E$41*'Other data'!$E$42</f>
        <v>6.148876017546541E-2</v>
      </c>
      <c r="BS162">
        <f>(BS$7*'Other data'!BS$469)*'Other data'!$E$41*'Other data'!$E$42</f>
        <v>6.148876017546541E-2</v>
      </c>
      <c r="BT162">
        <f>(BT$7*'Other data'!BT$469)*'Other data'!$E$41*'Other data'!$E$42</f>
        <v>6.148876017546541E-2</v>
      </c>
      <c r="BU162">
        <f>(BU$7*'Other data'!BU$469)*'Other data'!$E$41*'Other data'!$E$42</f>
        <v>6.148876017546541E-2</v>
      </c>
      <c r="BV162">
        <f>(BV$7*'Other data'!BV$469)*'Other data'!$E$41*'Other data'!$E$42</f>
        <v>6.148876017546541E-2</v>
      </c>
      <c r="BW162">
        <f>(BW$7*'Other data'!BW$469)*'Other data'!$E$41*'Other data'!$E$42</f>
        <v>6.148876017546541E-2</v>
      </c>
      <c r="BX162">
        <f>(BX$7*'Other data'!BX$469)*'Other data'!$E$41*'Other data'!$E$42</f>
        <v>6.148876017546541E-2</v>
      </c>
      <c r="BY162">
        <f>(BY$7*'Other data'!BY$469)*'Other data'!$E$41*'Other data'!$E$42</f>
        <v>6.148876017546541E-2</v>
      </c>
      <c r="BZ162">
        <f>(BZ$7*'Other data'!BZ$469)*'Other data'!$E$41*'Other data'!$E$42</f>
        <v>6.148876017546541E-2</v>
      </c>
    </row>
    <row r="163" spans="1:78" x14ac:dyDescent="0.35">
      <c r="A163" s="12" t="s">
        <v>123</v>
      </c>
      <c r="B163" s="154" t="s">
        <v>0</v>
      </c>
      <c r="C163" t="s">
        <v>126</v>
      </c>
      <c r="D163" s="40" t="s">
        <v>5</v>
      </c>
      <c r="E163" s="40" t="s">
        <v>29</v>
      </c>
      <c r="J163">
        <f>(J$7*'Other data'!J$469)*'Other data'!$E$41*'Other data'!$E$43</f>
        <v>0</v>
      </c>
      <c r="K163">
        <f>(K$7*'Other data'!K$469)*'Other data'!$E$41*'Other data'!$E$43</f>
        <v>0</v>
      </c>
      <c r="L163">
        <f>(L$7*'Other data'!L$469)*'Other data'!$E$41*'Other data'!$E$43</f>
        <v>0</v>
      </c>
      <c r="M163">
        <f>(M$7*'Other data'!M$469)*'Other data'!$E$41*'Other data'!$E$43</f>
        <v>0</v>
      </c>
      <c r="N163">
        <f>(N$7*'Other data'!N$469)*'Other data'!$E$41*'Other data'!$E$43</f>
        <v>0</v>
      </c>
      <c r="O163">
        <f>(O$7*'Other data'!O$469)*'Other data'!$E$41*'Other data'!$E$43</f>
        <v>0</v>
      </c>
      <c r="P163">
        <f>(P$7*'Other data'!P$469)*'Other data'!$E$41*'Other data'!$E$43</f>
        <v>0</v>
      </c>
      <c r="Q163">
        <f>(Q$7*'Other data'!Q$469)*'Other data'!$E$41*'Other data'!$E$43</f>
        <v>0</v>
      </c>
      <c r="R163">
        <f>(R$7*'Other data'!R$469)*'Other data'!$E$41*'Other data'!$E$43</f>
        <v>0</v>
      </c>
      <c r="S163">
        <f>(S$7*'Other data'!S$469)*'Other data'!$E$41*'Other data'!$E$43</f>
        <v>0</v>
      </c>
      <c r="T163">
        <f>(T$7*'Other data'!T$469)*'Other data'!$E$41*'Other data'!$E$43</f>
        <v>0</v>
      </c>
      <c r="U163">
        <f>(U$7*'Other data'!U$469)*'Other data'!$E$41*'Other data'!$E$43</f>
        <v>0</v>
      </c>
      <c r="V163">
        <f>(V$7*'Other data'!V$469)*'Other data'!$E$41*'Other data'!$E$43</f>
        <v>0</v>
      </c>
      <c r="W163">
        <f>(W$7*'Other data'!W$469)*'Other data'!$E$41*'Other data'!$E$43</f>
        <v>0</v>
      </c>
      <c r="X163">
        <f>(X$7*'Other data'!X$469)*'Other data'!$E$41*'Other data'!$E$43</f>
        <v>0</v>
      </c>
      <c r="Y163">
        <f>(Y$7*'Other data'!Y$469)*'Other data'!$E$41*'Other data'!$E$43</f>
        <v>0</v>
      </c>
      <c r="Z163">
        <f>(Z$7*'Other data'!Z$469)*'Other data'!$E$41*'Other data'!$E$43</f>
        <v>0</v>
      </c>
      <c r="AA163">
        <f>(AA$7*'Other data'!AA$469)*'Other data'!$E$41*'Other data'!$E$43</f>
        <v>0</v>
      </c>
      <c r="AB163">
        <f>(AB$7*'Other data'!AB$469)*'Other data'!$E$41*'Other data'!$E$43</f>
        <v>0</v>
      </c>
      <c r="AC163">
        <f>(AC$7*'Other data'!AC$469)*'Other data'!$E$41*'Other data'!$E$43</f>
        <v>0</v>
      </c>
      <c r="AD163">
        <f>(AD$7*'Other data'!AD$469)*'Other data'!$E$41*'Other data'!$E$43</f>
        <v>0</v>
      </c>
      <c r="AE163">
        <f>(AE$7*'Other data'!AE$469)*'Other data'!$E$41*'Other data'!$E$43</f>
        <v>0</v>
      </c>
      <c r="AF163">
        <f>(AF$7*'Other data'!AF$469)*'Other data'!$E$41*'Other data'!$E$43</f>
        <v>0</v>
      </c>
      <c r="AG163">
        <f>(AG$7*'Other data'!AG$469)*'Other data'!$E$41*'Other data'!$E$43</f>
        <v>0</v>
      </c>
      <c r="AH163">
        <f>(AH$7*'Other data'!AH$469)*'Other data'!$E$41*'Other data'!$E$43</f>
        <v>0</v>
      </c>
      <c r="AI163">
        <f>(AI$7*'Other data'!AI$469)*'Other data'!$E$41*'Other data'!$E$43</f>
        <v>0</v>
      </c>
      <c r="AJ163">
        <f>(AJ$7*'Other data'!AJ$469)*'Other data'!$E$41*'Other data'!$E$43</f>
        <v>0</v>
      </c>
      <c r="AK163">
        <f>(AK$7*'Other data'!AK$469)*'Other data'!$E$41*'Other data'!$E$43</f>
        <v>0</v>
      </c>
      <c r="AL163">
        <f>(AL$7*'Other data'!AL$469)*'Other data'!$E$41*'Other data'!$E$43</f>
        <v>0</v>
      </c>
      <c r="AM163">
        <f>(AM$7*'Other data'!AM$469)*'Other data'!$E$41*'Other data'!$E$43</f>
        <v>1.6365518168720988E-2</v>
      </c>
      <c r="AN163">
        <f>(AN$7*'Other data'!AN$469)*'Other data'!$E$41*'Other data'!$E$43</f>
        <v>2.3756604673342872E-2</v>
      </c>
      <c r="AO163">
        <f>(AO$7*'Other data'!AO$469)*'Other data'!$E$41*'Other data'!$E$43</f>
        <v>3.4123441566645617E-2</v>
      </c>
      <c r="AP163">
        <f>(AP$7*'Other data'!AP$469)*'Other data'!$E$41*'Other data'!$E$43</f>
        <v>4.7768202344231958E-2</v>
      </c>
      <c r="AQ163">
        <f>(AQ$7*'Other data'!AQ$469)*'Other data'!$E$41*'Other data'!$E$43</f>
        <v>6.8067303402916779E-2</v>
      </c>
      <c r="AR163">
        <f>(AR$7*'Other data'!AR$469)*'Other data'!$E$41*'Other data'!$E$43</f>
        <v>6.681309177309179E-2</v>
      </c>
      <c r="AS163">
        <f>(AS$7*'Other data'!AS$469)*'Other data'!$E$41*'Other data'!$E$43</f>
        <v>7.5997087348936815E-2</v>
      </c>
      <c r="AT163">
        <f>(AT$7*'Other data'!AT$469)*'Other data'!$E$41*'Other data'!$E$43</f>
        <v>6.5822012340600575E-2</v>
      </c>
      <c r="AU163">
        <f>(AU$7*'Other data'!AU$469)*'Other data'!$E$41*'Other data'!$E$43</f>
        <v>8.5773219611256155E-2</v>
      </c>
      <c r="AV163">
        <f>(AV$7*'Other data'!AV$469)*'Other data'!$E$41*'Other data'!$E$43</f>
        <v>7.0210711773572285E-2</v>
      </c>
      <c r="AW163">
        <f>(AW$7*'Other data'!AW$469)*'Other data'!$E$41*'Other data'!$E$43</f>
        <v>9.0926601598230905E-2</v>
      </c>
      <c r="AX163">
        <f>(AX$7*'Other data'!AX$469)*'Other data'!$E$41*'Other data'!$E$43</f>
        <v>9.0782192395512745E-2</v>
      </c>
      <c r="AY163">
        <f>(AY$7*'Other data'!AY$469)*'Other data'!$E$41*'Other data'!$E$43</f>
        <v>0.10457710260091484</v>
      </c>
      <c r="AZ163">
        <f>(AZ$7*'Other data'!AZ$469)*'Other data'!$E$41*'Other data'!$E$43</f>
        <v>0.11406636445833906</v>
      </c>
      <c r="BA163">
        <f>(BA$7*'Other data'!BA$469)*'Other data'!$E$41*'Other data'!$E$43</f>
        <v>0.10512470333103607</v>
      </c>
      <c r="BB163">
        <f>(BB$7*'Other data'!BB$469)*'Other data'!$E$41*'Other data'!$E$43</f>
        <v>9.6701642698522106E-2</v>
      </c>
      <c r="BC163">
        <f>(BC$7*'Other data'!BC$469)*'Other data'!$E$41*'Other data'!$E$43</f>
        <v>0.10234427554942953</v>
      </c>
      <c r="BD163">
        <f>(BD$7*'Other data'!BD$469)*'Other data'!$E$41*'Other data'!$E$43</f>
        <v>9.2858110176889497E-2</v>
      </c>
      <c r="BE163">
        <f>(BE$7*'Other data'!BE$469)*'Other data'!$E$41*'Other data'!$E$43</f>
        <v>0.1112171112642622</v>
      </c>
      <c r="BF163">
        <f>(BF$7*'Other data'!BF$469)*'Other data'!$E$41*'Other data'!$E$43</f>
        <v>0.11939484003369323</v>
      </c>
      <c r="BG163">
        <f>(BG$7*'Other data'!BG$469)*'Other data'!$E$41*'Other data'!$E$43</f>
        <v>9.1752204695735515E-2</v>
      </c>
      <c r="BH163">
        <f>(BH$7*'Other data'!BH$469)*'Other data'!$E$41*'Other data'!$E$43</f>
        <v>0.10425095916719411</v>
      </c>
      <c r="BI163">
        <f>(BI$7*'Other data'!BI$469)*'Other data'!$E$41*'Other data'!$E$43</f>
        <v>0.10425095916719411</v>
      </c>
      <c r="BJ163">
        <f>(BJ$7*'Other data'!BJ$469)*'Other data'!$E$41*'Other data'!$E$43</f>
        <v>0.22008535824185424</v>
      </c>
      <c r="BK163">
        <f>(BK$7*'Other data'!BK$469)*'Other data'!$E$41*'Other data'!$E$43</f>
        <v>0.22008535824185424</v>
      </c>
      <c r="BL163">
        <f>(BL$7*'Other data'!BL$469)*'Other data'!$E$41*'Other data'!$E$43</f>
        <v>0.22008535824185424</v>
      </c>
      <c r="BM163">
        <f>(BM$7*'Other data'!BM$469)*'Other data'!$E$41*'Other data'!$E$43</f>
        <v>0.22008535824185424</v>
      </c>
      <c r="BN163">
        <f>(BN$7*'Other data'!BN$469)*'Other data'!$E$41*'Other data'!$E$43</f>
        <v>0.22008535824185424</v>
      </c>
      <c r="BO163">
        <f>(BO$7*'Other data'!BO$469)*'Other data'!$E$41*'Other data'!$E$43</f>
        <v>0.22008535824185424</v>
      </c>
      <c r="BP163">
        <f>(BP$7*'Other data'!BP$469)*'Other data'!$E$41*'Other data'!$E$43</f>
        <v>0.21622421160603222</v>
      </c>
      <c r="BQ163">
        <f>(BQ$7*'Other data'!BQ$469)*'Other data'!$E$41*'Other data'!$E$43</f>
        <v>0.21622421160603222</v>
      </c>
      <c r="BR163">
        <f>(BR$7*'Other data'!BR$469)*'Other data'!$E$41*'Other data'!$E$43</f>
        <v>0.21622421160603222</v>
      </c>
      <c r="BS163">
        <f>(BS$7*'Other data'!BS$469)*'Other data'!$E$41*'Other data'!$E$43</f>
        <v>0.21622421160603222</v>
      </c>
      <c r="BT163">
        <f>(BT$7*'Other data'!BT$469)*'Other data'!$E$41*'Other data'!$E$43</f>
        <v>0.21622421160603222</v>
      </c>
      <c r="BU163">
        <f>(BU$7*'Other data'!BU$469)*'Other data'!$E$41*'Other data'!$E$43</f>
        <v>0.21622421160603222</v>
      </c>
      <c r="BV163">
        <f>(BV$7*'Other data'!BV$469)*'Other data'!$E$41*'Other data'!$E$43</f>
        <v>0.21622421160603222</v>
      </c>
      <c r="BW163">
        <f>(BW$7*'Other data'!BW$469)*'Other data'!$E$41*'Other data'!$E$43</f>
        <v>0.21622421160603222</v>
      </c>
      <c r="BX163">
        <f>(BX$7*'Other data'!BX$469)*'Other data'!$E$41*'Other data'!$E$43</f>
        <v>0.21622421160603222</v>
      </c>
      <c r="BY163">
        <f>(BY$7*'Other data'!BY$469)*'Other data'!$E$41*'Other data'!$E$43</f>
        <v>0.21622421160603222</v>
      </c>
      <c r="BZ163">
        <f>(BZ$7*'Other data'!BZ$469)*'Other data'!$E$41*'Other data'!$E$43</f>
        <v>0.21622421160603222</v>
      </c>
    </row>
    <row r="164" spans="1:78" x14ac:dyDescent="0.35">
      <c r="A164" s="12" t="s">
        <v>123</v>
      </c>
      <c r="B164" s="154" t="s">
        <v>0</v>
      </c>
      <c r="C164" t="s">
        <v>126</v>
      </c>
      <c r="D164" s="40" t="s">
        <v>5</v>
      </c>
      <c r="E164" s="40" t="s">
        <v>26</v>
      </c>
      <c r="J164">
        <f>J$7*'Other data'!J$469*'Other data'!$E$41</f>
        <v>0</v>
      </c>
      <c r="K164">
        <f>K$7*'Other data'!K$469*'Other data'!$E$41</f>
        <v>0</v>
      </c>
      <c r="L164">
        <f>L$7*'Other data'!L$469*'Other data'!$E$41</f>
        <v>0</v>
      </c>
      <c r="M164">
        <f>M$7*'Other data'!M$469*'Other data'!$E$41</f>
        <v>0</v>
      </c>
      <c r="N164">
        <f>N$7*'Other data'!N$469*'Other data'!$E$41</f>
        <v>0</v>
      </c>
      <c r="O164">
        <f>O$7*'Other data'!O$469*'Other data'!$E$41</f>
        <v>0</v>
      </c>
      <c r="P164">
        <f>P$7*'Other data'!P$469*'Other data'!$E$41</f>
        <v>0</v>
      </c>
      <c r="Q164">
        <f>Q$7*'Other data'!Q$469*'Other data'!$E$41</f>
        <v>0</v>
      </c>
      <c r="R164">
        <f>R$7*'Other data'!R$469*'Other data'!$E$41</f>
        <v>0</v>
      </c>
      <c r="S164">
        <f>S$7*'Other data'!S$469*'Other data'!$E$41</f>
        <v>0</v>
      </c>
      <c r="T164">
        <f>T$7*'Other data'!T$469*'Other data'!$E$41</f>
        <v>0</v>
      </c>
      <c r="U164">
        <f>U$7*'Other data'!U$469*'Other data'!$E$41</f>
        <v>0</v>
      </c>
      <c r="V164">
        <f>V$7*'Other data'!V$469*'Other data'!$E$41</f>
        <v>0</v>
      </c>
      <c r="W164">
        <f>W$7*'Other data'!W$469*'Other data'!$E$41</f>
        <v>0</v>
      </c>
      <c r="X164">
        <f>X$7*'Other data'!X$469*'Other data'!$E$41</f>
        <v>0</v>
      </c>
      <c r="Y164">
        <f>Y$7*'Other data'!Y$469*'Other data'!$E$41</f>
        <v>0</v>
      </c>
      <c r="Z164">
        <f>Z$7*'Other data'!Z$469*'Other data'!$E$41</f>
        <v>0</v>
      </c>
      <c r="AA164">
        <f>AA$7*'Other data'!AA$469*'Other data'!$E$41</f>
        <v>0</v>
      </c>
      <c r="AB164">
        <f>AB$7*'Other data'!AB$469*'Other data'!$E$41</f>
        <v>0</v>
      </c>
      <c r="AC164">
        <f>AC$7*'Other data'!AC$469*'Other data'!$E$41</f>
        <v>0</v>
      </c>
      <c r="AD164">
        <f>AD$7*'Other data'!AD$469*'Other data'!$E$41</f>
        <v>0</v>
      </c>
      <c r="AE164">
        <f>AE$7*'Other data'!AE$469*'Other data'!$E$41</f>
        <v>0</v>
      </c>
      <c r="AF164">
        <f>AF$7*'Other data'!AF$469*'Other data'!$E$41</f>
        <v>0</v>
      </c>
      <c r="AG164">
        <f>AG$7*'Other data'!AG$469*'Other data'!$E$41</f>
        <v>0</v>
      </c>
      <c r="AH164">
        <f>AH$7*'Other data'!AH$469*'Other data'!$E$41</f>
        <v>0</v>
      </c>
      <c r="AI164">
        <f>AI$7*'Other data'!AI$469*'Other data'!$E$41</f>
        <v>0</v>
      </c>
      <c r="AJ164">
        <f>AJ$7*'Other data'!AJ$469*'Other data'!$E$41</f>
        <v>0</v>
      </c>
      <c r="AK164">
        <f>AK$7*'Other data'!AK$469*'Other data'!$E$41</f>
        <v>0</v>
      </c>
      <c r="AL164">
        <f>AL$7*'Other data'!AL$469*'Other data'!$E$41</f>
        <v>0</v>
      </c>
      <c r="AM164">
        <f>AM$7*'Other data'!AM$469*'Other data'!$E$41</f>
        <v>5.1142244277253085E-2</v>
      </c>
      <c r="AN164">
        <f>AN$7*'Other data'!AN$469*'Other data'!$E$41</f>
        <v>7.4239389604196473E-2</v>
      </c>
      <c r="AO164">
        <f>AO$7*'Other data'!AO$469*'Other data'!$E$41</f>
        <v>0.10663575489576756</v>
      </c>
      <c r="AP164">
        <f>AP$7*'Other data'!AP$469*'Other data'!$E$41</f>
        <v>0.14927563232572486</v>
      </c>
      <c r="AQ164">
        <f>AQ$7*'Other data'!AQ$469*'Other data'!$E$41</f>
        <v>0.21271032313411495</v>
      </c>
      <c r="AR164">
        <f>AR$7*'Other data'!AR$469*'Other data'!$E$41</f>
        <v>0.20879091179091183</v>
      </c>
      <c r="AS164">
        <f>AS$7*'Other data'!AS$469*'Other data'!$E$41</f>
        <v>0.23749089796542755</v>
      </c>
      <c r="AT164">
        <f>AT$7*'Other data'!AT$469*'Other data'!$E$41</f>
        <v>0.20569378856437678</v>
      </c>
      <c r="AU164">
        <f>AU$7*'Other data'!AU$469*'Other data'!$E$41</f>
        <v>0.2680413112851755</v>
      </c>
      <c r="AV164">
        <f>AV$7*'Other data'!AV$469*'Other data'!$E$41</f>
        <v>0.21940847429241336</v>
      </c>
      <c r="AW164">
        <f>AW$7*'Other data'!AW$469*'Other data'!$E$41</f>
        <v>0.28414562999447157</v>
      </c>
      <c r="AX164">
        <f>AX$7*'Other data'!AX$469*'Other data'!$E$41</f>
        <v>0.2836943512359773</v>
      </c>
      <c r="AY164">
        <f>AY$7*'Other data'!AY$469*'Other data'!$E$41</f>
        <v>0.32680344562785885</v>
      </c>
      <c r="AZ164">
        <f>AZ$7*'Other data'!AZ$469*'Other data'!$E$41</f>
        <v>0.35645738893230955</v>
      </c>
      <c r="BA164">
        <f>BA$7*'Other data'!BA$469*'Other data'!$E$41</f>
        <v>0.32851469790948773</v>
      </c>
      <c r="BB164">
        <f>BB$7*'Other data'!BB$469*'Other data'!$E$41</f>
        <v>0.30219263343288155</v>
      </c>
      <c r="BC164">
        <f>BC$7*'Other data'!BC$469*'Other data'!$E$41</f>
        <v>0.31982586109196726</v>
      </c>
      <c r="BD164">
        <f>BD$7*'Other data'!BD$469*'Other data'!$E$41</f>
        <v>0.29018159430277968</v>
      </c>
      <c r="BE164">
        <f>BE$7*'Other data'!BE$469*'Other data'!$E$41</f>
        <v>0.34755347270081938</v>
      </c>
      <c r="BF164">
        <f>BF$7*'Other data'!BF$469*'Other data'!$E$41</f>
        <v>0.37310887510529134</v>
      </c>
      <c r="BG164">
        <f>BG$7*'Other data'!BG$469*'Other data'!$E$41</f>
        <v>0.28672563967417347</v>
      </c>
      <c r="BH164">
        <f>BH$7*'Other data'!BH$469*'Other data'!$E$41</f>
        <v>0.32578424739748157</v>
      </c>
      <c r="BI164">
        <f>BI$7*'Other data'!BI$469*'Other data'!$E$41</f>
        <v>0.32578424739748157</v>
      </c>
      <c r="BJ164">
        <f>BJ$7*'Other data'!BJ$469*'Other data'!$E$41</f>
        <v>0.68776674450579445</v>
      </c>
      <c r="BK164">
        <v>0</v>
      </c>
      <c r="BL164">
        <v>0</v>
      </c>
      <c r="BM164">
        <v>0</v>
      </c>
      <c r="BN164">
        <v>0</v>
      </c>
      <c r="BO164">
        <v>0</v>
      </c>
      <c r="BP164">
        <v>0</v>
      </c>
      <c r="BQ164">
        <v>0</v>
      </c>
      <c r="BR164">
        <v>0</v>
      </c>
      <c r="BS164">
        <v>0</v>
      </c>
      <c r="BT164">
        <v>0</v>
      </c>
      <c r="BU164">
        <v>0</v>
      </c>
      <c r="BV164">
        <v>0</v>
      </c>
      <c r="BW164">
        <v>0</v>
      </c>
      <c r="BX164">
        <v>0</v>
      </c>
      <c r="BY164">
        <v>0</v>
      </c>
      <c r="BZ164">
        <v>0</v>
      </c>
    </row>
    <row r="165" spans="1:78" x14ac:dyDescent="0.35">
      <c r="A165" s="12"/>
      <c r="B165" s="150"/>
    </row>
    <row r="166" spans="1:78" x14ac:dyDescent="0.35">
      <c r="A166" s="12" t="s">
        <v>123</v>
      </c>
      <c r="B166" s="154" t="s">
        <v>0</v>
      </c>
      <c r="C166" t="s">
        <v>126</v>
      </c>
      <c r="D166" s="40" t="s">
        <v>17</v>
      </c>
      <c r="E166" s="40" t="s">
        <v>20</v>
      </c>
      <c r="J166">
        <f>(J$7*'Other data'!J$470)*'Other data'!$G$41*'Other data'!$G$42</f>
        <v>0</v>
      </c>
      <c r="K166">
        <f>(K$7*'Other data'!K$470)*'Other data'!$G$41*'Other data'!$G$42</f>
        <v>0</v>
      </c>
      <c r="L166">
        <f>(L$7*'Other data'!L$470)*'Other data'!$G$41*'Other data'!$G$42</f>
        <v>0</v>
      </c>
      <c r="M166">
        <f>(M$7*'Other data'!M$470)*'Other data'!$G$41*'Other data'!$G$42</f>
        <v>0</v>
      </c>
      <c r="N166">
        <f>(N$7*'Other data'!N$470)*'Other data'!$G$41*'Other data'!$G$42</f>
        <v>0</v>
      </c>
      <c r="O166">
        <f>(O$7*'Other data'!O$470)*'Other data'!$G$41*'Other data'!$G$42</f>
        <v>0</v>
      </c>
      <c r="P166">
        <f>(P$7*'Other data'!P$470)*'Other data'!$G$41*'Other data'!$G$42</f>
        <v>0</v>
      </c>
      <c r="Q166">
        <f>(Q$7*'Other data'!Q$470)*'Other data'!$G$41*'Other data'!$G$42</f>
        <v>0</v>
      </c>
      <c r="R166">
        <f>(R$7*'Other data'!R$470)*'Other data'!$G$41*'Other data'!$G$42</f>
        <v>0</v>
      </c>
      <c r="S166">
        <f>(S$7*'Other data'!S$470)*'Other data'!$G$41*'Other data'!$G$42</f>
        <v>0</v>
      </c>
      <c r="T166">
        <f>(T$7*'Other data'!T$470)*'Other data'!$G$41*'Other data'!$G$42</f>
        <v>0</v>
      </c>
      <c r="U166">
        <f>(U$7*'Other data'!U$470)*'Other data'!$G$41*'Other data'!$G$42</f>
        <v>0</v>
      </c>
      <c r="V166">
        <f>(V$7*'Other data'!V$470)*'Other data'!$G$41*'Other data'!$G$42</f>
        <v>0</v>
      </c>
      <c r="W166">
        <f>(W$7*'Other data'!W$470)*'Other data'!$G$41*'Other data'!$G$42</f>
        <v>0</v>
      </c>
      <c r="X166">
        <f>(X$7*'Other data'!X$470)*'Other data'!$G$41*'Other data'!$G$42</f>
        <v>0</v>
      </c>
      <c r="Y166">
        <f>(Y$7*'Other data'!Y$470)*'Other data'!$G$41*'Other data'!$G$42</f>
        <v>0</v>
      </c>
      <c r="Z166">
        <f>(Z$7*'Other data'!Z$470)*'Other data'!$G$41*'Other data'!$G$42</f>
        <v>0</v>
      </c>
      <c r="AA166">
        <f>(AA$7*'Other data'!AA$470)*'Other data'!$G$41*'Other data'!$G$42</f>
        <v>0</v>
      </c>
      <c r="AB166">
        <f>(AB$7*'Other data'!AB$470)*'Other data'!$G$41*'Other data'!$G$42</f>
        <v>0</v>
      </c>
      <c r="AC166">
        <f>(AC$7*'Other data'!AC$470)*'Other data'!$G$41*'Other data'!$G$42</f>
        <v>0</v>
      </c>
      <c r="AD166">
        <f>(AD$7*'Other data'!AD$470)*'Other data'!$G$41*'Other data'!$G$42</f>
        <v>0</v>
      </c>
      <c r="AE166">
        <f>(AE$7*'Other data'!AE$470)*'Other data'!$G$41*'Other data'!$G$42</f>
        <v>0</v>
      </c>
      <c r="AF166">
        <f>(AF$7*'Other data'!AF$470)*'Other data'!$G$41*'Other data'!$G$42</f>
        <v>0</v>
      </c>
      <c r="AG166">
        <f>(AG$7*'Other data'!AG$470)*'Other data'!$G$41*'Other data'!$G$42</f>
        <v>0</v>
      </c>
      <c r="AH166">
        <f>(AH$7*'Other data'!AH$470)*'Other data'!$G$41*'Other data'!$G$42</f>
        <v>0</v>
      </c>
      <c r="AI166">
        <f>(AI$7*'Other data'!AI$470)*'Other data'!$G$41*'Other data'!$G$42</f>
        <v>0</v>
      </c>
      <c r="AJ166">
        <f>(AJ$7*'Other data'!AJ$470)*'Other data'!$G$41*'Other data'!$G$42</f>
        <v>0</v>
      </c>
      <c r="AK166">
        <f>(AK$7*'Other data'!AK$470)*'Other data'!$G$41*'Other data'!$G$42</f>
        <v>0</v>
      </c>
      <c r="AL166">
        <f>(AL$7*'Other data'!AL$470)*'Other data'!$G$41*'Other data'!$G$42</f>
        <v>0</v>
      </c>
      <c r="AM166">
        <f>(AM$7*'Other data'!AM$470)*'Other data'!$G$41*'Other data'!$G$42</f>
        <v>6.4728218985112853E-4</v>
      </c>
      <c r="AN166">
        <f>(AN$7*'Other data'!AN$470)*'Other data'!$G$41*'Other data'!$G$42</f>
        <v>9.9955914163090136E-4</v>
      </c>
      <c r="AO166">
        <f>(AO$7*'Other data'!AO$470)*'Other data'!$G$41*'Other data'!$G$42</f>
        <v>1.3811085786481366E-3</v>
      </c>
      <c r="AP166">
        <f>(AP$7*'Other data'!AP$470)*'Other data'!$G$41*'Other data'!$G$42</f>
        <v>1.7913075879086944E-3</v>
      </c>
      <c r="AQ166">
        <f>(AQ$7*'Other data'!AQ$470)*'Other data'!$G$41*'Other data'!$G$42</f>
        <v>2.3105775235916495E-3</v>
      </c>
      <c r="AR166">
        <f>(AR$7*'Other data'!AR$470)*'Other data'!$G$41*'Other data'!$G$42</f>
        <v>2.4195400059400058E-3</v>
      </c>
      <c r="AS166">
        <f>(AS$7*'Other data'!AS$470)*'Other data'!$G$41*'Other data'!$G$42</f>
        <v>2.8588086278109217E-3</v>
      </c>
      <c r="AT166">
        <f>(AT$7*'Other data'!AT$470)*'Other data'!$G$41*'Other data'!$G$42</f>
        <v>2.4520441628959277E-3</v>
      </c>
      <c r="AU166">
        <f>(AU$7*'Other data'!AU$470)*'Other data'!$G$41*'Other data'!$G$42</f>
        <v>4.4293792863359443E-3</v>
      </c>
      <c r="AV166">
        <f>(AV$7*'Other data'!AV$470)*'Other data'!$G$41*'Other data'!$G$42</f>
        <v>4.7230205727683801E-3</v>
      </c>
      <c r="AW166">
        <f>(AW$7*'Other data'!AW$470)*'Other data'!$G$41*'Other data'!$G$42</f>
        <v>3.90407716540182E-3</v>
      </c>
      <c r="AX166">
        <f>(AX$7*'Other data'!AX$470)*'Other data'!$G$41*'Other data'!$G$42</f>
        <v>3.9561050411992442E-3</v>
      </c>
      <c r="AY166">
        <f>(AY$7*'Other data'!AY$470)*'Other data'!$G$41*'Other data'!$G$42</f>
        <v>4.3787191078761981E-3</v>
      </c>
      <c r="AZ166">
        <f>(AZ$7*'Other data'!AZ$470)*'Other data'!$G$41*'Other data'!$G$42</f>
        <v>4.8855823088593611E-3</v>
      </c>
      <c r="BA166">
        <f>(BA$7*'Other data'!BA$470)*'Other data'!$G$41*'Other data'!$G$42</f>
        <v>4.4943985885596135E-3</v>
      </c>
      <c r="BB166">
        <f>(BB$7*'Other data'!BB$470)*'Other data'!$G$41*'Other data'!$G$42</f>
        <v>4.1342873053066848E-3</v>
      </c>
      <c r="BC166">
        <f>(BC$7*'Other data'!BC$470)*'Other data'!$G$41*'Other data'!$G$42</f>
        <v>4.3755269028256374E-3</v>
      </c>
      <c r="BD166">
        <f>(BD$7*'Other data'!BD$470)*'Other data'!$G$41*'Other data'!$G$42</f>
        <v>3.9699646809097169E-3</v>
      </c>
      <c r="BE166">
        <f>(BE$7*'Other data'!BE$470)*'Other data'!$G$41*'Other data'!$G$42</f>
        <v>4.7548674293590634E-3</v>
      </c>
      <c r="BF166">
        <f>(BF$7*'Other data'!BF$470)*'Other data'!$G$41*'Other data'!$G$42</f>
        <v>5.1044900344589935E-3</v>
      </c>
      <c r="BG166">
        <f>(BG$7*'Other data'!BG$470)*'Other data'!$G$41*'Other data'!$G$42</f>
        <v>5.5610244707235256E-3</v>
      </c>
      <c r="BH166">
        <f>(BH$7*'Other data'!BH$470)*'Other data'!$G$41*'Other data'!$G$42</f>
        <v>5.8180135745618845E-3</v>
      </c>
      <c r="BI166">
        <f>(BI$7*'Other data'!BI$470)*'Other data'!$G$41*'Other data'!$G$42</f>
        <v>5.8180135745618845E-3</v>
      </c>
      <c r="BJ166">
        <f>(BJ$7*'Other data'!BJ$470)*'Other data'!$G$41*'Other data'!$G$42</f>
        <v>1.2282473101852865E-2</v>
      </c>
      <c r="BK166">
        <f>(BK$7*'Other data'!BK$470)*'Other data'!$G$41*'Other data'!$G$42</f>
        <v>1.2282473101852865E-2</v>
      </c>
      <c r="BL166">
        <f>(BL$7*'Other data'!BL$470)*'Other data'!$G$41*'Other data'!$G$42</f>
        <v>1.2282473101852865E-2</v>
      </c>
      <c r="BM166">
        <f>(BM$7*'Other data'!BM$470)*'Other data'!$G$41*'Other data'!$G$42</f>
        <v>1.2282473101852865E-2</v>
      </c>
      <c r="BN166">
        <f>(BN$7*'Other data'!BN$470)*'Other data'!$G$41*'Other data'!$G$42</f>
        <v>1.2282473101852865E-2</v>
      </c>
      <c r="BO166">
        <f>(BO$7*'Other data'!BO$470)*'Other data'!$G$41*'Other data'!$G$42</f>
        <v>1.2282473101852865E-2</v>
      </c>
      <c r="BP166">
        <f>(BP$7*'Other data'!BP$470)*'Other data'!$G$41*'Other data'!$G$42</f>
        <v>1.2066991117609831E-2</v>
      </c>
      <c r="BQ166">
        <f>(BQ$7*'Other data'!BQ$470)*'Other data'!$G$41*'Other data'!$G$42</f>
        <v>1.2066991117609831E-2</v>
      </c>
      <c r="BR166">
        <f>(BR$7*'Other data'!BR$470)*'Other data'!$G$41*'Other data'!$G$42</f>
        <v>1.2066991117609831E-2</v>
      </c>
      <c r="BS166">
        <f>(BS$7*'Other data'!BS$470)*'Other data'!$G$41*'Other data'!$G$42</f>
        <v>1.2066991117609831E-2</v>
      </c>
      <c r="BT166">
        <f>(BT$7*'Other data'!BT$470)*'Other data'!$G$41*'Other data'!$G$42</f>
        <v>1.2066991117609831E-2</v>
      </c>
      <c r="BU166">
        <f>(BU$7*'Other data'!BU$470)*'Other data'!$G$41*'Other data'!$G$42</f>
        <v>1.2066991117609831E-2</v>
      </c>
      <c r="BV166">
        <f>(BV$7*'Other data'!BV$470)*'Other data'!$G$41*'Other data'!$G$42</f>
        <v>1.2066991117609831E-2</v>
      </c>
      <c r="BW166">
        <f>(BW$7*'Other data'!BW$470)*'Other data'!$G$41*'Other data'!$G$42</f>
        <v>1.2066991117609831E-2</v>
      </c>
      <c r="BX166">
        <f>(BX$7*'Other data'!BX$470)*'Other data'!$G$41*'Other data'!$G$42</f>
        <v>1.2066991117609831E-2</v>
      </c>
      <c r="BY166">
        <f>(BY$7*'Other data'!BY$470)*'Other data'!$G$41*'Other data'!$G$42</f>
        <v>1.2066991117609831E-2</v>
      </c>
      <c r="BZ166">
        <f>(BZ$7*'Other data'!BZ$470)*'Other data'!$G$41*'Other data'!$G$42</f>
        <v>1.2066991117609831E-2</v>
      </c>
    </row>
    <row r="167" spans="1:78" x14ac:dyDescent="0.35">
      <c r="A167" s="12" t="s">
        <v>123</v>
      </c>
      <c r="B167" s="154" t="s">
        <v>0</v>
      </c>
      <c r="C167" t="s">
        <v>126</v>
      </c>
      <c r="D167" s="40" t="s">
        <v>17</v>
      </c>
      <c r="E167" s="40" t="s">
        <v>29</v>
      </c>
      <c r="J167">
        <f>(J$7*'Other data'!J$470)*'Other data'!$G$43*'Other data'!$G$41</f>
        <v>0</v>
      </c>
      <c r="K167">
        <f>(K$7*'Other data'!K$470)*'Other data'!$G$43*'Other data'!$G$41</f>
        <v>0</v>
      </c>
      <c r="L167">
        <f>(L$7*'Other data'!L$470)*'Other data'!$G$43*'Other data'!$G$41</f>
        <v>0</v>
      </c>
      <c r="M167">
        <f>(M$7*'Other data'!M$470)*'Other data'!$G$43*'Other data'!$G$41</f>
        <v>0</v>
      </c>
      <c r="N167">
        <f>(N$7*'Other data'!N$470)*'Other data'!$G$43*'Other data'!$G$41</f>
        <v>0</v>
      </c>
      <c r="O167">
        <f>(O$7*'Other data'!O$470)*'Other data'!$G$43*'Other data'!$G$41</f>
        <v>0</v>
      </c>
      <c r="P167">
        <f>(P$7*'Other data'!P$470)*'Other data'!$G$43*'Other data'!$G$41</f>
        <v>0</v>
      </c>
      <c r="Q167">
        <f>(Q$7*'Other data'!Q$470)*'Other data'!$G$43*'Other data'!$G$41</f>
        <v>0</v>
      </c>
      <c r="R167">
        <f>(R$7*'Other data'!R$470)*'Other data'!$G$43*'Other data'!$G$41</f>
        <v>0</v>
      </c>
      <c r="S167">
        <f>(S$7*'Other data'!S$470)*'Other data'!$G$43*'Other data'!$G$41</f>
        <v>0</v>
      </c>
      <c r="T167">
        <f>(T$7*'Other data'!T$470)*'Other data'!$G$43*'Other data'!$G$41</f>
        <v>0</v>
      </c>
      <c r="U167">
        <f>(U$7*'Other data'!U$470)*'Other data'!$G$43*'Other data'!$G$41</f>
        <v>0</v>
      </c>
      <c r="V167">
        <f>(V$7*'Other data'!V$470)*'Other data'!$G$43*'Other data'!$G$41</f>
        <v>0</v>
      </c>
      <c r="W167">
        <f>(W$7*'Other data'!W$470)*'Other data'!$G$43*'Other data'!$G$41</f>
        <v>0</v>
      </c>
      <c r="X167">
        <f>(X$7*'Other data'!X$470)*'Other data'!$G$43*'Other data'!$G$41</f>
        <v>0</v>
      </c>
      <c r="Y167">
        <f>(Y$7*'Other data'!Y$470)*'Other data'!$G$43*'Other data'!$G$41</f>
        <v>0</v>
      </c>
      <c r="Z167">
        <f>(Z$7*'Other data'!Z$470)*'Other data'!$G$43*'Other data'!$G$41</f>
        <v>0</v>
      </c>
      <c r="AA167">
        <f>(AA$7*'Other data'!AA$470)*'Other data'!$G$43*'Other data'!$G$41</f>
        <v>0</v>
      </c>
      <c r="AB167">
        <f>(AB$7*'Other data'!AB$470)*'Other data'!$G$43*'Other data'!$G$41</f>
        <v>0</v>
      </c>
      <c r="AC167">
        <f>(AC$7*'Other data'!AC$470)*'Other data'!$G$43*'Other data'!$G$41</f>
        <v>0</v>
      </c>
      <c r="AD167">
        <f>(AD$7*'Other data'!AD$470)*'Other data'!$G$43*'Other data'!$G$41</f>
        <v>0</v>
      </c>
      <c r="AE167">
        <f>(AE$7*'Other data'!AE$470)*'Other data'!$G$43*'Other data'!$G$41</f>
        <v>0</v>
      </c>
      <c r="AF167">
        <f>(AF$7*'Other data'!AF$470)*'Other data'!$G$43*'Other data'!$G$41</f>
        <v>0</v>
      </c>
      <c r="AG167">
        <f>(AG$7*'Other data'!AG$470)*'Other data'!$G$43*'Other data'!$G$41</f>
        <v>0</v>
      </c>
      <c r="AH167">
        <f>(AH$7*'Other data'!AH$470)*'Other data'!$G$43*'Other data'!$G$41</f>
        <v>0</v>
      </c>
      <c r="AI167">
        <f>(AI$7*'Other data'!AI$470)*'Other data'!$G$43*'Other data'!$G$41</f>
        <v>0</v>
      </c>
      <c r="AJ167">
        <f>(AJ$7*'Other data'!AJ$470)*'Other data'!$G$43*'Other data'!$G$41</f>
        <v>0</v>
      </c>
      <c r="AK167">
        <f>(AK$7*'Other data'!AK$470)*'Other data'!$G$43*'Other data'!$G$41</f>
        <v>0</v>
      </c>
      <c r="AL167">
        <f>(AL$7*'Other data'!AL$470)*'Other data'!$G$43*'Other data'!$G$41</f>
        <v>0</v>
      </c>
      <c r="AM167">
        <f>(AM$7*'Other data'!AM$470)*'Other data'!$G$43*'Other data'!$G$41</f>
        <v>9.4150136705618715E-3</v>
      </c>
      <c r="AN167">
        <f>(AN$7*'Other data'!AN$470)*'Other data'!$G$43*'Other data'!$G$41</f>
        <v>1.4539042060085839E-2</v>
      </c>
      <c r="AO167">
        <f>(AO$7*'Other data'!AO$470)*'Other data'!$G$43*'Other data'!$G$41</f>
        <v>2.0088852053063808E-2</v>
      </c>
      <c r="AP167">
        <f>(AP$7*'Other data'!AP$470)*'Other data'!$G$43*'Other data'!$G$41</f>
        <v>2.6055383096853742E-2</v>
      </c>
      <c r="AQ167">
        <f>(AQ$7*'Other data'!AQ$470)*'Other data'!$G$43*'Other data'!$G$41</f>
        <v>3.3608400343151268E-2</v>
      </c>
      <c r="AR167">
        <f>(AR$7*'Other data'!AR$470)*'Other data'!$G$43*'Other data'!$G$41</f>
        <v>3.5193309177309173E-2</v>
      </c>
      <c r="AS167">
        <f>(AS$7*'Other data'!AS$470)*'Other data'!$G$43*'Other data'!$G$41</f>
        <v>4.1582670949977044E-2</v>
      </c>
      <c r="AT167">
        <f>(AT$7*'Other data'!AT$470)*'Other data'!$G$43*'Other data'!$G$41</f>
        <v>3.5666096914849857E-2</v>
      </c>
      <c r="AU167">
        <f>(AU$7*'Other data'!AU$470)*'Other data'!$G$43*'Other data'!$G$41</f>
        <v>6.4427335073977368E-2</v>
      </c>
      <c r="AV167">
        <f>(AV$7*'Other data'!AV$470)*'Other data'!$G$43*'Other data'!$G$41</f>
        <v>6.8698481058449182E-2</v>
      </c>
      <c r="AW167">
        <f>(AW$7*'Other data'!AW$470)*'Other data'!$G$43*'Other data'!$G$41</f>
        <v>5.6786576951299204E-2</v>
      </c>
      <c r="AX167">
        <f>(AX$7*'Other data'!AX$470)*'Other data'!$G$43*'Other data'!$G$41</f>
        <v>5.754334605380719E-2</v>
      </c>
      <c r="AY167">
        <f>(AY$7*'Other data'!AY$470)*'Other data'!$G$43*'Other data'!$G$41</f>
        <v>6.369045975092652E-2</v>
      </c>
      <c r="AZ167">
        <f>(AZ$7*'Other data'!AZ$470)*'Other data'!$G$43*'Other data'!$G$41</f>
        <v>7.1063015401590712E-2</v>
      </c>
      <c r="BA167">
        <f>(BA$7*'Other data'!BA$470)*'Other data'!$G$43*'Other data'!$G$41</f>
        <v>6.5373070379048936E-2</v>
      </c>
      <c r="BB167">
        <f>(BB$7*'Other data'!BB$470)*'Other data'!$G$43*'Other data'!$G$41</f>
        <v>6.0135088077188162E-2</v>
      </c>
      <c r="BC167">
        <f>(BC$7*'Other data'!BC$470)*'Other data'!$G$43*'Other data'!$G$41</f>
        <v>6.3644027677463827E-2</v>
      </c>
      <c r="BD167">
        <f>(BD$7*'Other data'!BD$470)*'Other data'!$G$43*'Other data'!$G$41</f>
        <v>5.7744940813232254E-2</v>
      </c>
      <c r="BE167">
        <f>(BE$7*'Other data'!BE$470)*'Other data'!$G$43*'Other data'!$G$41</f>
        <v>6.9161708063404562E-2</v>
      </c>
      <c r="BF167">
        <f>(BF$7*'Other data'!BF$470)*'Other data'!$G$43*'Other data'!$G$41</f>
        <v>7.4247127773948998E-2</v>
      </c>
      <c r="BG167">
        <f>(BG$7*'Other data'!BG$470)*'Other data'!$G$43*'Other data'!$G$41</f>
        <v>8.0887628665069461E-2</v>
      </c>
      <c r="BH167">
        <f>(BH$7*'Other data'!BH$470)*'Other data'!$G$43*'Other data'!$G$41</f>
        <v>8.4625651993627399E-2</v>
      </c>
      <c r="BI167">
        <f>(BI$7*'Other data'!BI$470)*'Other data'!$G$43*'Other data'!$G$41</f>
        <v>8.4625651993627399E-2</v>
      </c>
      <c r="BJ167">
        <f>(BJ$7*'Other data'!BJ$470)*'Other data'!$G$43*'Other data'!$G$41</f>
        <v>0.17865415420876896</v>
      </c>
      <c r="BK167">
        <f>(BK$7*'Other data'!BK$470)*'Other data'!$G$43*'Other data'!$G$41</f>
        <v>0.17865415420876896</v>
      </c>
      <c r="BL167">
        <f>(BL$7*'Other data'!BL$470)*'Other data'!$G$43*'Other data'!$G$41</f>
        <v>0.17865415420876896</v>
      </c>
      <c r="BM167">
        <f>(BM$7*'Other data'!BM$470)*'Other data'!$G$43*'Other data'!$G$41</f>
        <v>0.17865415420876896</v>
      </c>
      <c r="BN167">
        <f>(BN$7*'Other data'!BN$470)*'Other data'!$G$43*'Other data'!$G$41</f>
        <v>0.17865415420876896</v>
      </c>
      <c r="BO167">
        <f>(BO$7*'Other data'!BO$470)*'Other data'!$G$43*'Other data'!$G$41</f>
        <v>0.17865415420876896</v>
      </c>
      <c r="BP167">
        <f>(BP$7*'Other data'!BP$470)*'Other data'!$G$43*'Other data'!$G$41</f>
        <v>0.17551987080159756</v>
      </c>
      <c r="BQ167">
        <f>(BQ$7*'Other data'!BQ$470)*'Other data'!$G$43*'Other data'!$G$41</f>
        <v>0.17551987080159756</v>
      </c>
      <c r="BR167">
        <f>(BR$7*'Other data'!BR$470)*'Other data'!$G$43*'Other data'!$G$41</f>
        <v>0.17551987080159756</v>
      </c>
      <c r="BS167">
        <f>(BS$7*'Other data'!BS$470)*'Other data'!$G$43*'Other data'!$G$41</f>
        <v>0.17551987080159756</v>
      </c>
      <c r="BT167">
        <f>(BT$7*'Other data'!BT$470)*'Other data'!$G$43*'Other data'!$G$41</f>
        <v>0.17551987080159756</v>
      </c>
      <c r="BU167">
        <f>(BU$7*'Other data'!BU$470)*'Other data'!$G$43*'Other data'!$G$41</f>
        <v>0.17551987080159756</v>
      </c>
      <c r="BV167">
        <f>(BV$7*'Other data'!BV$470)*'Other data'!$G$43*'Other data'!$G$41</f>
        <v>0.17551987080159756</v>
      </c>
      <c r="BW167">
        <f>(BW$7*'Other data'!BW$470)*'Other data'!$G$43*'Other data'!$G$41</f>
        <v>0.17551987080159756</v>
      </c>
      <c r="BX167">
        <f>(BX$7*'Other data'!BX$470)*'Other data'!$G$43*'Other data'!$G$41</f>
        <v>0.17551987080159756</v>
      </c>
      <c r="BY167">
        <f>(BY$7*'Other data'!BY$470)*'Other data'!$G$43*'Other data'!$G$41</f>
        <v>0.17551987080159756</v>
      </c>
      <c r="BZ167">
        <f>(BZ$7*'Other data'!BZ$470)*'Other data'!$G$43*'Other data'!$G$41</f>
        <v>0.17551987080159756</v>
      </c>
    </row>
    <row r="168" spans="1:78" x14ac:dyDescent="0.35">
      <c r="A168" s="12" t="s">
        <v>123</v>
      </c>
      <c r="B168" s="154" t="s">
        <v>0</v>
      </c>
      <c r="C168" t="s">
        <v>126</v>
      </c>
      <c r="D168" s="40" t="s">
        <v>17</v>
      </c>
      <c r="E168" s="40" t="s">
        <v>26</v>
      </c>
      <c r="J168">
        <f>J$7*'Other data'!J$470*'Other data'!$G$41</f>
        <v>0</v>
      </c>
      <c r="K168">
        <f>K$7*'Other data'!K$470*'Other data'!$G$41</f>
        <v>0</v>
      </c>
      <c r="L168">
        <f>L$7*'Other data'!L$470*'Other data'!$G$41</f>
        <v>0</v>
      </c>
      <c r="M168">
        <f>M$7*'Other data'!M$470*'Other data'!$G$41</f>
        <v>0</v>
      </c>
      <c r="N168">
        <f>N$7*'Other data'!N$470*'Other data'!$G$41</f>
        <v>0</v>
      </c>
      <c r="O168">
        <f>O$7*'Other data'!O$470*'Other data'!$G$41</f>
        <v>0</v>
      </c>
      <c r="P168">
        <f>P$7*'Other data'!P$470*'Other data'!$G$41</f>
        <v>0</v>
      </c>
      <c r="Q168">
        <f>Q$7*'Other data'!Q$470*'Other data'!$G$41</f>
        <v>0</v>
      </c>
      <c r="R168">
        <f>R$7*'Other data'!R$470*'Other data'!$G$41</f>
        <v>0</v>
      </c>
      <c r="S168">
        <f>S$7*'Other data'!S$470*'Other data'!$G$41</f>
        <v>0</v>
      </c>
      <c r="T168">
        <f>T$7*'Other data'!T$470*'Other data'!$G$41</f>
        <v>0</v>
      </c>
      <c r="U168">
        <f>U$7*'Other data'!U$470*'Other data'!$G$41</f>
        <v>0</v>
      </c>
      <c r="V168">
        <f>V$7*'Other data'!V$470*'Other data'!$G$41</f>
        <v>0</v>
      </c>
      <c r="W168">
        <f>W$7*'Other data'!W$470*'Other data'!$G$41</f>
        <v>0</v>
      </c>
      <c r="X168">
        <f>X$7*'Other data'!X$470*'Other data'!$G$41</f>
        <v>0</v>
      </c>
      <c r="Y168">
        <f>Y$7*'Other data'!Y$470*'Other data'!$G$41</f>
        <v>0</v>
      </c>
      <c r="Z168">
        <f>Z$7*'Other data'!Z$470*'Other data'!$G$41</f>
        <v>0</v>
      </c>
      <c r="AA168">
        <f>AA$7*'Other data'!AA$470*'Other data'!$G$41</f>
        <v>0</v>
      </c>
      <c r="AB168">
        <f>AB$7*'Other data'!AB$470*'Other data'!$G$41</f>
        <v>0</v>
      </c>
      <c r="AC168">
        <f>AC$7*'Other data'!AC$470*'Other data'!$G$41</f>
        <v>0</v>
      </c>
      <c r="AD168">
        <f>AD$7*'Other data'!AD$470*'Other data'!$G$41</f>
        <v>0</v>
      </c>
      <c r="AE168">
        <f>AE$7*'Other data'!AE$470*'Other data'!$G$41</f>
        <v>0</v>
      </c>
      <c r="AF168">
        <f>AF$7*'Other data'!AF$470*'Other data'!$G$41</f>
        <v>0</v>
      </c>
      <c r="AG168">
        <f>AG$7*'Other data'!AG$470*'Other data'!$G$41</f>
        <v>0</v>
      </c>
      <c r="AH168">
        <f>AH$7*'Other data'!AH$470*'Other data'!$G$41</f>
        <v>0</v>
      </c>
      <c r="AI168">
        <f>AI$7*'Other data'!AI$470*'Other data'!$G$41</f>
        <v>0</v>
      </c>
      <c r="AJ168">
        <f>AJ$7*'Other data'!AJ$470*'Other data'!$G$41</f>
        <v>0</v>
      </c>
      <c r="AK168">
        <f>AK$7*'Other data'!AK$470*'Other data'!$G$41</f>
        <v>0</v>
      </c>
      <c r="AL168">
        <f>AL$7*'Other data'!AL$470*'Other data'!$G$41</f>
        <v>0</v>
      </c>
      <c r="AM168">
        <f>AM$7*'Other data'!AM$470*'Other data'!$G$41</f>
        <v>2.9421917720505845E-2</v>
      </c>
      <c r="AN168">
        <f>AN$7*'Other data'!AN$470*'Other data'!$G$41</f>
        <v>4.5434506437768245E-2</v>
      </c>
      <c r="AO168">
        <f>AO$7*'Other data'!AO$470*'Other data'!$G$41</f>
        <v>6.2777662665824394E-2</v>
      </c>
      <c r="AP168">
        <f>AP$7*'Other data'!AP$470*'Other data'!$G$41</f>
        <v>8.1423072177667935E-2</v>
      </c>
      <c r="AQ168">
        <f>AQ$7*'Other data'!AQ$470*'Other data'!$G$41</f>
        <v>0.10502625107234771</v>
      </c>
      <c r="AR168">
        <f>AR$7*'Other data'!AR$470*'Other data'!$G$41</f>
        <v>0.10997909117909117</v>
      </c>
      <c r="AS168">
        <f>AS$7*'Other data'!AS$470*'Other data'!$G$41</f>
        <v>0.12994584671867826</v>
      </c>
      <c r="AT168">
        <f>AT$7*'Other data'!AT$470*'Other data'!$G$41</f>
        <v>0.11145655285890581</v>
      </c>
      <c r="AU168">
        <f>AU$7*'Other data'!AU$470*'Other data'!$G$41</f>
        <v>0.2013354221061793</v>
      </c>
      <c r="AV168">
        <f>AV$7*'Other data'!AV$470*'Other data'!$G$41</f>
        <v>0.21468275330765366</v>
      </c>
      <c r="AW168">
        <f>AW$7*'Other data'!AW$470*'Other data'!$G$41</f>
        <v>0.17745805297281</v>
      </c>
      <c r="AX168">
        <f>AX$7*'Other data'!AX$470*'Other data'!$G$41</f>
        <v>0.17982295641814747</v>
      </c>
      <c r="AY168">
        <f>AY$7*'Other data'!AY$470*'Other data'!$G$41</f>
        <v>0.1990326867216454</v>
      </c>
      <c r="AZ168">
        <f>AZ$7*'Other data'!AZ$470*'Other data'!$G$41</f>
        <v>0.22207192312997096</v>
      </c>
      <c r="BA168">
        <f>BA$7*'Other data'!BA$470*'Other data'!$G$41</f>
        <v>0.2042908449345279</v>
      </c>
      <c r="BB168">
        <f>BB$7*'Other data'!BB$470*'Other data'!$G$41</f>
        <v>0.18792215024121298</v>
      </c>
      <c r="BC168">
        <f>BC$7*'Other data'!BC$470*'Other data'!$G$41</f>
        <v>0.19888758649207444</v>
      </c>
      <c r="BD168">
        <f>BD$7*'Other data'!BD$470*'Other data'!$G$41</f>
        <v>0.18045294004135079</v>
      </c>
      <c r="BE168">
        <f>BE$7*'Other data'!BE$470*'Other data'!$G$41</f>
        <v>0.21613033769813925</v>
      </c>
      <c r="BF168">
        <f>BF$7*'Other data'!BF$470*'Other data'!$G$41</f>
        <v>0.23202227429359062</v>
      </c>
      <c r="BG168">
        <f>BG$7*'Other data'!BG$470*'Other data'!$G$41</f>
        <v>0.2527738395783421</v>
      </c>
      <c r="BH168">
        <f>BH$7*'Other data'!BH$470*'Other data'!$G$41</f>
        <v>0.26445516248008566</v>
      </c>
      <c r="BI168">
        <f>BI$7*'Other data'!BI$470*'Other data'!$G$41</f>
        <v>0.26445516248008566</v>
      </c>
      <c r="BJ168">
        <f>BJ$7*'Other data'!BJ$470*'Other data'!$G$41</f>
        <v>0.55829423190240302</v>
      </c>
      <c r="BK168">
        <v>0</v>
      </c>
      <c r="BL168">
        <v>0</v>
      </c>
      <c r="BM168">
        <v>0</v>
      </c>
      <c r="BN168">
        <v>0</v>
      </c>
      <c r="BO168">
        <v>0</v>
      </c>
      <c r="BP168">
        <v>0</v>
      </c>
      <c r="BQ168">
        <v>0</v>
      </c>
      <c r="BR168">
        <v>0</v>
      </c>
      <c r="BS168">
        <v>0</v>
      </c>
      <c r="BT168">
        <v>0</v>
      </c>
      <c r="BU168">
        <v>0</v>
      </c>
      <c r="BV168">
        <v>0</v>
      </c>
      <c r="BW168">
        <v>0</v>
      </c>
      <c r="BX168">
        <v>0</v>
      </c>
      <c r="BY168">
        <v>0</v>
      </c>
      <c r="BZ168">
        <v>0</v>
      </c>
    </row>
    <row r="169" spans="1:78" x14ac:dyDescent="0.35">
      <c r="A169" s="12"/>
      <c r="B169" s="150"/>
    </row>
    <row r="170" spans="1:78" x14ac:dyDescent="0.35">
      <c r="A170" t="s">
        <v>63</v>
      </c>
      <c r="B170" s="154" t="s">
        <v>0</v>
      </c>
      <c r="C170" t="s">
        <v>126</v>
      </c>
      <c r="D170" s="40" t="s">
        <v>4</v>
      </c>
      <c r="E170" s="40" t="s">
        <v>25</v>
      </c>
      <c r="J170">
        <f>(J$8*'Other data'!J$468)*'Other data'!$E$41*'Other data'!$E$47</f>
        <v>0</v>
      </c>
      <c r="K170">
        <f>(K$8*'Other data'!K$468)*'Other data'!$E$41*'Other data'!$E$47</f>
        <v>0</v>
      </c>
      <c r="L170">
        <f>(L$8*'Other data'!L$468)*'Other data'!$E$41*'Other data'!$E$47</f>
        <v>0</v>
      </c>
      <c r="M170">
        <f>(M$8*'Other data'!M$468)*'Other data'!$E$41*'Other data'!$E$47</f>
        <v>0</v>
      </c>
      <c r="N170">
        <f>(N$8*'Other data'!N$468)*'Other data'!$E$41*'Other data'!$E$47</f>
        <v>0</v>
      </c>
      <c r="O170">
        <f>(O$8*'Other data'!O$468)*'Other data'!$E$41*'Other data'!$E$47</f>
        <v>0</v>
      </c>
      <c r="P170">
        <f>(P$8*'Other data'!P$468)*'Other data'!$E$41*'Other data'!$E$47</f>
        <v>0</v>
      </c>
      <c r="Q170">
        <f>(Q$8*'Other data'!Q$468)*'Other data'!$E$41*'Other data'!$E$47</f>
        <v>0</v>
      </c>
      <c r="R170">
        <f>(R$8*'Other data'!R$468)*'Other data'!$E$41*'Other data'!$E$47</f>
        <v>0</v>
      </c>
      <c r="S170">
        <f>(S$8*'Other data'!S$468)*'Other data'!$E$41*'Other data'!$E$47</f>
        <v>0</v>
      </c>
      <c r="T170">
        <f>(T$8*'Other data'!T$468)*'Other data'!$E$41*'Other data'!$E$47</f>
        <v>0</v>
      </c>
      <c r="U170">
        <f>(U$8*'Other data'!U$468)*'Other data'!$E$41*'Other data'!$E$47</f>
        <v>0</v>
      </c>
      <c r="V170">
        <f>(V$8*'Other data'!V$468)*'Other data'!$E$41*'Other data'!$E$47</f>
        <v>0</v>
      </c>
      <c r="W170">
        <f>(W$8*'Other data'!W$468)*'Other data'!$E$41*'Other data'!$E$47</f>
        <v>0</v>
      </c>
      <c r="X170">
        <f>(X$8*'Other data'!X$468)*'Other data'!$E$41*'Other data'!$E$47</f>
        <v>0</v>
      </c>
      <c r="Y170">
        <f>(Y$8*'Other data'!Y$468)*'Other data'!$E$41*'Other data'!$E$47</f>
        <v>0</v>
      </c>
      <c r="Z170">
        <f>(Z$8*'Other data'!Z$468)*'Other data'!$E$41*'Other data'!$E$47</f>
        <v>0</v>
      </c>
      <c r="AA170">
        <f>(AA$8*'Other data'!AA$468)*'Other data'!$E$41*'Other data'!$E$47</f>
        <v>0</v>
      </c>
      <c r="AB170">
        <f>(AB$8*'Other data'!AB$468)*'Other data'!$E$41*'Other data'!$E$47</f>
        <v>0</v>
      </c>
      <c r="AC170">
        <f>(AC$8*'Other data'!AC$468)*'Other data'!$E$41*'Other data'!$E$47</f>
        <v>0</v>
      </c>
      <c r="AD170">
        <f>(AD$8*'Other data'!AD$468)*'Other data'!$E$41*'Other data'!$E$47</f>
        <v>0</v>
      </c>
      <c r="AE170">
        <f>(AE$8*'Other data'!AE$468)*'Other data'!$E$41*'Other data'!$E$47</f>
        <v>0</v>
      </c>
      <c r="AF170">
        <f>(AF$8*'Other data'!AF$468)*'Other data'!$E$41*'Other data'!$E$47</f>
        <v>0</v>
      </c>
      <c r="AG170">
        <f>(AG$8*'Other data'!AG$468)*'Other data'!$E$41*'Other data'!$E$47</f>
        <v>0</v>
      </c>
      <c r="AH170">
        <f>(AH$8*'Other data'!AH$468)*'Other data'!$E$41*'Other data'!$E$47</f>
        <v>0</v>
      </c>
      <c r="AI170">
        <f>(AI$8*'Other data'!AI$468)*'Other data'!$E$41*'Other data'!$E$47</f>
        <v>0</v>
      </c>
      <c r="AJ170">
        <f>(AJ$8*'Other data'!AJ$468)*'Other data'!$E$41*'Other data'!$E$47</f>
        <v>0</v>
      </c>
      <c r="AK170">
        <f>(AK$8*'Other data'!AK$468)*'Other data'!$E$41*'Other data'!$E$47</f>
        <v>0</v>
      </c>
      <c r="AL170">
        <f>(AL$8*'Other data'!AL$468)*'Other data'!$E$41*'Other data'!$E$47</f>
        <v>0</v>
      </c>
      <c r="AM170">
        <f>(AM$8*'Other data'!AM$468)*'Other data'!$E$41*'Other data'!$E$47</f>
        <v>3.240595485833201E-5</v>
      </c>
      <c r="AN170">
        <f>(AN$8*'Other data'!AN$468)*'Other data'!$E$41*'Other data'!$E$47</f>
        <v>1.0902050548402479E-4</v>
      </c>
      <c r="AO170">
        <f>(AO$8*'Other data'!AO$468)*'Other data'!$E$41*'Other data'!$E$47</f>
        <v>2.878483891345546E-4</v>
      </c>
      <c r="AP170">
        <f>(AP$8*'Other data'!AP$468)*'Other data'!$E$41*'Other data'!$E$47</f>
        <v>5.6058729179518814E-4</v>
      </c>
      <c r="AQ170">
        <f>(AQ$8*'Other data'!AQ$468)*'Other data'!$E$41*'Other data'!$E$47</f>
        <v>9.2650843580211601E-4</v>
      </c>
      <c r="AR170">
        <f>(AR$8*'Other data'!AR$468)*'Other data'!$E$41*'Other data'!$E$47</f>
        <v>2.3745957825957826E-3</v>
      </c>
      <c r="AS170">
        <f>(AS$8*'Other data'!AS$468)*'Other data'!$E$41*'Other data'!$E$47</f>
        <v>3.073791647544745E-3</v>
      </c>
      <c r="AT170">
        <f>(AT$8*'Other data'!AT$468)*'Other data'!$E$41*'Other data'!$E$47</f>
        <v>2.1476100370218022E-3</v>
      </c>
      <c r="AU170">
        <f>(AU$8*'Other data'!AU$468)*'Other data'!$E$41*'Other data'!$E$47</f>
        <v>5.2098450826805927E-3</v>
      </c>
      <c r="AV170">
        <f>(AV$8*'Other data'!AV$468)*'Other data'!$E$41*'Other data'!$E$47</f>
        <v>5.090926143024619E-3</v>
      </c>
      <c r="AW170">
        <f>(AW$8*'Other data'!AW$468)*'Other data'!$E$41*'Other data'!$E$47</f>
        <v>7.1323548273609103E-3</v>
      </c>
      <c r="AX170">
        <f>(AX$8*'Other data'!AX$468)*'Other data'!$E$41*'Other data'!$E$47</f>
        <v>6.8702106621661846E-3</v>
      </c>
      <c r="AY170">
        <f>(AY$8*'Other data'!AY$468)*'Other data'!$E$41*'Other data'!$E$47</f>
        <v>7.9605241895095331E-3</v>
      </c>
      <c r="AZ170">
        <f>(AZ$8*'Other data'!AZ$468)*'Other data'!$E$41*'Other data'!$E$47</f>
        <v>8.4320669394510571E-3</v>
      </c>
      <c r="BA170">
        <f>(BA$8*'Other data'!BA$468)*'Other data'!$E$41*'Other data'!$E$47</f>
        <v>5.8771366873420633E-3</v>
      </c>
      <c r="BB170">
        <f>(BB$8*'Other data'!BB$468)*'Other data'!$E$41*'Other data'!$E$47</f>
        <v>5.5814770503101307E-3</v>
      </c>
      <c r="BC170">
        <f>(BC$8*'Other data'!BC$468)*'Other data'!$E$41*'Other data'!$E$47</f>
        <v>5.5021537330576607E-3</v>
      </c>
      <c r="BD170">
        <f>(BD$8*'Other data'!BD$468)*'Other data'!$E$41*'Other data'!$E$47</f>
        <v>3.9228985986675862E-3</v>
      </c>
      <c r="BE170">
        <f>(BE$8*'Other data'!BE$468)*'Other data'!$E$41*'Other data'!$E$47</f>
        <v>2.5671909947162876E-3</v>
      </c>
      <c r="BF170">
        <f>(BF$8*'Other data'!BF$468)*'Other data'!$E$41*'Other data'!$E$47</f>
        <v>2.4446004135079257E-3</v>
      </c>
      <c r="BG170">
        <f>(BG$8*'Other data'!BG$468)*'Other data'!$E$41*'Other data'!$E$47</f>
        <v>1.8295658840440823E-3</v>
      </c>
      <c r="BH170">
        <f>(BH$8*'Other data'!BH$468)*'Other data'!$E$41*'Other data'!$E$47</f>
        <v>1.8466041334759173E-3</v>
      </c>
      <c r="BI170">
        <f>(BI$8*'Other data'!BI$468)*'Other data'!$E$41*'Other data'!$E$47</f>
        <v>1.8466041334759173E-3</v>
      </c>
      <c r="BJ170">
        <f>(BJ$8*'Other data'!BJ$468)*'Other data'!$E$41*'Other data'!$E$47</f>
        <v>1.8466041334759173E-3</v>
      </c>
      <c r="BK170">
        <f>(BK$8*'Other data'!BK$468)*'Other data'!$E$41*'Other data'!$E$47</f>
        <v>1.8466041334759173E-3</v>
      </c>
      <c r="BL170">
        <f>(BL$8*'Other data'!BL$468)*'Other data'!$E$41*'Other data'!$E$47</f>
        <v>1.8466041334759173E-3</v>
      </c>
      <c r="BM170">
        <f>(BM$8*'Other data'!BM$468)*'Other data'!$E$41*'Other data'!$E$47</f>
        <v>1.8466041334759173E-3</v>
      </c>
      <c r="BN170">
        <f>(BN$8*'Other data'!BN$468)*'Other data'!$E$41*'Other data'!$E$47</f>
        <v>1.8466041334759173E-3</v>
      </c>
      <c r="BO170">
        <f>(BO$8*'Other data'!BO$468)*'Other data'!$E$41*'Other data'!$E$47</f>
        <v>1.8466041334759173E-3</v>
      </c>
      <c r="BP170">
        <f>(BP$8*'Other data'!BP$468)*'Other data'!$E$41*'Other data'!$E$47</f>
        <v>1.8466041334759173E-3</v>
      </c>
      <c r="BQ170">
        <f>(BQ$8*'Other data'!BQ$468)*'Other data'!$E$41*'Other data'!$E$47</f>
        <v>1.8466041334759173E-3</v>
      </c>
      <c r="BR170">
        <f>(BR$8*'Other data'!BR$468)*'Other data'!$E$41*'Other data'!$E$47</f>
        <v>1.8466041334759173E-3</v>
      </c>
      <c r="BS170">
        <f>(BS$8*'Other data'!BS$468)*'Other data'!$E$41*'Other data'!$E$47</f>
        <v>1.8466041334759173E-3</v>
      </c>
      <c r="BT170">
        <f>(BT$8*'Other data'!BT$468)*'Other data'!$E$41*'Other data'!$E$47</f>
        <v>1.8466041334759173E-3</v>
      </c>
      <c r="BU170">
        <f>(BU$8*'Other data'!BU$468)*'Other data'!$E$41*'Other data'!$E$47</f>
        <v>1.8466041334759173E-3</v>
      </c>
      <c r="BV170">
        <f>(BV$8*'Other data'!BV$468)*'Other data'!$E$41*'Other data'!$E$47</f>
        <v>1.8466041334759173E-3</v>
      </c>
      <c r="BW170">
        <f>(BW$8*'Other data'!BW$468)*'Other data'!$E$41*'Other data'!$E$47</f>
        <v>1.8466041334759173E-3</v>
      </c>
      <c r="BX170">
        <f>(BX$8*'Other data'!BX$468)*'Other data'!$E$41*'Other data'!$E$47</f>
        <v>1.8466041334759173E-3</v>
      </c>
      <c r="BY170">
        <f>(BY$8*'Other data'!BY$468)*'Other data'!$E$41*'Other data'!$E$47</f>
        <v>1.8466041334759173E-3</v>
      </c>
      <c r="BZ170">
        <f>(BZ$8*'Other data'!BZ$468)*'Other data'!$E$41*'Other data'!$E$47</f>
        <v>1.8466041334759173E-3</v>
      </c>
    </row>
    <row r="171" spans="1:78" x14ac:dyDescent="0.35">
      <c r="A171" t="s">
        <v>63</v>
      </c>
      <c r="B171" s="154" t="s">
        <v>0</v>
      </c>
      <c r="C171" t="s">
        <v>126</v>
      </c>
      <c r="D171" s="40" t="s">
        <v>5</v>
      </c>
      <c r="E171" s="40" t="s">
        <v>25</v>
      </c>
      <c r="J171">
        <f>(J$8*'Other data'!J$469)*'Other data'!$E$41*'Other data'!$E$47</f>
        <v>0</v>
      </c>
      <c r="K171">
        <f>(K$8*'Other data'!K$469)*'Other data'!$E$41*'Other data'!$E$47</f>
        <v>0</v>
      </c>
      <c r="L171">
        <f>(L$8*'Other data'!L$469)*'Other data'!$E$41*'Other data'!$E$47</f>
        <v>0</v>
      </c>
      <c r="M171">
        <f>(M$8*'Other data'!M$469)*'Other data'!$E$41*'Other data'!$E$47</f>
        <v>0</v>
      </c>
      <c r="N171">
        <f>(N$8*'Other data'!N$469)*'Other data'!$E$41*'Other data'!$E$47</f>
        <v>0</v>
      </c>
      <c r="O171">
        <f>(O$8*'Other data'!O$469)*'Other data'!$E$41*'Other data'!$E$47</f>
        <v>0</v>
      </c>
      <c r="P171">
        <f>(P$8*'Other data'!P$469)*'Other data'!$E$41*'Other data'!$E$47</f>
        <v>0</v>
      </c>
      <c r="Q171">
        <f>(Q$8*'Other data'!Q$469)*'Other data'!$E$41*'Other data'!$E$47</f>
        <v>0</v>
      </c>
      <c r="R171">
        <f>(R$8*'Other data'!R$469)*'Other data'!$E$41*'Other data'!$E$47</f>
        <v>0</v>
      </c>
      <c r="S171">
        <f>(S$8*'Other data'!S$469)*'Other data'!$E$41*'Other data'!$E$47</f>
        <v>0</v>
      </c>
      <c r="T171">
        <f>(T$8*'Other data'!T$469)*'Other data'!$E$41*'Other data'!$E$47</f>
        <v>0</v>
      </c>
      <c r="U171">
        <f>(U$8*'Other data'!U$469)*'Other data'!$E$41*'Other data'!$E$47</f>
        <v>0</v>
      </c>
      <c r="V171">
        <f>(V$8*'Other data'!V$469)*'Other data'!$E$41*'Other data'!$E$47</f>
        <v>0</v>
      </c>
      <c r="W171">
        <f>(W$8*'Other data'!W$469)*'Other data'!$E$41*'Other data'!$E$47</f>
        <v>0</v>
      </c>
      <c r="X171">
        <f>(X$8*'Other data'!X$469)*'Other data'!$E$41*'Other data'!$E$47</f>
        <v>0</v>
      </c>
      <c r="Y171">
        <f>(Y$8*'Other data'!Y$469)*'Other data'!$E$41*'Other data'!$E$47</f>
        <v>0</v>
      </c>
      <c r="Z171">
        <f>(Z$8*'Other data'!Z$469)*'Other data'!$E$41*'Other data'!$E$47</f>
        <v>0</v>
      </c>
      <c r="AA171">
        <f>(AA$8*'Other data'!AA$469)*'Other data'!$E$41*'Other data'!$E$47</f>
        <v>0</v>
      </c>
      <c r="AB171">
        <f>(AB$8*'Other data'!AB$469)*'Other data'!$E$41*'Other data'!$E$47</f>
        <v>0</v>
      </c>
      <c r="AC171">
        <f>(AC$8*'Other data'!AC$469)*'Other data'!$E$41*'Other data'!$E$47</f>
        <v>0</v>
      </c>
      <c r="AD171">
        <f>(AD$8*'Other data'!AD$469)*'Other data'!$E$41*'Other data'!$E$47</f>
        <v>0</v>
      </c>
      <c r="AE171">
        <f>(AE$8*'Other data'!AE$469)*'Other data'!$E$41*'Other data'!$E$47</f>
        <v>0</v>
      </c>
      <c r="AF171">
        <f>(AF$8*'Other data'!AF$469)*'Other data'!$E$41*'Other data'!$E$47</f>
        <v>0</v>
      </c>
      <c r="AG171">
        <f>(AG$8*'Other data'!AG$469)*'Other data'!$E$41*'Other data'!$E$47</f>
        <v>0</v>
      </c>
      <c r="AH171">
        <f>(AH$8*'Other data'!AH$469)*'Other data'!$E$41*'Other data'!$E$47</f>
        <v>0</v>
      </c>
      <c r="AI171">
        <f>(AI$8*'Other data'!AI$469)*'Other data'!$E$41*'Other data'!$E$47</f>
        <v>0</v>
      </c>
      <c r="AJ171">
        <f>(AJ$8*'Other data'!AJ$469)*'Other data'!$E$41*'Other data'!$E$47</f>
        <v>0</v>
      </c>
      <c r="AK171">
        <f>(AK$8*'Other data'!AK$469)*'Other data'!$E$41*'Other data'!$E$47</f>
        <v>0</v>
      </c>
      <c r="AL171">
        <f>(AL$8*'Other data'!AL$469)*'Other data'!$E$41*'Other data'!$E$47</f>
        <v>0</v>
      </c>
      <c r="AM171">
        <f>(AM$8*'Other data'!AM$469)*'Other data'!$E$41*'Other data'!$E$47</f>
        <v>4.0589082759724672E-5</v>
      </c>
      <c r="AN171">
        <f>(AN$8*'Other data'!AN$469)*'Other data'!$E$41*'Other data'!$E$47</f>
        <v>1.3619456366237482E-4</v>
      </c>
      <c r="AO171">
        <f>(AO$8*'Other data'!AO$469)*'Other data'!$E$41*'Other data'!$E$47</f>
        <v>3.5455716993051169E-4</v>
      </c>
      <c r="AP171">
        <f>(AP$8*'Other data'!AP$469)*'Other data'!$E$41*'Other data'!$E$47</f>
        <v>6.7718198642813081E-4</v>
      </c>
      <c r="AQ171">
        <f>(AQ$8*'Other data'!AQ$469)*'Other data'!$E$41*'Other data'!$E$47</f>
        <v>1.2417683728910493E-3</v>
      </c>
      <c r="AR171">
        <f>(AR$8*'Other data'!AR$469)*'Other data'!$E$41*'Other data'!$E$47</f>
        <v>3.1719346599346603E-3</v>
      </c>
      <c r="AS171">
        <f>(AS$8*'Other data'!AS$469)*'Other data'!$E$41*'Other data'!$E$47</f>
        <v>3.7615273061037168E-3</v>
      </c>
      <c r="AT171">
        <f>(AT$8*'Other data'!AT$469)*'Other data'!$E$41*'Other data'!$E$47</f>
        <v>2.5297507198683666E-3</v>
      </c>
      <c r="AU171">
        <f>(AU$8*'Other data'!AU$469)*'Other data'!$E$41*'Other data'!$E$47</f>
        <v>5.330941688424717E-3</v>
      </c>
      <c r="AV171">
        <f>(AV$8*'Other data'!AV$469)*'Other data'!$E$41*'Other data'!$E$47</f>
        <v>5.6380505777926648E-3</v>
      </c>
      <c r="AW171">
        <f>(AW$8*'Other data'!AW$469)*'Other data'!$E$41*'Other data'!$E$47</f>
        <v>7.7130735286726655E-3</v>
      </c>
      <c r="AX171">
        <f>(AX$8*'Other data'!AX$469)*'Other data'!$E$41*'Other data'!$E$47</f>
        <v>7.3188587312617874E-3</v>
      </c>
      <c r="AY171">
        <f>(AY$8*'Other data'!AY$469)*'Other data'!$E$41*'Other data'!$E$47</f>
        <v>8.2925581115822506E-3</v>
      </c>
      <c r="AZ171">
        <f>(AZ$8*'Other data'!AZ$469)*'Other data'!$E$41*'Other data'!$E$47</f>
        <v>9.2536596938071793E-3</v>
      </c>
      <c r="BA171">
        <f>(BA$8*'Other data'!BA$469)*'Other data'!$E$41*'Other data'!$E$47</f>
        <v>6.2482958878934082E-3</v>
      </c>
      <c r="BB171">
        <f>(BB$8*'Other data'!BB$469)*'Other data'!$E$41*'Other data'!$E$47</f>
        <v>5.9339644383184006E-3</v>
      </c>
      <c r="BC171">
        <f>(BC$8*'Other data'!BC$469)*'Other data'!$E$41*'Other data'!$E$47</f>
        <v>5.849631610383643E-3</v>
      </c>
      <c r="BD171">
        <f>(BD$8*'Other data'!BD$469)*'Other data'!$E$41*'Other data'!$E$47</f>
        <v>4.1706416724098328E-3</v>
      </c>
      <c r="BE171">
        <f>(BE$8*'Other data'!BE$469)*'Other data'!$E$41*'Other data'!$E$47</f>
        <v>2.7293169767976105E-3</v>
      </c>
      <c r="BF171">
        <f>(BF$8*'Other data'!BF$469)*'Other data'!$E$41*'Other data'!$E$47</f>
        <v>2.5989844245348039E-3</v>
      </c>
      <c r="BG171">
        <f>(BG$8*'Other data'!BG$469)*'Other data'!$E$41*'Other data'!$E$47</f>
        <v>1.9183555342597029E-3</v>
      </c>
      <c r="BH171">
        <f>(BH$8*'Other data'!BH$469)*'Other data'!$E$41*'Other data'!$E$47</f>
        <v>2.0850191833438822E-3</v>
      </c>
      <c r="BI171">
        <f>(BI$8*'Other data'!BI$469)*'Other data'!$E$41*'Other data'!$E$47</f>
        <v>2.0850191833438822E-3</v>
      </c>
      <c r="BJ171">
        <f>(BJ$8*'Other data'!BJ$469)*'Other data'!$E$41*'Other data'!$E$47</f>
        <v>2.0850191833438822E-3</v>
      </c>
      <c r="BK171">
        <f>(BK$8*'Other data'!BK$469)*'Other data'!$E$41*'Other data'!$E$47</f>
        <v>2.0850191833438822E-3</v>
      </c>
      <c r="BL171">
        <f>(BL$8*'Other data'!BL$469)*'Other data'!$E$41*'Other data'!$E$47</f>
        <v>2.0850191833438822E-3</v>
      </c>
      <c r="BM171">
        <f>(BM$8*'Other data'!BM$469)*'Other data'!$E$41*'Other data'!$E$47</f>
        <v>2.0850191833438822E-3</v>
      </c>
      <c r="BN171">
        <f>(BN$8*'Other data'!BN$469)*'Other data'!$E$41*'Other data'!$E$47</f>
        <v>2.0850191833438822E-3</v>
      </c>
      <c r="BO171">
        <f>(BO$8*'Other data'!BO$469)*'Other data'!$E$41*'Other data'!$E$47</f>
        <v>2.0850191833438822E-3</v>
      </c>
      <c r="BP171">
        <f>(BP$8*'Other data'!BP$469)*'Other data'!$E$41*'Other data'!$E$47</f>
        <v>2.0850191833438822E-3</v>
      </c>
      <c r="BQ171">
        <f>(BQ$8*'Other data'!BQ$469)*'Other data'!$E$41*'Other data'!$E$47</f>
        <v>2.0850191833438822E-3</v>
      </c>
      <c r="BR171">
        <f>(BR$8*'Other data'!BR$469)*'Other data'!$E$41*'Other data'!$E$47</f>
        <v>2.0850191833438822E-3</v>
      </c>
      <c r="BS171">
        <f>(BS$8*'Other data'!BS$469)*'Other data'!$E$41*'Other data'!$E$47</f>
        <v>2.0850191833438822E-3</v>
      </c>
      <c r="BT171">
        <f>(BT$8*'Other data'!BT$469)*'Other data'!$E$41*'Other data'!$E$47</f>
        <v>2.0850191833438822E-3</v>
      </c>
      <c r="BU171">
        <f>(BU$8*'Other data'!BU$469)*'Other data'!$E$41*'Other data'!$E$47</f>
        <v>2.0850191833438822E-3</v>
      </c>
      <c r="BV171">
        <f>(BV$8*'Other data'!BV$469)*'Other data'!$E$41*'Other data'!$E$47</f>
        <v>2.0850191833438822E-3</v>
      </c>
      <c r="BW171">
        <f>(BW$8*'Other data'!BW$469)*'Other data'!$E$41*'Other data'!$E$47</f>
        <v>2.0850191833438822E-3</v>
      </c>
      <c r="BX171">
        <f>(BX$8*'Other data'!BX$469)*'Other data'!$E$41*'Other data'!$E$47</f>
        <v>2.0850191833438822E-3</v>
      </c>
      <c r="BY171">
        <f>(BY$8*'Other data'!BY$469)*'Other data'!$E$41*'Other data'!$E$47</f>
        <v>2.0850191833438822E-3</v>
      </c>
      <c r="BZ171">
        <f>(BZ$8*'Other data'!BZ$469)*'Other data'!$E$41*'Other data'!$E$47</f>
        <v>2.0850191833438822E-3</v>
      </c>
    </row>
    <row r="172" spans="1:78" x14ac:dyDescent="0.35">
      <c r="A172" t="s">
        <v>63</v>
      </c>
      <c r="B172" s="154" t="s">
        <v>0</v>
      </c>
      <c r="C172" t="s">
        <v>126</v>
      </c>
      <c r="D172" s="40" t="s">
        <v>17</v>
      </c>
      <c r="E172" s="40" t="s">
        <v>25</v>
      </c>
      <c r="J172">
        <f>(J$8*'Other data'!J$470)*'Other data'!$G$41*'Other data'!$G$47</f>
        <v>0</v>
      </c>
      <c r="K172">
        <f>(K$8*'Other data'!K$470)*'Other data'!$G$41*'Other data'!$G$47</f>
        <v>0</v>
      </c>
      <c r="L172">
        <f>(L$8*'Other data'!L$470)*'Other data'!$G$41*'Other data'!$G$47</f>
        <v>0</v>
      </c>
      <c r="M172">
        <f>(M$8*'Other data'!M$470)*'Other data'!$G$41*'Other data'!$G$47</f>
        <v>0</v>
      </c>
      <c r="N172">
        <f>(N$8*'Other data'!N$470)*'Other data'!$G$41*'Other data'!$G$47</f>
        <v>0</v>
      </c>
      <c r="O172">
        <f>(O$8*'Other data'!O$470)*'Other data'!$G$41*'Other data'!$G$47</f>
        <v>0</v>
      </c>
      <c r="P172">
        <f>(P$8*'Other data'!P$470)*'Other data'!$G$41*'Other data'!$G$47</f>
        <v>0</v>
      </c>
      <c r="Q172">
        <f>(Q$8*'Other data'!Q$470)*'Other data'!$G$41*'Other data'!$G$47</f>
        <v>0</v>
      </c>
      <c r="R172">
        <f>(R$8*'Other data'!R$470)*'Other data'!$G$41*'Other data'!$G$47</f>
        <v>0</v>
      </c>
      <c r="S172">
        <f>(S$8*'Other data'!S$470)*'Other data'!$G$41*'Other data'!$G$47</f>
        <v>0</v>
      </c>
      <c r="T172">
        <f>(T$8*'Other data'!T$470)*'Other data'!$G$41*'Other data'!$G$47</f>
        <v>0</v>
      </c>
      <c r="U172">
        <f>(U$8*'Other data'!U$470)*'Other data'!$G$41*'Other data'!$G$47</f>
        <v>0</v>
      </c>
      <c r="V172">
        <f>(V$8*'Other data'!V$470)*'Other data'!$G$41*'Other data'!$G$47</f>
        <v>0</v>
      </c>
      <c r="W172">
        <f>(W$8*'Other data'!W$470)*'Other data'!$G$41*'Other data'!$G$47</f>
        <v>0</v>
      </c>
      <c r="X172">
        <f>(X$8*'Other data'!X$470)*'Other data'!$G$41*'Other data'!$G$47</f>
        <v>0</v>
      </c>
      <c r="Y172">
        <f>(Y$8*'Other data'!Y$470)*'Other data'!$G$41*'Other data'!$G$47</f>
        <v>0</v>
      </c>
      <c r="Z172">
        <f>(Z$8*'Other data'!Z$470)*'Other data'!$G$41*'Other data'!$G$47</f>
        <v>0</v>
      </c>
      <c r="AA172">
        <f>(AA$8*'Other data'!AA$470)*'Other data'!$G$41*'Other data'!$G$47</f>
        <v>0</v>
      </c>
      <c r="AB172">
        <f>(AB$8*'Other data'!AB$470)*'Other data'!$G$41*'Other data'!$G$47</f>
        <v>0</v>
      </c>
      <c r="AC172">
        <f>(AC$8*'Other data'!AC$470)*'Other data'!$G$41*'Other data'!$G$47</f>
        <v>0</v>
      </c>
      <c r="AD172">
        <f>(AD$8*'Other data'!AD$470)*'Other data'!$G$41*'Other data'!$G$47</f>
        <v>0</v>
      </c>
      <c r="AE172">
        <f>(AE$8*'Other data'!AE$470)*'Other data'!$G$41*'Other data'!$G$47</f>
        <v>0</v>
      </c>
      <c r="AF172">
        <f>(AF$8*'Other data'!AF$470)*'Other data'!$G$41*'Other data'!$G$47</f>
        <v>0</v>
      </c>
      <c r="AG172">
        <f>(AG$8*'Other data'!AG$470)*'Other data'!$G$41*'Other data'!$G$47</f>
        <v>0</v>
      </c>
      <c r="AH172">
        <f>(AH$8*'Other data'!AH$470)*'Other data'!$G$41*'Other data'!$G$47</f>
        <v>0</v>
      </c>
      <c r="AI172">
        <f>(AI$8*'Other data'!AI$470)*'Other data'!$G$41*'Other data'!$G$47</f>
        <v>0</v>
      </c>
      <c r="AJ172">
        <f>(AJ$8*'Other data'!AJ$470)*'Other data'!$G$41*'Other data'!$G$47</f>
        <v>0</v>
      </c>
      <c r="AK172">
        <f>(AK$8*'Other data'!AK$470)*'Other data'!$G$41*'Other data'!$G$47</f>
        <v>0</v>
      </c>
      <c r="AL172">
        <f>(AL$8*'Other data'!AL$470)*'Other data'!$G$41*'Other data'!$G$47</f>
        <v>0</v>
      </c>
      <c r="AM172">
        <f>(AM$8*'Other data'!AM$470)*'Other data'!$G$41*'Other data'!$G$47</f>
        <v>2.3350728349607814E-5</v>
      </c>
      <c r="AN172">
        <f>(AN$8*'Other data'!AN$470)*'Other data'!$G$41*'Other data'!$G$47</f>
        <v>8.3351072961373402E-5</v>
      </c>
      <c r="AO172">
        <f>(AO$8*'Other data'!AO$470)*'Other data'!$G$41*'Other data'!$G$47</f>
        <v>2.0873177511054956E-4</v>
      </c>
      <c r="AP172">
        <f>(AP$8*'Other data'!AP$470)*'Other data'!$G$41*'Other data'!$G$47</f>
        <v>3.6937199259716154E-4</v>
      </c>
      <c r="AQ172">
        <f>(AQ$8*'Other data'!AQ$470)*'Other data'!$G$41*'Other data'!$G$47</f>
        <v>6.1312622247640825E-4</v>
      </c>
      <c r="AR172">
        <f>(AR$8*'Other data'!AR$470)*'Other data'!$G$41*'Other data'!$G$47</f>
        <v>1.6707934659934657E-3</v>
      </c>
      <c r="AS172">
        <f>(AS$8*'Other data'!AS$470)*'Other data'!$G$41*'Other data'!$G$47</f>
        <v>2.0581624598439642E-3</v>
      </c>
      <c r="AT172">
        <f>(AT$8*'Other data'!AT$470)*'Other data'!$G$41*'Other data'!$G$47</f>
        <v>1.3707623200329084E-3</v>
      </c>
      <c r="AU172">
        <f>(AU$8*'Other data'!AU$470)*'Other data'!$G$41*'Other data'!$G$47</f>
        <v>4.0042610966057445E-3</v>
      </c>
      <c r="AV172">
        <f>(AV$8*'Other data'!AV$470)*'Other data'!$G$41*'Other data'!$G$47</f>
        <v>5.5166156422709759E-3</v>
      </c>
      <c r="AW172">
        <f>(AW$8*'Other data'!AW$470)*'Other data'!$G$41*'Other data'!$G$47</f>
        <v>4.8170616273810127E-3</v>
      </c>
      <c r="AX172">
        <f>(AX$8*'Other data'!AX$470)*'Other data'!$G$41*'Other data'!$G$47</f>
        <v>4.6391435322148305E-3</v>
      </c>
      <c r="AY172">
        <f>(AY$8*'Other data'!AY$470)*'Other data'!$G$41*'Other data'!$G$47</f>
        <v>5.0504061166572068E-3</v>
      </c>
      <c r="AZ172">
        <f>(AZ$8*'Other data'!AZ$470)*'Other data'!$G$41*'Other data'!$G$47</f>
        <v>5.765003245827776E-3</v>
      </c>
      <c r="BA172">
        <f>(BA$8*'Other data'!BA$470)*'Other data'!$G$41*'Other data'!$G$47</f>
        <v>3.8855784975878704E-3</v>
      </c>
      <c r="BB172">
        <f>(BB$8*'Other data'!BB$470)*'Other data'!$G$41*'Other data'!$G$47</f>
        <v>3.6901076774638174E-3</v>
      </c>
      <c r="BC172">
        <f>(BC$8*'Other data'!BC$470)*'Other data'!$G$41*'Other data'!$G$47</f>
        <v>3.637664286698828E-3</v>
      </c>
      <c r="BD172">
        <f>(BD$8*'Other data'!BD$470)*'Other data'!$G$41*'Other data'!$G$47</f>
        <v>2.5935640523776704E-3</v>
      </c>
      <c r="BE172">
        <f>(BE$8*'Other data'!BE$470)*'Other data'!$G$41*'Other data'!$G$47</f>
        <v>1.6972588283942105E-3</v>
      </c>
      <c r="BF172">
        <f>(BF$8*'Other data'!BF$470)*'Other data'!$G$41*'Other data'!$G$47</f>
        <v>1.6162099517574087E-3</v>
      </c>
      <c r="BG172">
        <f>(BG$8*'Other data'!BG$470)*'Other data'!$G$41*'Other data'!$G$47</f>
        <v>1.6911989266890273E-3</v>
      </c>
      <c r="BH172">
        <f>(BH$8*'Other data'!BH$470)*'Other data'!$G$41*'Other data'!$G$47</f>
        <v>1.6925130398725481E-3</v>
      </c>
      <c r="BI172">
        <f>(BI$8*'Other data'!BI$470)*'Other data'!$G$41*'Other data'!$G$47</f>
        <v>1.6925130398725481E-3</v>
      </c>
      <c r="BJ172">
        <f>(BJ$8*'Other data'!BJ$470)*'Other data'!$G$41*'Other data'!$G$47</f>
        <v>1.6925130398725481E-3</v>
      </c>
      <c r="BK172">
        <f>(BK$8*'Other data'!BK$470)*'Other data'!$G$41*'Other data'!$G$47</f>
        <v>1.6925130398725481E-3</v>
      </c>
      <c r="BL172">
        <f>(BL$8*'Other data'!BL$470)*'Other data'!$G$41*'Other data'!$G$47</f>
        <v>1.6925130398725481E-3</v>
      </c>
      <c r="BM172">
        <f>(BM$8*'Other data'!BM$470)*'Other data'!$G$41*'Other data'!$G$47</f>
        <v>1.6925130398725481E-3</v>
      </c>
      <c r="BN172">
        <f>(BN$8*'Other data'!BN$470)*'Other data'!$G$41*'Other data'!$G$47</f>
        <v>1.6925130398725481E-3</v>
      </c>
      <c r="BO172">
        <f>(BO$8*'Other data'!BO$470)*'Other data'!$G$41*'Other data'!$G$47</f>
        <v>1.6925130398725481E-3</v>
      </c>
      <c r="BP172">
        <f>(BP$8*'Other data'!BP$470)*'Other data'!$G$41*'Other data'!$G$47</f>
        <v>1.6925130398725481E-3</v>
      </c>
      <c r="BQ172">
        <f>(BQ$8*'Other data'!BQ$470)*'Other data'!$G$41*'Other data'!$G$47</f>
        <v>1.6925130398725481E-3</v>
      </c>
      <c r="BR172">
        <f>(BR$8*'Other data'!BR$470)*'Other data'!$G$41*'Other data'!$G$47</f>
        <v>1.6925130398725481E-3</v>
      </c>
      <c r="BS172">
        <f>(BS$8*'Other data'!BS$470)*'Other data'!$G$41*'Other data'!$G$47</f>
        <v>1.6925130398725481E-3</v>
      </c>
      <c r="BT172">
        <f>(BT$8*'Other data'!BT$470)*'Other data'!$G$41*'Other data'!$G$47</f>
        <v>1.6925130398725481E-3</v>
      </c>
      <c r="BU172">
        <f>(BU$8*'Other data'!BU$470)*'Other data'!$G$41*'Other data'!$G$47</f>
        <v>1.6925130398725481E-3</v>
      </c>
      <c r="BV172">
        <f>(BV$8*'Other data'!BV$470)*'Other data'!$G$41*'Other data'!$G$47</f>
        <v>1.6925130398725481E-3</v>
      </c>
      <c r="BW172">
        <f>(BW$8*'Other data'!BW$470)*'Other data'!$G$41*'Other data'!$G$47</f>
        <v>1.6925130398725481E-3</v>
      </c>
      <c r="BX172">
        <f>(BX$8*'Other data'!BX$470)*'Other data'!$G$41*'Other data'!$G$47</f>
        <v>1.6925130398725481E-3</v>
      </c>
      <c r="BY172">
        <f>(BY$8*'Other data'!BY$470)*'Other data'!$G$41*'Other data'!$G$47</f>
        <v>1.6925130398725481E-3</v>
      </c>
      <c r="BZ172">
        <f>(BZ$8*'Other data'!BZ$470)*'Other data'!$G$41*'Other data'!$G$47</f>
        <v>1.6925130398725481E-3</v>
      </c>
    </row>
    <row r="173" spans="1:78" x14ac:dyDescent="0.35">
      <c r="A173" s="12"/>
      <c r="F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row>
    <row r="174" spans="1:78" x14ac:dyDescent="0.35">
      <c r="A174" s="12"/>
      <c r="F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row>
    <row r="175" spans="1:78" ht="14.5" customHeight="1" x14ac:dyDescent="0.35">
      <c r="A175" s="12" t="s">
        <v>123</v>
      </c>
      <c r="B175" s="155" t="s">
        <v>2</v>
      </c>
      <c r="C175" t="s">
        <v>126</v>
      </c>
      <c r="D175" s="40" t="s">
        <v>4</v>
      </c>
      <c r="E175" s="40" t="s">
        <v>20</v>
      </c>
      <c r="F175" t="s">
        <v>15</v>
      </c>
      <c r="N175">
        <f>(N$7*'Other data'!N$473)*'Other data'!$E$42*'Other data'!$E$41</f>
        <v>0</v>
      </c>
      <c r="O175">
        <f>(O$7*'Other data'!O$473)*'Other data'!$E$42*'Other data'!$E$41</f>
        <v>0</v>
      </c>
      <c r="P175">
        <f>(P$7*'Other data'!P$473)*'Other data'!$E$42*'Other data'!$E$41</f>
        <v>0</v>
      </c>
      <c r="Q175">
        <f>(Q$7*'Other data'!Q$473)*'Other data'!$E$42*'Other data'!$E$41</f>
        <v>0</v>
      </c>
      <c r="R175">
        <f>(R$7*'Other data'!R$473)*'Other data'!$E$42*'Other data'!$E$41</f>
        <v>0</v>
      </c>
      <c r="S175">
        <f>(S$7*'Other data'!S$473)*'Other data'!$E$42*'Other data'!$E$41</f>
        <v>0</v>
      </c>
      <c r="T175">
        <f>(T$7*'Other data'!T$473)*'Other data'!$E$42*'Other data'!$E$41</f>
        <v>0</v>
      </c>
      <c r="U175">
        <f>(U$7*'Other data'!U$473)*'Other data'!$E$42*'Other data'!$E$41</f>
        <v>0</v>
      </c>
      <c r="V175">
        <f>(V$7*'Other data'!V$473)*'Other data'!$E$42*'Other data'!$E$41</f>
        <v>0</v>
      </c>
      <c r="W175">
        <f>(W$7*'Other data'!W$473)*'Other data'!$E$42*'Other data'!$E$41</f>
        <v>0</v>
      </c>
      <c r="X175">
        <f>(X$7*'Other data'!X$473)*'Other data'!$E$42*'Other data'!$E$41</f>
        <v>0</v>
      </c>
      <c r="Y175">
        <f>(Y$7*'Other data'!Y$473)*'Other data'!$E$42*'Other data'!$E$41</f>
        <v>0</v>
      </c>
      <c r="Z175">
        <f>(Z$7*'Other data'!Z$473)*'Other data'!$E$42*'Other data'!$E$41</f>
        <v>0</v>
      </c>
      <c r="AA175">
        <f>(AA$7*'Other data'!AA$473)*'Other data'!$E$42*'Other data'!$E$41</f>
        <v>0</v>
      </c>
      <c r="AB175">
        <f>(AB$7*'Other data'!AB$473)*'Other data'!$E$42*'Other data'!$E$41</f>
        <v>0</v>
      </c>
      <c r="AC175">
        <f>(AC$7*'Other data'!AC$473)*'Other data'!$E$42*'Other data'!$E$41</f>
        <v>0</v>
      </c>
      <c r="AD175">
        <f>(AD$7*'Other data'!AD$473)*'Other data'!$E$42*'Other data'!$E$41</f>
        <v>0</v>
      </c>
      <c r="AE175">
        <f>(AE$7*'Other data'!AE$473)*'Other data'!$E$42*'Other data'!$E$41</f>
        <v>0</v>
      </c>
      <c r="AF175">
        <f>(AF$7*'Other data'!AF$473)*'Other data'!$E$42*'Other data'!$E$41</f>
        <v>0</v>
      </c>
      <c r="AG175">
        <f>(AG$7*'Other data'!AG$473)*'Other data'!$E$42*'Other data'!$E$41</f>
        <v>0</v>
      </c>
      <c r="AH175">
        <f>(AH$7*'Other data'!AH$473)*'Other data'!$E$42*'Other data'!$E$41</f>
        <v>0</v>
      </c>
      <c r="AI175">
        <f>(AI$7*'Other data'!AI$473)*'Other data'!$E$42*'Other data'!$E$41</f>
        <v>0</v>
      </c>
      <c r="AJ175">
        <f>(AJ$7*'Other data'!AJ$473)*'Other data'!$E$42*'Other data'!$E$41</f>
        <v>0</v>
      </c>
      <c r="AK175">
        <f>(AK$7*'Other data'!AK$473)*'Other data'!$E$42*'Other data'!$E$41</f>
        <v>0</v>
      </c>
      <c r="AL175">
        <f>(AL$7*'Other data'!AL$473)*'Other data'!$E$42*'Other data'!$E$41</f>
        <v>0</v>
      </c>
      <c r="AM175">
        <f>(AM$7*'Other data'!AM$473)*'Other data'!$E$42*'Other data'!$E$41</f>
        <v>1.4955173363214343E-3</v>
      </c>
      <c r="AN175">
        <f>(AN$7*'Other data'!AN$473)*'Other data'!$E$42*'Other data'!$E$41</f>
        <v>2.1457658241932922E-3</v>
      </c>
      <c r="AO175">
        <f>(AO$7*'Other data'!AO$473)*'Other data'!$E$42*'Other data'!$E$41</f>
        <v>3.0535644977890092E-3</v>
      </c>
      <c r="AP175">
        <f>(AP$7*'Other data'!AP$473)*'Other data'!$E$42*'Other data'!$E$41</f>
        <v>4.4656579888957436E-3</v>
      </c>
      <c r="AQ175">
        <f>(AQ$7*'Other data'!AQ$473)*'Other data'!$E$42*'Other data'!$E$41</f>
        <v>7.1172044609665438E-3</v>
      </c>
      <c r="AR175">
        <f>(AR$7*'Other data'!AR$473)*'Other data'!$E$42*'Other data'!$E$41</f>
        <v>7.3045945945945934E-3</v>
      </c>
      <c r="AS175">
        <f>(AS$7*'Other data'!AS$473)*'Other data'!$E$42*'Other data'!$E$41</f>
        <v>8.250499617561571E-3</v>
      </c>
      <c r="AT175">
        <f>(AT$7*'Other data'!AT$473)*'Other data'!$E$42*'Other data'!$E$41</f>
        <v>7.5070695187165783E-3</v>
      </c>
      <c r="AU175">
        <f>(AU$7*'Other data'!AU$473)*'Other data'!$E$42*'Other data'!$E$41</f>
        <v>1.221434894110821E-2</v>
      </c>
      <c r="AV175">
        <f>(AV$7*'Other data'!AV$473)*'Other data'!$E$42*'Other data'!$E$41</f>
        <v>8.8252839390386886E-3</v>
      </c>
      <c r="AW175">
        <f>(AW$7*'Other data'!AW$473)*'Other data'!$E$42*'Other data'!$E$41</f>
        <v>1.1079168819420015E-2</v>
      </c>
      <c r="AX175">
        <f>(AX$7*'Other data'!AX$473)*'Other data'!$E$42*'Other data'!$E$41</f>
        <v>1.1301923558026407E-2</v>
      </c>
      <c r="AY175">
        <f>(AY$7*'Other data'!AY$473)*'Other data'!$E$42*'Other data'!$E$41</f>
        <v>1.2757181563219928E-2</v>
      </c>
      <c r="AZ175">
        <f>(AZ$7*'Other data'!AZ$473)*'Other data'!$E$42*'Other data'!$E$41</f>
        <v>1.3567031339555264E-2</v>
      </c>
      <c r="BA175">
        <f>(BA$7*'Other data'!BA$473)*'Other data'!$E$42*'Other data'!$E$41</f>
        <v>1.2677142476453025E-2</v>
      </c>
      <c r="BB175">
        <f>(BB$7*'Other data'!BB$473)*'Other data'!$E$42*'Other data'!$E$41</f>
        <v>1.1661393215407004E-2</v>
      </c>
      <c r="BC175">
        <f>(BC$7*'Other data'!BC$473)*'Other data'!$E$42*'Other data'!$E$41</f>
        <v>1.2341846603874725E-2</v>
      </c>
      <c r="BD175">
        <f>(BD$7*'Other data'!BD$473)*'Other data'!$E$42*'Other data'!$E$41</f>
        <v>1.1197895979784059E-2</v>
      </c>
      <c r="BE175">
        <f>(BE$7*'Other data'!BE$473)*'Other data'!$E$42*'Other data'!$E$41</f>
        <v>1.3411834903131942E-2</v>
      </c>
      <c r="BF175">
        <f>(BF$7*'Other data'!BF$473)*'Other data'!$E$42*'Other data'!$E$41</f>
        <v>1.4397999234244584E-2</v>
      </c>
      <c r="BG175">
        <f>(BG$7*'Other data'!BG$473)*'Other data'!$E$42*'Other data'!$E$41</f>
        <v>1.2155333502635361E-2</v>
      </c>
      <c r="BH175">
        <f>(BH$7*'Other data'!BH$473)*'Other data'!$E$42*'Other data'!$E$41</f>
        <v>1.2981814015407784E-2</v>
      </c>
      <c r="BI175">
        <f>(BI$7*'Other data'!BI$473)*'Other data'!$E$42*'Other data'!$E$41</f>
        <v>1.2981814015407784E-2</v>
      </c>
      <c r="BJ175">
        <f>(BJ$7*'Other data'!BJ$473)*'Other data'!$E$42*'Other data'!$E$41</f>
        <v>2.7406051810305324E-2</v>
      </c>
      <c r="BK175">
        <f>(BK$7*'Other data'!BK$473)*'Other data'!$E$42*'Other data'!$E$41</f>
        <v>2.7406051810305324E-2</v>
      </c>
      <c r="BL175">
        <f>(BL$7*'Other data'!BL$473)*'Other data'!$E$42*'Other data'!$E$41</f>
        <v>2.7406051810305324E-2</v>
      </c>
      <c r="BM175">
        <f>(BM$7*'Other data'!BM$473)*'Other data'!$E$42*'Other data'!$E$41</f>
        <v>2.7406051810305324E-2</v>
      </c>
      <c r="BN175">
        <f>(BN$7*'Other data'!BN$473)*'Other data'!$E$42*'Other data'!$E$41</f>
        <v>2.7406051810305324E-2</v>
      </c>
      <c r="BO175">
        <f>(BO$7*'Other data'!BO$473)*'Other data'!$E$42*'Other data'!$E$41</f>
        <v>2.7406051810305324E-2</v>
      </c>
      <c r="BP175">
        <f>(BP$7*'Other data'!BP$473)*'Other data'!$E$42*'Other data'!$E$41</f>
        <v>2.6925243883808736E-2</v>
      </c>
      <c r="BQ175">
        <f>(BQ$7*'Other data'!BQ$473)*'Other data'!$E$42*'Other data'!$E$41</f>
        <v>2.6925243883808736E-2</v>
      </c>
      <c r="BR175">
        <f>(BR$7*'Other data'!BR$473)*'Other data'!$E$42*'Other data'!$E$41</f>
        <v>2.6925243883808736E-2</v>
      </c>
      <c r="BS175">
        <f>(BS$7*'Other data'!BS$473)*'Other data'!$E$42*'Other data'!$E$41</f>
        <v>2.6925243883808736E-2</v>
      </c>
      <c r="BT175">
        <f>(BT$7*'Other data'!BT$473)*'Other data'!$E$42*'Other data'!$E$41</f>
        <v>2.6925243883808736E-2</v>
      </c>
      <c r="BU175">
        <f>(BU$7*'Other data'!BU$473)*'Other data'!$E$42*'Other data'!$E$41</f>
        <v>2.6925243883808736E-2</v>
      </c>
      <c r="BV175">
        <f>(BV$7*'Other data'!BV$473)*'Other data'!$E$42*'Other data'!$E$41</f>
        <v>2.6925243883808736E-2</v>
      </c>
      <c r="BW175">
        <f>(BW$7*'Other data'!BW$473)*'Other data'!$E$42*'Other data'!$E$41</f>
        <v>2.6925243883808736E-2</v>
      </c>
      <c r="BX175">
        <f>(BX$7*'Other data'!BX$473)*'Other data'!$E$42*'Other data'!$E$41</f>
        <v>2.6925243883808736E-2</v>
      </c>
      <c r="BY175">
        <f>(BY$7*'Other data'!BY$473)*'Other data'!$E$42*'Other data'!$E$41</f>
        <v>2.6925243883808736E-2</v>
      </c>
      <c r="BZ175">
        <f>(BZ$7*'Other data'!BZ$473)*'Other data'!$E$42*'Other data'!$E$41</f>
        <v>2.6925243883808736E-2</v>
      </c>
    </row>
    <row r="176" spans="1:78" x14ac:dyDescent="0.35">
      <c r="A176" s="12" t="s">
        <v>123</v>
      </c>
      <c r="B176" s="155" t="s">
        <v>2</v>
      </c>
      <c r="C176" t="s">
        <v>126</v>
      </c>
      <c r="D176" s="40" t="s">
        <v>4</v>
      </c>
      <c r="E176" s="40" t="s">
        <v>29</v>
      </c>
      <c r="F176" t="s">
        <v>14</v>
      </c>
      <c r="N176">
        <f>(N$7*'Other data'!N$473)*'Other data'!$E$43*'Other data'!$E$41</f>
        <v>0</v>
      </c>
      <c r="O176">
        <f>(O$7*'Other data'!O$473)*'Other data'!$E$43*'Other data'!$E$41</f>
        <v>0</v>
      </c>
      <c r="P176">
        <f>(P$7*'Other data'!P$473)*'Other data'!$E$43*'Other data'!$E$41</f>
        <v>0</v>
      </c>
      <c r="Q176">
        <f>(Q$7*'Other data'!Q$473)*'Other data'!$E$43*'Other data'!$E$41</f>
        <v>0</v>
      </c>
      <c r="R176">
        <f>(R$7*'Other data'!R$473)*'Other data'!$E$43*'Other data'!$E$41</f>
        <v>0</v>
      </c>
      <c r="S176">
        <f>(S$7*'Other data'!S$473)*'Other data'!$E$43*'Other data'!$E$41</f>
        <v>0</v>
      </c>
      <c r="T176">
        <f>(T$7*'Other data'!T$473)*'Other data'!$E$43*'Other data'!$E$41</f>
        <v>0</v>
      </c>
      <c r="U176">
        <f>(U$7*'Other data'!U$473)*'Other data'!$E$43*'Other data'!$E$41</f>
        <v>0</v>
      </c>
      <c r="V176">
        <f>(V$7*'Other data'!V$473)*'Other data'!$E$43*'Other data'!$E$41</f>
        <v>0</v>
      </c>
      <c r="W176">
        <f>(W$7*'Other data'!W$473)*'Other data'!$E$43*'Other data'!$E$41</f>
        <v>0</v>
      </c>
      <c r="X176">
        <f>(X$7*'Other data'!X$473)*'Other data'!$E$43*'Other data'!$E$41</f>
        <v>0</v>
      </c>
      <c r="Y176">
        <f>(Y$7*'Other data'!Y$473)*'Other data'!$E$43*'Other data'!$E$41</f>
        <v>0</v>
      </c>
      <c r="Z176">
        <f>(Z$7*'Other data'!Z$473)*'Other data'!$E$43*'Other data'!$E$41</f>
        <v>0</v>
      </c>
      <c r="AA176">
        <f>(AA$7*'Other data'!AA$473)*'Other data'!$E$43*'Other data'!$E$41</f>
        <v>0</v>
      </c>
      <c r="AB176">
        <f>(AB$7*'Other data'!AB$473)*'Other data'!$E$43*'Other data'!$E$41</f>
        <v>0</v>
      </c>
      <c r="AC176">
        <f>(AC$7*'Other data'!AC$473)*'Other data'!$E$43*'Other data'!$E$41</f>
        <v>0</v>
      </c>
      <c r="AD176">
        <f>(AD$7*'Other data'!AD$473)*'Other data'!$E$43*'Other data'!$E$41</f>
        <v>0</v>
      </c>
      <c r="AE176">
        <f>(AE$7*'Other data'!AE$473)*'Other data'!$E$43*'Other data'!$E$41</f>
        <v>0</v>
      </c>
      <c r="AF176">
        <f>(AF$7*'Other data'!AF$473)*'Other data'!$E$43*'Other data'!$E$41</f>
        <v>0</v>
      </c>
      <c r="AG176">
        <f>(AG$7*'Other data'!AG$473)*'Other data'!$E$43*'Other data'!$E$41</f>
        <v>0</v>
      </c>
      <c r="AH176">
        <f>(AH$7*'Other data'!AH$473)*'Other data'!$E$43*'Other data'!$E$41</f>
        <v>0</v>
      </c>
      <c r="AI176">
        <f>(AI$7*'Other data'!AI$473)*'Other data'!$E$43*'Other data'!$E$41</f>
        <v>0</v>
      </c>
      <c r="AJ176">
        <f>(AJ$7*'Other data'!AJ$473)*'Other data'!$E$43*'Other data'!$E$41</f>
        <v>0</v>
      </c>
      <c r="AK176">
        <f>(AK$7*'Other data'!AK$473)*'Other data'!$E$43*'Other data'!$E$41</f>
        <v>0</v>
      </c>
      <c r="AL176">
        <f>(AL$7*'Other data'!AL$473)*'Other data'!$E$43*'Other data'!$E$41</f>
        <v>0</v>
      </c>
      <c r="AM176">
        <f>(AM$7*'Other data'!AM$473)*'Other data'!$E$43*'Other data'!$E$41</f>
        <v>5.2589620617896592E-3</v>
      </c>
      <c r="AN176">
        <f>(AN$7*'Other data'!AN$473)*'Other data'!$E$43*'Other data'!$E$41</f>
        <v>7.5455501510093784E-3</v>
      </c>
      <c r="AO176">
        <f>(AO$7*'Other data'!AO$473)*'Other data'!$E$43*'Other data'!$E$41</f>
        <v>1.0737809222994318E-2</v>
      </c>
      <c r="AP176">
        <f>(AP$7*'Other data'!AP$473)*'Other data'!$E$43*'Other data'!$E$41</f>
        <v>1.5703412708204811E-2</v>
      </c>
      <c r="AQ176">
        <f>(AQ$7*'Other data'!AQ$473)*'Other data'!$E$43*'Other data'!$E$41</f>
        <v>2.5027532170431799E-2</v>
      </c>
      <c r="AR176">
        <f>(AR$7*'Other data'!AR$473)*'Other data'!$E$43*'Other data'!$E$41</f>
        <v>2.5686486486486484E-2</v>
      </c>
      <c r="AS176">
        <f>(AS$7*'Other data'!AS$473)*'Other data'!$E$43*'Other data'!$E$41</f>
        <v>2.9012745907908824E-2</v>
      </c>
      <c r="AT176">
        <f>(AT$7*'Other data'!AT$473)*'Other data'!$E$43*'Other data'!$E$41</f>
        <v>2.6398486219662693E-2</v>
      </c>
      <c r="AU176">
        <f>(AU$7*'Other data'!AU$473)*'Other data'!$E$43*'Other data'!$E$41</f>
        <v>4.2951556715984919E-2</v>
      </c>
      <c r="AV176">
        <f>(AV$7*'Other data'!AV$473)*'Other data'!$E$43*'Other data'!$E$41</f>
        <v>3.1033965499916268E-2</v>
      </c>
      <c r="AW176">
        <f>(AW$7*'Other data'!AW$473)*'Other data'!$E$43*'Other data'!$E$41</f>
        <v>3.8959714529828632E-2</v>
      </c>
      <c r="AX176">
        <f>(AX$7*'Other data'!AX$473)*'Other data'!$E$43*'Other data'!$E$41</f>
        <v>3.97430278963566E-2</v>
      </c>
      <c r="AY176">
        <f>(AY$7*'Other data'!AY$473)*'Other data'!$E$43*'Other data'!$E$41</f>
        <v>4.4860418683850302E-2</v>
      </c>
      <c r="AZ176">
        <f>(AZ$7*'Other data'!AZ$473)*'Other data'!$E$43*'Other data'!$E$41</f>
        <v>4.7708242073161371E-2</v>
      </c>
      <c r="BA176">
        <f>(BA$7*'Other data'!BA$473)*'Other data'!$E$43*'Other data'!$E$41</f>
        <v>4.4578962554560092E-2</v>
      </c>
      <c r="BB176">
        <f>(BB$7*'Other data'!BB$473)*'Other data'!$E$43*'Other data'!$E$41</f>
        <v>4.1007097021211442E-2</v>
      </c>
      <c r="BC176">
        <f>(BC$7*'Other data'!BC$473)*'Other data'!$E$43*'Other data'!$E$41</f>
        <v>4.3399900145493546E-2</v>
      </c>
      <c r="BD176">
        <f>(BD$7*'Other data'!BD$473)*'Other data'!$E$43*'Other data'!$E$41</f>
        <v>3.9377216632207682E-2</v>
      </c>
      <c r="BE176">
        <f>(BE$7*'Other data'!BE$473)*'Other data'!$E$43*'Other data'!$E$41</f>
        <v>4.7162496362661781E-2</v>
      </c>
      <c r="BF176">
        <f>(BF$7*'Other data'!BF$473)*'Other data'!$E$43*'Other data'!$E$41</f>
        <v>5.0630326977563367E-2</v>
      </c>
      <c r="BG176">
        <f>(BG$7*'Other data'!BG$473)*'Other data'!$E$43*'Other data'!$E$41</f>
        <v>4.2744029899377096E-2</v>
      </c>
      <c r="BH176">
        <f>(BH$7*'Other data'!BH$473)*'Other data'!$E$43*'Other data'!$E$41</f>
        <v>4.5650334999236167E-2</v>
      </c>
      <c r="BI176">
        <f>(BI$7*'Other data'!BI$473)*'Other data'!$E$43*'Other data'!$E$41</f>
        <v>4.5650334999236167E-2</v>
      </c>
      <c r="BJ176">
        <f>(BJ$7*'Other data'!BJ$473)*'Other data'!$E$43*'Other data'!$E$41</f>
        <v>9.6372929442831906E-2</v>
      </c>
      <c r="BK176">
        <f>(BK$7*'Other data'!BK$473)*'Other data'!$E$43*'Other data'!$E$41</f>
        <v>9.6372929442831906E-2</v>
      </c>
      <c r="BL176">
        <f>(BL$7*'Other data'!BL$473)*'Other data'!$E$43*'Other data'!$E$41</f>
        <v>9.6372929442831906E-2</v>
      </c>
      <c r="BM176">
        <f>(BM$7*'Other data'!BM$473)*'Other data'!$E$43*'Other data'!$E$41</f>
        <v>9.6372929442831906E-2</v>
      </c>
      <c r="BN176">
        <f>(BN$7*'Other data'!BN$473)*'Other data'!$E$43*'Other data'!$E$41</f>
        <v>9.6372929442831906E-2</v>
      </c>
      <c r="BO176">
        <f>(BO$7*'Other data'!BO$473)*'Other data'!$E$43*'Other data'!$E$41</f>
        <v>9.6372929442831906E-2</v>
      </c>
      <c r="BP176">
        <f>(BP$7*'Other data'!BP$473)*'Other data'!$E$43*'Other data'!$E$41</f>
        <v>9.4682176294712039E-2</v>
      </c>
      <c r="BQ176">
        <f>(BQ$7*'Other data'!BQ$473)*'Other data'!$E$43*'Other data'!$E$41</f>
        <v>9.4682176294712039E-2</v>
      </c>
      <c r="BR176">
        <f>(BR$7*'Other data'!BR$473)*'Other data'!$E$43*'Other data'!$E$41</f>
        <v>9.4682176294712039E-2</v>
      </c>
      <c r="BS176">
        <f>(BS$7*'Other data'!BS$473)*'Other data'!$E$43*'Other data'!$E$41</f>
        <v>9.4682176294712039E-2</v>
      </c>
      <c r="BT176">
        <f>(BT$7*'Other data'!BT$473)*'Other data'!$E$43*'Other data'!$E$41</f>
        <v>9.4682176294712039E-2</v>
      </c>
      <c r="BU176">
        <f>(BU$7*'Other data'!BU$473)*'Other data'!$E$43*'Other data'!$E$41</f>
        <v>9.4682176294712039E-2</v>
      </c>
      <c r="BV176">
        <f>(BV$7*'Other data'!BV$473)*'Other data'!$E$43*'Other data'!$E$41</f>
        <v>9.4682176294712039E-2</v>
      </c>
      <c r="BW176">
        <f>(BW$7*'Other data'!BW$473)*'Other data'!$E$43*'Other data'!$E$41</f>
        <v>9.4682176294712039E-2</v>
      </c>
      <c r="BX176">
        <f>(BX$7*'Other data'!BX$473)*'Other data'!$E$43*'Other data'!$E$41</f>
        <v>9.4682176294712039E-2</v>
      </c>
      <c r="BY176">
        <f>(BY$7*'Other data'!BY$473)*'Other data'!$E$43*'Other data'!$E$41</f>
        <v>9.4682176294712039E-2</v>
      </c>
      <c r="BZ176">
        <f>(BZ$7*'Other data'!BZ$473)*'Other data'!$E$43*'Other data'!$E$41</f>
        <v>9.4682176294712039E-2</v>
      </c>
    </row>
    <row r="177" spans="1:78" x14ac:dyDescent="0.35">
      <c r="A177" s="12" t="s">
        <v>123</v>
      </c>
      <c r="B177" s="155" t="s">
        <v>2</v>
      </c>
      <c r="C177" t="s">
        <v>126</v>
      </c>
      <c r="D177" s="40" t="s">
        <v>4</v>
      </c>
      <c r="E177" s="40" t="s">
        <v>26</v>
      </c>
      <c r="F177" t="s">
        <v>13</v>
      </c>
      <c r="N177">
        <f>(N$7*'Other data'!N$473)*'Other data'!$E$41</f>
        <v>0</v>
      </c>
      <c r="O177">
        <f>(O$7*'Other data'!O$473)*'Other data'!$E$41</f>
        <v>0</v>
      </c>
      <c r="P177">
        <f>(P$7*'Other data'!P$473)*'Other data'!$E$41</f>
        <v>0</v>
      </c>
      <c r="Q177">
        <f>(Q$7*'Other data'!Q$473)*'Other data'!$E$41</f>
        <v>0</v>
      </c>
      <c r="R177">
        <f>(R$7*'Other data'!R$473)*'Other data'!$E$41</f>
        <v>0</v>
      </c>
      <c r="S177">
        <f>(S$7*'Other data'!S$473)*'Other data'!$E$41</f>
        <v>0</v>
      </c>
      <c r="T177">
        <f>(T$7*'Other data'!T$473)*'Other data'!$E$41</f>
        <v>0</v>
      </c>
      <c r="U177">
        <f>(U$7*'Other data'!U$473)*'Other data'!$E$41</f>
        <v>0</v>
      </c>
      <c r="V177">
        <f>(V$7*'Other data'!V$473)*'Other data'!$E$41</f>
        <v>0</v>
      </c>
      <c r="W177">
        <f>(W$7*'Other data'!W$473)*'Other data'!$E$41</f>
        <v>0</v>
      </c>
      <c r="X177">
        <f>(X$7*'Other data'!X$473)*'Other data'!$E$41</f>
        <v>0</v>
      </c>
      <c r="Y177">
        <f>(Y$7*'Other data'!Y$473)*'Other data'!$E$41</f>
        <v>0</v>
      </c>
      <c r="Z177">
        <f>(Z$7*'Other data'!Z$473)*'Other data'!$E$41</f>
        <v>0</v>
      </c>
      <c r="AA177">
        <f>(AA$7*'Other data'!AA$473)*'Other data'!$E$41</f>
        <v>0</v>
      </c>
      <c r="AB177">
        <f>(AB$7*'Other data'!AB$473)*'Other data'!$E$41</f>
        <v>0</v>
      </c>
      <c r="AC177">
        <f>(AC$7*'Other data'!AC$473)*'Other data'!$E$41</f>
        <v>0</v>
      </c>
      <c r="AD177">
        <f>(AD$7*'Other data'!AD$473)*'Other data'!$E$41</f>
        <v>0</v>
      </c>
      <c r="AE177">
        <f>(AE$7*'Other data'!AE$473)*'Other data'!$E$41</f>
        <v>0</v>
      </c>
      <c r="AF177">
        <f>(AF$7*'Other data'!AF$473)*'Other data'!$E$41</f>
        <v>0</v>
      </c>
      <c r="AG177">
        <f>(AG$7*'Other data'!AG$473)*'Other data'!$E$41</f>
        <v>0</v>
      </c>
      <c r="AH177">
        <f>(AH$7*'Other data'!AH$473)*'Other data'!$E$41</f>
        <v>0</v>
      </c>
      <c r="AI177">
        <f>(AI$7*'Other data'!AI$473)*'Other data'!$E$41</f>
        <v>0</v>
      </c>
      <c r="AJ177">
        <f>(AJ$7*'Other data'!AJ$473)*'Other data'!$E$41</f>
        <v>0</v>
      </c>
      <c r="AK177">
        <f>(AK$7*'Other data'!AK$473)*'Other data'!$E$41</f>
        <v>0</v>
      </c>
      <c r="AL177">
        <f>(AL$7*'Other data'!AL$473)*'Other data'!$E$41</f>
        <v>0</v>
      </c>
      <c r="AM177">
        <f>(AM$7*'Other data'!AM$473)*'Other data'!$E$41</f>
        <v>1.6434256443092685E-2</v>
      </c>
      <c r="AN177">
        <f>(AN$7*'Other data'!AN$473)*'Other data'!$E$41</f>
        <v>2.3579844221904307E-2</v>
      </c>
      <c r="AO177">
        <f>(AO$7*'Other data'!AO$473)*'Other data'!$E$41</f>
        <v>3.355565382185724E-2</v>
      </c>
      <c r="AP177">
        <f>(AP$7*'Other data'!AP$473)*'Other data'!$E$41</f>
        <v>4.9073164713140036E-2</v>
      </c>
      <c r="AQ177">
        <f>(AQ$7*'Other data'!AQ$473)*'Other data'!$E$41</f>
        <v>7.8211038032599378E-2</v>
      </c>
      <c r="AR177">
        <f>(AR$7*'Other data'!AR$473)*'Other data'!$E$41</f>
        <v>8.0270270270270269E-2</v>
      </c>
      <c r="AS177">
        <f>(AS$7*'Other data'!AS$473)*'Other data'!$E$41</f>
        <v>9.0664830962215073E-2</v>
      </c>
      <c r="AT177">
        <f>(AT$7*'Other data'!AT$473)*'Other data'!$E$41</f>
        <v>8.2495269436445917E-2</v>
      </c>
      <c r="AU177">
        <f>(AU$7*'Other data'!AU$473)*'Other data'!$E$41</f>
        <v>0.13422361473745287</v>
      </c>
      <c r="AV177">
        <f>(AV$7*'Other data'!AV$473)*'Other data'!$E$41</f>
        <v>9.6981142187238342E-2</v>
      </c>
      <c r="AW177">
        <f>(AW$7*'Other data'!AW$473)*'Other data'!$E$41</f>
        <v>0.12174910790571446</v>
      </c>
      <c r="AX177">
        <f>(AX$7*'Other data'!AX$473)*'Other data'!$E$41</f>
        <v>0.12419696217611437</v>
      </c>
      <c r="AY177">
        <f>(AY$7*'Other data'!AY$473)*'Other data'!$E$41</f>
        <v>0.14018880838703218</v>
      </c>
      <c r="AZ177">
        <f>(AZ$7*'Other data'!AZ$473)*'Other data'!$E$41</f>
        <v>0.14908825647862928</v>
      </c>
      <c r="BA177">
        <f>(BA$7*'Other data'!BA$473)*'Other data'!$E$41</f>
        <v>0.13930925798300028</v>
      </c>
      <c r="BB177">
        <f>(BB$7*'Other data'!BB$473)*'Other data'!$E$41</f>
        <v>0.12814717819128574</v>
      </c>
      <c r="BC177">
        <f>(BC$7*'Other data'!BC$473)*'Other data'!$E$41</f>
        <v>0.13562468795466731</v>
      </c>
      <c r="BD177">
        <f>(BD$7*'Other data'!BD$473)*'Other data'!$E$41</f>
        <v>0.123053801975649</v>
      </c>
      <c r="BE177">
        <f>(BE$7*'Other data'!BE$473)*'Other data'!$E$41</f>
        <v>0.14738280113331806</v>
      </c>
      <c r="BF177">
        <f>(BF$7*'Other data'!BF$473)*'Other data'!$E$41</f>
        <v>0.15821977180488556</v>
      </c>
      <c r="BG177">
        <f>(BG$7*'Other data'!BG$473)*'Other data'!$E$41</f>
        <v>0.13357509343555343</v>
      </c>
      <c r="BH177">
        <f>(BH$7*'Other data'!BH$473)*'Other data'!$E$41</f>
        <v>0.14265729687261303</v>
      </c>
      <c r="BI177">
        <f>(BI$7*'Other data'!BI$473)*'Other data'!$E$41</f>
        <v>0.14265729687261303</v>
      </c>
      <c r="BJ177">
        <f>(BJ$7*'Other data'!BJ$473)*'Other data'!$E$41</f>
        <v>0.30116540450884971</v>
      </c>
      <c r="BK177">
        <v>0</v>
      </c>
      <c r="BL177">
        <v>0</v>
      </c>
      <c r="BM177">
        <v>0</v>
      </c>
      <c r="BN177">
        <v>0</v>
      </c>
      <c r="BO177">
        <v>0</v>
      </c>
      <c r="BP177">
        <v>0</v>
      </c>
      <c r="BQ177">
        <v>0</v>
      </c>
      <c r="BR177">
        <v>0</v>
      </c>
      <c r="BS177">
        <v>0</v>
      </c>
      <c r="BT177">
        <v>0</v>
      </c>
      <c r="BU177">
        <v>0</v>
      </c>
      <c r="BV177">
        <v>0</v>
      </c>
      <c r="BW177">
        <v>0</v>
      </c>
      <c r="BX177">
        <v>0</v>
      </c>
      <c r="BY177">
        <v>0</v>
      </c>
      <c r="BZ177">
        <v>0</v>
      </c>
    </row>
    <row r="178" spans="1:78" x14ac:dyDescent="0.35">
      <c r="A178" s="12" t="s">
        <v>123</v>
      </c>
      <c r="B178" s="155" t="s">
        <v>2</v>
      </c>
    </row>
    <row r="179" spans="1:78" x14ac:dyDescent="0.35">
      <c r="A179" s="12" t="s">
        <v>123</v>
      </c>
      <c r="B179" s="155" t="s">
        <v>2</v>
      </c>
      <c r="C179" t="s">
        <v>126</v>
      </c>
      <c r="D179" s="40" t="s">
        <v>5</v>
      </c>
      <c r="E179" s="40" t="s">
        <v>20</v>
      </c>
      <c r="F179" t="s">
        <v>15</v>
      </c>
      <c r="N179">
        <f>(N7*'Other data'!N$474)*'Other data'!$E$41*'Other data'!$E$42</f>
        <v>0</v>
      </c>
      <c r="O179">
        <f>(O7*'Other data'!O$474)*'Other data'!$E$41*'Other data'!$E$42</f>
        <v>0</v>
      </c>
      <c r="P179">
        <f>(P7*'Other data'!P$474)*'Other data'!$E$41*'Other data'!$E$42</f>
        <v>0</v>
      </c>
      <c r="Q179">
        <f>(Q7*'Other data'!Q$474)*'Other data'!$E$41*'Other data'!$E$42</f>
        <v>0</v>
      </c>
      <c r="R179">
        <f>(R7*'Other data'!R$474)*'Other data'!$E$41*'Other data'!$E$42</f>
        <v>0</v>
      </c>
      <c r="S179">
        <f>(S7*'Other data'!S$474)*'Other data'!$E$41*'Other data'!$E$42</f>
        <v>0</v>
      </c>
      <c r="T179">
        <f>(T7*'Other data'!T$474)*'Other data'!$E$41*'Other data'!$E$42</f>
        <v>0</v>
      </c>
      <c r="U179">
        <f>(U7*'Other data'!U$474)*'Other data'!$E$41*'Other data'!$E$42</f>
        <v>0</v>
      </c>
      <c r="V179">
        <f>(V7*'Other data'!V$474)*'Other data'!$E$41*'Other data'!$E$42</f>
        <v>0</v>
      </c>
      <c r="W179">
        <f>(W7*'Other data'!W$474)*'Other data'!$E$41*'Other data'!$E$42</f>
        <v>0</v>
      </c>
      <c r="X179">
        <f>(X7*'Other data'!X$474)*'Other data'!$E$41*'Other data'!$E$42</f>
        <v>0</v>
      </c>
      <c r="Y179">
        <f>(Y7*'Other data'!Y$474)*'Other data'!$E$41*'Other data'!$E$42</f>
        <v>0</v>
      </c>
      <c r="Z179">
        <f>(Z7*'Other data'!Z$474)*'Other data'!$E$41*'Other data'!$E$42</f>
        <v>0</v>
      </c>
      <c r="AA179">
        <f>(AA7*'Other data'!AA$474)*'Other data'!$E$41*'Other data'!$E$42</f>
        <v>0</v>
      </c>
      <c r="AB179">
        <f>(AB7*'Other data'!AB$474)*'Other data'!$E$41*'Other data'!$E$42</f>
        <v>0</v>
      </c>
      <c r="AC179">
        <f>(AC7*'Other data'!AC$474)*'Other data'!$E$41*'Other data'!$E$42</f>
        <v>0</v>
      </c>
      <c r="AD179">
        <f>(AD7*'Other data'!AD$474)*'Other data'!$E$41*'Other data'!$E$42</f>
        <v>0</v>
      </c>
      <c r="AE179">
        <f>(AE7*'Other data'!AE$474)*'Other data'!$E$41*'Other data'!$E$42</f>
        <v>0</v>
      </c>
      <c r="AF179">
        <f>(AF7*'Other data'!AF$474)*'Other data'!$E$41*'Other data'!$E$42</f>
        <v>0</v>
      </c>
      <c r="AG179">
        <f>(AG7*'Other data'!AG$474)*'Other data'!$E$41*'Other data'!$E$42</f>
        <v>0</v>
      </c>
      <c r="AH179">
        <f>(AH7*'Other data'!AH$474)*'Other data'!$E$41*'Other data'!$E$42</f>
        <v>0</v>
      </c>
      <c r="AI179">
        <f>(AI7*'Other data'!AI$474)*'Other data'!$E$41*'Other data'!$E$42</f>
        <v>0</v>
      </c>
      <c r="AJ179">
        <f>(AJ7*'Other data'!AJ$474)*'Other data'!$E$41*'Other data'!$E$42</f>
        <v>0</v>
      </c>
      <c r="AK179">
        <f>(AK7*'Other data'!AK$474)*'Other data'!$E$41*'Other data'!$E$42</f>
        <v>0</v>
      </c>
      <c r="AL179">
        <f>(AL7*'Other data'!AL$474)*'Other data'!$E$41*'Other data'!$E$42</f>
        <v>0</v>
      </c>
      <c r="AM179">
        <f>(AM7*'Other data'!AM$474)*'Other data'!$E$41*'Other data'!$E$42</f>
        <v>1.1343025452217063E-3</v>
      </c>
      <c r="AN179">
        <f>(AN7*'Other data'!AN$474)*'Other data'!$E$41*'Other data'!$E$42</f>
        <v>1.6567757113336516E-3</v>
      </c>
      <c r="AO179">
        <f>(AO7*'Other data'!AO$474)*'Other data'!$E$41*'Other data'!$E$42</f>
        <v>2.3917306380290587E-3</v>
      </c>
      <c r="AP179">
        <f>(AP7*'Other data'!AP$474)*'Other data'!$E$41*'Other data'!$E$42</f>
        <v>3.3679543491671811E-3</v>
      </c>
      <c r="AQ179">
        <f>(AQ7*'Other data'!AQ$474)*'Other data'!$E$41*'Other data'!$E$42</f>
        <v>2.557263940520446E-3</v>
      </c>
      <c r="AR179">
        <f>(AR7*'Other data'!AR$474)*'Other data'!$E$41*'Other data'!$E$42</f>
        <v>2.5445675675675673E-3</v>
      </c>
      <c r="AS179">
        <f>(AS7*'Other data'!AS$474)*'Other data'!$E$41*'Other data'!$E$42</f>
        <v>2.695420835245526E-3</v>
      </c>
      <c r="AT179">
        <f>(AT7*'Other data'!AT$474)*'Other data'!$E$41*'Other data'!$E$42</f>
        <v>2.4083593582887703E-3</v>
      </c>
      <c r="AU179">
        <f>(AU7*'Other data'!AU$474)*'Other data'!$E$41*'Other data'!$E$42</f>
        <v>3.7431069335654194E-3</v>
      </c>
      <c r="AV179">
        <f>(AV7*'Other data'!AV$474)*'Other data'!$E$41*'Other data'!$E$42</f>
        <v>2.7054752637749122E-3</v>
      </c>
      <c r="AW179">
        <f>(AW7*'Other data'!AW$474)*'Other data'!$E$41*'Other data'!$E$42</f>
        <v>2.9391230034678598E-3</v>
      </c>
      <c r="AX179">
        <f>(AX7*'Other data'!AX$474)*'Other data'!$E$41*'Other data'!$E$42</f>
        <v>3.1029653926337732E-3</v>
      </c>
      <c r="AY179">
        <f>(AY7*'Other data'!AY$474)*'Other data'!$E$41*'Other data'!$E$42</f>
        <v>3.4064006210143237E-3</v>
      </c>
      <c r="AZ179">
        <f>(AZ7*'Other data'!AZ$474)*'Other data'!$E$41*'Other data'!$E$42</f>
        <v>3.4086628354251902E-3</v>
      </c>
      <c r="BA179">
        <f>(BA7*'Other data'!BA$474)*'Other data'!$E$41*'Other data'!$E$42</f>
        <v>3.2821544681828629E-3</v>
      </c>
      <c r="BB179">
        <f>(BB7*'Other data'!BB$474)*'Other data'!$E$41*'Other data'!$E$42</f>
        <v>3.0191735967531976E-3</v>
      </c>
      <c r="BC179">
        <f>(BC7*'Other data'!BC$474)*'Other data'!$E$41*'Other data'!$E$42</f>
        <v>3.1953452484876337E-3</v>
      </c>
      <c r="BD179">
        <f>(BD7*'Other data'!BD$474)*'Other data'!$E$41*'Other data'!$E$42</f>
        <v>2.8991726165862623E-3</v>
      </c>
      <c r="BE179">
        <f>(BE7*'Other data'!BE$474)*'Other data'!$E$41*'Other data'!$E$42</f>
        <v>3.4723687878091742E-3</v>
      </c>
      <c r="BF179">
        <f>(BF7*'Other data'!BF$474)*'Other data'!$E$41*'Other data'!$E$42</f>
        <v>3.7276900222069074E-3</v>
      </c>
      <c r="BG179">
        <f>(BG7*'Other data'!BG$474)*'Other data'!$E$41*'Other data'!$E$42</f>
        <v>3.4587190177287975E-3</v>
      </c>
      <c r="BH179">
        <f>(BH7*'Other data'!BH$474)*'Other data'!$E$41*'Other data'!$E$42</f>
        <v>3.6033783636323967E-3</v>
      </c>
      <c r="BI179">
        <f>(BI7*'Other data'!BI$474)*'Other data'!$E$41*'Other data'!$E$42</f>
        <v>3.6033783636323967E-3</v>
      </c>
      <c r="BJ179">
        <f>(BJ7*'Other data'!BJ$474)*'Other data'!$E$41*'Other data'!$E$42</f>
        <v>7.607132101001726E-3</v>
      </c>
      <c r="BK179">
        <f>(BK7*'Other data'!BK$474)*'Other data'!$E$41*'Other data'!$E$42</f>
        <v>7.607132101001726E-3</v>
      </c>
      <c r="BL179">
        <f>(BL7*'Other data'!BL$474)*'Other data'!$E$41*'Other data'!$E$42</f>
        <v>7.607132101001726E-3</v>
      </c>
      <c r="BM179">
        <f>(BM7*'Other data'!BM$474)*'Other data'!$E$41*'Other data'!$E$42</f>
        <v>7.607132101001726E-3</v>
      </c>
      <c r="BN179">
        <f>(BN7*'Other data'!BN$474)*'Other data'!$E$41*'Other data'!$E$42</f>
        <v>7.607132101001726E-3</v>
      </c>
      <c r="BO179">
        <f>(BO7*'Other data'!BO$474)*'Other data'!$E$41*'Other data'!$E$42</f>
        <v>7.607132101001726E-3</v>
      </c>
      <c r="BP179">
        <f>(BP7*'Other data'!BP$474)*'Other data'!$E$41*'Other data'!$E$42</f>
        <v>7.4736736430894143E-3</v>
      </c>
      <c r="BQ179">
        <f>(BQ7*'Other data'!BQ$474)*'Other data'!$E$41*'Other data'!$E$42</f>
        <v>7.4736736430894143E-3</v>
      </c>
      <c r="BR179">
        <f>(BR7*'Other data'!BR$474)*'Other data'!$E$41*'Other data'!$E$42</f>
        <v>7.4736736430894143E-3</v>
      </c>
      <c r="BS179">
        <f>(BS7*'Other data'!BS$474)*'Other data'!$E$41*'Other data'!$E$42</f>
        <v>7.4736736430894143E-3</v>
      </c>
      <c r="BT179">
        <f>(BT7*'Other data'!BT$474)*'Other data'!$E$41*'Other data'!$E$42</f>
        <v>7.4736736430894143E-3</v>
      </c>
      <c r="BU179">
        <f>(BU7*'Other data'!BU$474)*'Other data'!$E$41*'Other data'!$E$42</f>
        <v>7.4736736430894143E-3</v>
      </c>
      <c r="BV179">
        <f>(BV7*'Other data'!BV$474)*'Other data'!$E$41*'Other data'!$E$42</f>
        <v>7.4736736430894143E-3</v>
      </c>
      <c r="BW179">
        <f>(BW7*'Other data'!BW$474)*'Other data'!$E$41*'Other data'!$E$42</f>
        <v>7.4736736430894143E-3</v>
      </c>
      <c r="BX179">
        <f>(BX7*'Other data'!BX$474)*'Other data'!$E$41*'Other data'!$E$42</f>
        <v>7.4736736430894143E-3</v>
      </c>
      <c r="BY179">
        <f>(BY7*'Other data'!BY$474)*'Other data'!$E$41*'Other data'!$E$42</f>
        <v>7.4736736430894143E-3</v>
      </c>
      <c r="BZ179">
        <f>(BZ7*'Other data'!BZ$474)*'Other data'!$E$41*'Other data'!$E$42</f>
        <v>7.4736736430894143E-3</v>
      </c>
    </row>
    <row r="180" spans="1:78" x14ac:dyDescent="0.35">
      <c r="A180" s="12" t="s">
        <v>123</v>
      </c>
      <c r="B180" s="155" t="s">
        <v>2</v>
      </c>
      <c r="C180" t="s">
        <v>126</v>
      </c>
      <c r="D180" s="40" t="s">
        <v>5</v>
      </c>
      <c r="E180" s="40" t="s">
        <v>29</v>
      </c>
      <c r="F180" t="s">
        <v>14</v>
      </c>
      <c r="N180">
        <f>(N$7*'Other data'!N$474)*'Other data'!$E$41*'Other data'!$E$43</f>
        <v>0</v>
      </c>
      <c r="O180">
        <f>(O$7*'Other data'!O$474)*'Other data'!$E$41*'Other data'!$E$43</f>
        <v>0</v>
      </c>
      <c r="P180">
        <f>(P$7*'Other data'!P$474)*'Other data'!$E$41*'Other data'!$E$43</f>
        <v>0</v>
      </c>
      <c r="Q180">
        <f>(Q$7*'Other data'!Q$474)*'Other data'!$E$41*'Other data'!$E$43</f>
        <v>0</v>
      </c>
      <c r="R180">
        <f>(R$7*'Other data'!R$474)*'Other data'!$E$41*'Other data'!$E$43</f>
        <v>0</v>
      </c>
      <c r="S180">
        <f>(S$7*'Other data'!S$474)*'Other data'!$E$41*'Other data'!$E$43</f>
        <v>0</v>
      </c>
      <c r="T180">
        <f>(T$7*'Other data'!T$474)*'Other data'!$E$41*'Other data'!$E$43</f>
        <v>0</v>
      </c>
      <c r="U180">
        <f>(U$7*'Other data'!U$474)*'Other data'!$E$41*'Other data'!$E$43</f>
        <v>0</v>
      </c>
      <c r="V180">
        <f>(V$7*'Other data'!V$474)*'Other data'!$E$41*'Other data'!$E$43</f>
        <v>0</v>
      </c>
      <c r="W180">
        <f>(W$7*'Other data'!W$474)*'Other data'!$E$41*'Other data'!$E$43</f>
        <v>0</v>
      </c>
      <c r="X180">
        <f>(X$7*'Other data'!X$474)*'Other data'!$E$41*'Other data'!$E$43</f>
        <v>0</v>
      </c>
      <c r="Y180">
        <f>(Y$7*'Other data'!Y$474)*'Other data'!$E$41*'Other data'!$E$43</f>
        <v>0</v>
      </c>
      <c r="Z180">
        <f>(Z$7*'Other data'!Z$474)*'Other data'!$E$41*'Other data'!$E$43</f>
        <v>0</v>
      </c>
      <c r="AA180">
        <f>(AA$7*'Other data'!AA$474)*'Other data'!$E$41*'Other data'!$E$43</f>
        <v>0</v>
      </c>
      <c r="AB180">
        <f>(AB$7*'Other data'!AB$474)*'Other data'!$E$41*'Other data'!$E$43</f>
        <v>0</v>
      </c>
      <c r="AC180">
        <f>(AC$7*'Other data'!AC$474)*'Other data'!$E$41*'Other data'!$E$43</f>
        <v>0</v>
      </c>
      <c r="AD180">
        <f>(AD$7*'Other data'!AD$474)*'Other data'!$E$41*'Other data'!$E$43</f>
        <v>0</v>
      </c>
      <c r="AE180">
        <f>(AE$7*'Other data'!AE$474)*'Other data'!$E$41*'Other data'!$E$43</f>
        <v>0</v>
      </c>
      <c r="AF180">
        <f>(AF$7*'Other data'!AF$474)*'Other data'!$E$41*'Other data'!$E$43</f>
        <v>0</v>
      </c>
      <c r="AG180">
        <f>(AG$7*'Other data'!AG$474)*'Other data'!$E$41*'Other data'!$E$43</f>
        <v>0</v>
      </c>
      <c r="AH180">
        <f>(AH$7*'Other data'!AH$474)*'Other data'!$E$41*'Other data'!$E$43</f>
        <v>0</v>
      </c>
      <c r="AI180">
        <f>(AI$7*'Other data'!AI$474)*'Other data'!$E$41*'Other data'!$E$43</f>
        <v>0</v>
      </c>
      <c r="AJ180">
        <f>(AJ$7*'Other data'!AJ$474)*'Other data'!$E$41*'Other data'!$E$43</f>
        <v>0</v>
      </c>
      <c r="AK180">
        <f>(AK$7*'Other data'!AK$474)*'Other data'!$E$41*'Other data'!$E$43</f>
        <v>0</v>
      </c>
      <c r="AL180">
        <f>(AL$7*'Other data'!AL$474)*'Other data'!$E$41*'Other data'!$E$43</f>
        <v>0</v>
      </c>
      <c r="AM180">
        <f>(AM$7*'Other data'!AM$474)*'Other data'!$E$41*'Other data'!$E$43</f>
        <v>3.9887562029774296E-3</v>
      </c>
      <c r="AN180">
        <f>(AN$7*'Other data'!AN$474)*'Other data'!$E$41*'Other data'!$E$43</f>
        <v>5.8260244794150389E-3</v>
      </c>
      <c r="AO180">
        <f>(AO$7*'Other data'!AO$474)*'Other data'!$E$41*'Other data'!$E$43</f>
        <v>8.4104813644977888E-3</v>
      </c>
      <c r="AP180">
        <f>(AP$7*'Other data'!AP$474)*'Other data'!$E$41*'Other data'!$E$43</f>
        <v>1.1843355953115363E-2</v>
      </c>
      <c r="AQ180">
        <f>(AQ$7*'Other data'!AQ$474)*'Other data'!$E$41*'Other data'!$E$43</f>
        <v>8.9925764941378335E-3</v>
      </c>
      <c r="AR180">
        <f>(AR$7*'Other data'!AR$474)*'Other data'!$E$41*'Other data'!$E$43</f>
        <v>8.9479299079299086E-3</v>
      </c>
      <c r="AS180">
        <f>(AS$7*'Other data'!AS$474)*'Other data'!$E$41*'Other data'!$E$43</f>
        <v>9.4784029371271245E-3</v>
      </c>
      <c r="AT180">
        <f>(AT$7*'Other data'!AT$474)*'Other data'!$E$41*'Other data'!$E$43</f>
        <v>8.4689559851912812E-3</v>
      </c>
      <c r="AU180">
        <f>(AU$7*'Other data'!AU$474)*'Other data'!$E$41*'Other data'!$E$43</f>
        <v>1.316257383231796E-2</v>
      </c>
      <c r="AV180">
        <f>(AV$7*'Other data'!AV$474)*'Other data'!$E$41*'Other data'!$E$43</f>
        <v>9.5137591693183737E-3</v>
      </c>
      <c r="AW180">
        <f>(AW$7*'Other data'!AW$474)*'Other data'!$E$41*'Other data'!$E$43</f>
        <v>1.0335377594612253E-2</v>
      </c>
      <c r="AX180">
        <f>(AX$7*'Other data'!AX$474)*'Other data'!$E$41*'Other data'!$E$43</f>
        <v>1.0911526655415466E-2</v>
      </c>
      <c r="AY180">
        <f>(AY$7*'Other data'!AY$474)*'Other data'!$E$41*'Other data'!$E$43</f>
        <v>1.1978551634336084E-2</v>
      </c>
      <c r="AZ180">
        <f>(AZ$7*'Other data'!AZ$474)*'Other data'!$E$41*'Other data'!$E$43</f>
        <v>1.1986506674022648E-2</v>
      </c>
      <c r="BA180">
        <f>(BA$7*'Other data'!BA$474)*'Other data'!$E$41*'Other data'!$E$43</f>
        <v>1.154164208591776E-2</v>
      </c>
      <c r="BB180">
        <f>(BB$7*'Other data'!BB$474)*'Other data'!$E$41*'Other data'!$E$43</f>
        <v>1.0616874186384871E-2</v>
      </c>
      <c r="BC180">
        <f>(BC$7*'Other data'!BC$474)*'Other data'!$E$41*'Other data'!$E$43</f>
        <v>1.1236378895780689E-2</v>
      </c>
      <c r="BD180">
        <f>(BD$7*'Other data'!BD$474)*'Other data'!$E$41*'Other data'!$E$43</f>
        <v>1.0194892717665978E-2</v>
      </c>
      <c r="BE180">
        <f>(BE$7*'Other data'!BE$474)*'Other data'!$E$41*'Other data'!$E$43</f>
        <v>1.221052760548281E-2</v>
      </c>
      <c r="BF180">
        <f>(BF$7*'Other data'!BF$474)*'Other data'!$E$41*'Other data'!$E$43</f>
        <v>1.3108360517650663E-2</v>
      </c>
      <c r="BG180">
        <f>(BG$7*'Other data'!BG$474)*'Other data'!$E$41*'Other data'!$E$43</f>
        <v>1.2162528413991376E-2</v>
      </c>
      <c r="BH180">
        <f>(BH$7*'Other data'!BH$474)*'Other data'!$E$41*'Other data'!$E$43</f>
        <v>1.2671220619366669E-2</v>
      </c>
      <c r="BI180">
        <f>(BI$7*'Other data'!BI$474)*'Other data'!$E$41*'Other data'!$E$43</f>
        <v>1.2671220619366669E-2</v>
      </c>
      <c r="BJ180">
        <f>(BJ$7*'Other data'!BJ$474)*'Other data'!$E$41*'Other data'!$E$43</f>
        <v>2.6750354640885189E-2</v>
      </c>
      <c r="BK180">
        <f>(BK$7*'Other data'!BK$474)*'Other data'!$E$41*'Other data'!$E$43</f>
        <v>2.6750354640885189E-2</v>
      </c>
      <c r="BL180">
        <f>(BL$7*'Other data'!BL$474)*'Other data'!$E$41*'Other data'!$E$43</f>
        <v>2.6750354640885189E-2</v>
      </c>
      <c r="BM180">
        <f>(BM$7*'Other data'!BM$474)*'Other data'!$E$41*'Other data'!$E$43</f>
        <v>2.6750354640885189E-2</v>
      </c>
      <c r="BN180">
        <f>(BN$7*'Other data'!BN$474)*'Other data'!$E$41*'Other data'!$E$43</f>
        <v>2.6750354640885189E-2</v>
      </c>
      <c r="BO180">
        <f>(BO$7*'Other data'!BO$474)*'Other data'!$E$41*'Other data'!$E$43</f>
        <v>2.6750354640885189E-2</v>
      </c>
      <c r="BP180">
        <f>(BP$7*'Other data'!BP$474)*'Other data'!$E$41*'Other data'!$E$43</f>
        <v>2.6281050173501238E-2</v>
      </c>
      <c r="BQ180">
        <f>(BQ$7*'Other data'!BQ$474)*'Other data'!$E$41*'Other data'!$E$43</f>
        <v>2.6281050173501238E-2</v>
      </c>
      <c r="BR180">
        <f>(BR$7*'Other data'!BR$474)*'Other data'!$E$41*'Other data'!$E$43</f>
        <v>2.6281050173501238E-2</v>
      </c>
      <c r="BS180">
        <f>(BS$7*'Other data'!BS$474)*'Other data'!$E$41*'Other data'!$E$43</f>
        <v>2.6281050173501238E-2</v>
      </c>
      <c r="BT180">
        <f>(BT$7*'Other data'!BT$474)*'Other data'!$E$41*'Other data'!$E$43</f>
        <v>2.6281050173501238E-2</v>
      </c>
      <c r="BU180">
        <f>(BU$7*'Other data'!BU$474)*'Other data'!$E$41*'Other data'!$E$43</f>
        <v>2.6281050173501238E-2</v>
      </c>
      <c r="BV180">
        <f>(BV$7*'Other data'!BV$474)*'Other data'!$E$41*'Other data'!$E$43</f>
        <v>2.6281050173501238E-2</v>
      </c>
      <c r="BW180">
        <f>(BW$7*'Other data'!BW$474)*'Other data'!$E$41*'Other data'!$E$43</f>
        <v>2.6281050173501238E-2</v>
      </c>
      <c r="BX180">
        <f>(BX$7*'Other data'!BX$474)*'Other data'!$E$41*'Other data'!$E$43</f>
        <v>2.6281050173501238E-2</v>
      </c>
      <c r="BY180">
        <f>(BY$7*'Other data'!BY$474)*'Other data'!$E$41*'Other data'!$E$43</f>
        <v>2.6281050173501238E-2</v>
      </c>
      <c r="BZ180">
        <f>(BZ$7*'Other data'!BZ$474)*'Other data'!$E$41*'Other data'!$E$43</f>
        <v>2.6281050173501238E-2</v>
      </c>
    </row>
    <row r="181" spans="1:78" x14ac:dyDescent="0.35">
      <c r="A181" s="12" t="s">
        <v>123</v>
      </c>
      <c r="B181" s="155" t="s">
        <v>2</v>
      </c>
      <c r="C181" t="s">
        <v>126</v>
      </c>
      <c r="D181" s="40" t="s">
        <v>5</v>
      </c>
      <c r="E181" s="40" t="s">
        <v>26</v>
      </c>
      <c r="F181" t="s">
        <v>13</v>
      </c>
      <c r="N181">
        <f>N$7*'Other data'!N$474*'Other data'!$E$41</f>
        <v>0</v>
      </c>
      <c r="O181">
        <f>O$7*'Other data'!O$474*'Other data'!$E$41</f>
        <v>0</v>
      </c>
      <c r="P181">
        <f>P$7*'Other data'!P$474*'Other data'!$E$41</f>
        <v>0</v>
      </c>
      <c r="Q181">
        <f>Q$7*'Other data'!Q$474*'Other data'!$E$41</f>
        <v>0</v>
      </c>
      <c r="R181">
        <f>R$7*'Other data'!R$474*'Other data'!$E$41</f>
        <v>0</v>
      </c>
      <c r="S181">
        <f>S$7*'Other data'!S$474*'Other data'!$E$41</f>
        <v>0</v>
      </c>
      <c r="T181">
        <f>T$7*'Other data'!T$474*'Other data'!$E$41</f>
        <v>0</v>
      </c>
      <c r="U181">
        <f>U$7*'Other data'!U$474*'Other data'!$E$41</f>
        <v>0</v>
      </c>
      <c r="V181">
        <f>V$7*'Other data'!V$474*'Other data'!$E$41</f>
        <v>0</v>
      </c>
      <c r="W181">
        <f>W$7*'Other data'!W$474*'Other data'!$E$41</f>
        <v>0</v>
      </c>
      <c r="X181">
        <f>X$7*'Other data'!X$474*'Other data'!$E$41</f>
        <v>0</v>
      </c>
      <c r="Y181">
        <f>Y$7*'Other data'!Y$474*'Other data'!$E$41</f>
        <v>0</v>
      </c>
      <c r="Z181">
        <f>Z$7*'Other data'!Z$474*'Other data'!$E$41</f>
        <v>0</v>
      </c>
      <c r="AA181">
        <f>AA$7*'Other data'!AA$474*'Other data'!$E$41</f>
        <v>0</v>
      </c>
      <c r="AB181">
        <f>AB$7*'Other data'!AB$474*'Other data'!$E$41</f>
        <v>0</v>
      </c>
      <c r="AC181">
        <f>AC$7*'Other data'!AC$474*'Other data'!$E$41</f>
        <v>0</v>
      </c>
      <c r="AD181">
        <f>AD$7*'Other data'!AD$474*'Other data'!$E$41</f>
        <v>0</v>
      </c>
      <c r="AE181">
        <f>AE$7*'Other data'!AE$474*'Other data'!$E$41</f>
        <v>0</v>
      </c>
      <c r="AF181">
        <f>AF$7*'Other data'!AF$474*'Other data'!$E$41</f>
        <v>0</v>
      </c>
      <c r="AG181">
        <f>AG$7*'Other data'!AG$474*'Other data'!$E$41</f>
        <v>0</v>
      </c>
      <c r="AH181">
        <f>AH$7*'Other data'!AH$474*'Other data'!$E$41</f>
        <v>0</v>
      </c>
      <c r="AI181">
        <f>AI$7*'Other data'!AI$474*'Other data'!$E$41</f>
        <v>0</v>
      </c>
      <c r="AJ181">
        <f>AJ$7*'Other data'!AJ$474*'Other data'!$E$41</f>
        <v>0</v>
      </c>
      <c r="AK181">
        <f>AK$7*'Other data'!AK$474*'Other data'!$E$41</f>
        <v>0</v>
      </c>
      <c r="AL181">
        <f>AL$7*'Other data'!AL$474*'Other data'!$E$41</f>
        <v>0</v>
      </c>
      <c r="AM181">
        <f>AM$7*'Other data'!AM$474*'Other data'!$E$41</f>
        <v>1.2464863134304466E-2</v>
      </c>
      <c r="AN181">
        <f>AN$7*'Other data'!AN$474*'Other data'!$E$41</f>
        <v>1.8206326498171995E-2</v>
      </c>
      <c r="AO181">
        <f>AO$7*'Other data'!AO$474*'Other data'!$E$41</f>
        <v>2.6282754264055592E-2</v>
      </c>
      <c r="AP181">
        <f>AP$7*'Other data'!AP$474*'Other data'!$E$41</f>
        <v>3.7010487353485506E-2</v>
      </c>
      <c r="AQ181">
        <f>AQ$7*'Other data'!AQ$474*'Other data'!$E$41</f>
        <v>2.8101801544180727E-2</v>
      </c>
      <c r="AR181">
        <f>AR$7*'Other data'!AR$474*'Other data'!$E$41</f>
        <v>2.7962280962280962E-2</v>
      </c>
      <c r="AS181">
        <f>AS$7*'Other data'!AS$474*'Other data'!$E$41</f>
        <v>2.9620009178522262E-2</v>
      </c>
      <c r="AT181">
        <f>AT$7*'Other data'!AT$474*'Other data'!$E$41</f>
        <v>2.6465487453722753E-2</v>
      </c>
      <c r="AU181">
        <f>AU$7*'Other data'!AU$474*'Other data'!$E$41</f>
        <v>4.1133043225993621E-2</v>
      </c>
      <c r="AV181">
        <f>AV$7*'Other data'!AV$474*'Other data'!$E$41</f>
        <v>2.9730497404119916E-2</v>
      </c>
      <c r="AW181">
        <f>AW$7*'Other data'!AW$474*'Other data'!$E$41</f>
        <v>3.2298054983163293E-2</v>
      </c>
      <c r="AX181">
        <f>AX$7*'Other data'!AX$474*'Other data'!$E$41</f>
        <v>3.4098520798173333E-2</v>
      </c>
      <c r="AY181">
        <f>AY$7*'Other data'!AY$474*'Other data'!$E$41</f>
        <v>3.743297385730026E-2</v>
      </c>
      <c r="AZ181">
        <f>AZ$7*'Other data'!AZ$474*'Other data'!$E$41</f>
        <v>3.7457833356320774E-2</v>
      </c>
      <c r="BA181">
        <f>BA$7*'Other data'!BA$474*'Other data'!$E$41</f>
        <v>3.6067631518493001E-2</v>
      </c>
      <c r="BB181">
        <f>BB$7*'Other data'!BB$474*'Other data'!$E$41</f>
        <v>3.317773183245272E-2</v>
      </c>
      <c r="BC181">
        <f>BC$7*'Other data'!BC$474*'Other data'!$E$41</f>
        <v>3.5113684049314656E-2</v>
      </c>
      <c r="BD181">
        <f>BD$7*'Other data'!BD$474*'Other data'!$E$41</f>
        <v>3.185903974270618E-2</v>
      </c>
      <c r="BE181">
        <f>BE$7*'Other data'!BE$474*'Other data'!$E$41</f>
        <v>3.8157898767133783E-2</v>
      </c>
      <c r="BF181">
        <f>BF$7*'Other data'!BF$474*'Other data'!$E$41</f>
        <v>4.0963626617658323E-2</v>
      </c>
      <c r="BG181">
        <f>BG$7*'Other data'!BG$474*'Other data'!$E$41</f>
        <v>3.800790129372305E-2</v>
      </c>
      <c r="BH181">
        <f>BH$7*'Other data'!BH$474*'Other data'!$E$41</f>
        <v>3.9597564435520843E-2</v>
      </c>
      <c r="BI181">
        <f>BI$7*'Other data'!BI$474*'Other data'!$E$41</f>
        <v>3.9597564435520843E-2</v>
      </c>
      <c r="BJ181">
        <f>BJ$7*'Other data'!BJ$474*'Other data'!$E$41</f>
        <v>8.3594858252766219E-2</v>
      </c>
      <c r="BK181">
        <v>0</v>
      </c>
      <c r="BL181">
        <v>0</v>
      </c>
      <c r="BM181">
        <v>0</v>
      </c>
      <c r="BN181">
        <v>0</v>
      </c>
      <c r="BO181">
        <v>0</v>
      </c>
      <c r="BP181">
        <v>0</v>
      </c>
      <c r="BQ181">
        <v>0</v>
      </c>
      <c r="BR181">
        <v>0</v>
      </c>
      <c r="BS181">
        <v>0</v>
      </c>
      <c r="BT181">
        <v>0</v>
      </c>
      <c r="BU181">
        <v>0</v>
      </c>
      <c r="BV181">
        <v>0</v>
      </c>
      <c r="BW181">
        <v>0</v>
      </c>
      <c r="BX181">
        <v>0</v>
      </c>
      <c r="BY181">
        <v>0</v>
      </c>
      <c r="BZ181">
        <v>0</v>
      </c>
    </row>
    <row r="182" spans="1:78" x14ac:dyDescent="0.35">
      <c r="A182" s="12" t="s">
        <v>123</v>
      </c>
      <c r="B182" s="155" t="s">
        <v>2</v>
      </c>
    </row>
    <row r="183" spans="1:78" x14ac:dyDescent="0.35">
      <c r="A183" s="12" t="s">
        <v>123</v>
      </c>
      <c r="B183" s="155" t="s">
        <v>2</v>
      </c>
      <c r="C183" t="s">
        <v>126</v>
      </c>
      <c r="D183" s="40" t="s">
        <v>17</v>
      </c>
      <c r="E183" s="40" t="s">
        <v>20</v>
      </c>
      <c r="F183" t="s">
        <v>15</v>
      </c>
      <c r="N183">
        <f>(N$7*'Other data'!N$475)*'Other data'!$G$41*'Other data'!$G$42</f>
        <v>0</v>
      </c>
      <c r="O183">
        <f>(O$7*'Other data'!O$475)*'Other data'!$G$41*'Other data'!$G$42</f>
        <v>0</v>
      </c>
      <c r="P183">
        <f>(P$7*'Other data'!P$475)*'Other data'!$G$41*'Other data'!$G$42</f>
        <v>0</v>
      </c>
      <c r="Q183">
        <f>(Q$7*'Other data'!Q$475)*'Other data'!$G$41*'Other data'!$G$42</f>
        <v>0</v>
      </c>
      <c r="R183">
        <f>(R$7*'Other data'!R$475)*'Other data'!$G$41*'Other data'!$G$42</f>
        <v>0</v>
      </c>
      <c r="S183">
        <f>(S$7*'Other data'!S$475)*'Other data'!$G$41*'Other data'!$G$42</f>
        <v>0</v>
      </c>
      <c r="T183">
        <f>(T$7*'Other data'!T$475)*'Other data'!$G$41*'Other data'!$G$42</f>
        <v>0</v>
      </c>
      <c r="U183">
        <f>(U$7*'Other data'!U$475)*'Other data'!$G$41*'Other data'!$G$42</f>
        <v>0</v>
      </c>
      <c r="V183">
        <f>(V$7*'Other data'!V$475)*'Other data'!$G$41*'Other data'!$G$42</f>
        <v>0</v>
      </c>
      <c r="W183">
        <f>(W$7*'Other data'!W$475)*'Other data'!$G$41*'Other data'!$G$42</f>
        <v>0</v>
      </c>
      <c r="X183">
        <f>(X$7*'Other data'!X$475)*'Other data'!$G$41*'Other data'!$G$42</f>
        <v>0</v>
      </c>
      <c r="Y183">
        <f>(Y$7*'Other data'!Y$475)*'Other data'!$G$41*'Other data'!$G$42</f>
        <v>0</v>
      </c>
      <c r="Z183">
        <f>(Z$7*'Other data'!Z$475)*'Other data'!$G$41*'Other data'!$G$42</f>
        <v>0</v>
      </c>
      <c r="AA183">
        <f>(AA$7*'Other data'!AA$475)*'Other data'!$G$41*'Other data'!$G$42</f>
        <v>0</v>
      </c>
      <c r="AB183">
        <f>(AB$7*'Other data'!AB$475)*'Other data'!$G$41*'Other data'!$G$42</f>
        <v>0</v>
      </c>
      <c r="AC183">
        <f>(AC$7*'Other data'!AC$475)*'Other data'!$G$41*'Other data'!$G$42</f>
        <v>0</v>
      </c>
      <c r="AD183">
        <f>(AD$7*'Other data'!AD$475)*'Other data'!$G$41*'Other data'!$G$42</f>
        <v>0</v>
      </c>
      <c r="AE183">
        <f>(AE$7*'Other data'!AE$475)*'Other data'!$G$41*'Other data'!$G$42</f>
        <v>0</v>
      </c>
      <c r="AF183">
        <f>(AF$7*'Other data'!AF$475)*'Other data'!$G$41*'Other data'!$G$42</f>
        <v>0</v>
      </c>
      <c r="AG183">
        <f>(AG$7*'Other data'!AG$475)*'Other data'!$G$41*'Other data'!$G$42</f>
        <v>0</v>
      </c>
      <c r="AH183">
        <f>(AH$7*'Other data'!AH$475)*'Other data'!$G$41*'Other data'!$G$42</f>
        <v>0</v>
      </c>
      <c r="AI183">
        <f>(AI$7*'Other data'!AI$475)*'Other data'!$G$41*'Other data'!$G$42</f>
        <v>0</v>
      </c>
      <c r="AJ183">
        <f>(AJ$7*'Other data'!AJ$475)*'Other data'!$G$41*'Other data'!$G$42</f>
        <v>0</v>
      </c>
      <c r="AK183">
        <f>(AK$7*'Other data'!AK$475)*'Other data'!$G$41*'Other data'!$G$42</f>
        <v>0</v>
      </c>
      <c r="AL183">
        <f>(AL$7*'Other data'!AL$475)*'Other data'!$G$41*'Other data'!$G$42</f>
        <v>0</v>
      </c>
      <c r="AM183">
        <f>(AM$7*'Other data'!AM$475)*'Other data'!$G$41*'Other data'!$G$42</f>
        <v>1.5335412197854968E-4</v>
      </c>
      <c r="AN183">
        <f>(AN$7*'Other data'!AN$475)*'Other data'!$G$41*'Other data'!$G$42</f>
        <v>2.3985686218407247E-4</v>
      </c>
      <c r="AO183">
        <f>(AO$7*'Other data'!AO$475)*'Other data'!$G$41*'Other data'!$G$42</f>
        <v>3.2309730890713831E-4</v>
      </c>
      <c r="AP183">
        <f>(AP$7*'Other data'!AP$475)*'Other data'!$G$41*'Other data'!$G$42</f>
        <v>4.650162122146822E-4</v>
      </c>
      <c r="AQ183">
        <f>(AQ$7*'Other data'!AQ$475)*'Other data'!$G$41*'Other data'!$G$42</f>
        <v>7.0613394338004006E-4</v>
      </c>
      <c r="AR183">
        <f>(AR$7*'Other data'!AR$475)*'Other data'!$G$41*'Other data'!$G$42</f>
        <v>7.661488565488565E-4</v>
      </c>
      <c r="AS183">
        <f>(AS$7*'Other data'!AS$475)*'Other data'!$G$41*'Other data'!$G$42</f>
        <v>8.940783845800826E-4</v>
      </c>
      <c r="AT183">
        <f>(AT$7*'Other data'!AT$475)*'Other data'!$G$41*'Other data'!$G$42</f>
        <v>7.5617592760180991E-4</v>
      </c>
      <c r="AU183">
        <f>(AU$7*'Other data'!AU$475)*'Other data'!$G$41*'Other data'!$G$42</f>
        <v>1.5752873107049605E-3</v>
      </c>
      <c r="AV183">
        <f>(AV$7*'Other data'!AV$475)*'Other data'!$G$41*'Other data'!$G$42</f>
        <v>1.3744058415675765E-3</v>
      </c>
      <c r="AW183">
        <f>(AW$7*'Other data'!AW$475)*'Other data'!$G$41*'Other data'!$G$42</f>
        <v>1.0024935940091471E-3</v>
      </c>
      <c r="AX183">
        <f>(AX$7*'Other data'!AX$475)*'Other data'!$G$41*'Other data'!$G$42</f>
        <v>1.0204627816936362E-3</v>
      </c>
      <c r="AY183">
        <f>(AY$7*'Other data'!AY$475)*'Other data'!$G$41*'Other data'!$G$42</f>
        <v>1.2142933457981368E-3</v>
      </c>
      <c r="AZ183">
        <f>(AZ$7*'Other data'!AZ$475)*'Other data'!$G$41*'Other data'!$G$42</f>
        <v>1.2969665026895314E-3</v>
      </c>
      <c r="BA183">
        <f>(BA$7*'Other data'!BA$475)*'Other data'!$G$41*'Other data'!$G$42</f>
        <v>1.1950135575465198E-3</v>
      </c>
      <c r="BB183">
        <f>(BB$7*'Other data'!BB$475)*'Other data'!$G$41*'Other data'!$G$42</f>
        <v>1.0992637353549276E-3</v>
      </c>
      <c r="BC183">
        <f>(BC$7*'Other data'!BC$475)*'Other data'!$G$41*'Other data'!$G$42</f>
        <v>1.1634068201240525E-3</v>
      </c>
      <c r="BD183">
        <f>(BD$7*'Other data'!BD$475)*'Other data'!$G$41*'Other data'!$G$42</f>
        <v>1.0555720689179875E-3</v>
      </c>
      <c r="BE183">
        <f>(BE$7*'Other data'!BE$475)*'Other data'!$G$41*'Other data'!$G$42</f>
        <v>1.2642694968986908E-3</v>
      </c>
      <c r="BF183">
        <f>(BF$7*'Other data'!BF$475)*'Other data'!$G$41*'Other data'!$G$42</f>
        <v>1.3572304893177116E-3</v>
      </c>
      <c r="BG183">
        <f>(BG$7*'Other data'!BG$475)*'Other data'!$G$41*'Other data'!$G$42</f>
        <v>1.6365819691423094E-3</v>
      </c>
      <c r="BH183">
        <f>(BH$7*'Other data'!BH$475)*'Other data'!$G$41*'Other data'!$G$42</f>
        <v>1.6645119050217145E-3</v>
      </c>
      <c r="BI183">
        <f>(BI$7*'Other data'!BI$475)*'Other data'!$G$41*'Other data'!$G$42</f>
        <v>1.6645119050217145E-3</v>
      </c>
      <c r="BJ183">
        <f>(BJ$7*'Other data'!BJ$475)*'Other data'!$G$41*'Other data'!$G$42</f>
        <v>3.5139695772680645E-3</v>
      </c>
      <c r="BK183">
        <f>(BK$7*'Other data'!BK$475)*'Other data'!$G$41*'Other data'!$G$42</f>
        <v>3.5139695772680645E-3</v>
      </c>
      <c r="BL183">
        <f>(BL$7*'Other data'!BL$475)*'Other data'!$G$41*'Other data'!$G$42</f>
        <v>3.5139695772680645E-3</v>
      </c>
      <c r="BM183">
        <f>(BM$7*'Other data'!BM$475)*'Other data'!$G$41*'Other data'!$G$42</f>
        <v>3.5139695772680645E-3</v>
      </c>
      <c r="BN183">
        <f>(BN$7*'Other data'!BN$475)*'Other data'!$G$41*'Other data'!$G$42</f>
        <v>3.5139695772680645E-3</v>
      </c>
      <c r="BO183">
        <f>(BO$7*'Other data'!BO$475)*'Other data'!$G$41*'Other data'!$G$42</f>
        <v>3.5139695772680645E-3</v>
      </c>
      <c r="BP183">
        <f>(BP$7*'Other data'!BP$475)*'Other data'!$G$41*'Other data'!$G$42</f>
        <v>3.4523209881931862E-3</v>
      </c>
      <c r="BQ183">
        <f>(BQ$7*'Other data'!BQ$475)*'Other data'!$G$41*'Other data'!$G$42</f>
        <v>3.4523209881931862E-3</v>
      </c>
      <c r="BR183">
        <f>(BR$7*'Other data'!BR$475)*'Other data'!$G$41*'Other data'!$G$42</f>
        <v>3.4523209881931862E-3</v>
      </c>
      <c r="BS183">
        <f>(BS$7*'Other data'!BS$475)*'Other data'!$G$41*'Other data'!$G$42</f>
        <v>3.4523209881931862E-3</v>
      </c>
      <c r="BT183">
        <f>(BT$7*'Other data'!BT$475)*'Other data'!$G$41*'Other data'!$G$42</f>
        <v>3.4523209881931862E-3</v>
      </c>
      <c r="BU183">
        <f>(BU$7*'Other data'!BU$475)*'Other data'!$G$41*'Other data'!$G$42</f>
        <v>3.4523209881931862E-3</v>
      </c>
      <c r="BV183">
        <f>(BV$7*'Other data'!BV$475)*'Other data'!$G$41*'Other data'!$G$42</f>
        <v>3.4523209881931862E-3</v>
      </c>
      <c r="BW183">
        <f>(BW$7*'Other data'!BW$475)*'Other data'!$G$41*'Other data'!$G$42</f>
        <v>3.4523209881931862E-3</v>
      </c>
      <c r="BX183">
        <f>(BX$7*'Other data'!BX$475)*'Other data'!$G$41*'Other data'!$G$42</f>
        <v>3.4523209881931862E-3</v>
      </c>
      <c r="BY183">
        <f>(BY$7*'Other data'!BY$475)*'Other data'!$G$41*'Other data'!$G$42</f>
        <v>3.4523209881931862E-3</v>
      </c>
      <c r="BZ183">
        <f>(BZ$7*'Other data'!BZ$475)*'Other data'!$G$41*'Other data'!$G$42</f>
        <v>3.4523209881931862E-3</v>
      </c>
    </row>
    <row r="184" spans="1:78" x14ac:dyDescent="0.35">
      <c r="A184" s="12" t="s">
        <v>123</v>
      </c>
      <c r="B184" s="155" t="s">
        <v>2</v>
      </c>
      <c r="C184" t="s">
        <v>126</v>
      </c>
      <c r="D184" s="40" t="s">
        <v>17</v>
      </c>
      <c r="E184" s="40" t="s">
        <v>29</v>
      </c>
      <c r="F184" t="s">
        <v>14</v>
      </c>
      <c r="N184">
        <f>(N$7*'Other data'!N$475)*'Other data'!$G$43*'Other data'!$G$41</f>
        <v>0</v>
      </c>
      <c r="O184">
        <f>(O$7*'Other data'!O$475)*'Other data'!$G$43*'Other data'!$G$41</f>
        <v>0</v>
      </c>
      <c r="P184">
        <f>(P$7*'Other data'!P$475)*'Other data'!$G$43*'Other data'!$G$41</f>
        <v>0</v>
      </c>
      <c r="Q184">
        <f>(Q$7*'Other data'!Q$475)*'Other data'!$G$43*'Other data'!$G$41</f>
        <v>0</v>
      </c>
      <c r="R184">
        <f>(R$7*'Other data'!R$475)*'Other data'!$G$43*'Other data'!$G$41</f>
        <v>0</v>
      </c>
      <c r="S184">
        <f>(S$7*'Other data'!S$475)*'Other data'!$G$43*'Other data'!$G$41</f>
        <v>0</v>
      </c>
      <c r="T184">
        <f>(T$7*'Other data'!T$475)*'Other data'!$G$43*'Other data'!$G$41</f>
        <v>0</v>
      </c>
      <c r="U184">
        <f>(U$7*'Other data'!U$475)*'Other data'!$G$43*'Other data'!$G$41</f>
        <v>0</v>
      </c>
      <c r="V184">
        <f>(V$7*'Other data'!V$475)*'Other data'!$G$43*'Other data'!$G$41</f>
        <v>0</v>
      </c>
      <c r="W184">
        <f>(W$7*'Other data'!W$475)*'Other data'!$G$43*'Other data'!$G$41</f>
        <v>0</v>
      </c>
      <c r="X184">
        <f>(X$7*'Other data'!X$475)*'Other data'!$G$43*'Other data'!$G$41</f>
        <v>0</v>
      </c>
      <c r="Y184">
        <f>(Y$7*'Other data'!Y$475)*'Other data'!$G$43*'Other data'!$G$41</f>
        <v>0</v>
      </c>
      <c r="Z184">
        <f>(Z$7*'Other data'!Z$475)*'Other data'!$G$43*'Other data'!$G$41</f>
        <v>0</v>
      </c>
      <c r="AA184">
        <f>(AA$7*'Other data'!AA$475)*'Other data'!$G$43*'Other data'!$G$41</f>
        <v>0</v>
      </c>
      <c r="AB184">
        <f>(AB$7*'Other data'!AB$475)*'Other data'!$G$43*'Other data'!$G$41</f>
        <v>0</v>
      </c>
      <c r="AC184">
        <f>(AC$7*'Other data'!AC$475)*'Other data'!$G$43*'Other data'!$G$41</f>
        <v>0</v>
      </c>
      <c r="AD184">
        <f>(AD$7*'Other data'!AD$475)*'Other data'!$G$43*'Other data'!$G$41</f>
        <v>0</v>
      </c>
      <c r="AE184">
        <f>(AE$7*'Other data'!AE$475)*'Other data'!$G$43*'Other data'!$G$41</f>
        <v>0</v>
      </c>
      <c r="AF184">
        <f>(AF$7*'Other data'!AF$475)*'Other data'!$G$43*'Other data'!$G$41</f>
        <v>0</v>
      </c>
      <c r="AG184">
        <f>(AG$7*'Other data'!AG$475)*'Other data'!$G$43*'Other data'!$G$41</f>
        <v>0</v>
      </c>
      <c r="AH184">
        <f>(AH$7*'Other data'!AH$475)*'Other data'!$G$43*'Other data'!$G$41</f>
        <v>0</v>
      </c>
      <c r="AI184">
        <f>(AI$7*'Other data'!AI$475)*'Other data'!$G$43*'Other data'!$G$41</f>
        <v>0</v>
      </c>
      <c r="AJ184">
        <f>(AJ$7*'Other data'!AJ$475)*'Other data'!$G$43*'Other data'!$G$41</f>
        <v>0</v>
      </c>
      <c r="AK184">
        <f>(AK$7*'Other data'!AK$475)*'Other data'!$G$43*'Other data'!$G$41</f>
        <v>0</v>
      </c>
      <c r="AL184">
        <f>(AL$7*'Other data'!AL$475)*'Other data'!$G$43*'Other data'!$G$41</f>
        <v>0</v>
      </c>
      <c r="AM184">
        <f>(AM$7*'Other data'!AM$475)*'Other data'!$G$43*'Other data'!$G$41</f>
        <v>2.2306054105970868E-3</v>
      </c>
      <c r="AN184">
        <f>(AN$7*'Other data'!AN$475)*'Other data'!$G$43*'Other data'!$G$41</f>
        <v>3.4888270863137815E-3</v>
      </c>
      <c r="AO184">
        <f>(AO$7*'Other data'!AO$475)*'Other data'!$G$43*'Other data'!$G$41</f>
        <v>4.699597220467467E-3</v>
      </c>
      <c r="AP184">
        <f>(AP$7*'Other data'!AP$475)*'Other data'!$G$43*'Other data'!$G$41</f>
        <v>6.7638721776681048E-3</v>
      </c>
      <c r="AQ184">
        <f>(AQ$7*'Other data'!AQ$475)*'Other data'!$G$43*'Other data'!$G$41</f>
        <v>1.0271039176436946E-2</v>
      </c>
      <c r="AR184">
        <f>(AR$7*'Other data'!AR$475)*'Other data'!$G$43*'Other data'!$G$41</f>
        <v>1.1143983367983367E-2</v>
      </c>
      <c r="AS184">
        <f>(AS$7*'Other data'!AS$475)*'Other data'!$G$43*'Other data'!$G$41</f>
        <v>1.3004776502983019E-2</v>
      </c>
      <c r="AT184">
        <f>(AT$7*'Other data'!AT$475)*'Other data'!$G$43*'Other data'!$G$41</f>
        <v>1.0998922583299054E-2</v>
      </c>
      <c r="AU184">
        <f>(AU$7*'Other data'!AU$475)*'Other data'!$G$43*'Other data'!$G$41</f>
        <v>2.2913269973890336E-2</v>
      </c>
      <c r="AV184">
        <f>(AV$7*'Other data'!AV$475)*'Other data'!$G$43*'Other data'!$G$41</f>
        <v>1.9991357695528386E-2</v>
      </c>
      <c r="AW184">
        <f>(AW$7*'Other data'!AW$475)*'Other data'!$G$43*'Other data'!$G$41</f>
        <v>1.4581725003769416E-2</v>
      </c>
      <c r="AX184">
        <f>(AX$7*'Other data'!AX$475)*'Other data'!$G$43*'Other data'!$G$41</f>
        <v>1.4843095006452891E-2</v>
      </c>
      <c r="AY184">
        <f>(AY$7*'Other data'!AY$475)*'Other data'!$G$43*'Other data'!$G$41</f>
        <v>1.7662448666154722E-2</v>
      </c>
      <c r="AZ184">
        <f>(AZ$7*'Other data'!AZ$475)*'Other data'!$G$43*'Other data'!$G$41</f>
        <v>1.8864967311847728E-2</v>
      </c>
      <c r="BA184">
        <f>(BA$7*'Other data'!BA$475)*'Other data'!$G$43*'Other data'!$G$41</f>
        <v>1.7382015382494835E-2</v>
      </c>
      <c r="BB184">
        <f>(BB$7*'Other data'!BB$475)*'Other data'!$G$43*'Other data'!$G$41</f>
        <v>1.5989290696071679E-2</v>
      </c>
      <c r="BC184">
        <f>(BC$7*'Other data'!BC$475)*'Other data'!$G$43*'Other data'!$G$41</f>
        <v>1.6922281019986218E-2</v>
      </c>
      <c r="BD184">
        <f>(BD$7*'Other data'!BD$475)*'Other data'!$G$43*'Other data'!$G$41</f>
        <v>1.5353775547898E-2</v>
      </c>
      <c r="BE184">
        <f>(BE$7*'Other data'!BE$475)*'Other data'!$G$43*'Other data'!$G$41</f>
        <v>1.8389374500344596E-2</v>
      </c>
      <c r="BF184">
        <f>(BF$7*'Other data'!BF$475)*'Other data'!$G$43*'Other data'!$G$41</f>
        <v>1.9741534390075807E-2</v>
      </c>
      <c r="BG184">
        <f>(BG$7*'Other data'!BG$475)*'Other data'!$G$43*'Other data'!$G$41</f>
        <v>2.3804828642069956E-2</v>
      </c>
      <c r="BH184">
        <f>(BH$7*'Other data'!BH$475)*'Other data'!$G$43*'Other data'!$G$41</f>
        <v>2.4211082254861307E-2</v>
      </c>
      <c r="BI184">
        <f>(BI$7*'Other data'!BI$475)*'Other data'!$G$43*'Other data'!$G$41</f>
        <v>2.4211082254861307E-2</v>
      </c>
      <c r="BJ184">
        <f>(BJ$7*'Other data'!BJ$475)*'Other data'!$G$43*'Other data'!$G$41</f>
        <v>5.1112284760262763E-2</v>
      </c>
      <c r="BK184">
        <f>(BK$7*'Other data'!BK$475)*'Other data'!$G$43*'Other data'!$G$41</f>
        <v>5.1112284760262763E-2</v>
      </c>
      <c r="BL184">
        <f>(BL$7*'Other data'!BL$475)*'Other data'!$G$43*'Other data'!$G$41</f>
        <v>5.1112284760262763E-2</v>
      </c>
      <c r="BM184">
        <f>(BM$7*'Other data'!BM$475)*'Other data'!$G$43*'Other data'!$G$41</f>
        <v>5.1112284760262763E-2</v>
      </c>
      <c r="BN184">
        <f>(BN$7*'Other data'!BN$475)*'Other data'!$G$43*'Other data'!$G$41</f>
        <v>5.1112284760262763E-2</v>
      </c>
      <c r="BO184">
        <f>(BO$7*'Other data'!BO$475)*'Other data'!$G$43*'Other data'!$G$41</f>
        <v>5.1112284760262763E-2</v>
      </c>
      <c r="BP184">
        <f>(BP$7*'Other data'!BP$475)*'Other data'!$G$43*'Other data'!$G$41</f>
        <v>5.0215578010082709E-2</v>
      </c>
      <c r="BQ184">
        <f>(BQ$7*'Other data'!BQ$475)*'Other data'!$G$43*'Other data'!$G$41</f>
        <v>5.0215578010082709E-2</v>
      </c>
      <c r="BR184">
        <f>(BR$7*'Other data'!BR$475)*'Other data'!$G$43*'Other data'!$G$41</f>
        <v>5.0215578010082709E-2</v>
      </c>
      <c r="BS184">
        <f>(BS$7*'Other data'!BS$475)*'Other data'!$G$43*'Other data'!$G$41</f>
        <v>5.0215578010082709E-2</v>
      </c>
      <c r="BT184">
        <f>(BT$7*'Other data'!BT$475)*'Other data'!$G$43*'Other data'!$G$41</f>
        <v>5.0215578010082709E-2</v>
      </c>
      <c r="BU184">
        <f>(BU$7*'Other data'!BU$475)*'Other data'!$G$43*'Other data'!$G$41</f>
        <v>5.0215578010082709E-2</v>
      </c>
      <c r="BV184">
        <f>(BV$7*'Other data'!BV$475)*'Other data'!$G$43*'Other data'!$G$41</f>
        <v>5.0215578010082709E-2</v>
      </c>
      <c r="BW184">
        <f>(BW$7*'Other data'!BW$475)*'Other data'!$G$43*'Other data'!$G$41</f>
        <v>5.0215578010082709E-2</v>
      </c>
      <c r="BX184">
        <f>(BX$7*'Other data'!BX$475)*'Other data'!$G$43*'Other data'!$G$41</f>
        <v>5.0215578010082709E-2</v>
      </c>
      <c r="BY184">
        <f>(BY$7*'Other data'!BY$475)*'Other data'!$G$43*'Other data'!$G$41</f>
        <v>5.0215578010082709E-2</v>
      </c>
      <c r="BZ184">
        <f>(BZ$7*'Other data'!BZ$475)*'Other data'!$G$43*'Other data'!$G$41</f>
        <v>5.0215578010082709E-2</v>
      </c>
    </row>
    <row r="185" spans="1:78" x14ac:dyDescent="0.35">
      <c r="A185" s="12" t="s">
        <v>123</v>
      </c>
      <c r="B185" s="155" t="s">
        <v>2</v>
      </c>
      <c r="C185" t="s">
        <v>126</v>
      </c>
      <c r="D185" s="40" t="s">
        <v>17</v>
      </c>
      <c r="E185" s="40" t="s">
        <v>26</v>
      </c>
      <c r="F185" t="s">
        <v>13</v>
      </c>
      <c r="N185">
        <f>N$7*'Other data'!N$475*'Other data'!$G$41</f>
        <v>0</v>
      </c>
      <c r="O185">
        <f>O$7*'Other data'!O$475*'Other data'!$G$41</f>
        <v>0</v>
      </c>
      <c r="P185">
        <f>P$7*'Other data'!P$475*'Other data'!$G$41</f>
        <v>0</v>
      </c>
      <c r="Q185">
        <f>Q$7*'Other data'!Q$475*'Other data'!$G$41</f>
        <v>0</v>
      </c>
      <c r="R185">
        <f>R$7*'Other data'!R$475*'Other data'!$G$41</f>
        <v>0</v>
      </c>
      <c r="S185">
        <f>S$7*'Other data'!S$475*'Other data'!$G$41</f>
        <v>0</v>
      </c>
      <c r="T185">
        <f>T$7*'Other data'!T$475*'Other data'!$G$41</f>
        <v>0</v>
      </c>
      <c r="U185">
        <f>U$7*'Other data'!U$475*'Other data'!$G$41</f>
        <v>0</v>
      </c>
      <c r="V185">
        <f>V$7*'Other data'!V$475*'Other data'!$G$41</f>
        <v>0</v>
      </c>
      <c r="W185">
        <f>W$7*'Other data'!W$475*'Other data'!$G$41</f>
        <v>0</v>
      </c>
      <c r="X185">
        <f>X$7*'Other data'!X$475*'Other data'!$G$41</f>
        <v>0</v>
      </c>
      <c r="Y185">
        <f>Y$7*'Other data'!Y$475*'Other data'!$G$41</f>
        <v>0</v>
      </c>
      <c r="Z185">
        <f>Z$7*'Other data'!Z$475*'Other data'!$G$41</f>
        <v>0</v>
      </c>
      <c r="AA185">
        <f>AA$7*'Other data'!AA$475*'Other data'!$G$41</f>
        <v>0</v>
      </c>
      <c r="AB185">
        <f>AB$7*'Other data'!AB$475*'Other data'!$G$41</f>
        <v>0</v>
      </c>
      <c r="AC185">
        <f>AC$7*'Other data'!AC$475*'Other data'!$G$41</f>
        <v>0</v>
      </c>
      <c r="AD185">
        <f>AD$7*'Other data'!AD$475*'Other data'!$G$41</f>
        <v>0</v>
      </c>
      <c r="AE185">
        <f>AE$7*'Other data'!AE$475*'Other data'!$G$41</f>
        <v>0</v>
      </c>
      <c r="AF185">
        <f>AF$7*'Other data'!AF$475*'Other data'!$G$41</f>
        <v>0</v>
      </c>
      <c r="AG185">
        <f>AG$7*'Other data'!AG$475*'Other data'!$G$41</f>
        <v>0</v>
      </c>
      <c r="AH185">
        <f>AH$7*'Other data'!AH$475*'Other data'!$G$41</f>
        <v>0</v>
      </c>
      <c r="AI185">
        <f>AI$7*'Other data'!AI$475*'Other data'!$G$41</f>
        <v>0</v>
      </c>
      <c r="AJ185">
        <f>AJ$7*'Other data'!AJ$475*'Other data'!$G$41</f>
        <v>0</v>
      </c>
      <c r="AK185">
        <f>AK$7*'Other data'!AK$475*'Other data'!$G$41</f>
        <v>0</v>
      </c>
      <c r="AL185">
        <f>AL$7*'Other data'!AL$475*'Other data'!$G$41</f>
        <v>0</v>
      </c>
      <c r="AM185">
        <f>AM$7*'Other data'!AM$475*'Other data'!$G$41</f>
        <v>6.9706419081158955E-3</v>
      </c>
      <c r="AN185">
        <f>AN$7*'Other data'!AN$475*'Other data'!$G$41</f>
        <v>1.0902584644730567E-2</v>
      </c>
      <c r="AO185">
        <f>AO$7*'Other data'!AO$475*'Other data'!$G$41</f>
        <v>1.4686241313960832E-2</v>
      </c>
      <c r="AP185">
        <f>AP$7*'Other data'!AP$475*'Other data'!$G$41</f>
        <v>2.113710055521283E-2</v>
      </c>
      <c r="AQ185">
        <f>AQ$7*'Other data'!AQ$475*'Other data'!$G$41</f>
        <v>3.2096997426365459E-2</v>
      </c>
      <c r="AR185">
        <f>AR$7*'Other data'!AR$475*'Other data'!$G$41</f>
        <v>3.4824948024948024E-2</v>
      </c>
      <c r="AS185">
        <f>AS$7*'Other data'!AS$475*'Other data'!$G$41</f>
        <v>4.0639926571821937E-2</v>
      </c>
      <c r="AT185">
        <f>AT$7*'Other data'!AT$475*'Other data'!$G$41</f>
        <v>3.4371633072809542E-2</v>
      </c>
      <c r="AU185">
        <f>AU$7*'Other data'!AU$475*'Other data'!$G$41</f>
        <v>7.1603968668407306E-2</v>
      </c>
      <c r="AV185">
        <f>AV$7*'Other data'!AV$475*'Other data'!$G$41</f>
        <v>6.2472992798526208E-2</v>
      </c>
      <c r="AW185">
        <f>AW$7*'Other data'!AW$475*'Other data'!$G$41</f>
        <v>4.5567890636779421E-2</v>
      </c>
      <c r="AX185">
        <f>AX$7*'Other data'!AX$475*'Other data'!$G$41</f>
        <v>4.6384671895165284E-2</v>
      </c>
      <c r="AY185">
        <f>AY$7*'Other data'!AY$475*'Other data'!$G$41</f>
        <v>5.5195152081733499E-2</v>
      </c>
      <c r="AZ185">
        <f>AZ$7*'Other data'!AZ$475*'Other data'!$G$41</f>
        <v>5.8953022849524153E-2</v>
      </c>
      <c r="BA185">
        <f>BA$7*'Other data'!BA$475*'Other data'!$G$41</f>
        <v>5.4318798070296354E-2</v>
      </c>
      <c r="BB185">
        <f>BB$7*'Other data'!BB$475*'Other data'!$G$41</f>
        <v>4.9966533425223988E-2</v>
      </c>
      <c r="BC185">
        <f>BC$7*'Other data'!BC$475*'Other data'!$G$41</f>
        <v>5.2882128187456932E-2</v>
      </c>
      <c r="BD185">
        <f>BD$7*'Other data'!BD$475*'Other data'!$G$41</f>
        <v>4.7980548587181253E-2</v>
      </c>
      <c r="BE185">
        <f>BE$7*'Other data'!BE$475*'Other data'!$G$41</f>
        <v>5.7466795313576853E-2</v>
      </c>
      <c r="BF185">
        <f>BF$7*'Other data'!BF$475*'Other data'!$G$41</f>
        <v>6.1692294968986899E-2</v>
      </c>
      <c r="BG185">
        <f>BG$7*'Other data'!BG$475*'Other data'!$G$41</f>
        <v>7.439008950646861E-2</v>
      </c>
      <c r="BH185">
        <f>BH$7*'Other data'!BH$475*'Other data'!$G$41</f>
        <v>7.5659632046441577E-2</v>
      </c>
      <c r="BI185">
        <f>BI$7*'Other data'!BI$475*'Other data'!$G$41</f>
        <v>7.5659632046441577E-2</v>
      </c>
      <c r="BJ185">
        <f>BJ$7*'Other data'!BJ$475*'Other data'!$G$41</f>
        <v>0.15972588987582112</v>
      </c>
      <c r="BK185">
        <v>0</v>
      </c>
      <c r="BL185">
        <v>0</v>
      </c>
      <c r="BM185">
        <v>0</v>
      </c>
      <c r="BN185">
        <v>0</v>
      </c>
      <c r="BO185">
        <v>0</v>
      </c>
      <c r="BP185">
        <v>0</v>
      </c>
      <c r="BQ185">
        <v>0</v>
      </c>
      <c r="BR185">
        <v>0</v>
      </c>
      <c r="BS185">
        <v>0</v>
      </c>
      <c r="BT185">
        <v>0</v>
      </c>
      <c r="BU185">
        <v>0</v>
      </c>
      <c r="BV185">
        <v>0</v>
      </c>
      <c r="BW185">
        <v>0</v>
      </c>
      <c r="BX185">
        <v>0</v>
      </c>
      <c r="BY185">
        <v>0</v>
      </c>
      <c r="BZ185">
        <v>0</v>
      </c>
    </row>
    <row r="186" spans="1:78" x14ac:dyDescent="0.35">
      <c r="B186" s="156"/>
    </row>
    <row r="187" spans="1:78" x14ac:dyDescent="0.35">
      <c r="A187" t="s">
        <v>63</v>
      </c>
      <c r="B187" s="155" t="s">
        <v>2</v>
      </c>
      <c r="C187" t="s">
        <v>126</v>
      </c>
      <c r="D187" s="40" t="s">
        <v>4</v>
      </c>
      <c r="E187" s="40" t="s">
        <v>20</v>
      </c>
      <c r="F187" t="s">
        <v>13</v>
      </c>
      <c r="N187">
        <f>(N$8*'Other data'!N$473)*'Other data'!$E$41*'Other data'!$E$47</f>
        <v>0</v>
      </c>
      <c r="O187">
        <f>(O$8*'Other data'!O$473)*'Other data'!$E$41*'Other data'!$E$47</f>
        <v>0</v>
      </c>
      <c r="P187">
        <f>(P$8*'Other data'!P$473)*'Other data'!$E$41*'Other data'!$E$47</f>
        <v>0</v>
      </c>
      <c r="Q187">
        <f>(Q$8*'Other data'!Q$473)*'Other data'!$E$41*'Other data'!$E$47</f>
        <v>0</v>
      </c>
      <c r="R187">
        <f>(R$8*'Other data'!R$473)*'Other data'!$E$41*'Other data'!$E$47</f>
        <v>0</v>
      </c>
      <c r="S187">
        <f>(S$8*'Other data'!S$473)*'Other data'!$E$41*'Other data'!$E$47</f>
        <v>0</v>
      </c>
      <c r="T187">
        <f>(T$8*'Other data'!T$473)*'Other data'!$E$41*'Other data'!$E$47</f>
        <v>0</v>
      </c>
      <c r="U187">
        <f>(U$8*'Other data'!U$473)*'Other data'!$E$41*'Other data'!$E$47</f>
        <v>0</v>
      </c>
      <c r="V187">
        <f>(V$8*'Other data'!V$473)*'Other data'!$E$41*'Other data'!$E$47</f>
        <v>0</v>
      </c>
      <c r="W187">
        <f>(W$8*'Other data'!W$473)*'Other data'!$E$41*'Other data'!$E$47</f>
        <v>0</v>
      </c>
      <c r="X187">
        <f>(X$8*'Other data'!X$473)*'Other data'!$E$41*'Other data'!$E$47</f>
        <v>0</v>
      </c>
      <c r="Y187">
        <f>(Y$8*'Other data'!Y$473)*'Other data'!$E$41*'Other data'!$E$47</f>
        <v>0</v>
      </c>
      <c r="Z187">
        <f>(Z$8*'Other data'!Z$473)*'Other data'!$E$41*'Other data'!$E$47</f>
        <v>0</v>
      </c>
      <c r="AA187">
        <f>(AA$8*'Other data'!AA$473)*'Other data'!$E$41*'Other data'!$E$47</f>
        <v>0</v>
      </c>
      <c r="AB187">
        <f>(AB$8*'Other data'!AB$473)*'Other data'!$E$41*'Other data'!$E$47</f>
        <v>0</v>
      </c>
      <c r="AC187">
        <f>(AC$8*'Other data'!AC$473)*'Other data'!$E$41*'Other data'!$E$47</f>
        <v>0</v>
      </c>
      <c r="AD187">
        <f>(AD$8*'Other data'!AD$473)*'Other data'!$E$41*'Other data'!$E$47</f>
        <v>0</v>
      </c>
      <c r="AE187">
        <f>(AE$8*'Other data'!AE$473)*'Other data'!$E$41*'Other data'!$E$47</f>
        <v>0</v>
      </c>
      <c r="AF187">
        <f>(AF$8*'Other data'!AF$473)*'Other data'!$E$41*'Other data'!$E$47</f>
        <v>0</v>
      </c>
      <c r="AG187">
        <f>(AG$8*'Other data'!AG$473)*'Other data'!$E$41*'Other data'!$E$47</f>
        <v>0</v>
      </c>
      <c r="AH187">
        <f>(AH$8*'Other data'!AH$473)*'Other data'!$E$41*'Other data'!$E$47</f>
        <v>0</v>
      </c>
      <c r="AI187">
        <f>(AI$8*'Other data'!AI$473)*'Other data'!$E$41*'Other data'!$E$47</f>
        <v>0</v>
      </c>
      <c r="AJ187">
        <f>(AJ$8*'Other data'!AJ$473)*'Other data'!$E$41*'Other data'!$E$47</f>
        <v>0</v>
      </c>
      <c r="AK187">
        <f>(AK$8*'Other data'!AK$473)*'Other data'!$E$41*'Other data'!$E$47</f>
        <v>0</v>
      </c>
      <c r="AL187">
        <f>(AL$8*'Other data'!AL$473)*'Other data'!$E$41*'Other data'!$E$47</f>
        <v>0</v>
      </c>
      <c r="AM187">
        <f>(AM$8*'Other data'!AM$473)*'Other data'!$E$41*'Other data'!$E$47</f>
        <v>1.3043060669121179E-5</v>
      </c>
      <c r="AN187">
        <f>(AN$8*'Other data'!AN$473)*'Other data'!$E$41*'Other data'!$E$47</f>
        <v>4.3257987601335241E-5</v>
      </c>
      <c r="AO187">
        <f>(AO$8*'Other data'!AO$473)*'Other data'!$E$41*'Other data'!$E$47</f>
        <v>1.1157043588123817E-4</v>
      </c>
      <c r="AP187">
        <f>(AP$8*'Other data'!AP$473)*'Other data'!$E$41*'Other data'!$E$47</f>
        <v>2.2261813695249844E-4</v>
      </c>
      <c r="AQ187">
        <f>(AQ$8*'Other data'!AQ$473)*'Other data'!$E$41*'Other data'!$E$47</f>
        <v>4.5658335716328282E-4</v>
      </c>
      <c r="AR187">
        <f>(AR$8*'Other data'!AR$473)*'Other data'!$E$41*'Other data'!$E$47</f>
        <v>1.2194594594594592E-3</v>
      </c>
      <c r="AS187">
        <f>(AS$8*'Other data'!AS$473)*'Other data'!$E$41*'Other data'!$E$47</f>
        <v>1.4360055071133545E-3</v>
      </c>
      <c r="AT187">
        <f>(AT$8*'Other data'!AT$473)*'Other data'!$E$41*'Other data'!$E$47</f>
        <v>1.0145783628136571E-3</v>
      </c>
      <c r="AU187">
        <f>(AU$8*'Other data'!AU$473)*'Other data'!$E$41*'Other data'!$E$47</f>
        <v>2.6695073977371633E-3</v>
      </c>
      <c r="AV187">
        <f>(AV$8*'Other data'!AV$473)*'Other data'!$E$41*'Other data'!$E$47</f>
        <v>2.492085077876403E-3</v>
      </c>
      <c r="AW187">
        <f>(AW$8*'Other data'!AW$473)*'Other data'!$E$41*'Other data'!$E$47</f>
        <v>3.3048539980901656E-3</v>
      </c>
      <c r="AX187">
        <f>(AX$8*'Other data'!AX$473)*'Other data'!$E$41*'Other data'!$E$47</f>
        <v>3.2040821999404345E-3</v>
      </c>
      <c r="AY187">
        <f>(AY$8*'Other data'!AY$473)*'Other data'!$E$41*'Other data'!$E$47</f>
        <v>3.5572569864111385E-3</v>
      </c>
      <c r="AZ187">
        <f>(AZ$8*'Other data'!AZ$473)*'Other data'!$E$41*'Other data'!$E$47</f>
        <v>3.8703419612891345E-3</v>
      </c>
      <c r="BA187">
        <f>(BA$8*'Other data'!BA$473)*'Other data'!$E$41*'Other data'!$E$47</f>
        <v>2.6496393291982551E-3</v>
      </c>
      <c r="BB187">
        <f>(BB$8*'Other data'!BB$473)*'Other data'!$E$41*'Other data'!$E$47</f>
        <v>2.5163445899379746E-3</v>
      </c>
      <c r="BC187">
        <f>(BC$8*'Other data'!BC$473)*'Other data'!$E$41*'Other data'!$E$47</f>
        <v>2.4805825867218016E-3</v>
      </c>
      <c r="BD187">
        <f>(BD$8*'Other data'!BD$473)*'Other data'!$E$41*'Other data'!$E$47</f>
        <v>1.7685936135998167E-3</v>
      </c>
      <c r="BE187">
        <f>(BE$8*'Other data'!BE$473)*'Other data'!$E$41*'Other data'!$E$47</f>
        <v>1.1573884677234093E-3</v>
      </c>
      <c r="BF187">
        <f>(BF$8*'Other data'!BF$473)*'Other data'!$E$41*'Other data'!$E$47</f>
        <v>1.1021199172984151E-3</v>
      </c>
      <c r="BG187">
        <f>(BG$8*'Other data'!BG$473)*'Other data'!$E$41*'Other data'!$E$47</f>
        <v>8.9369238140872076E-4</v>
      </c>
      <c r="BH187">
        <f>(BH$8*'Other data'!BH$473)*'Other data'!$E$41*'Other data'!$E$47</f>
        <v>9.1300669998472346E-4</v>
      </c>
      <c r="BI187">
        <f>(BI$8*'Other data'!BI$473)*'Other data'!$E$41*'Other data'!$E$47</f>
        <v>9.1300669998472346E-4</v>
      </c>
      <c r="BJ187">
        <f>(BJ$8*'Other data'!BJ$473)*'Other data'!$E$41*'Other data'!$E$47</f>
        <v>9.1300669998472346E-4</v>
      </c>
      <c r="BK187">
        <f>(BK$8*'Other data'!BK$473)*'Other data'!$E$41*'Other data'!$E$47</f>
        <v>9.1300669998472346E-4</v>
      </c>
      <c r="BL187">
        <f>(BL$8*'Other data'!BL$473)*'Other data'!$E$41*'Other data'!$E$47</f>
        <v>9.1300669998472346E-4</v>
      </c>
      <c r="BM187">
        <f>(BM$8*'Other data'!BM$473)*'Other data'!$E$41*'Other data'!$E$47</f>
        <v>9.1300669998472346E-4</v>
      </c>
      <c r="BN187">
        <f>(BN$8*'Other data'!BN$473)*'Other data'!$E$41*'Other data'!$E$47</f>
        <v>9.1300669998472346E-4</v>
      </c>
      <c r="BO187">
        <f>(BO$8*'Other data'!BO$473)*'Other data'!$E$41*'Other data'!$E$47</f>
        <v>9.1300669998472346E-4</v>
      </c>
      <c r="BP187">
        <f>(BP$8*'Other data'!BP$473)*'Other data'!$E$41*'Other data'!$E$47</f>
        <v>9.1300669998472346E-4</v>
      </c>
      <c r="BQ187">
        <f>(BQ$8*'Other data'!BQ$473)*'Other data'!$E$41*'Other data'!$E$47</f>
        <v>9.1300669998472346E-4</v>
      </c>
      <c r="BR187">
        <f>(BR$8*'Other data'!BR$473)*'Other data'!$E$41*'Other data'!$E$47</f>
        <v>9.1300669998472346E-4</v>
      </c>
      <c r="BS187">
        <f>(BS$8*'Other data'!BS$473)*'Other data'!$E$41*'Other data'!$E$47</f>
        <v>9.1300669998472346E-4</v>
      </c>
      <c r="BT187">
        <f>(BT$8*'Other data'!BT$473)*'Other data'!$E$41*'Other data'!$E$47</f>
        <v>9.1300669998472346E-4</v>
      </c>
      <c r="BU187">
        <f>(BU$8*'Other data'!BU$473)*'Other data'!$E$41*'Other data'!$E$47</f>
        <v>9.1300669998472346E-4</v>
      </c>
      <c r="BV187">
        <f>(BV$8*'Other data'!BV$473)*'Other data'!$E$41*'Other data'!$E$47</f>
        <v>9.1300669998472346E-4</v>
      </c>
      <c r="BW187">
        <f>(BW$8*'Other data'!BW$473)*'Other data'!$E$41*'Other data'!$E$47</f>
        <v>9.1300669998472346E-4</v>
      </c>
      <c r="BX187">
        <f>(BX$8*'Other data'!BX$473)*'Other data'!$E$41*'Other data'!$E$47</f>
        <v>9.1300669998472346E-4</v>
      </c>
      <c r="BY187">
        <f>(BY$8*'Other data'!BY$473)*'Other data'!$E$41*'Other data'!$E$47</f>
        <v>9.1300669998472346E-4</v>
      </c>
      <c r="BZ187">
        <f>(BZ$8*'Other data'!BZ$473)*'Other data'!$E$41*'Other data'!$E$47</f>
        <v>9.1300669998472346E-4</v>
      </c>
    </row>
    <row r="188" spans="1:78" x14ac:dyDescent="0.35">
      <c r="A188" t="s">
        <v>63</v>
      </c>
      <c r="B188" s="155" t="s">
        <v>2</v>
      </c>
      <c r="C188" t="s">
        <v>126</v>
      </c>
      <c r="D188" s="40" t="s">
        <v>5</v>
      </c>
      <c r="E188" s="40" t="s">
        <v>29</v>
      </c>
      <c r="F188" t="s">
        <v>13</v>
      </c>
      <c r="N188">
        <f>(N$8*'Other data'!N$474)*'Other data'!$E$41*'Other data'!$E$47</f>
        <v>0</v>
      </c>
      <c r="O188">
        <f>(O$8*'Other data'!O$474)*'Other data'!$E$41*'Other data'!$E$47</f>
        <v>0</v>
      </c>
      <c r="P188">
        <f>(P$8*'Other data'!P$474)*'Other data'!$E$41*'Other data'!$E$47</f>
        <v>0</v>
      </c>
      <c r="Q188">
        <f>(Q$8*'Other data'!Q$474)*'Other data'!$E$41*'Other data'!$E$47</f>
        <v>0</v>
      </c>
      <c r="R188">
        <f>(R$8*'Other data'!R$474)*'Other data'!$E$41*'Other data'!$E$47</f>
        <v>0</v>
      </c>
      <c r="S188">
        <f>(S$8*'Other data'!S$474)*'Other data'!$E$41*'Other data'!$E$47</f>
        <v>0</v>
      </c>
      <c r="T188">
        <f>(T$8*'Other data'!T$474)*'Other data'!$E$41*'Other data'!$E$47</f>
        <v>0</v>
      </c>
      <c r="U188">
        <f>(U$8*'Other data'!U$474)*'Other data'!$E$41*'Other data'!$E$47</f>
        <v>0</v>
      </c>
      <c r="V188">
        <f>(V$8*'Other data'!V$474)*'Other data'!$E$41*'Other data'!$E$47</f>
        <v>0</v>
      </c>
      <c r="W188">
        <f>(W$8*'Other data'!W$474)*'Other data'!$E$41*'Other data'!$E$47</f>
        <v>0</v>
      </c>
      <c r="X188">
        <f>(X$8*'Other data'!X$474)*'Other data'!$E$41*'Other data'!$E$47</f>
        <v>0</v>
      </c>
      <c r="Y188">
        <f>(Y$8*'Other data'!Y$474)*'Other data'!$E$41*'Other data'!$E$47</f>
        <v>0</v>
      </c>
      <c r="Z188">
        <f>(Z$8*'Other data'!Z$474)*'Other data'!$E$41*'Other data'!$E$47</f>
        <v>0</v>
      </c>
      <c r="AA188">
        <f>(AA$8*'Other data'!AA$474)*'Other data'!$E$41*'Other data'!$E$47</f>
        <v>0</v>
      </c>
      <c r="AB188">
        <f>(AB$8*'Other data'!AB$474)*'Other data'!$E$41*'Other data'!$E$47</f>
        <v>0</v>
      </c>
      <c r="AC188">
        <f>(AC$8*'Other data'!AC$474)*'Other data'!$E$41*'Other data'!$E$47</f>
        <v>0</v>
      </c>
      <c r="AD188">
        <f>(AD$8*'Other data'!AD$474)*'Other data'!$E$41*'Other data'!$E$47</f>
        <v>0</v>
      </c>
      <c r="AE188">
        <f>(AE$8*'Other data'!AE$474)*'Other data'!$E$41*'Other data'!$E$47</f>
        <v>0</v>
      </c>
      <c r="AF188">
        <f>(AF$8*'Other data'!AF$474)*'Other data'!$E$41*'Other data'!$E$47</f>
        <v>0</v>
      </c>
      <c r="AG188">
        <f>(AG$8*'Other data'!AG$474)*'Other data'!$E$41*'Other data'!$E$47</f>
        <v>0</v>
      </c>
      <c r="AH188">
        <f>(AH$8*'Other data'!AH$474)*'Other data'!$E$41*'Other data'!$E$47</f>
        <v>0</v>
      </c>
      <c r="AI188">
        <f>(AI$8*'Other data'!AI$474)*'Other data'!$E$41*'Other data'!$E$47</f>
        <v>0</v>
      </c>
      <c r="AJ188">
        <f>(AJ$8*'Other data'!AJ$474)*'Other data'!$E$41*'Other data'!$E$47</f>
        <v>0</v>
      </c>
      <c r="AK188">
        <f>(AK$8*'Other data'!AK$474)*'Other data'!$E$41*'Other data'!$E$47</f>
        <v>0</v>
      </c>
      <c r="AL188">
        <f>(AL$8*'Other data'!AL$474)*'Other data'!$E$41*'Other data'!$E$47</f>
        <v>0</v>
      </c>
      <c r="AM188">
        <f>(AM$8*'Other data'!AM$474)*'Other data'!$E$41*'Other data'!$E$47</f>
        <v>9.8927485192892597E-6</v>
      </c>
      <c r="AN188">
        <f>(AN$8*'Other data'!AN$474)*'Other data'!$E$41*'Other data'!$E$47</f>
        <v>3.3400095374344299E-5</v>
      </c>
      <c r="AO188">
        <f>(AO$8*'Other data'!AO$474)*'Other data'!$E$41*'Other data'!$E$47</f>
        <v>8.7388502842703725E-5</v>
      </c>
      <c r="AP188">
        <f>(AP$8*'Other data'!AP$474)*'Other data'!$E$41*'Other data'!$E$47</f>
        <v>1.6789636027143739E-4</v>
      </c>
      <c r="AQ188">
        <f>(AQ$8*'Other data'!AQ$474)*'Other data'!$E$41*'Other data'!$E$47</f>
        <v>1.64053760366028E-4</v>
      </c>
      <c r="AR188">
        <f>(AR$8*'Other data'!AR$474)*'Other data'!$E$41*'Other data'!$E$47</f>
        <v>4.2480071280071279E-4</v>
      </c>
      <c r="AS188">
        <f>(AS$8*'Other data'!AS$474)*'Other data'!$E$41*'Other data'!$E$47</f>
        <v>4.6913997246443323E-4</v>
      </c>
      <c r="AT188">
        <f>(AT$8*'Other data'!AT$474)*'Other data'!$E$41*'Other data'!$E$47</f>
        <v>3.2548909913615798E-4</v>
      </c>
      <c r="AU188">
        <f>(AU$8*'Other data'!AU$474)*'Other data'!$E$41*'Other data'!$E$47</f>
        <v>8.1807484769364685E-4</v>
      </c>
      <c r="AV188">
        <f>(AV$8*'Other data'!AV$474)*'Other data'!$E$41*'Other data'!$E$47</f>
        <v>7.6397253391391733E-4</v>
      </c>
      <c r="AW188">
        <f>(AW$8*'Other data'!AW$474)*'Other data'!$E$41*'Other data'!$E$47</f>
        <v>8.7672392823038669E-4</v>
      </c>
      <c r="AX188">
        <f>(AX$8*'Other data'!AX$474)*'Other data'!$E$41*'Other data'!$E$47</f>
        <v>8.7968708428472144E-4</v>
      </c>
      <c r="AY188">
        <f>(AY$8*'Other data'!AY$474)*'Other data'!$E$41*'Other data'!$E$47</f>
        <v>9.4985262595572773E-4</v>
      </c>
      <c r="AZ188">
        <f>(AZ$8*'Other data'!AZ$474)*'Other data'!$E$41*'Other data'!$E$47</f>
        <v>9.7240807319203676E-4</v>
      </c>
      <c r="BA188">
        <f>(BA$8*'Other data'!BA$474)*'Other data'!$E$41*'Other data'!$E$47</f>
        <v>6.860004594532506E-4</v>
      </c>
      <c r="BB188">
        <f>(BB$8*'Other data'!BB$474)*'Other data'!$E$41*'Other data'!$E$47</f>
        <v>6.5149000689179878E-4</v>
      </c>
      <c r="BC188">
        <f>(BC$8*'Other data'!BC$474)*'Other data'!$E$41*'Other data'!$E$47</f>
        <v>6.4223110498506778E-4</v>
      </c>
      <c r="BD188">
        <f>(BD$8*'Other data'!BD$474)*'Other data'!$E$41*'Other data'!$E$47</f>
        <v>4.5789478520560543E-4</v>
      </c>
      <c r="BE188">
        <f>(BE$8*'Other data'!BE$474)*'Other data'!$E$41*'Other data'!$E$47</f>
        <v>2.9965173443602112E-4</v>
      </c>
      <c r="BF188">
        <f>(BF$8*'Other data'!BF$474)*'Other data'!$E$41*'Other data'!$E$47</f>
        <v>2.85342522398346E-4</v>
      </c>
      <c r="BG188">
        <f>(BG$8*'Other data'!BG$474)*'Other data'!$E$41*'Other data'!$E$47</f>
        <v>2.542942022041207E-4</v>
      </c>
      <c r="BH188">
        <f>(BH$8*'Other data'!BH$474)*'Other data'!$E$41*'Other data'!$E$47</f>
        <v>2.5342441238733341E-4</v>
      </c>
      <c r="BI188">
        <f>(BI$8*'Other data'!BI$474)*'Other data'!$E$41*'Other data'!$E$47</f>
        <v>2.5342441238733341E-4</v>
      </c>
      <c r="BJ188">
        <f>(BJ$8*'Other data'!BJ$474)*'Other data'!$E$41*'Other data'!$E$47</f>
        <v>2.5342441238733341E-4</v>
      </c>
      <c r="BK188">
        <f>(BK$8*'Other data'!BK$474)*'Other data'!$E$41*'Other data'!$E$47</f>
        <v>2.5342441238733341E-4</v>
      </c>
      <c r="BL188">
        <f>(BL$8*'Other data'!BL$474)*'Other data'!$E$41*'Other data'!$E$47</f>
        <v>2.5342441238733341E-4</v>
      </c>
      <c r="BM188">
        <f>(BM$8*'Other data'!BM$474)*'Other data'!$E$41*'Other data'!$E$47</f>
        <v>2.5342441238733341E-4</v>
      </c>
      <c r="BN188">
        <f>(BN$8*'Other data'!BN$474)*'Other data'!$E$41*'Other data'!$E$47</f>
        <v>2.5342441238733341E-4</v>
      </c>
      <c r="BO188">
        <f>(BO$8*'Other data'!BO$474)*'Other data'!$E$41*'Other data'!$E$47</f>
        <v>2.5342441238733341E-4</v>
      </c>
      <c r="BP188">
        <f>(BP$8*'Other data'!BP$474)*'Other data'!$E$41*'Other data'!$E$47</f>
        <v>2.5342441238733341E-4</v>
      </c>
      <c r="BQ188">
        <f>(BQ$8*'Other data'!BQ$474)*'Other data'!$E$41*'Other data'!$E$47</f>
        <v>2.5342441238733341E-4</v>
      </c>
      <c r="BR188">
        <f>(BR$8*'Other data'!BR$474)*'Other data'!$E$41*'Other data'!$E$47</f>
        <v>2.5342441238733341E-4</v>
      </c>
      <c r="BS188">
        <f>(BS$8*'Other data'!BS$474)*'Other data'!$E$41*'Other data'!$E$47</f>
        <v>2.5342441238733341E-4</v>
      </c>
      <c r="BT188">
        <f>(BT$8*'Other data'!BT$474)*'Other data'!$E$41*'Other data'!$E$47</f>
        <v>2.5342441238733341E-4</v>
      </c>
      <c r="BU188">
        <f>(BU$8*'Other data'!BU$474)*'Other data'!$E$41*'Other data'!$E$47</f>
        <v>2.5342441238733341E-4</v>
      </c>
      <c r="BV188">
        <f>(BV$8*'Other data'!BV$474)*'Other data'!$E$41*'Other data'!$E$47</f>
        <v>2.5342441238733341E-4</v>
      </c>
      <c r="BW188">
        <f>(BW$8*'Other data'!BW$474)*'Other data'!$E$41*'Other data'!$E$47</f>
        <v>2.5342441238733341E-4</v>
      </c>
      <c r="BX188">
        <f>(BX$8*'Other data'!BX$474)*'Other data'!$E$41*'Other data'!$E$47</f>
        <v>2.5342441238733341E-4</v>
      </c>
      <c r="BY188">
        <f>(BY$8*'Other data'!BY$474)*'Other data'!$E$41*'Other data'!$E$47</f>
        <v>2.5342441238733341E-4</v>
      </c>
      <c r="BZ188">
        <f>(BZ$8*'Other data'!BZ$474)*'Other data'!$E$41*'Other data'!$E$47</f>
        <v>2.5342441238733341E-4</v>
      </c>
    </row>
    <row r="189" spans="1:78" x14ac:dyDescent="0.35">
      <c r="A189" t="s">
        <v>63</v>
      </c>
      <c r="B189" s="155" t="s">
        <v>2</v>
      </c>
      <c r="C189" t="s">
        <v>126</v>
      </c>
      <c r="D189" s="40" t="s">
        <v>17</v>
      </c>
      <c r="E189" s="40" t="s">
        <v>26</v>
      </c>
      <c r="F189" t="s">
        <v>13</v>
      </c>
      <c r="N189">
        <f>(N$8*'Other data'!N$475)*'Other data'!$G$41*'Other data'!$G$47</f>
        <v>0</v>
      </c>
      <c r="O189">
        <f>(O$8*'Other data'!O$475)*'Other data'!$G$41*'Other data'!$G$47</f>
        <v>0</v>
      </c>
      <c r="P189">
        <f>(P$8*'Other data'!P$475)*'Other data'!$G$41*'Other data'!$G$47</f>
        <v>0</v>
      </c>
      <c r="Q189">
        <f>(Q$8*'Other data'!Q$475)*'Other data'!$G$41*'Other data'!$G$47</f>
        <v>0</v>
      </c>
      <c r="R189">
        <f>(R$8*'Other data'!R$475)*'Other data'!$G$41*'Other data'!$G$47</f>
        <v>0</v>
      </c>
      <c r="S189">
        <f>(S$8*'Other data'!S$475)*'Other data'!$G$41*'Other data'!$G$47</f>
        <v>0</v>
      </c>
      <c r="T189">
        <f>(T$8*'Other data'!T$475)*'Other data'!$G$41*'Other data'!$G$47</f>
        <v>0</v>
      </c>
      <c r="U189">
        <f>(U$8*'Other data'!U$475)*'Other data'!$G$41*'Other data'!$G$47</f>
        <v>0</v>
      </c>
      <c r="V189">
        <f>(V$8*'Other data'!V$475)*'Other data'!$G$41*'Other data'!$G$47</f>
        <v>0</v>
      </c>
      <c r="W189">
        <f>(W$8*'Other data'!W$475)*'Other data'!$G$41*'Other data'!$G$47</f>
        <v>0</v>
      </c>
      <c r="X189">
        <f>(X$8*'Other data'!X$475)*'Other data'!$G$41*'Other data'!$G$47</f>
        <v>0</v>
      </c>
      <c r="Y189">
        <f>(Y$8*'Other data'!Y$475)*'Other data'!$G$41*'Other data'!$G$47</f>
        <v>0</v>
      </c>
      <c r="Z189">
        <f>(Z$8*'Other data'!Z$475)*'Other data'!$G$41*'Other data'!$G$47</f>
        <v>0</v>
      </c>
      <c r="AA189">
        <f>(AA$8*'Other data'!AA$475)*'Other data'!$G$41*'Other data'!$G$47</f>
        <v>0</v>
      </c>
      <c r="AB189">
        <f>(AB$8*'Other data'!AB$475)*'Other data'!$G$41*'Other data'!$G$47</f>
        <v>0</v>
      </c>
      <c r="AC189">
        <f>(AC$8*'Other data'!AC$475)*'Other data'!$G$41*'Other data'!$G$47</f>
        <v>0</v>
      </c>
      <c r="AD189">
        <f>(AD$8*'Other data'!AD$475)*'Other data'!$G$41*'Other data'!$G$47</f>
        <v>0</v>
      </c>
      <c r="AE189">
        <f>(AE$8*'Other data'!AE$475)*'Other data'!$G$41*'Other data'!$G$47</f>
        <v>0</v>
      </c>
      <c r="AF189">
        <f>(AF$8*'Other data'!AF$475)*'Other data'!$G$41*'Other data'!$G$47</f>
        <v>0</v>
      </c>
      <c r="AG189">
        <f>(AG$8*'Other data'!AG$475)*'Other data'!$G$41*'Other data'!$G$47</f>
        <v>0</v>
      </c>
      <c r="AH189">
        <f>(AH$8*'Other data'!AH$475)*'Other data'!$G$41*'Other data'!$G$47</f>
        <v>0</v>
      </c>
      <c r="AI189">
        <f>(AI$8*'Other data'!AI$475)*'Other data'!$G$41*'Other data'!$G$47</f>
        <v>0</v>
      </c>
      <c r="AJ189">
        <f>(AJ$8*'Other data'!AJ$475)*'Other data'!$G$41*'Other data'!$G$47</f>
        <v>0</v>
      </c>
      <c r="AK189">
        <f>(AK$8*'Other data'!AK$475)*'Other data'!$G$41*'Other data'!$G$47</f>
        <v>0</v>
      </c>
      <c r="AL189">
        <f>(AL$8*'Other data'!AL$475)*'Other data'!$G$41*'Other data'!$G$47</f>
        <v>0</v>
      </c>
      <c r="AM189">
        <f>(AM$8*'Other data'!AM$475)*'Other data'!$G$41*'Other data'!$G$47</f>
        <v>5.5322554826316634E-6</v>
      </c>
      <c r="AN189">
        <f>(AN$8*'Other data'!AN$475)*'Other data'!$G$41*'Other data'!$G$47</f>
        <v>2.0001144492131615E-5</v>
      </c>
      <c r="AO189">
        <f>(AO$8*'Other data'!AO$475)*'Other data'!$G$41*'Other data'!$G$47</f>
        <v>4.8830827542640545E-5</v>
      </c>
      <c r="AP189">
        <f>(AP$8*'Other data'!AP$475)*'Other data'!$G$41*'Other data'!$G$47</f>
        <v>9.5887476866132003E-5</v>
      </c>
      <c r="AQ189">
        <f>(AQ$8*'Other data'!AQ$475)*'Other data'!$G$41*'Other data'!$G$47</f>
        <v>1.8737706605661994E-4</v>
      </c>
      <c r="AR189">
        <f>(AR$8*'Other data'!AR$475)*'Other data'!$G$41*'Other data'!$G$47</f>
        <v>5.2905779625779623E-4</v>
      </c>
      <c r="AS189">
        <f>(AS$8*'Other data'!AS$475)*'Other data'!$G$41*'Other data'!$G$47</f>
        <v>6.4368022028453409E-4</v>
      </c>
      <c r="AT189">
        <f>(AT$8*'Other data'!AT$475)*'Other data'!$G$41*'Other data'!$G$47</f>
        <v>4.227238173591115E-4</v>
      </c>
      <c r="AU189">
        <f>(AU$8*'Other data'!AU$475)*'Other data'!$G$41*'Other data'!$G$47</f>
        <v>1.4240960835509137E-3</v>
      </c>
      <c r="AV189">
        <f>(AV$8*'Other data'!AV$475)*'Other data'!$G$41*'Other data'!$G$47</f>
        <v>1.6053431585998995E-3</v>
      </c>
      <c r="AW189">
        <f>(AW$8*'Other data'!AW$475)*'Other data'!$G$41*'Other data'!$G$47</f>
        <v>1.2369308337940395E-3</v>
      </c>
      <c r="AX189">
        <f>(AX$8*'Other data'!AX$475)*'Other data'!$G$41*'Other data'!$G$47</f>
        <v>1.1966500546014096E-3</v>
      </c>
      <c r="AY189">
        <f>(AY$8*'Other data'!AY$475)*'Other data'!$G$41*'Other data'!$G$47</f>
        <v>1.4005635871924143E-3</v>
      </c>
      <c r="AZ189">
        <f>(AZ$8*'Other data'!AZ$475)*'Other data'!$G$41*'Other data'!$G$47</f>
        <v>1.5304247528849244E-3</v>
      </c>
      <c r="BA189">
        <f>(BA$8*'Other data'!BA$475)*'Other data'!$G$41*'Other data'!$G$47</f>
        <v>1.0331346657477603E-3</v>
      </c>
      <c r="BB189">
        <f>(BB$8*'Other data'!BB$475)*'Other data'!$G$41*'Other data'!$G$47</f>
        <v>9.8116101998621638E-4</v>
      </c>
      <c r="BC189">
        <f>(BC$8*'Other data'!BC$475)*'Other data'!$G$41*'Other data'!$G$47</f>
        <v>9.6721687112336324E-4</v>
      </c>
      <c r="BD189">
        <f>(BD$8*'Other data'!BD$475)*'Other data'!$G$41*'Other data'!$G$47</f>
        <v>6.8960154376292214E-4</v>
      </c>
      <c r="BE189">
        <f>(BE$8*'Other data'!BE$475)*'Other data'!$G$41*'Other data'!$G$47</f>
        <v>4.5128336319779462E-4</v>
      </c>
      <c r="BF189">
        <f>(BF$8*'Other data'!BF$475)*'Other data'!$G$41*'Other data'!$G$47</f>
        <v>4.2973331495520332E-4</v>
      </c>
      <c r="BG189">
        <f>(BG$8*'Other data'!BG$475)*'Other data'!$G$41*'Other data'!$G$47</f>
        <v>4.9771147101102052E-4</v>
      </c>
      <c r="BH189">
        <f>(BH$8*'Other data'!BH$475)*'Other data'!$G$41*'Other data'!$G$47</f>
        <v>4.8422164509722619E-4</v>
      </c>
      <c r="BI189">
        <f>(BI$8*'Other data'!BI$475)*'Other data'!$G$41*'Other data'!$G$47</f>
        <v>4.8422164509722619E-4</v>
      </c>
      <c r="BJ189">
        <f>(BJ$8*'Other data'!BJ$475)*'Other data'!$G$41*'Other data'!$G$47</f>
        <v>4.8422164509722619E-4</v>
      </c>
      <c r="BK189">
        <f>(BK$8*'Other data'!BK$475)*'Other data'!$G$41*'Other data'!$G$47</f>
        <v>4.8422164509722619E-4</v>
      </c>
      <c r="BL189">
        <f>(BL$8*'Other data'!BL$475)*'Other data'!$G$41*'Other data'!$G$47</f>
        <v>4.8422164509722619E-4</v>
      </c>
      <c r="BM189">
        <f>(BM$8*'Other data'!BM$475)*'Other data'!$G$41*'Other data'!$G$47</f>
        <v>4.8422164509722619E-4</v>
      </c>
      <c r="BN189">
        <f>(BN$8*'Other data'!BN$475)*'Other data'!$G$41*'Other data'!$G$47</f>
        <v>4.8422164509722619E-4</v>
      </c>
      <c r="BO189">
        <f>(BO$8*'Other data'!BO$475)*'Other data'!$G$41*'Other data'!$G$47</f>
        <v>4.8422164509722619E-4</v>
      </c>
      <c r="BP189">
        <f>(BP$8*'Other data'!BP$475)*'Other data'!$G$41*'Other data'!$G$47</f>
        <v>4.8422164509722619E-4</v>
      </c>
      <c r="BQ189">
        <f>(BQ$8*'Other data'!BQ$475)*'Other data'!$G$41*'Other data'!$G$47</f>
        <v>4.8422164509722619E-4</v>
      </c>
      <c r="BR189">
        <f>(BR$8*'Other data'!BR$475)*'Other data'!$G$41*'Other data'!$G$47</f>
        <v>4.8422164509722619E-4</v>
      </c>
      <c r="BS189">
        <f>(BS$8*'Other data'!BS$475)*'Other data'!$G$41*'Other data'!$G$47</f>
        <v>4.8422164509722619E-4</v>
      </c>
      <c r="BT189">
        <f>(BT$8*'Other data'!BT$475)*'Other data'!$G$41*'Other data'!$G$47</f>
        <v>4.8422164509722619E-4</v>
      </c>
      <c r="BU189">
        <f>(BU$8*'Other data'!BU$475)*'Other data'!$G$41*'Other data'!$G$47</f>
        <v>4.8422164509722619E-4</v>
      </c>
      <c r="BV189">
        <f>(BV$8*'Other data'!BV$475)*'Other data'!$G$41*'Other data'!$G$47</f>
        <v>4.8422164509722619E-4</v>
      </c>
      <c r="BW189">
        <f>(BW$8*'Other data'!BW$475)*'Other data'!$G$41*'Other data'!$G$47</f>
        <v>4.8422164509722619E-4</v>
      </c>
      <c r="BX189">
        <f>(BX$8*'Other data'!BX$475)*'Other data'!$G$41*'Other data'!$G$47</f>
        <v>4.8422164509722619E-4</v>
      </c>
      <c r="BY189">
        <f>(BY$8*'Other data'!BY$475)*'Other data'!$G$41*'Other data'!$G$47</f>
        <v>4.8422164509722619E-4</v>
      </c>
      <c r="BZ189">
        <f>(BZ$8*'Other data'!BZ$475)*'Other data'!$G$41*'Other data'!$G$47</f>
        <v>4.8422164509722619E-4</v>
      </c>
    </row>
    <row r="190" spans="1:78" x14ac:dyDescent="0.35">
      <c r="C190" s="28"/>
      <c r="F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row>
    <row r="191" spans="1:78" x14ac:dyDescent="0.35">
      <c r="A191" s="12" t="s">
        <v>123</v>
      </c>
      <c r="B191" s="153" t="s">
        <v>3</v>
      </c>
      <c r="C191" t="s">
        <v>126</v>
      </c>
      <c r="D191" s="40" t="s">
        <v>4</v>
      </c>
      <c r="E191" s="40" t="s">
        <v>20</v>
      </c>
      <c r="F191" t="s">
        <v>15</v>
      </c>
      <c r="J191">
        <f>J158+J175</f>
        <v>0</v>
      </c>
      <c r="K191">
        <f t="shared" ref="K191:BV192" si="80">K158+K175</f>
        <v>0</v>
      </c>
      <c r="L191">
        <f t="shared" si="80"/>
        <v>0</v>
      </c>
      <c r="M191">
        <f t="shared" si="80"/>
        <v>0</v>
      </c>
      <c r="N191">
        <f t="shared" si="80"/>
        <v>0</v>
      </c>
      <c r="O191">
        <f t="shared" si="80"/>
        <v>0</v>
      </c>
      <c r="P191">
        <f t="shared" si="80"/>
        <v>0</v>
      </c>
      <c r="Q191">
        <f t="shared" si="80"/>
        <v>0</v>
      </c>
      <c r="R191">
        <f t="shared" si="80"/>
        <v>0</v>
      </c>
      <c r="S191">
        <f t="shared" si="80"/>
        <v>0</v>
      </c>
      <c r="T191">
        <f t="shared" si="80"/>
        <v>0</v>
      </c>
      <c r="U191">
        <f t="shared" si="80"/>
        <v>0</v>
      </c>
      <c r="V191">
        <f t="shared" si="80"/>
        <v>0</v>
      </c>
      <c r="W191">
        <f t="shared" si="80"/>
        <v>0</v>
      </c>
      <c r="X191">
        <f t="shared" si="80"/>
        <v>0</v>
      </c>
      <c r="Y191">
        <f t="shared" si="80"/>
        <v>0</v>
      </c>
      <c r="Z191">
        <f t="shared" si="80"/>
        <v>0</v>
      </c>
      <c r="AA191">
        <f t="shared" si="80"/>
        <v>0</v>
      </c>
      <c r="AB191">
        <f t="shared" si="80"/>
        <v>0</v>
      </c>
      <c r="AC191">
        <f t="shared" si="80"/>
        <v>0</v>
      </c>
      <c r="AD191">
        <f t="shared" si="80"/>
        <v>0</v>
      </c>
      <c r="AE191">
        <f t="shared" si="80"/>
        <v>0</v>
      </c>
      <c r="AF191">
        <f t="shared" si="80"/>
        <v>0</v>
      </c>
      <c r="AG191">
        <f t="shared" si="80"/>
        <v>0</v>
      </c>
      <c r="AH191">
        <f t="shared" si="80"/>
        <v>0</v>
      </c>
      <c r="AI191">
        <f t="shared" si="80"/>
        <v>0</v>
      </c>
      <c r="AJ191">
        <f t="shared" si="80"/>
        <v>0</v>
      </c>
      <c r="AK191">
        <f t="shared" si="80"/>
        <v>0</v>
      </c>
      <c r="AL191">
        <f t="shared" si="80"/>
        <v>0</v>
      </c>
      <c r="AM191">
        <f t="shared" si="80"/>
        <v>5.2111841203777822E-3</v>
      </c>
      <c r="AN191">
        <f t="shared" si="80"/>
        <v>7.5536104275949773E-3</v>
      </c>
      <c r="AO191">
        <f t="shared" si="80"/>
        <v>1.0931669614655718E-2</v>
      </c>
      <c r="AP191">
        <f t="shared" si="80"/>
        <v>1.5710883343615055E-2</v>
      </c>
      <c r="AQ191">
        <f t="shared" si="80"/>
        <v>2.155958364312268E-2</v>
      </c>
      <c r="AR191">
        <f t="shared" si="80"/>
        <v>2.1528486486486482E-2</v>
      </c>
      <c r="AS191">
        <f t="shared" si="80"/>
        <v>2.5910819642037633E-2</v>
      </c>
      <c r="AT191">
        <f t="shared" si="80"/>
        <v>2.3397668449197859E-2</v>
      </c>
      <c r="AU191">
        <f t="shared" si="80"/>
        <v>3.6052029939077461E-2</v>
      </c>
      <c r="AV191">
        <f t="shared" si="80"/>
        <v>2.6853909495896833E-2</v>
      </c>
      <c r="AW191">
        <f t="shared" si="80"/>
        <v>3.498962394330804E-2</v>
      </c>
      <c r="AX191">
        <f t="shared" si="80"/>
        <v>3.5535570164466061E-2</v>
      </c>
      <c r="AY191">
        <f t="shared" si="80"/>
        <v>4.1305541384260958E-2</v>
      </c>
      <c r="AZ191">
        <f t="shared" si="80"/>
        <v>4.312465636828957E-2</v>
      </c>
      <c r="BA191">
        <f t="shared" si="80"/>
        <v>4.0796176760854591E-2</v>
      </c>
      <c r="BB191">
        <f t="shared" si="80"/>
        <v>3.7527404916149781E-2</v>
      </c>
      <c r="BC191">
        <f t="shared" si="80"/>
        <v>3.9717164695612227E-2</v>
      </c>
      <c r="BD191">
        <f t="shared" si="80"/>
        <v>3.6035829414197112E-2</v>
      </c>
      <c r="BE191">
        <f t="shared" si="80"/>
        <v>4.3160482609694462E-2</v>
      </c>
      <c r="BF191">
        <f t="shared" si="80"/>
        <v>4.6334047507466114E-2</v>
      </c>
      <c r="BG191">
        <f t="shared" si="80"/>
        <v>3.7039716482989933E-2</v>
      </c>
      <c r="BH191">
        <f t="shared" si="80"/>
        <v>3.9238216538268485E-2</v>
      </c>
      <c r="BI191">
        <f t="shared" si="80"/>
        <v>3.9238216538268485E-2</v>
      </c>
      <c r="BJ191">
        <f t="shared" si="80"/>
        <v>8.2836234914122356E-2</v>
      </c>
      <c r="BK191">
        <f t="shared" si="80"/>
        <v>8.2836234914122356E-2</v>
      </c>
      <c r="BL191">
        <f t="shared" si="80"/>
        <v>8.2836234914122356E-2</v>
      </c>
      <c r="BM191">
        <f t="shared" si="80"/>
        <v>8.2836234914122356E-2</v>
      </c>
      <c r="BN191">
        <f t="shared" si="80"/>
        <v>8.2836234914122356E-2</v>
      </c>
      <c r="BO191">
        <f t="shared" si="80"/>
        <v>8.2836234914122356E-2</v>
      </c>
      <c r="BP191">
        <f t="shared" si="80"/>
        <v>8.1382967634927222E-2</v>
      </c>
      <c r="BQ191">
        <f t="shared" si="80"/>
        <v>8.1382967634927222E-2</v>
      </c>
      <c r="BR191">
        <f t="shared" si="80"/>
        <v>8.1382967634927222E-2</v>
      </c>
      <c r="BS191">
        <f t="shared" si="80"/>
        <v>8.1382967634927222E-2</v>
      </c>
      <c r="BT191">
        <f t="shared" si="80"/>
        <v>8.1382967634927222E-2</v>
      </c>
      <c r="BU191">
        <f t="shared" si="80"/>
        <v>8.1382967634927222E-2</v>
      </c>
      <c r="BV191">
        <f t="shared" si="80"/>
        <v>8.1382967634927222E-2</v>
      </c>
      <c r="BW191">
        <f t="shared" ref="BW191:BZ193" si="81">BW158+BW175</f>
        <v>8.1382967634927222E-2</v>
      </c>
      <c r="BX191">
        <f t="shared" si="81"/>
        <v>8.1382967634927222E-2</v>
      </c>
      <c r="BY191">
        <f t="shared" si="81"/>
        <v>8.1382967634927222E-2</v>
      </c>
      <c r="BZ191">
        <f t="shared" si="81"/>
        <v>8.1382967634927222E-2</v>
      </c>
    </row>
    <row r="192" spans="1:78" x14ac:dyDescent="0.35">
      <c r="A192" s="12" t="s">
        <v>123</v>
      </c>
      <c r="B192" s="153" t="s">
        <v>3</v>
      </c>
      <c r="C192" t="s">
        <v>126</v>
      </c>
      <c r="D192" s="40" t="s">
        <v>4</v>
      </c>
      <c r="E192" s="40" t="s">
        <v>29</v>
      </c>
      <c r="F192" t="s">
        <v>14</v>
      </c>
      <c r="J192">
        <f t="shared" ref="J192:Y205" si="82">J159+J176</f>
        <v>0</v>
      </c>
      <c r="K192">
        <f t="shared" si="82"/>
        <v>0</v>
      </c>
      <c r="L192">
        <f t="shared" si="82"/>
        <v>0</v>
      </c>
      <c r="M192">
        <f t="shared" si="82"/>
        <v>0</v>
      </c>
      <c r="N192">
        <f t="shared" si="82"/>
        <v>0</v>
      </c>
      <c r="O192">
        <f t="shared" si="82"/>
        <v>0</v>
      </c>
      <c r="P192">
        <f t="shared" si="82"/>
        <v>0</v>
      </c>
      <c r="Q192">
        <f t="shared" si="82"/>
        <v>0</v>
      </c>
      <c r="R192">
        <f t="shared" si="82"/>
        <v>0</v>
      </c>
      <c r="S192">
        <f t="shared" si="82"/>
        <v>0</v>
      </c>
      <c r="T192">
        <f t="shared" si="82"/>
        <v>0</v>
      </c>
      <c r="U192">
        <f t="shared" si="82"/>
        <v>0</v>
      </c>
      <c r="V192">
        <f t="shared" si="82"/>
        <v>0</v>
      </c>
      <c r="W192">
        <f t="shared" si="82"/>
        <v>0</v>
      </c>
      <c r="X192">
        <f t="shared" si="82"/>
        <v>0</v>
      </c>
      <c r="Y192">
        <f t="shared" si="82"/>
        <v>0</v>
      </c>
      <c r="Z192">
        <f t="shared" si="80"/>
        <v>0</v>
      </c>
      <c r="AA192">
        <f t="shared" si="80"/>
        <v>0</v>
      </c>
      <c r="AB192">
        <f t="shared" si="80"/>
        <v>0</v>
      </c>
      <c r="AC192">
        <f t="shared" si="80"/>
        <v>0</v>
      </c>
      <c r="AD192">
        <f t="shared" si="80"/>
        <v>0</v>
      </c>
      <c r="AE192">
        <f t="shared" si="80"/>
        <v>0</v>
      </c>
      <c r="AF192">
        <f t="shared" si="80"/>
        <v>0</v>
      </c>
      <c r="AG192">
        <f t="shared" si="80"/>
        <v>0</v>
      </c>
      <c r="AH192">
        <f t="shared" si="80"/>
        <v>0</v>
      </c>
      <c r="AI192">
        <f t="shared" si="80"/>
        <v>0</v>
      </c>
      <c r="AJ192">
        <f t="shared" si="80"/>
        <v>0</v>
      </c>
      <c r="AK192">
        <f t="shared" si="80"/>
        <v>0</v>
      </c>
      <c r="AL192">
        <f t="shared" si="80"/>
        <v>0</v>
      </c>
      <c r="AM192">
        <f t="shared" si="80"/>
        <v>1.8325043060669125E-2</v>
      </c>
      <c r="AN192">
        <f t="shared" si="80"/>
        <v>2.6562146558575743E-2</v>
      </c>
      <c r="AO192">
        <f t="shared" si="80"/>
        <v>3.8441036007580545E-2</v>
      </c>
      <c r="AP192">
        <f t="shared" si="80"/>
        <v>5.5247062307217779E-2</v>
      </c>
      <c r="AQ192">
        <f t="shared" si="80"/>
        <v>7.5813920503288529E-2</v>
      </c>
      <c r="AR192">
        <f t="shared" si="80"/>
        <v>7.5704567864567862E-2</v>
      </c>
      <c r="AS192">
        <f t="shared" si="80"/>
        <v>9.1114970169802662E-2</v>
      </c>
      <c r="AT192">
        <f t="shared" si="80"/>
        <v>8.2277515425750722E-2</v>
      </c>
      <c r="AU192">
        <f t="shared" si="80"/>
        <v>0.12677636901653613</v>
      </c>
      <c r="AV192">
        <f t="shared" si="80"/>
        <v>9.443133009546141E-2</v>
      </c>
      <c r="AW192">
        <f t="shared" si="80"/>
        <v>0.12304043584459973</v>
      </c>
      <c r="AX192">
        <f t="shared" si="80"/>
        <v>0.12496024673218835</v>
      </c>
      <c r="AY192">
        <f t="shared" si="80"/>
        <v>0.14525025541718142</v>
      </c>
      <c r="AZ192">
        <f t="shared" si="80"/>
        <v>0.15164714327310619</v>
      </c>
      <c r="BA192">
        <f t="shared" si="80"/>
        <v>0.14345908311509309</v>
      </c>
      <c r="BB192">
        <f t="shared" si="80"/>
        <v>0.13196450080404321</v>
      </c>
      <c r="BC192">
        <f t="shared" si="80"/>
        <v>0.13966475497358147</v>
      </c>
      <c r="BD192">
        <f t="shared" si="80"/>
        <v>0.126719400137836</v>
      </c>
      <c r="BE192">
        <f t="shared" si="80"/>
        <v>0.15177312566046405</v>
      </c>
      <c r="BF192">
        <f t="shared" si="80"/>
        <v>0.16293291431196874</v>
      </c>
      <c r="BG192">
        <f t="shared" si="80"/>
        <v>0.1302495524676569</v>
      </c>
      <c r="BH192">
        <f t="shared" si="80"/>
        <v>0.13798054167303203</v>
      </c>
      <c r="BI192">
        <f t="shared" si="80"/>
        <v>0.13798054167303203</v>
      </c>
      <c r="BJ192">
        <f t="shared" si="80"/>
        <v>0.29129225464306763</v>
      </c>
      <c r="BK192">
        <f t="shared" si="80"/>
        <v>0.29129225464306763</v>
      </c>
      <c r="BL192">
        <f t="shared" si="80"/>
        <v>0.29129225464306763</v>
      </c>
      <c r="BM192">
        <f t="shared" si="80"/>
        <v>0.29129225464306763</v>
      </c>
      <c r="BN192">
        <f t="shared" si="80"/>
        <v>0.29129225464306763</v>
      </c>
      <c r="BO192">
        <f t="shared" si="80"/>
        <v>0.29129225464306763</v>
      </c>
      <c r="BP192">
        <f t="shared" si="80"/>
        <v>0.28618186421073311</v>
      </c>
      <c r="BQ192">
        <f t="shared" si="80"/>
        <v>0.28618186421073311</v>
      </c>
      <c r="BR192">
        <f t="shared" si="80"/>
        <v>0.28618186421073311</v>
      </c>
      <c r="BS192">
        <f t="shared" si="80"/>
        <v>0.28618186421073311</v>
      </c>
      <c r="BT192">
        <f t="shared" si="80"/>
        <v>0.28618186421073311</v>
      </c>
      <c r="BU192">
        <f t="shared" si="80"/>
        <v>0.28618186421073311</v>
      </c>
      <c r="BV192">
        <f t="shared" si="80"/>
        <v>0.28618186421073311</v>
      </c>
      <c r="BW192">
        <f t="shared" si="81"/>
        <v>0.28618186421073311</v>
      </c>
      <c r="BX192">
        <f t="shared" si="81"/>
        <v>0.28618186421073311</v>
      </c>
      <c r="BY192">
        <f t="shared" si="81"/>
        <v>0.28618186421073311</v>
      </c>
      <c r="BZ192">
        <f t="shared" si="81"/>
        <v>0.28618186421073311</v>
      </c>
    </row>
    <row r="193" spans="1:78" x14ac:dyDescent="0.35">
      <c r="A193" s="12" t="s">
        <v>123</v>
      </c>
      <c r="B193" s="153" t="s">
        <v>3</v>
      </c>
      <c r="C193" t="s">
        <v>126</v>
      </c>
      <c r="D193" s="40" t="s">
        <v>4</v>
      </c>
      <c r="E193" s="40" t="s">
        <v>202</v>
      </c>
      <c r="F193" t="s">
        <v>13</v>
      </c>
      <c r="J193">
        <f>J160+J177</f>
        <v>0</v>
      </c>
      <c r="K193">
        <f t="shared" ref="K193:BV193" si="83">K160+K177</f>
        <v>0</v>
      </c>
      <c r="L193">
        <f t="shared" si="83"/>
        <v>0</v>
      </c>
      <c r="M193">
        <f t="shared" si="83"/>
        <v>0</v>
      </c>
      <c r="N193">
        <f t="shared" si="83"/>
        <v>0</v>
      </c>
      <c r="O193">
        <f t="shared" si="83"/>
        <v>0</v>
      </c>
      <c r="P193">
        <f t="shared" si="83"/>
        <v>0</v>
      </c>
      <c r="Q193">
        <f t="shared" si="83"/>
        <v>0</v>
      </c>
      <c r="R193">
        <f t="shared" si="83"/>
        <v>0</v>
      </c>
      <c r="S193">
        <f t="shared" si="83"/>
        <v>0</v>
      </c>
      <c r="T193">
        <f t="shared" si="83"/>
        <v>0</v>
      </c>
      <c r="U193">
        <f t="shared" si="83"/>
        <v>0</v>
      </c>
      <c r="V193">
        <f t="shared" si="83"/>
        <v>0</v>
      </c>
      <c r="W193">
        <f t="shared" si="83"/>
        <v>0</v>
      </c>
      <c r="X193">
        <f t="shared" si="83"/>
        <v>0</v>
      </c>
      <c r="Y193">
        <f t="shared" si="83"/>
        <v>0</v>
      </c>
      <c r="Z193">
        <f t="shared" si="83"/>
        <v>0</v>
      </c>
      <c r="AA193">
        <f t="shared" si="83"/>
        <v>0</v>
      </c>
      <c r="AB193">
        <f t="shared" si="83"/>
        <v>0</v>
      </c>
      <c r="AC193">
        <f t="shared" si="83"/>
        <v>0</v>
      </c>
      <c r="AD193">
        <f t="shared" si="83"/>
        <v>0</v>
      </c>
      <c r="AE193">
        <f t="shared" si="83"/>
        <v>0</v>
      </c>
      <c r="AF193">
        <f t="shared" si="83"/>
        <v>0</v>
      </c>
      <c r="AG193">
        <f t="shared" si="83"/>
        <v>0</v>
      </c>
      <c r="AH193">
        <f t="shared" si="83"/>
        <v>0</v>
      </c>
      <c r="AI193">
        <f t="shared" si="83"/>
        <v>0</v>
      </c>
      <c r="AJ193">
        <f t="shared" si="83"/>
        <v>0</v>
      </c>
      <c r="AK193">
        <f t="shared" si="83"/>
        <v>0</v>
      </c>
      <c r="AL193">
        <f t="shared" si="83"/>
        <v>0</v>
      </c>
      <c r="AM193">
        <f t="shared" si="83"/>
        <v>5.7265759564591012E-2</v>
      </c>
      <c r="AN193">
        <f t="shared" si="83"/>
        <v>8.3006707995549198E-2</v>
      </c>
      <c r="AO193">
        <f t="shared" si="83"/>
        <v>0.1201282375236892</v>
      </c>
      <c r="AP193">
        <f t="shared" si="83"/>
        <v>0.17264706971005556</v>
      </c>
      <c r="AQ193">
        <f t="shared" si="83"/>
        <v>0.23691850157277669</v>
      </c>
      <c r="AR193">
        <f t="shared" si="83"/>
        <v>0.23657677457677456</v>
      </c>
      <c r="AS193">
        <f t="shared" si="83"/>
        <v>0.28473428178063331</v>
      </c>
      <c r="AT193">
        <f t="shared" si="83"/>
        <v>0.25711723570547101</v>
      </c>
      <c r="AU193">
        <f t="shared" si="83"/>
        <v>0.39617615317667537</v>
      </c>
      <c r="AV193">
        <f t="shared" si="83"/>
        <v>0.29509790654831691</v>
      </c>
      <c r="AW193">
        <f t="shared" si="83"/>
        <v>0.38450136201437413</v>
      </c>
      <c r="AX193">
        <f t="shared" si="83"/>
        <v>0.39050077103808856</v>
      </c>
      <c r="AY193">
        <f t="shared" si="83"/>
        <v>0.45390704817869193</v>
      </c>
      <c r="AZ193">
        <f t="shared" si="83"/>
        <v>0.4738973227284568</v>
      </c>
      <c r="BA193">
        <f t="shared" si="83"/>
        <v>0.4483096347346659</v>
      </c>
      <c r="BB193">
        <f t="shared" si="83"/>
        <v>0.412389065012635</v>
      </c>
      <c r="BC193">
        <f t="shared" si="83"/>
        <v>0.43645235929244203</v>
      </c>
      <c r="BD193">
        <f t="shared" si="83"/>
        <v>0.39599812543073742</v>
      </c>
      <c r="BE193">
        <f t="shared" si="83"/>
        <v>0.47429101768895021</v>
      </c>
      <c r="BF193">
        <f t="shared" si="83"/>
        <v>0.50916535722490242</v>
      </c>
      <c r="BG193">
        <f t="shared" si="83"/>
        <v>0.40702985146142789</v>
      </c>
      <c r="BH193">
        <f t="shared" si="83"/>
        <v>0.43118919272822515</v>
      </c>
      <c r="BI193">
        <f t="shared" si="83"/>
        <v>0.43118919272822515</v>
      </c>
      <c r="BJ193">
        <f t="shared" si="83"/>
        <v>0.91028829575958636</v>
      </c>
      <c r="BK193">
        <f t="shared" si="83"/>
        <v>0</v>
      </c>
      <c r="BL193">
        <f t="shared" si="83"/>
        <v>0</v>
      </c>
      <c r="BM193">
        <f t="shared" si="83"/>
        <v>0</v>
      </c>
      <c r="BN193">
        <f t="shared" si="83"/>
        <v>0</v>
      </c>
      <c r="BO193">
        <f t="shared" si="83"/>
        <v>0</v>
      </c>
      <c r="BP193">
        <f t="shared" si="83"/>
        <v>0</v>
      </c>
      <c r="BQ193">
        <f t="shared" si="83"/>
        <v>0</v>
      </c>
      <c r="BR193">
        <f t="shared" si="83"/>
        <v>0</v>
      </c>
      <c r="BS193">
        <f t="shared" si="83"/>
        <v>0</v>
      </c>
      <c r="BT193">
        <f t="shared" si="83"/>
        <v>0</v>
      </c>
      <c r="BU193">
        <f t="shared" si="83"/>
        <v>0</v>
      </c>
      <c r="BV193">
        <f t="shared" si="83"/>
        <v>0</v>
      </c>
      <c r="BW193">
        <f t="shared" si="81"/>
        <v>0</v>
      </c>
      <c r="BX193">
        <f t="shared" si="81"/>
        <v>0</v>
      </c>
      <c r="BY193">
        <f t="shared" si="81"/>
        <v>0</v>
      </c>
      <c r="BZ193">
        <f t="shared" si="81"/>
        <v>0</v>
      </c>
    </row>
    <row r="194" spans="1:78" x14ac:dyDescent="0.35">
      <c r="A194" s="12"/>
      <c r="B194" s="153"/>
    </row>
    <row r="195" spans="1:78" x14ac:dyDescent="0.35">
      <c r="A195" s="12" t="s">
        <v>123</v>
      </c>
      <c r="B195" s="153" t="s">
        <v>3</v>
      </c>
      <c r="C195" t="s">
        <v>126</v>
      </c>
      <c r="D195" s="40" t="s">
        <v>5</v>
      </c>
      <c r="E195" s="40" t="s">
        <v>20</v>
      </c>
      <c r="F195" t="s">
        <v>15</v>
      </c>
      <c r="J195">
        <f t="shared" si="82"/>
        <v>0</v>
      </c>
      <c r="K195">
        <f t="shared" ref="K195:BV197" si="84">K162+K179</f>
        <v>0</v>
      </c>
      <c r="L195">
        <f t="shared" si="84"/>
        <v>0</v>
      </c>
      <c r="M195">
        <f t="shared" si="84"/>
        <v>0</v>
      </c>
      <c r="N195">
        <f t="shared" si="84"/>
        <v>0</v>
      </c>
      <c r="O195">
        <f t="shared" si="84"/>
        <v>0</v>
      </c>
      <c r="P195">
        <f t="shared" si="84"/>
        <v>0</v>
      </c>
      <c r="Q195">
        <f t="shared" si="84"/>
        <v>0</v>
      </c>
      <c r="R195">
        <f t="shared" si="84"/>
        <v>0</v>
      </c>
      <c r="S195">
        <f t="shared" si="84"/>
        <v>0</v>
      </c>
      <c r="T195">
        <f t="shared" si="84"/>
        <v>0</v>
      </c>
      <c r="U195">
        <f t="shared" si="84"/>
        <v>0</v>
      </c>
      <c r="V195">
        <f t="shared" si="84"/>
        <v>0</v>
      </c>
      <c r="W195">
        <f t="shared" si="84"/>
        <v>0</v>
      </c>
      <c r="X195">
        <f t="shared" si="84"/>
        <v>0</v>
      </c>
      <c r="Y195">
        <f t="shared" si="84"/>
        <v>0</v>
      </c>
      <c r="Z195">
        <f t="shared" si="84"/>
        <v>0</v>
      </c>
      <c r="AA195">
        <f t="shared" si="84"/>
        <v>0</v>
      </c>
      <c r="AB195">
        <f t="shared" si="84"/>
        <v>0</v>
      </c>
      <c r="AC195">
        <f t="shared" si="84"/>
        <v>0</v>
      </c>
      <c r="AD195">
        <f t="shared" si="84"/>
        <v>0</v>
      </c>
      <c r="AE195">
        <f t="shared" si="84"/>
        <v>0</v>
      </c>
      <c r="AF195">
        <f t="shared" si="84"/>
        <v>0</v>
      </c>
      <c r="AG195">
        <f t="shared" si="84"/>
        <v>0</v>
      </c>
      <c r="AH195">
        <f t="shared" si="84"/>
        <v>0</v>
      </c>
      <c r="AI195">
        <f t="shared" si="84"/>
        <v>0</v>
      </c>
      <c r="AJ195">
        <f t="shared" si="84"/>
        <v>0</v>
      </c>
      <c r="AK195">
        <f t="shared" si="84"/>
        <v>0</v>
      </c>
      <c r="AL195">
        <f t="shared" si="84"/>
        <v>0</v>
      </c>
      <c r="AM195">
        <f t="shared" si="84"/>
        <v>5.7882467744517375E-3</v>
      </c>
      <c r="AN195">
        <f t="shared" si="84"/>
        <v>8.4125601653155298E-3</v>
      </c>
      <c r="AO195">
        <f t="shared" si="84"/>
        <v>1.2095584333543906E-2</v>
      </c>
      <c r="AP195">
        <f t="shared" si="84"/>
        <v>1.6952036890808143E-2</v>
      </c>
      <c r="AQ195">
        <f t="shared" si="84"/>
        <v>2.1913903345724906E-2</v>
      </c>
      <c r="AR195">
        <f t="shared" si="84"/>
        <v>2.1544540540540544E-2</v>
      </c>
      <c r="AS195">
        <f t="shared" si="84"/>
        <v>2.4307092550099434E-2</v>
      </c>
      <c r="AT195">
        <f t="shared" si="84"/>
        <v>2.1126494117647054E-2</v>
      </c>
      <c r="AU195">
        <f t="shared" si="84"/>
        <v>2.8134866260516388E-2</v>
      </c>
      <c r="AV195">
        <f t="shared" si="84"/>
        <v>2.2671646424384531E-2</v>
      </c>
      <c r="AW195">
        <f t="shared" si="84"/>
        <v>2.8796375332964773E-2</v>
      </c>
      <c r="AX195">
        <f t="shared" si="84"/>
        <v>2.8919151355107704E-2</v>
      </c>
      <c r="AY195">
        <f t="shared" si="84"/>
        <v>3.3145514173149482E-2</v>
      </c>
      <c r="AZ195">
        <f t="shared" si="84"/>
        <v>3.5846285228265357E-2</v>
      </c>
      <c r="BA195">
        <f t="shared" si="84"/>
        <v>3.3176991977946241E-2</v>
      </c>
      <c r="BB195">
        <f t="shared" si="84"/>
        <v>3.051870323914542E-2</v>
      </c>
      <c r="BC195">
        <f t="shared" si="84"/>
        <v>3.229949860785665E-2</v>
      </c>
      <c r="BD195">
        <f t="shared" si="84"/>
        <v>2.9305697698139212E-2</v>
      </c>
      <c r="BE195">
        <f t="shared" si="84"/>
        <v>3.5099734803583735E-2</v>
      </c>
      <c r="BF195">
        <f t="shared" si="84"/>
        <v>3.7680597656788418E-2</v>
      </c>
      <c r="BG195">
        <f t="shared" si="84"/>
        <v>2.9550752228078583E-2</v>
      </c>
      <c r="BH195">
        <f t="shared" si="84"/>
        <v>3.3249744876803218E-2</v>
      </c>
      <c r="BI195">
        <f t="shared" si="84"/>
        <v>3.3249744876803218E-2</v>
      </c>
      <c r="BJ195">
        <f t="shared" si="84"/>
        <v>7.0193905851029012E-2</v>
      </c>
      <c r="BK195">
        <f t="shared" si="84"/>
        <v>7.0193905851029012E-2</v>
      </c>
      <c r="BL195">
        <f t="shared" si="84"/>
        <v>7.0193905851029012E-2</v>
      </c>
      <c r="BM195">
        <f t="shared" si="84"/>
        <v>7.0193905851029012E-2</v>
      </c>
      <c r="BN195">
        <f t="shared" si="84"/>
        <v>7.0193905851029012E-2</v>
      </c>
      <c r="BO195">
        <f t="shared" si="84"/>
        <v>7.0193905851029012E-2</v>
      </c>
      <c r="BP195">
        <f t="shared" si="84"/>
        <v>6.8962433818554825E-2</v>
      </c>
      <c r="BQ195">
        <f t="shared" si="84"/>
        <v>6.8962433818554825E-2</v>
      </c>
      <c r="BR195">
        <f t="shared" si="84"/>
        <v>6.8962433818554825E-2</v>
      </c>
      <c r="BS195">
        <f t="shared" si="84"/>
        <v>6.8962433818554825E-2</v>
      </c>
      <c r="BT195">
        <f t="shared" si="84"/>
        <v>6.8962433818554825E-2</v>
      </c>
      <c r="BU195">
        <f t="shared" si="84"/>
        <v>6.8962433818554825E-2</v>
      </c>
      <c r="BV195">
        <f t="shared" si="84"/>
        <v>6.8962433818554825E-2</v>
      </c>
      <c r="BW195">
        <f t="shared" ref="BW195:BZ197" si="85">BW162+BW179</f>
        <v>6.8962433818554825E-2</v>
      </c>
      <c r="BX195">
        <f t="shared" si="85"/>
        <v>6.8962433818554825E-2</v>
      </c>
      <c r="BY195">
        <f t="shared" si="85"/>
        <v>6.8962433818554825E-2</v>
      </c>
      <c r="BZ195">
        <f t="shared" si="85"/>
        <v>6.8962433818554825E-2</v>
      </c>
    </row>
    <row r="196" spans="1:78" x14ac:dyDescent="0.35">
      <c r="A196" s="12" t="s">
        <v>123</v>
      </c>
      <c r="B196" s="153" t="s">
        <v>3</v>
      </c>
      <c r="C196" t="s">
        <v>126</v>
      </c>
      <c r="D196" s="40" t="s">
        <v>5</v>
      </c>
      <c r="E196" s="40" t="s">
        <v>29</v>
      </c>
      <c r="F196" t="s">
        <v>14</v>
      </c>
      <c r="J196">
        <f t="shared" si="82"/>
        <v>0</v>
      </c>
      <c r="K196">
        <f t="shared" si="84"/>
        <v>0</v>
      </c>
      <c r="L196">
        <f t="shared" si="84"/>
        <v>0</v>
      </c>
      <c r="M196">
        <f t="shared" si="84"/>
        <v>0</v>
      </c>
      <c r="N196">
        <f t="shared" si="84"/>
        <v>0</v>
      </c>
      <c r="O196">
        <f t="shared" si="84"/>
        <v>0</v>
      </c>
      <c r="P196">
        <f t="shared" si="84"/>
        <v>0</v>
      </c>
      <c r="Q196">
        <f t="shared" si="84"/>
        <v>0</v>
      </c>
      <c r="R196">
        <f t="shared" si="84"/>
        <v>0</v>
      </c>
      <c r="S196">
        <f t="shared" si="84"/>
        <v>0</v>
      </c>
      <c r="T196">
        <f t="shared" si="84"/>
        <v>0</v>
      </c>
      <c r="U196">
        <f t="shared" si="84"/>
        <v>0</v>
      </c>
      <c r="V196">
        <f t="shared" si="84"/>
        <v>0</v>
      </c>
      <c r="W196">
        <f t="shared" si="84"/>
        <v>0</v>
      </c>
      <c r="X196">
        <f t="shared" si="84"/>
        <v>0</v>
      </c>
      <c r="Y196">
        <f t="shared" si="84"/>
        <v>0</v>
      </c>
      <c r="Z196">
        <f t="shared" si="84"/>
        <v>0</v>
      </c>
      <c r="AA196">
        <f t="shared" si="84"/>
        <v>0</v>
      </c>
      <c r="AB196">
        <f t="shared" si="84"/>
        <v>0</v>
      </c>
      <c r="AC196">
        <f t="shared" si="84"/>
        <v>0</v>
      </c>
      <c r="AD196">
        <f t="shared" si="84"/>
        <v>0</v>
      </c>
      <c r="AE196">
        <f t="shared" si="84"/>
        <v>0</v>
      </c>
      <c r="AF196">
        <f t="shared" si="84"/>
        <v>0</v>
      </c>
      <c r="AG196">
        <f t="shared" si="84"/>
        <v>0</v>
      </c>
      <c r="AH196">
        <f t="shared" si="84"/>
        <v>0</v>
      </c>
      <c r="AI196">
        <f t="shared" si="84"/>
        <v>0</v>
      </c>
      <c r="AJ196">
        <f t="shared" si="84"/>
        <v>0</v>
      </c>
      <c r="AK196">
        <f t="shared" si="84"/>
        <v>0</v>
      </c>
      <c r="AL196">
        <f t="shared" si="84"/>
        <v>0</v>
      </c>
      <c r="AM196">
        <f t="shared" si="84"/>
        <v>2.0354274371698417E-2</v>
      </c>
      <c r="AN196">
        <f t="shared" si="84"/>
        <v>2.958262915275791E-2</v>
      </c>
      <c r="AO196">
        <f t="shared" si="84"/>
        <v>4.2533922931143407E-2</v>
      </c>
      <c r="AP196">
        <f t="shared" si="84"/>
        <v>5.9611558297347322E-2</v>
      </c>
      <c r="AQ196">
        <f t="shared" si="84"/>
        <v>7.7059879897054609E-2</v>
      </c>
      <c r="AR196">
        <f t="shared" si="84"/>
        <v>7.5761021681021695E-2</v>
      </c>
      <c r="AS196">
        <f t="shared" si="84"/>
        <v>8.5475490286063938E-2</v>
      </c>
      <c r="AT196">
        <f t="shared" si="84"/>
        <v>7.4290968325791851E-2</v>
      </c>
      <c r="AU196">
        <f t="shared" si="84"/>
        <v>9.8935793443574116E-2</v>
      </c>
      <c r="AV196">
        <f t="shared" si="84"/>
        <v>7.972447094289066E-2</v>
      </c>
      <c r="AW196">
        <f t="shared" si="84"/>
        <v>0.10126197919284316</v>
      </c>
      <c r="AX196">
        <f t="shared" si="84"/>
        <v>0.10169371905092821</v>
      </c>
      <c r="AY196">
        <f t="shared" si="84"/>
        <v>0.11655565423525092</v>
      </c>
      <c r="AZ196">
        <f t="shared" si="84"/>
        <v>0.12605287113236172</v>
      </c>
      <c r="BA196">
        <f t="shared" si="84"/>
        <v>0.11666634541695384</v>
      </c>
      <c r="BB196">
        <f t="shared" si="84"/>
        <v>0.10731851688490698</v>
      </c>
      <c r="BC196">
        <f t="shared" si="84"/>
        <v>0.11358065444521022</v>
      </c>
      <c r="BD196">
        <f t="shared" si="84"/>
        <v>0.10305300289455548</v>
      </c>
      <c r="BE196">
        <f t="shared" si="84"/>
        <v>0.12342763886974502</v>
      </c>
      <c r="BF196">
        <f t="shared" si="84"/>
        <v>0.1325032005513439</v>
      </c>
      <c r="BG196">
        <f t="shared" si="84"/>
        <v>0.10391473310972689</v>
      </c>
      <c r="BH196">
        <f t="shared" si="84"/>
        <v>0.11692217978656078</v>
      </c>
      <c r="BI196">
        <f t="shared" si="84"/>
        <v>0.11692217978656078</v>
      </c>
      <c r="BJ196">
        <f t="shared" si="84"/>
        <v>0.24683571288273942</v>
      </c>
      <c r="BK196">
        <f t="shared" si="84"/>
        <v>0.24683571288273942</v>
      </c>
      <c r="BL196">
        <f t="shared" si="84"/>
        <v>0.24683571288273942</v>
      </c>
      <c r="BM196">
        <f t="shared" si="84"/>
        <v>0.24683571288273942</v>
      </c>
      <c r="BN196">
        <f t="shared" si="84"/>
        <v>0.24683571288273942</v>
      </c>
      <c r="BO196">
        <f t="shared" si="84"/>
        <v>0.24683571288273942</v>
      </c>
      <c r="BP196">
        <f t="shared" si="84"/>
        <v>0.24250526177953347</v>
      </c>
      <c r="BQ196">
        <f t="shared" si="84"/>
        <v>0.24250526177953347</v>
      </c>
      <c r="BR196">
        <f t="shared" si="84"/>
        <v>0.24250526177953347</v>
      </c>
      <c r="BS196">
        <f t="shared" si="84"/>
        <v>0.24250526177953347</v>
      </c>
      <c r="BT196">
        <f t="shared" si="84"/>
        <v>0.24250526177953347</v>
      </c>
      <c r="BU196">
        <f t="shared" si="84"/>
        <v>0.24250526177953347</v>
      </c>
      <c r="BV196">
        <f t="shared" si="84"/>
        <v>0.24250526177953347</v>
      </c>
      <c r="BW196">
        <f t="shared" si="85"/>
        <v>0.24250526177953347</v>
      </c>
      <c r="BX196">
        <f t="shared" si="85"/>
        <v>0.24250526177953347</v>
      </c>
      <c r="BY196">
        <f t="shared" si="85"/>
        <v>0.24250526177953347</v>
      </c>
      <c r="BZ196">
        <f t="shared" si="85"/>
        <v>0.24250526177953347</v>
      </c>
    </row>
    <row r="197" spans="1:78" x14ac:dyDescent="0.35">
      <c r="A197" s="12" t="s">
        <v>123</v>
      </c>
      <c r="B197" s="153" t="s">
        <v>3</v>
      </c>
      <c r="C197" t="s">
        <v>126</v>
      </c>
      <c r="D197" s="40" t="s">
        <v>5</v>
      </c>
      <c r="E197" s="40" t="s">
        <v>202</v>
      </c>
      <c r="F197" t="s">
        <v>13</v>
      </c>
      <c r="J197">
        <f t="shared" si="82"/>
        <v>0</v>
      </c>
      <c r="K197">
        <f t="shared" si="84"/>
        <v>0</v>
      </c>
      <c r="L197">
        <f t="shared" si="84"/>
        <v>0</v>
      </c>
      <c r="M197">
        <f t="shared" si="84"/>
        <v>0</v>
      </c>
      <c r="N197">
        <f t="shared" si="84"/>
        <v>0</v>
      </c>
      <c r="O197">
        <f t="shared" si="84"/>
        <v>0</v>
      </c>
      <c r="P197">
        <f t="shared" si="84"/>
        <v>0</v>
      </c>
      <c r="Q197">
        <f t="shared" si="84"/>
        <v>0</v>
      </c>
      <c r="R197">
        <f t="shared" si="84"/>
        <v>0</v>
      </c>
      <c r="S197">
        <f t="shared" si="84"/>
        <v>0</v>
      </c>
      <c r="T197">
        <f t="shared" si="84"/>
        <v>0</v>
      </c>
      <c r="U197">
        <f t="shared" si="84"/>
        <v>0</v>
      </c>
      <c r="V197">
        <f t="shared" si="84"/>
        <v>0</v>
      </c>
      <c r="W197">
        <f t="shared" si="84"/>
        <v>0</v>
      </c>
      <c r="X197">
        <f t="shared" si="84"/>
        <v>0</v>
      </c>
      <c r="Y197">
        <f t="shared" si="84"/>
        <v>0</v>
      </c>
      <c r="Z197">
        <f t="shared" si="84"/>
        <v>0</v>
      </c>
      <c r="AA197">
        <f t="shared" si="84"/>
        <v>0</v>
      </c>
      <c r="AB197">
        <f t="shared" si="84"/>
        <v>0</v>
      </c>
      <c r="AC197">
        <f t="shared" si="84"/>
        <v>0</v>
      </c>
      <c r="AD197">
        <f t="shared" si="84"/>
        <v>0</v>
      </c>
      <c r="AE197">
        <f t="shared" si="84"/>
        <v>0</v>
      </c>
      <c r="AF197">
        <f t="shared" si="84"/>
        <v>0</v>
      </c>
      <c r="AG197">
        <f t="shared" si="84"/>
        <v>0</v>
      </c>
      <c r="AH197">
        <f t="shared" si="84"/>
        <v>0</v>
      </c>
      <c r="AI197">
        <f t="shared" si="84"/>
        <v>0</v>
      </c>
      <c r="AJ197">
        <f t="shared" si="84"/>
        <v>0</v>
      </c>
      <c r="AK197">
        <f t="shared" si="84"/>
        <v>0</v>
      </c>
      <c r="AL197">
        <f t="shared" si="84"/>
        <v>0</v>
      </c>
      <c r="AM197">
        <f t="shared" si="84"/>
        <v>6.3607107411557548E-2</v>
      </c>
      <c r="AN197">
        <f t="shared" si="84"/>
        <v>9.2445716102368472E-2</v>
      </c>
      <c r="AO197">
        <f t="shared" si="84"/>
        <v>0.13291850915982314</v>
      </c>
      <c r="AP197">
        <f t="shared" si="84"/>
        <v>0.18628611967921035</v>
      </c>
      <c r="AQ197">
        <f t="shared" si="84"/>
        <v>0.24081212467829569</v>
      </c>
      <c r="AR197">
        <f t="shared" si="84"/>
        <v>0.23675319275319279</v>
      </c>
      <c r="AS197">
        <f t="shared" si="84"/>
        <v>0.26711090714394981</v>
      </c>
      <c r="AT197">
        <f t="shared" si="84"/>
        <v>0.23215927601809955</v>
      </c>
      <c r="AU197">
        <f t="shared" si="84"/>
        <v>0.30917435451116915</v>
      </c>
      <c r="AV197">
        <f t="shared" si="84"/>
        <v>0.24913897169653329</v>
      </c>
      <c r="AW197">
        <f t="shared" si="84"/>
        <v>0.31644368497763486</v>
      </c>
      <c r="AX197">
        <f t="shared" si="84"/>
        <v>0.31779287203415063</v>
      </c>
      <c r="AY197">
        <f t="shared" si="84"/>
        <v>0.36423641948515911</v>
      </c>
      <c r="AZ197">
        <f t="shared" si="84"/>
        <v>0.3939152222886303</v>
      </c>
      <c r="BA197">
        <f t="shared" si="84"/>
        <v>0.36458232942798074</v>
      </c>
      <c r="BB197">
        <f t="shared" si="84"/>
        <v>0.33537036526533426</v>
      </c>
      <c r="BC197">
        <f t="shared" si="84"/>
        <v>0.3549395451412819</v>
      </c>
      <c r="BD197">
        <f t="shared" si="84"/>
        <v>0.32204063404548589</v>
      </c>
      <c r="BE197">
        <f t="shared" si="84"/>
        <v>0.38571137146795315</v>
      </c>
      <c r="BF197">
        <f t="shared" si="84"/>
        <v>0.41407250172294968</v>
      </c>
      <c r="BG197">
        <f t="shared" si="84"/>
        <v>0.32473354096789653</v>
      </c>
      <c r="BH197">
        <f t="shared" si="84"/>
        <v>0.36538181183300245</v>
      </c>
      <c r="BI197">
        <f t="shared" si="84"/>
        <v>0.36538181183300245</v>
      </c>
      <c r="BJ197">
        <f t="shared" si="84"/>
        <v>0.77136160275856069</v>
      </c>
      <c r="BK197">
        <f t="shared" si="84"/>
        <v>0</v>
      </c>
      <c r="BL197">
        <f t="shared" si="84"/>
        <v>0</v>
      </c>
      <c r="BM197">
        <f t="shared" si="84"/>
        <v>0</v>
      </c>
      <c r="BN197">
        <f t="shared" si="84"/>
        <v>0</v>
      </c>
      <c r="BO197">
        <f t="shared" si="84"/>
        <v>0</v>
      </c>
      <c r="BP197">
        <f t="shared" si="84"/>
        <v>0</v>
      </c>
      <c r="BQ197">
        <f t="shared" si="84"/>
        <v>0</v>
      </c>
      <c r="BR197">
        <f t="shared" si="84"/>
        <v>0</v>
      </c>
      <c r="BS197">
        <f t="shared" si="84"/>
        <v>0</v>
      </c>
      <c r="BT197">
        <f t="shared" si="84"/>
        <v>0</v>
      </c>
      <c r="BU197">
        <f t="shared" si="84"/>
        <v>0</v>
      </c>
      <c r="BV197">
        <f t="shared" si="84"/>
        <v>0</v>
      </c>
      <c r="BW197">
        <f t="shared" si="85"/>
        <v>0</v>
      </c>
      <c r="BX197">
        <f t="shared" si="85"/>
        <v>0</v>
      </c>
      <c r="BY197">
        <f t="shared" si="85"/>
        <v>0</v>
      </c>
      <c r="BZ197">
        <f t="shared" si="85"/>
        <v>0</v>
      </c>
    </row>
    <row r="198" spans="1:78" x14ac:dyDescent="0.35">
      <c r="A198" s="12"/>
      <c r="B198" s="153"/>
    </row>
    <row r="199" spans="1:78" x14ac:dyDescent="0.35">
      <c r="A199" s="12" t="s">
        <v>123</v>
      </c>
      <c r="B199" s="153" t="s">
        <v>3</v>
      </c>
      <c r="C199" t="s">
        <v>126</v>
      </c>
      <c r="D199" s="40" t="s">
        <v>17</v>
      </c>
      <c r="E199" s="40" t="s">
        <v>20</v>
      </c>
      <c r="F199" t="s">
        <v>15</v>
      </c>
      <c r="J199">
        <f t="shared" si="82"/>
        <v>0</v>
      </c>
      <c r="K199">
        <f t="shared" ref="K199:BV201" si="86">K166+K183</f>
        <v>0</v>
      </c>
      <c r="L199">
        <f t="shared" si="86"/>
        <v>0</v>
      </c>
      <c r="M199">
        <f t="shared" si="86"/>
        <v>0</v>
      </c>
      <c r="N199">
        <f t="shared" si="86"/>
        <v>0</v>
      </c>
      <c r="O199">
        <f t="shared" si="86"/>
        <v>0</v>
      </c>
      <c r="P199">
        <f t="shared" si="86"/>
        <v>0</v>
      </c>
      <c r="Q199">
        <f t="shared" si="86"/>
        <v>0</v>
      </c>
      <c r="R199">
        <f t="shared" si="86"/>
        <v>0</v>
      </c>
      <c r="S199">
        <f t="shared" si="86"/>
        <v>0</v>
      </c>
      <c r="T199">
        <f t="shared" si="86"/>
        <v>0</v>
      </c>
      <c r="U199">
        <f t="shared" si="86"/>
        <v>0</v>
      </c>
      <c r="V199">
        <f t="shared" si="86"/>
        <v>0</v>
      </c>
      <c r="W199">
        <f t="shared" si="86"/>
        <v>0</v>
      </c>
      <c r="X199">
        <f t="shared" si="86"/>
        <v>0</v>
      </c>
      <c r="Y199">
        <f t="shared" si="86"/>
        <v>0</v>
      </c>
      <c r="Z199">
        <f t="shared" si="86"/>
        <v>0</v>
      </c>
      <c r="AA199">
        <f t="shared" si="86"/>
        <v>0</v>
      </c>
      <c r="AB199">
        <f t="shared" si="86"/>
        <v>0</v>
      </c>
      <c r="AC199">
        <f t="shared" si="86"/>
        <v>0</v>
      </c>
      <c r="AD199">
        <f t="shared" si="86"/>
        <v>0</v>
      </c>
      <c r="AE199">
        <f t="shared" si="86"/>
        <v>0</v>
      </c>
      <c r="AF199">
        <f t="shared" si="86"/>
        <v>0</v>
      </c>
      <c r="AG199">
        <f t="shared" si="86"/>
        <v>0</v>
      </c>
      <c r="AH199">
        <f t="shared" si="86"/>
        <v>0</v>
      </c>
      <c r="AI199">
        <f t="shared" si="86"/>
        <v>0</v>
      </c>
      <c r="AJ199">
        <f t="shared" si="86"/>
        <v>0</v>
      </c>
      <c r="AK199">
        <f t="shared" si="86"/>
        <v>0</v>
      </c>
      <c r="AL199">
        <f t="shared" si="86"/>
        <v>0</v>
      </c>
      <c r="AM199">
        <f t="shared" si="86"/>
        <v>8.0063631182967815E-4</v>
      </c>
      <c r="AN199">
        <f t="shared" si="86"/>
        <v>1.2394160038149739E-3</v>
      </c>
      <c r="AO199">
        <f t="shared" si="86"/>
        <v>1.7042058875552748E-3</v>
      </c>
      <c r="AP199">
        <f t="shared" si="86"/>
        <v>2.2563238001233766E-3</v>
      </c>
      <c r="AQ199">
        <f t="shared" si="86"/>
        <v>3.0167114669716897E-3</v>
      </c>
      <c r="AR199">
        <f t="shared" si="86"/>
        <v>3.1856888624888623E-3</v>
      </c>
      <c r="AS199">
        <f t="shared" si="86"/>
        <v>3.7528870123910043E-3</v>
      </c>
      <c r="AT199">
        <f t="shared" si="86"/>
        <v>3.2082200904977377E-3</v>
      </c>
      <c r="AU199">
        <f t="shared" si="86"/>
        <v>6.0046665970409051E-3</v>
      </c>
      <c r="AV199">
        <f t="shared" si="86"/>
        <v>6.0974264143359566E-3</v>
      </c>
      <c r="AW199">
        <f t="shared" si="86"/>
        <v>4.9065707594109671E-3</v>
      </c>
      <c r="AX199">
        <f t="shared" si="86"/>
        <v>4.97656782289288E-3</v>
      </c>
      <c r="AY199">
        <f t="shared" si="86"/>
        <v>5.5930124536743347E-3</v>
      </c>
      <c r="AZ199">
        <f t="shared" si="86"/>
        <v>6.1825488115488927E-3</v>
      </c>
      <c r="BA199">
        <f t="shared" si="86"/>
        <v>5.6894121461061337E-3</v>
      </c>
      <c r="BB199">
        <f t="shared" si="86"/>
        <v>5.2335510406616124E-3</v>
      </c>
      <c r="BC199">
        <f t="shared" si="86"/>
        <v>5.5389337229496899E-3</v>
      </c>
      <c r="BD199">
        <f t="shared" si="86"/>
        <v>5.025536749827704E-3</v>
      </c>
      <c r="BE199">
        <f t="shared" si="86"/>
        <v>6.0191369262577541E-3</v>
      </c>
      <c r="BF199">
        <f t="shared" si="86"/>
        <v>6.461720523776705E-3</v>
      </c>
      <c r="BG199">
        <f t="shared" si="86"/>
        <v>7.1976064398658352E-3</v>
      </c>
      <c r="BH199">
        <f t="shared" si="86"/>
        <v>7.4825254795835988E-3</v>
      </c>
      <c r="BI199">
        <f t="shared" si="86"/>
        <v>7.4825254795835988E-3</v>
      </c>
      <c r="BJ199">
        <f t="shared" si="86"/>
        <v>1.579644267912093E-2</v>
      </c>
      <c r="BK199">
        <f t="shared" si="86"/>
        <v>1.579644267912093E-2</v>
      </c>
      <c r="BL199">
        <f t="shared" si="86"/>
        <v>1.579644267912093E-2</v>
      </c>
      <c r="BM199">
        <f t="shared" si="86"/>
        <v>1.579644267912093E-2</v>
      </c>
      <c r="BN199">
        <f t="shared" si="86"/>
        <v>1.579644267912093E-2</v>
      </c>
      <c r="BO199">
        <f t="shared" si="86"/>
        <v>1.579644267912093E-2</v>
      </c>
      <c r="BP199">
        <f t="shared" si="86"/>
        <v>1.5519312105803016E-2</v>
      </c>
      <c r="BQ199">
        <f t="shared" si="86"/>
        <v>1.5519312105803016E-2</v>
      </c>
      <c r="BR199">
        <f t="shared" si="86"/>
        <v>1.5519312105803016E-2</v>
      </c>
      <c r="BS199">
        <f t="shared" si="86"/>
        <v>1.5519312105803016E-2</v>
      </c>
      <c r="BT199">
        <f t="shared" si="86"/>
        <v>1.5519312105803016E-2</v>
      </c>
      <c r="BU199">
        <f t="shared" si="86"/>
        <v>1.5519312105803016E-2</v>
      </c>
      <c r="BV199">
        <f t="shared" si="86"/>
        <v>1.5519312105803016E-2</v>
      </c>
      <c r="BW199">
        <f t="shared" ref="BW199:BZ201" si="87">BW166+BW183</f>
        <v>1.5519312105803016E-2</v>
      </c>
      <c r="BX199">
        <f t="shared" si="87"/>
        <v>1.5519312105803016E-2</v>
      </c>
      <c r="BY199">
        <f t="shared" si="87"/>
        <v>1.5519312105803016E-2</v>
      </c>
      <c r="BZ199">
        <f t="shared" si="87"/>
        <v>1.5519312105803016E-2</v>
      </c>
    </row>
    <row r="200" spans="1:78" x14ac:dyDescent="0.35">
      <c r="A200" s="12" t="s">
        <v>123</v>
      </c>
      <c r="B200" s="153" t="s">
        <v>3</v>
      </c>
      <c r="C200" t="s">
        <v>126</v>
      </c>
      <c r="D200" s="40" t="s">
        <v>17</v>
      </c>
      <c r="E200" s="40" t="s">
        <v>29</v>
      </c>
      <c r="F200" t="s">
        <v>14</v>
      </c>
      <c r="J200">
        <f t="shared" si="82"/>
        <v>0</v>
      </c>
      <c r="K200">
        <f t="shared" si="86"/>
        <v>0</v>
      </c>
      <c r="L200">
        <f t="shared" si="86"/>
        <v>0</v>
      </c>
      <c r="M200">
        <f t="shared" si="86"/>
        <v>0</v>
      </c>
      <c r="N200">
        <f t="shared" si="86"/>
        <v>0</v>
      </c>
      <c r="O200">
        <f t="shared" si="86"/>
        <v>0</v>
      </c>
      <c r="P200">
        <f t="shared" si="86"/>
        <v>0</v>
      </c>
      <c r="Q200">
        <f t="shared" si="86"/>
        <v>0</v>
      </c>
      <c r="R200">
        <f t="shared" si="86"/>
        <v>0</v>
      </c>
      <c r="S200">
        <f t="shared" si="86"/>
        <v>0</v>
      </c>
      <c r="T200">
        <f t="shared" si="86"/>
        <v>0</v>
      </c>
      <c r="U200">
        <f t="shared" si="86"/>
        <v>0</v>
      </c>
      <c r="V200">
        <f t="shared" si="86"/>
        <v>0</v>
      </c>
      <c r="W200">
        <f t="shared" si="86"/>
        <v>0</v>
      </c>
      <c r="X200">
        <f t="shared" si="86"/>
        <v>0</v>
      </c>
      <c r="Y200">
        <f t="shared" si="86"/>
        <v>0</v>
      </c>
      <c r="Z200">
        <f t="shared" si="86"/>
        <v>0</v>
      </c>
      <c r="AA200">
        <f t="shared" si="86"/>
        <v>0</v>
      </c>
      <c r="AB200">
        <f t="shared" si="86"/>
        <v>0</v>
      </c>
      <c r="AC200">
        <f t="shared" si="86"/>
        <v>0</v>
      </c>
      <c r="AD200">
        <f t="shared" si="86"/>
        <v>0</v>
      </c>
      <c r="AE200">
        <f t="shared" si="86"/>
        <v>0</v>
      </c>
      <c r="AF200">
        <f t="shared" si="86"/>
        <v>0</v>
      </c>
      <c r="AG200">
        <f t="shared" si="86"/>
        <v>0</v>
      </c>
      <c r="AH200">
        <f t="shared" si="86"/>
        <v>0</v>
      </c>
      <c r="AI200">
        <f t="shared" si="86"/>
        <v>0</v>
      </c>
      <c r="AJ200">
        <f t="shared" si="86"/>
        <v>0</v>
      </c>
      <c r="AK200">
        <f t="shared" si="86"/>
        <v>0</v>
      </c>
      <c r="AL200">
        <f t="shared" si="86"/>
        <v>0</v>
      </c>
      <c r="AM200">
        <f t="shared" si="86"/>
        <v>1.1645619081158957E-2</v>
      </c>
      <c r="AN200">
        <f t="shared" si="86"/>
        <v>1.802786914639962E-2</v>
      </c>
      <c r="AO200">
        <f t="shared" si="86"/>
        <v>2.4788449273531275E-2</v>
      </c>
      <c r="AP200">
        <f t="shared" si="86"/>
        <v>3.2819255274521848E-2</v>
      </c>
      <c r="AQ200">
        <f t="shared" si="86"/>
        <v>4.3879439519588212E-2</v>
      </c>
      <c r="AR200">
        <f t="shared" si="86"/>
        <v>4.6337292545292542E-2</v>
      </c>
      <c r="AS200">
        <f t="shared" si="86"/>
        <v>5.4587447452960063E-2</v>
      </c>
      <c r="AT200">
        <f t="shared" si="86"/>
        <v>4.6665019498148913E-2</v>
      </c>
      <c r="AU200">
        <f t="shared" si="86"/>
        <v>8.7340605047867698E-2</v>
      </c>
      <c r="AV200">
        <f t="shared" si="86"/>
        <v>8.8689838753977568E-2</v>
      </c>
      <c r="AW200">
        <f t="shared" si="86"/>
        <v>7.1368301955068617E-2</v>
      </c>
      <c r="AX200">
        <f t="shared" si="86"/>
        <v>7.2386441060260084E-2</v>
      </c>
      <c r="AY200">
        <f t="shared" si="86"/>
        <v>8.1352908417081246E-2</v>
      </c>
      <c r="AZ200">
        <f t="shared" si="86"/>
        <v>8.9927982713438437E-2</v>
      </c>
      <c r="BA200">
        <f t="shared" si="86"/>
        <v>8.2755085761543778E-2</v>
      </c>
      <c r="BB200">
        <f t="shared" si="86"/>
        <v>7.6124378773259838E-2</v>
      </c>
      <c r="BC200">
        <f t="shared" si="86"/>
        <v>8.0566308697450045E-2</v>
      </c>
      <c r="BD200">
        <f t="shared" si="86"/>
        <v>7.3098716361130259E-2</v>
      </c>
      <c r="BE200">
        <f t="shared" si="86"/>
        <v>8.7551082563749161E-2</v>
      </c>
      <c r="BF200">
        <f t="shared" si="86"/>
        <v>9.3988662164024808E-2</v>
      </c>
      <c r="BG200">
        <f t="shared" si="86"/>
        <v>0.10469245730713941</v>
      </c>
      <c r="BH200">
        <f t="shared" si="86"/>
        <v>0.10883673424848871</v>
      </c>
      <c r="BI200">
        <f t="shared" si="86"/>
        <v>0.10883673424848871</v>
      </c>
      <c r="BJ200">
        <f t="shared" si="86"/>
        <v>0.22976643896903171</v>
      </c>
      <c r="BK200">
        <f t="shared" si="86"/>
        <v>0.22976643896903171</v>
      </c>
      <c r="BL200">
        <f t="shared" si="86"/>
        <v>0.22976643896903171</v>
      </c>
      <c r="BM200">
        <f t="shared" si="86"/>
        <v>0.22976643896903171</v>
      </c>
      <c r="BN200">
        <f t="shared" si="86"/>
        <v>0.22976643896903171</v>
      </c>
      <c r="BO200">
        <f t="shared" si="86"/>
        <v>0.22976643896903171</v>
      </c>
      <c r="BP200">
        <f t="shared" si="86"/>
        <v>0.22573544881168028</v>
      </c>
      <c r="BQ200">
        <f t="shared" si="86"/>
        <v>0.22573544881168028</v>
      </c>
      <c r="BR200">
        <f t="shared" si="86"/>
        <v>0.22573544881168028</v>
      </c>
      <c r="BS200">
        <f t="shared" si="86"/>
        <v>0.22573544881168028</v>
      </c>
      <c r="BT200">
        <f t="shared" si="86"/>
        <v>0.22573544881168028</v>
      </c>
      <c r="BU200">
        <f t="shared" si="86"/>
        <v>0.22573544881168028</v>
      </c>
      <c r="BV200">
        <f t="shared" si="86"/>
        <v>0.22573544881168028</v>
      </c>
      <c r="BW200">
        <f t="shared" si="87"/>
        <v>0.22573544881168028</v>
      </c>
      <c r="BX200">
        <f t="shared" si="87"/>
        <v>0.22573544881168028</v>
      </c>
      <c r="BY200">
        <f t="shared" si="87"/>
        <v>0.22573544881168028</v>
      </c>
      <c r="BZ200">
        <f t="shared" si="87"/>
        <v>0.22573544881168028</v>
      </c>
    </row>
    <row r="201" spans="1:78" x14ac:dyDescent="0.35">
      <c r="A201" s="12" t="s">
        <v>123</v>
      </c>
      <c r="B201" s="153" t="s">
        <v>3</v>
      </c>
      <c r="C201" t="s">
        <v>126</v>
      </c>
      <c r="D201" s="40" t="s">
        <v>17</v>
      </c>
      <c r="E201" s="40" t="s">
        <v>202</v>
      </c>
      <c r="F201" t="s">
        <v>13</v>
      </c>
      <c r="J201">
        <f t="shared" si="82"/>
        <v>0</v>
      </c>
      <c r="K201">
        <f t="shared" si="86"/>
        <v>0</v>
      </c>
      <c r="L201">
        <f t="shared" si="86"/>
        <v>0</v>
      </c>
      <c r="M201">
        <f t="shared" si="86"/>
        <v>0</v>
      </c>
      <c r="N201">
        <f t="shared" si="86"/>
        <v>0</v>
      </c>
      <c r="O201">
        <f t="shared" si="86"/>
        <v>0</v>
      </c>
      <c r="P201">
        <f t="shared" si="86"/>
        <v>0</v>
      </c>
      <c r="Q201">
        <f t="shared" si="86"/>
        <v>0</v>
      </c>
      <c r="R201">
        <f t="shared" si="86"/>
        <v>0</v>
      </c>
      <c r="S201">
        <f t="shared" si="86"/>
        <v>0</v>
      </c>
      <c r="T201">
        <f t="shared" si="86"/>
        <v>0</v>
      </c>
      <c r="U201">
        <f t="shared" si="86"/>
        <v>0</v>
      </c>
      <c r="V201">
        <f t="shared" si="86"/>
        <v>0</v>
      </c>
      <c r="W201">
        <f t="shared" si="86"/>
        <v>0</v>
      </c>
      <c r="X201">
        <f t="shared" si="86"/>
        <v>0</v>
      </c>
      <c r="Y201">
        <f t="shared" si="86"/>
        <v>0</v>
      </c>
      <c r="Z201">
        <f t="shared" si="86"/>
        <v>0</v>
      </c>
      <c r="AA201">
        <f t="shared" si="86"/>
        <v>0</v>
      </c>
      <c r="AB201">
        <f t="shared" si="86"/>
        <v>0</v>
      </c>
      <c r="AC201">
        <f t="shared" si="86"/>
        <v>0</v>
      </c>
      <c r="AD201">
        <f t="shared" si="86"/>
        <v>0</v>
      </c>
      <c r="AE201">
        <f t="shared" si="86"/>
        <v>0</v>
      </c>
      <c r="AF201">
        <f t="shared" si="86"/>
        <v>0</v>
      </c>
      <c r="AG201">
        <f t="shared" si="86"/>
        <v>0</v>
      </c>
      <c r="AH201">
        <f t="shared" si="86"/>
        <v>0</v>
      </c>
      <c r="AI201">
        <f t="shared" si="86"/>
        <v>0</v>
      </c>
      <c r="AJ201">
        <f t="shared" si="86"/>
        <v>0</v>
      </c>
      <c r="AK201">
        <f t="shared" si="86"/>
        <v>0</v>
      </c>
      <c r="AL201">
        <f t="shared" si="86"/>
        <v>0</v>
      </c>
      <c r="AM201">
        <f t="shared" si="86"/>
        <v>3.6392559628621743E-2</v>
      </c>
      <c r="AN201">
        <f t="shared" si="86"/>
        <v>5.6337091082498812E-2</v>
      </c>
      <c r="AO201">
        <f t="shared" si="86"/>
        <v>7.7463903979785226E-2</v>
      </c>
      <c r="AP201">
        <f t="shared" si="86"/>
        <v>0.10256017273288076</v>
      </c>
      <c r="AQ201">
        <f t="shared" si="86"/>
        <v>0.13712324849871316</v>
      </c>
      <c r="AR201">
        <f t="shared" si="86"/>
        <v>0.1448040392040392</v>
      </c>
      <c r="AS201">
        <f t="shared" si="86"/>
        <v>0.1705857732905002</v>
      </c>
      <c r="AT201">
        <f t="shared" si="86"/>
        <v>0.14582818593171534</v>
      </c>
      <c r="AU201">
        <f t="shared" si="86"/>
        <v>0.27293939077458662</v>
      </c>
      <c r="AV201">
        <f t="shared" si="86"/>
        <v>0.27715574610617988</v>
      </c>
      <c r="AW201">
        <f t="shared" si="86"/>
        <v>0.22302594360958944</v>
      </c>
      <c r="AX201">
        <f t="shared" si="86"/>
        <v>0.22620762831331276</v>
      </c>
      <c r="AY201">
        <f t="shared" si="86"/>
        <v>0.2542278388033789</v>
      </c>
      <c r="AZ201">
        <f t="shared" si="86"/>
        <v>0.28102494597949512</v>
      </c>
      <c r="BA201">
        <f t="shared" si="86"/>
        <v>0.25860964300482425</v>
      </c>
      <c r="BB201">
        <f t="shared" si="86"/>
        <v>0.23788868366643695</v>
      </c>
      <c r="BC201">
        <f t="shared" si="86"/>
        <v>0.25176971467953135</v>
      </c>
      <c r="BD201">
        <f t="shared" si="86"/>
        <v>0.22843348862853205</v>
      </c>
      <c r="BE201">
        <f t="shared" si="86"/>
        <v>0.27359713301171612</v>
      </c>
      <c r="BF201">
        <f t="shared" si="86"/>
        <v>0.29371456926257755</v>
      </c>
      <c r="BG201">
        <f t="shared" si="86"/>
        <v>0.32716392908481073</v>
      </c>
      <c r="BH201">
        <f t="shared" si="86"/>
        <v>0.34011479452652726</v>
      </c>
      <c r="BI201">
        <f t="shared" si="86"/>
        <v>0.34011479452652726</v>
      </c>
      <c r="BJ201">
        <f t="shared" si="86"/>
        <v>0.71802012177822416</v>
      </c>
      <c r="BK201">
        <f t="shared" si="86"/>
        <v>0</v>
      </c>
      <c r="BL201">
        <f t="shared" si="86"/>
        <v>0</v>
      </c>
      <c r="BM201">
        <f t="shared" si="86"/>
        <v>0</v>
      </c>
      <c r="BN201">
        <f t="shared" si="86"/>
        <v>0</v>
      </c>
      <c r="BO201">
        <f t="shared" si="86"/>
        <v>0</v>
      </c>
      <c r="BP201">
        <f t="shared" si="86"/>
        <v>0</v>
      </c>
      <c r="BQ201">
        <f t="shared" si="86"/>
        <v>0</v>
      </c>
      <c r="BR201">
        <f t="shared" si="86"/>
        <v>0</v>
      </c>
      <c r="BS201">
        <f t="shared" si="86"/>
        <v>0</v>
      </c>
      <c r="BT201">
        <f t="shared" si="86"/>
        <v>0</v>
      </c>
      <c r="BU201">
        <f t="shared" si="86"/>
        <v>0</v>
      </c>
      <c r="BV201">
        <f t="shared" si="86"/>
        <v>0</v>
      </c>
      <c r="BW201">
        <f t="shared" si="87"/>
        <v>0</v>
      </c>
      <c r="BX201">
        <f t="shared" si="87"/>
        <v>0</v>
      </c>
      <c r="BY201">
        <f t="shared" si="87"/>
        <v>0</v>
      </c>
      <c r="BZ201">
        <f t="shared" si="87"/>
        <v>0</v>
      </c>
    </row>
    <row r="202" spans="1:78" x14ac:dyDescent="0.35">
      <c r="B202" s="153"/>
      <c r="J202" s="2" t="s">
        <v>18</v>
      </c>
      <c r="K202" s="2" t="s">
        <v>18</v>
      </c>
      <c r="L202" s="2" t="s">
        <v>18</v>
      </c>
      <c r="M202" s="2" t="s">
        <v>18</v>
      </c>
      <c r="N202" s="2" t="s">
        <v>18</v>
      </c>
      <c r="O202" s="2" t="s">
        <v>18</v>
      </c>
      <c r="P202" s="2" t="s">
        <v>18</v>
      </c>
      <c r="Q202" s="2" t="s">
        <v>18</v>
      </c>
      <c r="R202" s="2" t="s">
        <v>18</v>
      </c>
      <c r="S202" s="2" t="s">
        <v>18</v>
      </c>
      <c r="T202" s="2" t="s">
        <v>18</v>
      </c>
      <c r="U202" s="2" t="s">
        <v>18</v>
      </c>
      <c r="V202" s="2" t="s">
        <v>18</v>
      </c>
      <c r="W202" s="2" t="s">
        <v>18</v>
      </c>
      <c r="X202" s="2" t="s">
        <v>18</v>
      </c>
      <c r="Y202" s="2" t="s">
        <v>18</v>
      </c>
      <c r="Z202" s="2" t="s">
        <v>18</v>
      </c>
      <c r="AA202" s="2" t="s">
        <v>18</v>
      </c>
      <c r="AB202" s="2" t="s">
        <v>18</v>
      </c>
      <c r="AC202" s="2" t="s">
        <v>18</v>
      </c>
      <c r="AD202" s="2" t="s">
        <v>18</v>
      </c>
      <c r="AE202" s="2" t="s">
        <v>18</v>
      </c>
      <c r="AF202" s="2" t="s">
        <v>18</v>
      </c>
      <c r="AG202" s="2" t="s">
        <v>18</v>
      </c>
      <c r="AH202" s="2" t="s">
        <v>18</v>
      </c>
      <c r="AI202" s="2" t="s">
        <v>18</v>
      </c>
      <c r="AJ202" s="2" t="s">
        <v>18</v>
      </c>
      <c r="AK202" s="2" t="s">
        <v>18</v>
      </c>
      <c r="AL202" s="2" t="s">
        <v>18</v>
      </c>
      <c r="AM202" s="2" t="s">
        <v>18</v>
      </c>
      <c r="AN202" s="2" t="s">
        <v>18</v>
      </c>
      <c r="AO202" s="2" t="s">
        <v>18</v>
      </c>
      <c r="AP202" s="2" t="s">
        <v>18</v>
      </c>
      <c r="AQ202" s="2" t="s">
        <v>18</v>
      </c>
      <c r="AR202" s="2" t="s">
        <v>18</v>
      </c>
      <c r="AS202" s="2" t="s">
        <v>18</v>
      </c>
      <c r="AT202" s="2" t="s">
        <v>18</v>
      </c>
      <c r="AU202" s="2" t="s">
        <v>18</v>
      </c>
      <c r="AV202" s="2" t="s">
        <v>18</v>
      </c>
      <c r="AW202" s="2" t="s">
        <v>18</v>
      </c>
      <c r="AX202" s="2" t="s">
        <v>18</v>
      </c>
      <c r="AY202" s="2" t="s">
        <v>18</v>
      </c>
      <c r="AZ202" s="2" t="s">
        <v>18</v>
      </c>
      <c r="BA202" s="2" t="s">
        <v>18</v>
      </c>
      <c r="BB202" s="2" t="s">
        <v>18</v>
      </c>
      <c r="BC202" s="2" t="s">
        <v>18</v>
      </c>
      <c r="BD202" s="2" t="s">
        <v>18</v>
      </c>
      <c r="BE202" s="2"/>
      <c r="BF202" s="2" t="s">
        <v>18</v>
      </c>
      <c r="BG202" s="2" t="s">
        <v>18</v>
      </c>
      <c r="BH202" s="2" t="s">
        <v>18</v>
      </c>
      <c r="BI202" s="2" t="s">
        <v>18</v>
      </c>
      <c r="BJ202" s="2"/>
      <c r="BK202" s="2" t="s">
        <v>18</v>
      </c>
      <c r="BL202" s="2" t="s">
        <v>18</v>
      </c>
      <c r="BM202" s="2" t="s">
        <v>18</v>
      </c>
      <c r="BN202" s="2" t="s">
        <v>18</v>
      </c>
      <c r="BO202" s="2" t="s">
        <v>18</v>
      </c>
      <c r="BP202" s="2" t="s">
        <v>18</v>
      </c>
      <c r="BQ202" s="2" t="s">
        <v>18</v>
      </c>
      <c r="BR202" s="2" t="s">
        <v>18</v>
      </c>
      <c r="BS202" s="2" t="s">
        <v>18</v>
      </c>
      <c r="BT202" s="2" t="s">
        <v>18</v>
      </c>
      <c r="BU202" s="2" t="s">
        <v>18</v>
      </c>
      <c r="BV202" s="2" t="s">
        <v>18</v>
      </c>
      <c r="BW202" s="2" t="s">
        <v>18</v>
      </c>
      <c r="BX202" s="2" t="s">
        <v>18</v>
      </c>
      <c r="BY202" s="2" t="s">
        <v>18</v>
      </c>
      <c r="BZ202" s="2" t="s">
        <v>18</v>
      </c>
    </row>
    <row r="203" spans="1:78" x14ac:dyDescent="0.35">
      <c r="A203" t="s">
        <v>63</v>
      </c>
      <c r="B203" s="153" t="s">
        <v>3</v>
      </c>
      <c r="C203" t="s">
        <v>126</v>
      </c>
      <c r="D203" s="40" t="s">
        <v>4</v>
      </c>
      <c r="E203" s="40" t="s">
        <v>25</v>
      </c>
      <c r="F203" t="s">
        <v>13</v>
      </c>
      <c r="J203">
        <f t="shared" si="82"/>
        <v>0</v>
      </c>
      <c r="K203">
        <f t="shared" ref="K203:BV205" si="88">K170+K187</f>
        <v>0</v>
      </c>
      <c r="L203">
        <f t="shared" si="88"/>
        <v>0</v>
      </c>
      <c r="M203">
        <f t="shared" si="88"/>
        <v>0</v>
      </c>
      <c r="N203">
        <f t="shared" si="88"/>
        <v>0</v>
      </c>
      <c r="O203">
        <f t="shared" si="88"/>
        <v>0</v>
      </c>
      <c r="P203">
        <f t="shared" si="88"/>
        <v>0</v>
      </c>
      <c r="Q203">
        <f t="shared" si="88"/>
        <v>0</v>
      </c>
      <c r="R203">
        <f t="shared" si="88"/>
        <v>0</v>
      </c>
      <c r="S203">
        <f t="shared" si="88"/>
        <v>0</v>
      </c>
      <c r="T203">
        <f t="shared" si="88"/>
        <v>0</v>
      </c>
      <c r="U203">
        <f t="shared" si="88"/>
        <v>0</v>
      </c>
      <c r="V203">
        <f t="shared" si="88"/>
        <v>0</v>
      </c>
      <c r="W203">
        <f t="shared" si="88"/>
        <v>0</v>
      </c>
      <c r="X203">
        <f t="shared" si="88"/>
        <v>0</v>
      </c>
      <c r="Y203">
        <f t="shared" si="88"/>
        <v>0</v>
      </c>
      <c r="Z203">
        <f t="shared" si="88"/>
        <v>0</v>
      </c>
      <c r="AA203">
        <f t="shared" si="88"/>
        <v>0</v>
      </c>
      <c r="AB203">
        <f t="shared" si="88"/>
        <v>0</v>
      </c>
      <c r="AC203">
        <f t="shared" si="88"/>
        <v>0</v>
      </c>
      <c r="AD203">
        <f t="shared" si="88"/>
        <v>0</v>
      </c>
      <c r="AE203">
        <f t="shared" si="88"/>
        <v>0</v>
      </c>
      <c r="AF203">
        <f t="shared" si="88"/>
        <v>0</v>
      </c>
      <c r="AG203">
        <f t="shared" si="88"/>
        <v>0</v>
      </c>
      <c r="AH203">
        <f t="shared" si="88"/>
        <v>0</v>
      </c>
      <c r="AI203">
        <f t="shared" si="88"/>
        <v>0</v>
      </c>
      <c r="AJ203">
        <f t="shared" si="88"/>
        <v>0</v>
      </c>
      <c r="AK203">
        <f t="shared" si="88"/>
        <v>0</v>
      </c>
      <c r="AL203">
        <f t="shared" si="88"/>
        <v>0</v>
      </c>
      <c r="AM203">
        <f t="shared" si="88"/>
        <v>4.5449015527453189E-5</v>
      </c>
      <c r="AN203">
        <f t="shared" si="88"/>
        <v>1.5227849308536003E-4</v>
      </c>
      <c r="AO203">
        <f t="shared" si="88"/>
        <v>3.9941882501579279E-4</v>
      </c>
      <c r="AP203">
        <f t="shared" si="88"/>
        <v>7.8320542874768658E-4</v>
      </c>
      <c r="AQ203">
        <f t="shared" si="88"/>
        <v>1.3830917929653988E-3</v>
      </c>
      <c r="AR203">
        <f t="shared" si="88"/>
        <v>3.5940552420552418E-3</v>
      </c>
      <c r="AS203">
        <f t="shared" si="88"/>
        <v>4.5097971546581E-3</v>
      </c>
      <c r="AT203">
        <f t="shared" si="88"/>
        <v>3.1621883998354593E-3</v>
      </c>
      <c r="AU203">
        <f t="shared" si="88"/>
        <v>7.8793524804177568E-3</v>
      </c>
      <c r="AV203">
        <f t="shared" si="88"/>
        <v>7.583011220901022E-3</v>
      </c>
      <c r="AW203">
        <f t="shared" si="88"/>
        <v>1.0437208825451075E-2</v>
      </c>
      <c r="AX203">
        <f t="shared" si="88"/>
        <v>1.0074292862106619E-2</v>
      </c>
      <c r="AY203">
        <f t="shared" si="88"/>
        <v>1.1517781175920672E-2</v>
      </c>
      <c r="AZ203">
        <f t="shared" si="88"/>
        <v>1.2302408900740192E-2</v>
      </c>
      <c r="BA203">
        <f t="shared" si="88"/>
        <v>8.5267760165403175E-3</v>
      </c>
      <c r="BB203">
        <f t="shared" si="88"/>
        <v>8.0978216402481061E-3</v>
      </c>
      <c r="BC203">
        <f t="shared" si="88"/>
        <v>7.9827363197794623E-3</v>
      </c>
      <c r="BD203">
        <f t="shared" si="88"/>
        <v>5.6914922122674027E-3</v>
      </c>
      <c r="BE203">
        <f t="shared" si="88"/>
        <v>3.7245794624396972E-3</v>
      </c>
      <c r="BF203">
        <f t="shared" si="88"/>
        <v>3.5467203308063408E-3</v>
      </c>
      <c r="BG203">
        <f t="shared" si="88"/>
        <v>2.7232582654528031E-3</v>
      </c>
      <c r="BH203">
        <f t="shared" si="88"/>
        <v>2.7596108334606408E-3</v>
      </c>
      <c r="BI203">
        <f t="shared" si="88"/>
        <v>2.7596108334606408E-3</v>
      </c>
      <c r="BJ203">
        <f t="shared" si="88"/>
        <v>2.7596108334606408E-3</v>
      </c>
      <c r="BK203">
        <f t="shared" si="88"/>
        <v>2.7596108334606408E-3</v>
      </c>
      <c r="BL203">
        <f t="shared" si="88"/>
        <v>2.7596108334606408E-3</v>
      </c>
      <c r="BM203">
        <f t="shared" si="88"/>
        <v>2.7596108334606408E-3</v>
      </c>
      <c r="BN203">
        <f t="shared" si="88"/>
        <v>2.7596108334606408E-3</v>
      </c>
      <c r="BO203">
        <f t="shared" si="88"/>
        <v>2.7596108334606408E-3</v>
      </c>
      <c r="BP203">
        <f t="shared" si="88"/>
        <v>2.7596108334606408E-3</v>
      </c>
      <c r="BQ203">
        <f t="shared" si="88"/>
        <v>2.7596108334606408E-3</v>
      </c>
      <c r="BR203">
        <f t="shared" si="88"/>
        <v>2.7596108334606408E-3</v>
      </c>
      <c r="BS203">
        <f t="shared" si="88"/>
        <v>2.7596108334606408E-3</v>
      </c>
      <c r="BT203">
        <f t="shared" si="88"/>
        <v>2.7596108334606408E-3</v>
      </c>
      <c r="BU203">
        <f t="shared" si="88"/>
        <v>2.7596108334606408E-3</v>
      </c>
      <c r="BV203">
        <f t="shared" si="88"/>
        <v>2.7596108334606408E-3</v>
      </c>
      <c r="BW203">
        <f t="shared" ref="BW203:BZ205" si="89">BW170+BW187</f>
        <v>2.7596108334606408E-3</v>
      </c>
      <c r="BX203">
        <f t="shared" si="89"/>
        <v>2.7596108334606408E-3</v>
      </c>
      <c r="BY203">
        <f t="shared" si="89"/>
        <v>2.7596108334606408E-3</v>
      </c>
      <c r="BZ203">
        <f t="shared" si="89"/>
        <v>2.7596108334606408E-3</v>
      </c>
    </row>
    <row r="204" spans="1:78" x14ac:dyDescent="0.35">
      <c r="A204" t="s">
        <v>63</v>
      </c>
      <c r="B204" s="153" t="s">
        <v>3</v>
      </c>
      <c r="C204" t="s">
        <v>126</v>
      </c>
      <c r="D204" s="40" t="s">
        <v>5</v>
      </c>
      <c r="E204" s="40" t="s">
        <v>25</v>
      </c>
      <c r="F204" t="s">
        <v>13</v>
      </c>
      <c r="J204">
        <f t="shared" si="82"/>
        <v>0</v>
      </c>
      <c r="K204">
        <f t="shared" si="88"/>
        <v>0</v>
      </c>
      <c r="L204">
        <f t="shared" si="88"/>
        <v>0</v>
      </c>
      <c r="M204">
        <f t="shared" si="88"/>
        <v>0</v>
      </c>
      <c r="N204">
        <f t="shared" si="88"/>
        <v>0</v>
      </c>
      <c r="O204">
        <f t="shared" si="88"/>
        <v>0</v>
      </c>
      <c r="P204">
        <f t="shared" si="88"/>
        <v>0</v>
      </c>
      <c r="Q204">
        <f t="shared" si="88"/>
        <v>0</v>
      </c>
      <c r="R204">
        <f t="shared" si="88"/>
        <v>0</v>
      </c>
      <c r="S204">
        <f t="shared" si="88"/>
        <v>0</v>
      </c>
      <c r="T204">
        <f t="shared" si="88"/>
        <v>0</v>
      </c>
      <c r="U204">
        <f t="shared" si="88"/>
        <v>0</v>
      </c>
      <c r="V204">
        <f t="shared" si="88"/>
        <v>0</v>
      </c>
      <c r="W204">
        <f t="shared" si="88"/>
        <v>0</v>
      </c>
      <c r="X204">
        <f t="shared" si="88"/>
        <v>0</v>
      </c>
      <c r="Y204">
        <f t="shared" si="88"/>
        <v>0</v>
      </c>
      <c r="Z204">
        <f t="shared" si="88"/>
        <v>0</v>
      </c>
      <c r="AA204">
        <f t="shared" si="88"/>
        <v>0</v>
      </c>
      <c r="AB204">
        <f t="shared" si="88"/>
        <v>0</v>
      </c>
      <c r="AC204">
        <f t="shared" si="88"/>
        <v>0</v>
      </c>
      <c r="AD204">
        <f t="shared" si="88"/>
        <v>0</v>
      </c>
      <c r="AE204">
        <f t="shared" si="88"/>
        <v>0</v>
      </c>
      <c r="AF204">
        <f t="shared" si="88"/>
        <v>0</v>
      </c>
      <c r="AG204">
        <f t="shared" si="88"/>
        <v>0</v>
      </c>
      <c r="AH204">
        <f t="shared" si="88"/>
        <v>0</v>
      </c>
      <c r="AI204">
        <f t="shared" si="88"/>
        <v>0</v>
      </c>
      <c r="AJ204">
        <f t="shared" si="88"/>
        <v>0</v>
      </c>
      <c r="AK204">
        <f t="shared" si="88"/>
        <v>0</v>
      </c>
      <c r="AL204">
        <f t="shared" si="88"/>
        <v>0</v>
      </c>
      <c r="AM204">
        <f t="shared" si="88"/>
        <v>5.0481831279013933E-5</v>
      </c>
      <c r="AN204">
        <f t="shared" si="88"/>
        <v>1.6959465903671912E-4</v>
      </c>
      <c r="AO204">
        <f t="shared" si="88"/>
        <v>4.419456727732154E-4</v>
      </c>
      <c r="AP204">
        <f t="shared" si="88"/>
        <v>8.4507834669956823E-4</v>
      </c>
      <c r="AQ204">
        <f t="shared" si="88"/>
        <v>1.4058221332570774E-3</v>
      </c>
      <c r="AR204">
        <f t="shared" si="88"/>
        <v>3.5967353727353732E-3</v>
      </c>
      <c r="AS204">
        <f t="shared" si="88"/>
        <v>4.2306672785681499E-3</v>
      </c>
      <c r="AT204">
        <f t="shared" si="88"/>
        <v>2.8552398190045247E-3</v>
      </c>
      <c r="AU204">
        <f t="shared" si="88"/>
        <v>6.1490165361183634E-3</v>
      </c>
      <c r="AV204">
        <f t="shared" si="88"/>
        <v>6.4020231117065821E-3</v>
      </c>
      <c r="AW204">
        <f t="shared" si="88"/>
        <v>8.5897974569030516E-3</v>
      </c>
      <c r="AX204">
        <f t="shared" si="88"/>
        <v>8.1985458155465086E-3</v>
      </c>
      <c r="AY204">
        <f t="shared" si="88"/>
        <v>9.2424107375379781E-3</v>
      </c>
      <c r="AZ204">
        <f t="shared" si="88"/>
        <v>1.0226067766999216E-2</v>
      </c>
      <c r="BA204">
        <f t="shared" si="88"/>
        <v>6.9342963473466588E-3</v>
      </c>
      <c r="BB204">
        <f t="shared" si="88"/>
        <v>6.5854544452101996E-3</v>
      </c>
      <c r="BC204">
        <f t="shared" si="88"/>
        <v>6.4918627153687106E-3</v>
      </c>
      <c r="BD204">
        <f t="shared" si="88"/>
        <v>4.6285364576154385E-3</v>
      </c>
      <c r="BE204">
        <f t="shared" si="88"/>
        <v>3.0289687112336318E-3</v>
      </c>
      <c r="BF204">
        <f t="shared" si="88"/>
        <v>2.8843269469331499E-3</v>
      </c>
      <c r="BG204">
        <f t="shared" si="88"/>
        <v>2.1726497364638235E-3</v>
      </c>
      <c r="BH204">
        <f t="shared" si="88"/>
        <v>2.3384435957312156E-3</v>
      </c>
      <c r="BI204">
        <f t="shared" si="88"/>
        <v>2.3384435957312156E-3</v>
      </c>
      <c r="BJ204">
        <f t="shared" si="88"/>
        <v>2.3384435957312156E-3</v>
      </c>
      <c r="BK204">
        <f t="shared" si="88"/>
        <v>2.3384435957312156E-3</v>
      </c>
      <c r="BL204">
        <f t="shared" si="88"/>
        <v>2.3384435957312156E-3</v>
      </c>
      <c r="BM204">
        <f t="shared" si="88"/>
        <v>2.3384435957312156E-3</v>
      </c>
      <c r="BN204">
        <f t="shared" si="88"/>
        <v>2.3384435957312156E-3</v>
      </c>
      <c r="BO204">
        <f t="shared" si="88"/>
        <v>2.3384435957312156E-3</v>
      </c>
      <c r="BP204">
        <f t="shared" si="88"/>
        <v>2.3384435957312156E-3</v>
      </c>
      <c r="BQ204">
        <f t="shared" si="88"/>
        <v>2.3384435957312156E-3</v>
      </c>
      <c r="BR204">
        <f t="shared" si="88"/>
        <v>2.3384435957312156E-3</v>
      </c>
      <c r="BS204">
        <f t="shared" si="88"/>
        <v>2.3384435957312156E-3</v>
      </c>
      <c r="BT204">
        <f t="shared" si="88"/>
        <v>2.3384435957312156E-3</v>
      </c>
      <c r="BU204">
        <f t="shared" si="88"/>
        <v>2.3384435957312156E-3</v>
      </c>
      <c r="BV204">
        <f t="shared" si="88"/>
        <v>2.3384435957312156E-3</v>
      </c>
      <c r="BW204">
        <f t="shared" si="89"/>
        <v>2.3384435957312156E-3</v>
      </c>
      <c r="BX204">
        <f t="shared" si="89"/>
        <v>2.3384435957312156E-3</v>
      </c>
      <c r="BY204">
        <f t="shared" si="89"/>
        <v>2.3384435957312156E-3</v>
      </c>
      <c r="BZ204">
        <f t="shared" si="89"/>
        <v>2.3384435957312156E-3</v>
      </c>
    </row>
    <row r="205" spans="1:78" x14ac:dyDescent="0.35">
      <c r="A205" t="s">
        <v>63</v>
      </c>
      <c r="B205" s="153" t="s">
        <v>3</v>
      </c>
      <c r="C205" t="s">
        <v>126</v>
      </c>
      <c r="D205" s="40" t="s">
        <v>17</v>
      </c>
      <c r="E205" s="40" t="s">
        <v>25</v>
      </c>
      <c r="F205" t="s">
        <v>13</v>
      </c>
      <c r="J205">
        <f t="shared" si="82"/>
        <v>0</v>
      </c>
      <c r="K205">
        <f t="shared" si="88"/>
        <v>0</v>
      </c>
      <c r="L205">
        <f t="shared" si="88"/>
        <v>0</v>
      </c>
      <c r="M205">
        <f t="shared" si="88"/>
        <v>0</v>
      </c>
      <c r="N205">
        <f t="shared" si="88"/>
        <v>0</v>
      </c>
      <c r="O205">
        <f t="shared" si="88"/>
        <v>0</v>
      </c>
      <c r="P205">
        <f t="shared" si="88"/>
        <v>0</v>
      </c>
      <c r="Q205">
        <f t="shared" si="88"/>
        <v>0</v>
      </c>
      <c r="R205">
        <f t="shared" si="88"/>
        <v>0</v>
      </c>
      <c r="S205">
        <f t="shared" si="88"/>
        <v>0</v>
      </c>
      <c r="T205">
        <f t="shared" si="88"/>
        <v>0</v>
      </c>
      <c r="U205">
        <f t="shared" si="88"/>
        <v>0</v>
      </c>
      <c r="V205">
        <f t="shared" si="88"/>
        <v>0</v>
      </c>
      <c r="W205">
        <f t="shared" si="88"/>
        <v>0</v>
      </c>
      <c r="X205">
        <f t="shared" si="88"/>
        <v>0</v>
      </c>
      <c r="Y205">
        <f t="shared" si="88"/>
        <v>0</v>
      </c>
      <c r="Z205">
        <f t="shared" si="88"/>
        <v>0</v>
      </c>
      <c r="AA205">
        <f t="shared" si="88"/>
        <v>0</v>
      </c>
      <c r="AB205">
        <f t="shared" si="88"/>
        <v>0</v>
      </c>
      <c r="AC205">
        <f t="shared" si="88"/>
        <v>0</v>
      </c>
      <c r="AD205">
        <f t="shared" si="88"/>
        <v>0</v>
      </c>
      <c r="AE205">
        <f t="shared" si="88"/>
        <v>0</v>
      </c>
      <c r="AF205">
        <f t="shared" si="88"/>
        <v>0</v>
      </c>
      <c r="AG205">
        <f t="shared" si="88"/>
        <v>0</v>
      </c>
      <c r="AH205">
        <f t="shared" si="88"/>
        <v>0</v>
      </c>
      <c r="AI205">
        <f t="shared" si="88"/>
        <v>0</v>
      </c>
      <c r="AJ205">
        <f t="shared" si="88"/>
        <v>0</v>
      </c>
      <c r="AK205">
        <f t="shared" si="88"/>
        <v>0</v>
      </c>
      <c r="AL205">
        <f t="shared" si="88"/>
        <v>0</v>
      </c>
      <c r="AM205">
        <f t="shared" si="88"/>
        <v>2.8882983832239477E-5</v>
      </c>
      <c r="AN205">
        <f t="shared" si="88"/>
        <v>1.0335221745350501E-4</v>
      </c>
      <c r="AO205">
        <f t="shared" si="88"/>
        <v>2.5756260265319013E-4</v>
      </c>
      <c r="AP205">
        <f t="shared" si="88"/>
        <v>4.6525946946329353E-4</v>
      </c>
      <c r="AQ205">
        <f t="shared" si="88"/>
        <v>8.0050328853302813E-4</v>
      </c>
      <c r="AR205">
        <f t="shared" si="88"/>
        <v>2.199851262251262E-3</v>
      </c>
      <c r="AS205">
        <f t="shared" si="88"/>
        <v>2.7018426801284981E-3</v>
      </c>
      <c r="AT205">
        <f t="shared" si="88"/>
        <v>1.7934861373920198E-3</v>
      </c>
      <c r="AU205">
        <f t="shared" si="88"/>
        <v>5.4283571801566587E-3</v>
      </c>
      <c r="AV205">
        <f t="shared" si="88"/>
        <v>7.1219588008708751E-3</v>
      </c>
      <c r="AW205">
        <f t="shared" si="88"/>
        <v>6.0539924611750524E-3</v>
      </c>
      <c r="AX205">
        <f t="shared" si="88"/>
        <v>5.8357935868162403E-3</v>
      </c>
      <c r="AY205">
        <f t="shared" si="88"/>
        <v>6.4509697038496209E-3</v>
      </c>
      <c r="AZ205">
        <f t="shared" si="88"/>
        <v>7.2954279987127004E-3</v>
      </c>
      <c r="BA205">
        <f t="shared" si="88"/>
        <v>4.9187131633356305E-3</v>
      </c>
      <c r="BB205">
        <f t="shared" si="88"/>
        <v>4.6712686974500336E-3</v>
      </c>
      <c r="BC205">
        <f t="shared" si="88"/>
        <v>4.604881157822191E-3</v>
      </c>
      <c r="BD205">
        <f t="shared" si="88"/>
        <v>3.2831655961405924E-3</v>
      </c>
      <c r="BE205">
        <f t="shared" si="88"/>
        <v>2.1485421915920051E-3</v>
      </c>
      <c r="BF205">
        <f t="shared" si="88"/>
        <v>2.0459432667126122E-3</v>
      </c>
      <c r="BG205">
        <f t="shared" si="88"/>
        <v>2.1889103977000479E-3</v>
      </c>
      <c r="BH205">
        <f t="shared" si="88"/>
        <v>2.1767346849697741E-3</v>
      </c>
      <c r="BI205">
        <f t="shared" si="88"/>
        <v>2.1767346849697741E-3</v>
      </c>
      <c r="BJ205">
        <f t="shared" si="88"/>
        <v>2.1767346849697741E-3</v>
      </c>
      <c r="BK205">
        <f t="shared" si="88"/>
        <v>2.1767346849697741E-3</v>
      </c>
      <c r="BL205">
        <f t="shared" si="88"/>
        <v>2.1767346849697741E-3</v>
      </c>
      <c r="BM205">
        <f t="shared" si="88"/>
        <v>2.1767346849697741E-3</v>
      </c>
      <c r="BN205">
        <f t="shared" si="88"/>
        <v>2.1767346849697741E-3</v>
      </c>
      <c r="BO205">
        <f t="shared" si="88"/>
        <v>2.1767346849697741E-3</v>
      </c>
      <c r="BP205">
        <f t="shared" si="88"/>
        <v>2.1767346849697741E-3</v>
      </c>
      <c r="BQ205">
        <f t="shared" si="88"/>
        <v>2.1767346849697741E-3</v>
      </c>
      <c r="BR205">
        <f t="shared" si="88"/>
        <v>2.1767346849697741E-3</v>
      </c>
      <c r="BS205">
        <f t="shared" si="88"/>
        <v>2.1767346849697741E-3</v>
      </c>
      <c r="BT205">
        <f t="shared" si="88"/>
        <v>2.1767346849697741E-3</v>
      </c>
      <c r="BU205">
        <f t="shared" si="88"/>
        <v>2.1767346849697741E-3</v>
      </c>
      <c r="BV205">
        <f t="shared" si="88"/>
        <v>2.1767346849697741E-3</v>
      </c>
      <c r="BW205">
        <f t="shared" si="89"/>
        <v>2.1767346849697741E-3</v>
      </c>
      <c r="BX205">
        <f t="shared" si="89"/>
        <v>2.1767346849697741E-3</v>
      </c>
      <c r="BY205">
        <f t="shared" si="89"/>
        <v>2.1767346849697741E-3</v>
      </c>
      <c r="BZ205">
        <f t="shared" si="89"/>
        <v>2.1767346849697741E-3</v>
      </c>
    </row>
    <row r="206" spans="1:78" x14ac:dyDescent="0.35">
      <c r="B206" s="87"/>
      <c r="C206" s="28"/>
    </row>
    <row r="207" spans="1:78" x14ac:dyDescent="0.35">
      <c r="A207" t="s">
        <v>70</v>
      </c>
      <c r="B207" s="41" t="s">
        <v>0</v>
      </c>
      <c r="C207" s="40" t="s">
        <v>8</v>
      </c>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7">
        <v>1584</v>
      </c>
      <c r="AN207" s="27">
        <v>1584</v>
      </c>
      <c r="AO207" s="27">
        <v>1584</v>
      </c>
      <c r="AP207" s="27">
        <v>1584</v>
      </c>
      <c r="AQ207" s="27">
        <v>1584</v>
      </c>
      <c r="AR207" s="27">
        <v>1584</v>
      </c>
      <c r="AS207" s="27">
        <v>1584</v>
      </c>
      <c r="AT207" s="27">
        <v>1584</v>
      </c>
      <c r="AU207" s="27">
        <v>1584</v>
      </c>
      <c r="AV207" s="27">
        <v>1584</v>
      </c>
      <c r="AW207" s="27">
        <v>1584</v>
      </c>
      <c r="AX207" s="27">
        <v>1584</v>
      </c>
      <c r="AY207" s="27">
        <v>1584</v>
      </c>
      <c r="AZ207" s="27">
        <v>1584</v>
      </c>
      <c r="BA207" s="27">
        <v>3263</v>
      </c>
      <c r="BB207" s="27">
        <v>3263</v>
      </c>
      <c r="BC207" s="27">
        <v>3263</v>
      </c>
      <c r="BD207" s="27">
        <v>3263</v>
      </c>
      <c r="BE207" s="27">
        <v>3263</v>
      </c>
      <c r="BF207" s="27">
        <v>3050</v>
      </c>
      <c r="BG207" s="27">
        <v>3050</v>
      </c>
      <c r="BH207" s="27">
        <v>3050</v>
      </c>
      <c r="BI207" s="27">
        <v>3050</v>
      </c>
      <c r="BJ207" s="27">
        <v>3050</v>
      </c>
      <c r="BK207" s="27">
        <v>3050</v>
      </c>
      <c r="BL207" s="27">
        <v>3050</v>
      </c>
      <c r="BM207" s="27">
        <v>3050</v>
      </c>
      <c r="BN207" s="27">
        <v>3050</v>
      </c>
      <c r="BO207" s="27">
        <v>3050</v>
      </c>
      <c r="BP207" s="27">
        <v>1896</v>
      </c>
      <c r="BQ207" s="27">
        <v>1896</v>
      </c>
      <c r="BR207" s="27">
        <v>1896</v>
      </c>
      <c r="BS207" s="27">
        <v>1896</v>
      </c>
      <c r="BT207" s="27">
        <v>1896</v>
      </c>
      <c r="BU207" s="27">
        <v>1896</v>
      </c>
      <c r="BV207" s="27">
        <v>1896</v>
      </c>
      <c r="BW207" s="27">
        <v>1896</v>
      </c>
      <c r="BX207" s="27">
        <v>1896</v>
      </c>
      <c r="BY207" s="27">
        <v>1896</v>
      </c>
      <c r="BZ207" s="27">
        <v>1896</v>
      </c>
    </row>
    <row r="208" spans="1:78" x14ac:dyDescent="0.35">
      <c r="A208" t="s">
        <v>70</v>
      </c>
      <c r="B208" s="42" t="s">
        <v>2</v>
      </c>
      <c r="C208" s="40" t="s">
        <v>8</v>
      </c>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v>356</v>
      </c>
      <c r="AN208">
        <v>356</v>
      </c>
      <c r="AO208">
        <v>356</v>
      </c>
      <c r="AP208">
        <v>356</v>
      </c>
      <c r="AQ208">
        <v>356</v>
      </c>
      <c r="AR208">
        <v>356</v>
      </c>
      <c r="AS208">
        <v>356</v>
      </c>
      <c r="AT208">
        <v>356</v>
      </c>
      <c r="AU208">
        <v>356</v>
      </c>
      <c r="AV208">
        <v>356</v>
      </c>
      <c r="AW208">
        <v>356</v>
      </c>
      <c r="AX208">
        <v>356</v>
      </c>
      <c r="AY208">
        <v>356</v>
      </c>
      <c r="AZ208">
        <v>356</v>
      </c>
      <c r="BA208">
        <v>908</v>
      </c>
      <c r="BB208">
        <v>908</v>
      </c>
      <c r="BC208">
        <v>908</v>
      </c>
      <c r="BD208">
        <v>908</v>
      </c>
      <c r="BE208">
        <v>908</v>
      </c>
      <c r="BF208">
        <v>815</v>
      </c>
      <c r="BG208">
        <v>815</v>
      </c>
      <c r="BH208">
        <v>815</v>
      </c>
      <c r="BI208">
        <v>815</v>
      </c>
      <c r="BJ208">
        <v>815</v>
      </c>
      <c r="BK208">
        <v>815</v>
      </c>
      <c r="BL208">
        <v>815</v>
      </c>
      <c r="BM208">
        <v>815</v>
      </c>
      <c r="BN208">
        <v>815</v>
      </c>
      <c r="BO208">
        <v>815</v>
      </c>
      <c r="BP208">
        <v>887</v>
      </c>
      <c r="BQ208">
        <v>887</v>
      </c>
      <c r="BR208">
        <v>887</v>
      </c>
      <c r="BS208">
        <v>887</v>
      </c>
      <c r="BT208">
        <v>887</v>
      </c>
      <c r="BU208">
        <v>887</v>
      </c>
      <c r="BV208">
        <v>887</v>
      </c>
      <c r="BW208">
        <v>887</v>
      </c>
      <c r="BX208">
        <v>887</v>
      </c>
      <c r="BY208">
        <v>887</v>
      </c>
      <c r="BZ208">
        <v>887</v>
      </c>
    </row>
    <row r="209" spans="1:78" x14ac:dyDescent="0.35">
      <c r="B209" s="37"/>
      <c r="C209" s="40"/>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row>
    <row r="210" spans="1:78" x14ac:dyDescent="0.35">
      <c r="A210" t="s">
        <v>70</v>
      </c>
      <c r="B210" s="41" t="s">
        <v>0</v>
      </c>
      <c r="C210" s="40" t="s">
        <v>35</v>
      </c>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v>155</v>
      </c>
      <c r="AN210">
        <v>155</v>
      </c>
      <c r="AO210">
        <v>155</v>
      </c>
      <c r="AP210">
        <v>155</v>
      </c>
      <c r="AQ210">
        <v>155</v>
      </c>
      <c r="AR210">
        <v>155</v>
      </c>
      <c r="AS210">
        <v>155</v>
      </c>
      <c r="AT210">
        <v>155</v>
      </c>
      <c r="AU210">
        <v>155</v>
      </c>
      <c r="AV210">
        <v>155</v>
      </c>
      <c r="AW210">
        <v>155</v>
      </c>
      <c r="AX210">
        <v>155</v>
      </c>
      <c r="AY210">
        <v>155</v>
      </c>
      <c r="AZ210">
        <v>155</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row>
    <row r="211" spans="1:78" x14ac:dyDescent="0.35">
      <c r="A211" t="s">
        <v>70</v>
      </c>
      <c r="B211" s="42" t="s">
        <v>2</v>
      </c>
      <c r="C211" s="40" t="s">
        <v>35</v>
      </c>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v>68</v>
      </c>
      <c r="AN211">
        <v>68</v>
      </c>
      <c r="AO211">
        <v>68</v>
      </c>
      <c r="AP211">
        <v>68</v>
      </c>
      <c r="AQ211">
        <v>68</v>
      </c>
      <c r="AR211">
        <v>68</v>
      </c>
      <c r="AS211">
        <v>68</v>
      </c>
      <c r="AT211">
        <v>68</v>
      </c>
      <c r="AU211">
        <v>68</v>
      </c>
      <c r="AV211">
        <v>68</v>
      </c>
      <c r="AW211">
        <v>68</v>
      </c>
      <c r="AX211">
        <v>68</v>
      </c>
      <c r="AY211">
        <v>68</v>
      </c>
      <c r="AZ211">
        <v>68</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row>
    <row r="212" spans="1:78" x14ac:dyDescent="0.35">
      <c r="B212" s="37"/>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1:78" x14ac:dyDescent="0.35">
      <c r="B213" s="37"/>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7">
        <f t="shared" ref="AM213:BV213" si="90">SUM(AM207:AM211)</f>
        <v>2163</v>
      </c>
      <c r="AN213" s="27">
        <f t="shared" si="90"/>
        <v>2163</v>
      </c>
      <c r="AO213" s="27">
        <f t="shared" si="90"/>
        <v>2163</v>
      </c>
      <c r="AP213" s="27">
        <f t="shared" si="90"/>
        <v>2163</v>
      </c>
      <c r="AQ213" s="27">
        <f t="shared" si="90"/>
        <v>2163</v>
      </c>
      <c r="AR213" s="27">
        <f t="shared" si="90"/>
        <v>2163</v>
      </c>
      <c r="AS213" s="27">
        <f t="shared" si="90"/>
        <v>2163</v>
      </c>
      <c r="AT213" s="27">
        <f t="shared" si="90"/>
        <v>2163</v>
      </c>
      <c r="AU213" s="27">
        <f t="shared" si="90"/>
        <v>2163</v>
      </c>
      <c r="AV213" s="27">
        <f t="shared" si="90"/>
        <v>2163</v>
      </c>
      <c r="AW213" s="27">
        <f t="shared" si="90"/>
        <v>2163</v>
      </c>
      <c r="AX213" s="27">
        <f t="shared" si="90"/>
        <v>2163</v>
      </c>
      <c r="AY213" s="27">
        <f t="shared" si="90"/>
        <v>2163</v>
      </c>
      <c r="AZ213" s="27">
        <f t="shared" si="90"/>
        <v>2163</v>
      </c>
      <c r="BA213" s="27">
        <f t="shared" si="90"/>
        <v>4171</v>
      </c>
      <c r="BB213" s="27">
        <f t="shared" si="90"/>
        <v>4171</v>
      </c>
      <c r="BC213" s="27">
        <f t="shared" si="90"/>
        <v>4171</v>
      </c>
      <c r="BD213" s="27">
        <f t="shared" si="90"/>
        <v>4171</v>
      </c>
      <c r="BE213" s="27">
        <f t="shared" si="90"/>
        <v>4171</v>
      </c>
      <c r="BF213" s="27">
        <f t="shared" si="90"/>
        <v>3865</v>
      </c>
      <c r="BG213" s="27">
        <f t="shared" si="90"/>
        <v>3865</v>
      </c>
      <c r="BH213" s="27">
        <f t="shared" si="90"/>
        <v>3865</v>
      </c>
      <c r="BI213" s="27">
        <f t="shared" si="90"/>
        <v>3865</v>
      </c>
      <c r="BJ213" s="27">
        <f t="shared" si="90"/>
        <v>3865</v>
      </c>
      <c r="BK213" s="27">
        <f t="shared" si="90"/>
        <v>3865</v>
      </c>
      <c r="BL213" s="27">
        <f t="shared" si="90"/>
        <v>3865</v>
      </c>
      <c r="BM213" s="27">
        <f t="shared" si="90"/>
        <v>3865</v>
      </c>
      <c r="BN213" s="27">
        <f t="shared" si="90"/>
        <v>3865</v>
      </c>
      <c r="BO213" s="27">
        <f t="shared" si="90"/>
        <v>3865</v>
      </c>
      <c r="BP213" s="27">
        <f t="shared" si="90"/>
        <v>2783</v>
      </c>
      <c r="BQ213" s="27">
        <f t="shared" si="90"/>
        <v>2783</v>
      </c>
      <c r="BR213" s="27">
        <f t="shared" si="90"/>
        <v>2783</v>
      </c>
      <c r="BS213" s="27">
        <f t="shared" si="90"/>
        <v>2783</v>
      </c>
      <c r="BT213" s="27">
        <f t="shared" si="90"/>
        <v>2783</v>
      </c>
      <c r="BU213" s="27">
        <f t="shared" si="90"/>
        <v>2783</v>
      </c>
      <c r="BV213" s="27">
        <f t="shared" si="90"/>
        <v>2783</v>
      </c>
      <c r="BW213" s="27">
        <f t="shared" ref="BW213:BZ213" si="91">SUM(BW207:BW211)</f>
        <v>2783</v>
      </c>
      <c r="BX213" s="27">
        <f t="shared" si="91"/>
        <v>2783</v>
      </c>
      <c r="BY213" s="27">
        <f t="shared" si="91"/>
        <v>2783</v>
      </c>
      <c r="BZ213" s="27">
        <f t="shared" si="91"/>
        <v>2783</v>
      </c>
    </row>
    <row r="214" spans="1:78" x14ac:dyDescent="0.35">
      <c r="B214" s="37"/>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78" x14ac:dyDescent="0.35">
      <c r="A215" t="s">
        <v>70</v>
      </c>
      <c r="B215" s="41" t="s">
        <v>0</v>
      </c>
      <c r="C215" s="40" t="s">
        <v>8</v>
      </c>
      <c r="J215" s="2">
        <v>0</v>
      </c>
      <c r="K215" s="2">
        <v>0</v>
      </c>
      <c r="L215" s="2">
        <v>0</v>
      </c>
      <c r="M215" s="2">
        <v>0</v>
      </c>
      <c r="N215" s="2">
        <v>0</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f>AM207/AM$213</f>
        <v>0.73231622746185854</v>
      </c>
      <c r="AN215">
        <f t="shared" ref="AN215:BZ219" si="92">AN207/AN$213</f>
        <v>0.73231622746185854</v>
      </c>
      <c r="AO215">
        <f t="shared" si="92"/>
        <v>0.73231622746185854</v>
      </c>
      <c r="AP215">
        <f t="shared" si="92"/>
        <v>0.73231622746185854</v>
      </c>
      <c r="AQ215">
        <f t="shared" si="92"/>
        <v>0.73231622746185854</v>
      </c>
      <c r="AR215">
        <f t="shared" si="92"/>
        <v>0.73231622746185854</v>
      </c>
      <c r="AS215">
        <f t="shared" si="92"/>
        <v>0.73231622746185854</v>
      </c>
      <c r="AT215">
        <f t="shared" si="92"/>
        <v>0.73231622746185854</v>
      </c>
      <c r="AU215">
        <f t="shared" si="92"/>
        <v>0.73231622746185854</v>
      </c>
      <c r="AV215">
        <f t="shared" si="92"/>
        <v>0.73231622746185854</v>
      </c>
      <c r="AW215">
        <f t="shared" si="92"/>
        <v>0.73231622746185854</v>
      </c>
      <c r="AX215">
        <f t="shared" si="92"/>
        <v>0.73231622746185854</v>
      </c>
      <c r="AY215">
        <f t="shared" si="92"/>
        <v>0.73231622746185854</v>
      </c>
      <c r="AZ215">
        <f t="shared" si="92"/>
        <v>0.73231622746185854</v>
      </c>
      <c r="BA215">
        <f t="shared" si="92"/>
        <v>0.78230640134260365</v>
      </c>
      <c r="BB215">
        <f t="shared" si="92"/>
        <v>0.78230640134260365</v>
      </c>
      <c r="BC215">
        <f t="shared" si="92"/>
        <v>0.78230640134260365</v>
      </c>
      <c r="BD215">
        <f t="shared" si="92"/>
        <v>0.78230640134260365</v>
      </c>
      <c r="BE215">
        <f t="shared" si="92"/>
        <v>0.78230640134260365</v>
      </c>
      <c r="BF215">
        <f t="shared" si="92"/>
        <v>0.78913324708926258</v>
      </c>
      <c r="BG215">
        <f t="shared" si="92"/>
        <v>0.78913324708926258</v>
      </c>
      <c r="BH215">
        <f t="shared" si="92"/>
        <v>0.78913324708926258</v>
      </c>
      <c r="BI215">
        <f t="shared" si="92"/>
        <v>0.78913324708926258</v>
      </c>
      <c r="BJ215">
        <f t="shared" si="92"/>
        <v>0.78913324708926258</v>
      </c>
      <c r="BK215">
        <f t="shared" si="92"/>
        <v>0.78913324708926258</v>
      </c>
      <c r="BL215">
        <f t="shared" si="92"/>
        <v>0.78913324708926258</v>
      </c>
      <c r="BM215">
        <f t="shared" si="92"/>
        <v>0.78913324708926258</v>
      </c>
      <c r="BN215">
        <f t="shared" si="92"/>
        <v>0.78913324708926258</v>
      </c>
      <c r="BO215">
        <f t="shared" si="92"/>
        <v>0.78913324708926258</v>
      </c>
      <c r="BP215">
        <f t="shared" si="92"/>
        <v>0.68127919511318724</v>
      </c>
      <c r="BQ215">
        <f t="shared" si="92"/>
        <v>0.68127919511318724</v>
      </c>
      <c r="BR215">
        <f t="shared" si="92"/>
        <v>0.68127919511318724</v>
      </c>
      <c r="BS215">
        <f t="shared" si="92"/>
        <v>0.68127919511318724</v>
      </c>
      <c r="BT215">
        <f t="shared" si="92"/>
        <v>0.68127919511318724</v>
      </c>
      <c r="BU215">
        <f t="shared" si="92"/>
        <v>0.68127919511318724</v>
      </c>
      <c r="BV215">
        <f t="shared" si="92"/>
        <v>0.68127919511318724</v>
      </c>
      <c r="BW215">
        <f t="shared" si="92"/>
        <v>0.68127919511318724</v>
      </c>
      <c r="BX215">
        <f t="shared" si="92"/>
        <v>0.68127919511318724</v>
      </c>
      <c r="BY215">
        <f t="shared" si="92"/>
        <v>0.68127919511318724</v>
      </c>
      <c r="BZ215">
        <f t="shared" si="92"/>
        <v>0.68127919511318724</v>
      </c>
    </row>
    <row r="216" spans="1:78" x14ac:dyDescent="0.35">
      <c r="A216" t="s">
        <v>70</v>
      </c>
      <c r="B216" s="42" t="s">
        <v>2</v>
      </c>
      <c r="C216" s="40" t="s">
        <v>8</v>
      </c>
      <c r="J216" s="2">
        <v>0</v>
      </c>
      <c r="K216" s="2">
        <v>0</v>
      </c>
      <c r="L216" s="2">
        <v>0</v>
      </c>
      <c r="M216" s="2">
        <v>0</v>
      </c>
      <c r="N216" s="2">
        <v>0</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f>AM208/AM$213</f>
        <v>0.16458622283865001</v>
      </c>
      <c r="AN216">
        <f t="shared" ref="AN216:BB216" si="93">AN208/AN$213</f>
        <v>0.16458622283865001</v>
      </c>
      <c r="AO216">
        <f t="shared" si="93"/>
        <v>0.16458622283865001</v>
      </c>
      <c r="AP216">
        <f t="shared" si="93"/>
        <v>0.16458622283865001</v>
      </c>
      <c r="AQ216">
        <f t="shared" si="93"/>
        <v>0.16458622283865001</v>
      </c>
      <c r="AR216">
        <f t="shared" si="93"/>
        <v>0.16458622283865001</v>
      </c>
      <c r="AS216">
        <f t="shared" si="93"/>
        <v>0.16458622283865001</v>
      </c>
      <c r="AT216">
        <f t="shared" si="93"/>
        <v>0.16458622283865001</v>
      </c>
      <c r="AU216">
        <f t="shared" si="93"/>
        <v>0.16458622283865001</v>
      </c>
      <c r="AV216">
        <f t="shared" si="93"/>
        <v>0.16458622283865001</v>
      </c>
      <c r="AW216">
        <f t="shared" si="93"/>
        <v>0.16458622283865001</v>
      </c>
      <c r="AX216">
        <f t="shared" si="93"/>
        <v>0.16458622283865001</v>
      </c>
      <c r="AY216">
        <f t="shared" si="93"/>
        <v>0.16458622283865001</v>
      </c>
      <c r="AZ216">
        <f t="shared" si="93"/>
        <v>0.16458622283865001</v>
      </c>
      <c r="BA216">
        <f t="shared" si="93"/>
        <v>0.21769359865739632</v>
      </c>
      <c r="BB216">
        <f t="shared" si="93"/>
        <v>0.21769359865739632</v>
      </c>
      <c r="BC216">
        <f t="shared" si="92"/>
        <v>0.21769359865739632</v>
      </c>
      <c r="BD216">
        <f t="shared" si="92"/>
        <v>0.21769359865739632</v>
      </c>
      <c r="BE216">
        <f t="shared" si="92"/>
        <v>0.21769359865739632</v>
      </c>
      <c r="BF216">
        <f t="shared" si="92"/>
        <v>0.21086675291073739</v>
      </c>
      <c r="BG216">
        <f t="shared" si="92"/>
        <v>0.21086675291073739</v>
      </c>
      <c r="BH216">
        <f t="shared" si="92"/>
        <v>0.21086675291073739</v>
      </c>
      <c r="BI216">
        <f t="shared" si="92"/>
        <v>0.21086675291073739</v>
      </c>
      <c r="BJ216">
        <f t="shared" si="92"/>
        <v>0.21086675291073739</v>
      </c>
      <c r="BK216">
        <f t="shared" si="92"/>
        <v>0.21086675291073739</v>
      </c>
      <c r="BL216">
        <f t="shared" si="92"/>
        <v>0.21086675291073739</v>
      </c>
      <c r="BM216">
        <f t="shared" si="92"/>
        <v>0.21086675291073739</v>
      </c>
      <c r="BN216">
        <f t="shared" si="92"/>
        <v>0.21086675291073739</v>
      </c>
      <c r="BO216">
        <f t="shared" si="92"/>
        <v>0.21086675291073739</v>
      </c>
      <c r="BP216">
        <f t="shared" si="92"/>
        <v>0.31872080488681281</v>
      </c>
      <c r="BQ216">
        <f t="shared" si="92"/>
        <v>0.31872080488681281</v>
      </c>
      <c r="BR216">
        <f t="shared" si="92"/>
        <v>0.31872080488681281</v>
      </c>
      <c r="BS216">
        <f t="shared" si="92"/>
        <v>0.31872080488681281</v>
      </c>
      <c r="BT216">
        <f t="shared" si="92"/>
        <v>0.31872080488681281</v>
      </c>
      <c r="BU216">
        <f t="shared" si="92"/>
        <v>0.31872080488681281</v>
      </c>
      <c r="BV216">
        <f t="shared" si="92"/>
        <v>0.31872080488681281</v>
      </c>
      <c r="BW216">
        <f t="shared" si="92"/>
        <v>0.31872080488681281</v>
      </c>
      <c r="BX216">
        <f t="shared" si="92"/>
        <v>0.31872080488681281</v>
      </c>
      <c r="BY216">
        <f t="shared" si="92"/>
        <v>0.31872080488681281</v>
      </c>
      <c r="BZ216">
        <f t="shared" si="92"/>
        <v>0.31872080488681281</v>
      </c>
    </row>
    <row r="217" spans="1:78" x14ac:dyDescent="0.35">
      <c r="B217" s="37"/>
      <c r="C217" s="40"/>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78" x14ac:dyDescent="0.35">
      <c r="A218" t="s">
        <v>70</v>
      </c>
      <c r="B218" s="41" t="s">
        <v>0</v>
      </c>
      <c r="C218" s="40" t="s">
        <v>35</v>
      </c>
      <c r="J218" s="2">
        <v>0</v>
      </c>
      <c r="K218" s="2">
        <v>0</v>
      </c>
      <c r="L218" s="2">
        <v>0</v>
      </c>
      <c r="M218" s="2">
        <v>0</v>
      </c>
      <c r="N218" s="2">
        <v>0</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f>AM210/AM$213</f>
        <v>7.1659731853906616E-2</v>
      </c>
      <c r="AN218">
        <f t="shared" si="92"/>
        <v>7.1659731853906616E-2</v>
      </c>
      <c r="AO218">
        <f t="shared" si="92"/>
        <v>7.1659731853906616E-2</v>
      </c>
      <c r="AP218">
        <f t="shared" si="92"/>
        <v>7.1659731853906616E-2</v>
      </c>
      <c r="AQ218">
        <f t="shared" si="92"/>
        <v>7.1659731853906616E-2</v>
      </c>
      <c r="AR218">
        <f t="shared" si="92"/>
        <v>7.1659731853906616E-2</v>
      </c>
      <c r="AS218">
        <f t="shared" si="92"/>
        <v>7.1659731853906616E-2</v>
      </c>
      <c r="AT218">
        <f t="shared" si="92"/>
        <v>7.1659731853906616E-2</v>
      </c>
      <c r="AU218">
        <f t="shared" si="92"/>
        <v>7.1659731853906616E-2</v>
      </c>
      <c r="AV218">
        <f t="shared" si="92"/>
        <v>7.1659731853906616E-2</v>
      </c>
      <c r="AW218">
        <f t="shared" si="92"/>
        <v>7.1659731853906616E-2</v>
      </c>
      <c r="AX218">
        <f t="shared" si="92"/>
        <v>7.1659731853906616E-2</v>
      </c>
      <c r="AY218">
        <f t="shared" si="92"/>
        <v>7.1659731853906616E-2</v>
      </c>
      <c r="AZ218">
        <f t="shared" si="92"/>
        <v>7.1659731853906616E-2</v>
      </c>
      <c r="BA218">
        <f t="shared" si="92"/>
        <v>0</v>
      </c>
      <c r="BB218">
        <f t="shared" si="92"/>
        <v>0</v>
      </c>
      <c r="BC218">
        <f t="shared" si="92"/>
        <v>0</v>
      </c>
      <c r="BD218">
        <f t="shared" si="92"/>
        <v>0</v>
      </c>
      <c r="BE218">
        <f t="shared" si="92"/>
        <v>0</v>
      </c>
      <c r="BF218">
        <f t="shared" si="92"/>
        <v>0</v>
      </c>
      <c r="BG218">
        <f t="shared" si="92"/>
        <v>0</v>
      </c>
      <c r="BH218">
        <f t="shared" si="92"/>
        <v>0</v>
      </c>
      <c r="BI218">
        <f t="shared" si="92"/>
        <v>0</v>
      </c>
      <c r="BJ218">
        <f t="shared" si="92"/>
        <v>0</v>
      </c>
      <c r="BK218">
        <f t="shared" si="92"/>
        <v>0</v>
      </c>
      <c r="BL218">
        <f t="shared" si="92"/>
        <v>0</v>
      </c>
      <c r="BM218">
        <f t="shared" si="92"/>
        <v>0</v>
      </c>
      <c r="BN218">
        <f t="shared" si="92"/>
        <v>0</v>
      </c>
      <c r="BO218">
        <f t="shared" si="92"/>
        <v>0</v>
      </c>
      <c r="BP218">
        <f t="shared" si="92"/>
        <v>0</v>
      </c>
      <c r="BQ218">
        <f t="shared" si="92"/>
        <v>0</v>
      </c>
      <c r="BR218">
        <f t="shared" si="92"/>
        <v>0</v>
      </c>
      <c r="BS218">
        <f t="shared" si="92"/>
        <v>0</v>
      </c>
      <c r="BT218">
        <f t="shared" si="92"/>
        <v>0</v>
      </c>
      <c r="BU218">
        <f t="shared" si="92"/>
        <v>0</v>
      </c>
      <c r="BV218">
        <f t="shared" si="92"/>
        <v>0</v>
      </c>
      <c r="BW218">
        <f t="shared" si="92"/>
        <v>0</v>
      </c>
      <c r="BX218">
        <f t="shared" si="92"/>
        <v>0</v>
      </c>
      <c r="BY218">
        <f t="shared" si="92"/>
        <v>0</v>
      </c>
      <c r="BZ218">
        <f t="shared" si="92"/>
        <v>0</v>
      </c>
    </row>
    <row r="219" spans="1:78" x14ac:dyDescent="0.35">
      <c r="A219" t="s">
        <v>70</v>
      </c>
      <c r="B219" s="42" t="s">
        <v>2</v>
      </c>
      <c r="C219" s="40" t="s">
        <v>35</v>
      </c>
      <c r="J219" s="2">
        <v>0</v>
      </c>
      <c r="K219" s="2">
        <v>0</v>
      </c>
      <c r="L219" s="2">
        <v>0</v>
      </c>
      <c r="M219" s="2">
        <v>0</v>
      </c>
      <c r="N219" s="2">
        <v>0</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f>AM211/AM$213</f>
        <v>3.1437817845584838E-2</v>
      </c>
      <c r="AN219">
        <f t="shared" si="92"/>
        <v>3.1437817845584838E-2</v>
      </c>
      <c r="AO219">
        <f t="shared" si="92"/>
        <v>3.1437817845584838E-2</v>
      </c>
      <c r="AP219">
        <f t="shared" si="92"/>
        <v>3.1437817845584838E-2</v>
      </c>
      <c r="AQ219">
        <f t="shared" si="92"/>
        <v>3.1437817845584838E-2</v>
      </c>
      <c r="AR219">
        <f t="shared" si="92"/>
        <v>3.1437817845584838E-2</v>
      </c>
      <c r="AS219">
        <f t="shared" si="92"/>
        <v>3.1437817845584838E-2</v>
      </c>
      <c r="AT219">
        <f t="shared" si="92"/>
        <v>3.1437817845584838E-2</v>
      </c>
      <c r="AU219">
        <f t="shared" si="92"/>
        <v>3.1437817845584838E-2</v>
      </c>
      <c r="AV219">
        <f t="shared" si="92"/>
        <v>3.1437817845584838E-2</v>
      </c>
      <c r="AW219">
        <f t="shared" si="92"/>
        <v>3.1437817845584838E-2</v>
      </c>
      <c r="AX219">
        <f t="shared" si="92"/>
        <v>3.1437817845584838E-2</v>
      </c>
      <c r="AY219">
        <f t="shared" si="92"/>
        <v>3.1437817845584838E-2</v>
      </c>
      <c r="AZ219">
        <f t="shared" si="92"/>
        <v>3.1437817845584838E-2</v>
      </c>
      <c r="BA219">
        <f t="shared" si="92"/>
        <v>0</v>
      </c>
      <c r="BB219">
        <f t="shared" si="92"/>
        <v>0</v>
      </c>
      <c r="BC219">
        <f t="shared" si="92"/>
        <v>0</v>
      </c>
      <c r="BD219">
        <f t="shared" si="92"/>
        <v>0</v>
      </c>
      <c r="BE219">
        <f t="shared" si="92"/>
        <v>0</v>
      </c>
      <c r="BF219">
        <f t="shared" si="92"/>
        <v>0</v>
      </c>
      <c r="BG219">
        <f t="shared" si="92"/>
        <v>0</v>
      </c>
      <c r="BH219">
        <f t="shared" si="92"/>
        <v>0</v>
      </c>
      <c r="BI219">
        <f t="shared" si="92"/>
        <v>0</v>
      </c>
      <c r="BJ219">
        <f t="shared" si="92"/>
        <v>0</v>
      </c>
      <c r="BK219">
        <f t="shared" si="92"/>
        <v>0</v>
      </c>
      <c r="BL219">
        <f t="shared" si="92"/>
        <v>0</v>
      </c>
      <c r="BM219">
        <f t="shared" si="92"/>
        <v>0</v>
      </c>
      <c r="BN219">
        <f t="shared" si="92"/>
        <v>0</v>
      </c>
      <c r="BO219">
        <f t="shared" si="92"/>
        <v>0</v>
      </c>
      <c r="BP219">
        <f t="shared" si="92"/>
        <v>0</v>
      </c>
      <c r="BQ219">
        <f t="shared" si="92"/>
        <v>0</v>
      </c>
      <c r="BR219">
        <f t="shared" si="92"/>
        <v>0</v>
      </c>
      <c r="BS219">
        <f t="shared" si="92"/>
        <v>0</v>
      </c>
      <c r="BT219">
        <f t="shared" si="92"/>
        <v>0</v>
      </c>
      <c r="BU219">
        <f t="shared" si="92"/>
        <v>0</v>
      </c>
      <c r="BV219">
        <f t="shared" si="92"/>
        <v>0</v>
      </c>
      <c r="BW219">
        <f t="shared" si="92"/>
        <v>0</v>
      </c>
      <c r="BX219">
        <f t="shared" si="92"/>
        <v>0</v>
      </c>
      <c r="BY219">
        <f t="shared" si="92"/>
        <v>0</v>
      </c>
      <c r="BZ219">
        <f t="shared" si="92"/>
        <v>0</v>
      </c>
    </row>
    <row r="220" spans="1:78" x14ac:dyDescent="0.35">
      <c r="B220" s="37"/>
      <c r="C220" s="40"/>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78" x14ac:dyDescent="0.35">
      <c r="A221" t="s">
        <v>124</v>
      </c>
      <c r="B221" s="41" t="s">
        <v>0</v>
      </c>
      <c r="C221" s="40" t="s">
        <v>8</v>
      </c>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v>680</v>
      </c>
      <c r="AN221">
        <v>680</v>
      </c>
      <c r="AO221">
        <v>680</v>
      </c>
      <c r="AP221">
        <v>680</v>
      </c>
      <c r="AQ221">
        <v>680</v>
      </c>
      <c r="AR221">
        <v>680</v>
      </c>
      <c r="AS221">
        <v>680</v>
      </c>
      <c r="AT221">
        <v>680</v>
      </c>
      <c r="AU221">
        <v>680</v>
      </c>
      <c r="AV221">
        <v>680</v>
      </c>
      <c r="AW221">
        <v>680</v>
      </c>
      <c r="AX221">
        <v>680</v>
      </c>
      <c r="AY221">
        <v>680</v>
      </c>
      <c r="AZ221">
        <v>680</v>
      </c>
      <c r="BA221" s="27">
        <v>4079</v>
      </c>
      <c r="BB221" s="27">
        <v>4079</v>
      </c>
      <c r="BC221" s="27">
        <v>4079</v>
      </c>
      <c r="BD221" s="27">
        <v>4079</v>
      </c>
      <c r="BE221" s="27">
        <v>4079</v>
      </c>
      <c r="BF221" s="27">
        <v>1976</v>
      </c>
      <c r="BG221" s="27">
        <v>1976</v>
      </c>
      <c r="BH221" s="27">
        <v>1976</v>
      </c>
      <c r="BI221" s="27">
        <v>1976</v>
      </c>
      <c r="BJ221" s="27">
        <v>1976</v>
      </c>
      <c r="BK221" s="27">
        <v>1976</v>
      </c>
      <c r="BL221" s="27">
        <v>1976</v>
      </c>
      <c r="BM221" s="27">
        <v>1976</v>
      </c>
      <c r="BN221" s="27">
        <v>1976</v>
      </c>
      <c r="BO221" s="27">
        <v>1976</v>
      </c>
      <c r="BP221">
        <v>856</v>
      </c>
      <c r="BQ221">
        <v>856</v>
      </c>
      <c r="BR221">
        <v>856</v>
      </c>
      <c r="BS221">
        <v>856</v>
      </c>
      <c r="BT221">
        <v>856</v>
      </c>
      <c r="BU221">
        <v>856</v>
      </c>
      <c r="BV221">
        <v>856</v>
      </c>
      <c r="BW221">
        <v>856</v>
      </c>
      <c r="BX221">
        <v>856</v>
      </c>
      <c r="BY221">
        <v>856</v>
      </c>
      <c r="BZ221">
        <v>856</v>
      </c>
    </row>
    <row r="222" spans="1:78" x14ac:dyDescent="0.35">
      <c r="A222" t="s">
        <v>124</v>
      </c>
      <c r="B222" s="42" t="s">
        <v>2</v>
      </c>
      <c r="C222" s="40" t="s">
        <v>8</v>
      </c>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v>4</v>
      </c>
      <c r="AN222">
        <v>4</v>
      </c>
      <c r="AO222">
        <v>4</v>
      </c>
      <c r="AP222">
        <v>4</v>
      </c>
      <c r="AQ222">
        <v>4</v>
      </c>
      <c r="AR222">
        <v>4</v>
      </c>
      <c r="AS222">
        <v>4</v>
      </c>
      <c r="AT222">
        <v>4</v>
      </c>
      <c r="AU222">
        <v>4</v>
      </c>
      <c r="AV222">
        <v>4</v>
      </c>
      <c r="AW222">
        <v>4</v>
      </c>
      <c r="AX222">
        <v>4</v>
      </c>
      <c r="AY222">
        <v>4</v>
      </c>
      <c r="AZ222">
        <v>4</v>
      </c>
      <c r="BA222">
        <v>460</v>
      </c>
      <c r="BB222">
        <v>460</v>
      </c>
      <c r="BC222">
        <v>460</v>
      </c>
      <c r="BD222">
        <v>460</v>
      </c>
      <c r="BE222">
        <v>460</v>
      </c>
      <c r="BF222">
        <v>146</v>
      </c>
      <c r="BG222">
        <v>146</v>
      </c>
      <c r="BH222">
        <v>146</v>
      </c>
      <c r="BI222">
        <v>146</v>
      </c>
      <c r="BJ222">
        <v>146</v>
      </c>
      <c r="BK222">
        <v>146</v>
      </c>
      <c r="BL222">
        <v>146</v>
      </c>
      <c r="BM222">
        <v>146</v>
      </c>
      <c r="BN222">
        <v>146</v>
      </c>
      <c r="BO222">
        <v>146</v>
      </c>
      <c r="BP222">
        <v>63</v>
      </c>
      <c r="BQ222">
        <v>63</v>
      </c>
      <c r="BR222">
        <v>63</v>
      </c>
      <c r="BS222">
        <v>63</v>
      </c>
      <c r="BT222">
        <v>63</v>
      </c>
      <c r="BU222">
        <v>63</v>
      </c>
      <c r="BV222">
        <v>63</v>
      </c>
      <c r="BW222">
        <v>63</v>
      </c>
      <c r="BX222">
        <v>63</v>
      </c>
      <c r="BY222">
        <v>63</v>
      </c>
      <c r="BZ222">
        <v>63</v>
      </c>
    </row>
    <row r="223" spans="1:78" x14ac:dyDescent="0.35">
      <c r="B223" s="37"/>
      <c r="C223" s="40"/>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78" x14ac:dyDescent="0.35">
      <c r="A224" t="s">
        <v>124</v>
      </c>
      <c r="B224" s="41" t="s">
        <v>0</v>
      </c>
      <c r="C224" s="40" t="s">
        <v>35</v>
      </c>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v>24</v>
      </c>
      <c r="AN224">
        <v>24</v>
      </c>
      <c r="AO224">
        <v>24</v>
      </c>
      <c r="AP224">
        <v>24</v>
      </c>
      <c r="AQ224">
        <v>24</v>
      </c>
      <c r="AR224">
        <v>24</v>
      </c>
      <c r="AS224">
        <v>24</v>
      </c>
      <c r="AT224">
        <v>24</v>
      </c>
      <c r="AU224">
        <v>24</v>
      </c>
      <c r="AV224">
        <v>24</v>
      </c>
      <c r="AW224">
        <v>24</v>
      </c>
      <c r="AX224">
        <v>24</v>
      </c>
      <c r="AY224">
        <v>24</v>
      </c>
      <c r="AZ224">
        <v>24</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row>
    <row r="225" spans="1:78" x14ac:dyDescent="0.35">
      <c r="A225" t="s">
        <v>124</v>
      </c>
      <c r="B225" s="42" t="s">
        <v>2</v>
      </c>
      <c r="C225" s="40" t="s">
        <v>35</v>
      </c>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row>
    <row r="226" spans="1:78" x14ac:dyDescent="0.35">
      <c r="B226" s="37"/>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78" x14ac:dyDescent="0.35">
      <c r="B227" s="37"/>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7">
        <f>SUM(AM221:AM225)</f>
        <v>708</v>
      </c>
      <c r="AN227" s="27">
        <f t="shared" ref="AN227:BZ227" si="94">SUM(AN221:AN225)</f>
        <v>708</v>
      </c>
      <c r="AO227" s="27">
        <f t="shared" si="94"/>
        <v>708</v>
      </c>
      <c r="AP227" s="27">
        <f t="shared" si="94"/>
        <v>708</v>
      </c>
      <c r="AQ227" s="27">
        <f t="shared" si="94"/>
        <v>708</v>
      </c>
      <c r="AR227" s="27">
        <f t="shared" si="94"/>
        <v>708</v>
      </c>
      <c r="AS227" s="27">
        <f t="shared" si="94"/>
        <v>708</v>
      </c>
      <c r="AT227" s="27">
        <f t="shared" si="94"/>
        <v>708</v>
      </c>
      <c r="AU227" s="27">
        <f t="shared" si="94"/>
        <v>708</v>
      </c>
      <c r="AV227" s="27">
        <f t="shared" si="94"/>
        <v>708</v>
      </c>
      <c r="AW227" s="27">
        <f t="shared" si="94"/>
        <v>708</v>
      </c>
      <c r="AX227" s="27">
        <f t="shared" si="94"/>
        <v>708</v>
      </c>
      <c r="AY227" s="27">
        <f t="shared" si="94"/>
        <v>708</v>
      </c>
      <c r="AZ227" s="27">
        <f t="shared" si="94"/>
        <v>708</v>
      </c>
      <c r="BA227" s="27">
        <f t="shared" si="94"/>
        <v>4539</v>
      </c>
      <c r="BB227" s="27">
        <f t="shared" si="94"/>
        <v>4539</v>
      </c>
      <c r="BC227" s="27">
        <f t="shared" si="94"/>
        <v>4539</v>
      </c>
      <c r="BD227" s="27">
        <f t="shared" si="94"/>
        <v>4539</v>
      </c>
      <c r="BE227" s="27">
        <f t="shared" si="94"/>
        <v>4539</v>
      </c>
      <c r="BF227" s="27">
        <f t="shared" si="94"/>
        <v>2122</v>
      </c>
      <c r="BG227" s="27">
        <f t="shared" si="94"/>
        <v>2122</v>
      </c>
      <c r="BH227" s="27">
        <f t="shared" si="94"/>
        <v>2122</v>
      </c>
      <c r="BI227" s="27">
        <f t="shared" si="94"/>
        <v>2122</v>
      </c>
      <c r="BJ227" s="27">
        <f t="shared" si="94"/>
        <v>2122</v>
      </c>
      <c r="BK227" s="27">
        <f t="shared" si="94"/>
        <v>2122</v>
      </c>
      <c r="BL227" s="27">
        <f t="shared" si="94"/>
        <v>2122</v>
      </c>
      <c r="BM227" s="27">
        <f t="shared" si="94"/>
        <v>2122</v>
      </c>
      <c r="BN227" s="27">
        <f t="shared" si="94"/>
        <v>2122</v>
      </c>
      <c r="BO227" s="27">
        <f t="shared" si="94"/>
        <v>2122</v>
      </c>
      <c r="BP227" s="27">
        <f t="shared" si="94"/>
        <v>919</v>
      </c>
      <c r="BQ227" s="27">
        <f t="shared" si="94"/>
        <v>919</v>
      </c>
      <c r="BR227" s="27">
        <f t="shared" si="94"/>
        <v>919</v>
      </c>
      <c r="BS227" s="27">
        <f t="shared" si="94"/>
        <v>919</v>
      </c>
      <c r="BT227" s="27">
        <f t="shared" si="94"/>
        <v>919</v>
      </c>
      <c r="BU227" s="27">
        <f t="shared" si="94"/>
        <v>919</v>
      </c>
      <c r="BV227" s="27">
        <f t="shared" si="94"/>
        <v>919</v>
      </c>
      <c r="BW227" s="27">
        <f t="shared" si="94"/>
        <v>919</v>
      </c>
      <c r="BX227" s="27">
        <f t="shared" si="94"/>
        <v>919</v>
      </c>
      <c r="BY227" s="27">
        <f t="shared" si="94"/>
        <v>919</v>
      </c>
      <c r="BZ227" s="27">
        <f t="shared" si="94"/>
        <v>919</v>
      </c>
    </row>
    <row r="228" spans="1:78" x14ac:dyDescent="0.35">
      <c r="B228" s="37"/>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row>
    <row r="229" spans="1:78" x14ac:dyDescent="0.35">
      <c r="A229" t="s">
        <v>124</v>
      </c>
      <c r="B229" s="41" t="s">
        <v>0</v>
      </c>
      <c r="C229" s="40" t="s">
        <v>8</v>
      </c>
      <c r="J229" s="2">
        <v>0</v>
      </c>
      <c r="K229" s="2">
        <v>0</v>
      </c>
      <c r="L229" s="2">
        <v>0</v>
      </c>
      <c r="M229" s="2">
        <v>0</v>
      </c>
      <c r="N229" s="2">
        <v>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f>AM221/AM$227</f>
        <v>0.96045197740112997</v>
      </c>
      <c r="AN229" s="2">
        <f t="shared" ref="AN229:BZ233" si="95">AN221/AN$227</f>
        <v>0.96045197740112997</v>
      </c>
      <c r="AO229" s="2">
        <f>AO221/AO$227</f>
        <v>0.96045197740112997</v>
      </c>
      <c r="AP229" s="2">
        <f t="shared" si="95"/>
        <v>0.96045197740112997</v>
      </c>
      <c r="AQ229" s="2">
        <f t="shared" si="95"/>
        <v>0.96045197740112997</v>
      </c>
      <c r="AR229" s="2">
        <f t="shared" si="95"/>
        <v>0.96045197740112997</v>
      </c>
      <c r="AS229" s="2">
        <f t="shared" si="95"/>
        <v>0.96045197740112997</v>
      </c>
      <c r="AT229" s="2">
        <f t="shared" si="95"/>
        <v>0.96045197740112997</v>
      </c>
      <c r="AU229" s="2">
        <f t="shared" si="95"/>
        <v>0.96045197740112997</v>
      </c>
      <c r="AV229" s="2">
        <f>AV221/AV$227</f>
        <v>0.96045197740112997</v>
      </c>
      <c r="AW229" s="2">
        <f t="shared" si="95"/>
        <v>0.96045197740112997</v>
      </c>
      <c r="AX229" s="2">
        <f t="shared" si="95"/>
        <v>0.96045197740112997</v>
      </c>
      <c r="AY229" s="2">
        <f t="shared" si="95"/>
        <v>0.96045197740112997</v>
      </c>
      <c r="AZ229" s="2">
        <f t="shared" si="95"/>
        <v>0.96045197740112997</v>
      </c>
      <c r="BA229" s="2">
        <f t="shared" si="95"/>
        <v>0.89865609165014315</v>
      </c>
      <c r="BB229" s="2">
        <f t="shared" si="95"/>
        <v>0.89865609165014315</v>
      </c>
      <c r="BC229" s="2">
        <f t="shared" si="95"/>
        <v>0.89865609165014315</v>
      </c>
      <c r="BD229" s="2">
        <f t="shared" si="95"/>
        <v>0.89865609165014315</v>
      </c>
      <c r="BE229" s="2">
        <f t="shared" si="95"/>
        <v>0.89865609165014315</v>
      </c>
      <c r="BF229" s="2">
        <f t="shared" si="95"/>
        <v>0.93119698397737982</v>
      </c>
      <c r="BG229" s="2">
        <f t="shared" si="95"/>
        <v>0.93119698397737982</v>
      </c>
      <c r="BH229" s="2">
        <f t="shared" si="95"/>
        <v>0.93119698397737982</v>
      </c>
      <c r="BI229" s="2">
        <f t="shared" si="95"/>
        <v>0.93119698397737982</v>
      </c>
      <c r="BJ229" s="2">
        <f t="shared" si="95"/>
        <v>0.93119698397737982</v>
      </c>
      <c r="BK229" s="2">
        <f t="shared" si="95"/>
        <v>0.93119698397737982</v>
      </c>
      <c r="BL229" s="2">
        <f t="shared" si="95"/>
        <v>0.93119698397737982</v>
      </c>
      <c r="BM229" s="2">
        <f t="shared" si="95"/>
        <v>0.93119698397737982</v>
      </c>
      <c r="BN229" s="2">
        <f t="shared" si="95"/>
        <v>0.93119698397737982</v>
      </c>
      <c r="BO229" s="2">
        <f t="shared" si="95"/>
        <v>0.93119698397737982</v>
      </c>
      <c r="BP229" s="2">
        <f t="shared" si="95"/>
        <v>0.93144722524483137</v>
      </c>
      <c r="BQ229" s="2">
        <f t="shared" si="95"/>
        <v>0.93144722524483137</v>
      </c>
      <c r="BR229" s="2">
        <f t="shared" si="95"/>
        <v>0.93144722524483137</v>
      </c>
      <c r="BS229" s="2">
        <f t="shared" si="95"/>
        <v>0.93144722524483137</v>
      </c>
      <c r="BT229" s="2">
        <f t="shared" si="95"/>
        <v>0.93144722524483137</v>
      </c>
      <c r="BU229" s="2">
        <f t="shared" si="95"/>
        <v>0.93144722524483137</v>
      </c>
      <c r="BV229" s="2">
        <f t="shared" si="95"/>
        <v>0.93144722524483137</v>
      </c>
      <c r="BW229" s="2">
        <f t="shared" si="95"/>
        <v>0.93144722524483137</v>
      </c>
      <c r="BX229" s="2">
        <f t="shared" si="95"/>
        <v>0.93144722524483137</v>
      </c>
      <c r="BY229" s="2">
        <f t="shared" si="95"/>
        <v>0.93144722524483137</v>
      </c>
      <c r="BZ229" s="2">
        <f t="shared" si="95"/>
        <v>0.93144722524483137</v>
      </c>
    </row>
    <row r="230" spans="1:78" x14ac:dyDescent="0.35">
      <c r="A230" t="s">
        <v>124</v>
      </c>
      <c r="B230" s="42" t="s">
        <v>2</v>
      </c>
      <c r="C230" s="40" t="s">
        <v>8</v>
      </c>
      <c r="J230" s="2">
        <v>0</v>
      </c>
      <c r="K230" s="2">
        <v>0</v>
      </c>
      <c r="L230" s="2">
        <v>0</v>
      </c>
      <c r="M230" s="2">
        <v>0</v>
      </c>
      <c r="N230" s="2">
        <v>0</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f>AM222/AM$227</f>
        <v>5.6497175141242938E-3</v>
      </c>
      <c r="AN230" s="2">
        <f t="shared" ref="AN230:BB230" si="96">AN222/AN$227</f>
        <v>5.6497175141242938E-3</v>
      </c>
      <c r="AO230" s="2">
        <f t="shared" si="96"/>
        <v>5.6497175141242938E-3</v>
      </c>
      <c r="AP230" s="2">
        <f t="shared" si="96"/>
        <v>5.6497175141242938E-3</v>
      </c>
      <c r="AQ230" s="2">
        <f t="shared" si="96"/>
        <v>5.6497175141242938E-3</v>
      </c>
      <c r="AR230" s="2">
        <f t="shared" si="96"/>
        <v>5.6497175141242938E-3</v>
      </c>
      <c r="AS230" s="2">
        <f t="shared" si="96"/>
        <v>5.6497175141242938E-3</v>
      </c>
      <c r="AT230" s="2">
        <f t="shared" si="96"/>
        <v>5.6497175141242938E-3</v>
      </c>
      <c r="AU230" s="2">
        <f t="shared" si="96"/>
        <v>5.6497175141242938E-3</v>
      </c>
      <c r="AV230" s="2">
        <f t="shared" si="96"/>
        <v>5.6497175141242938E-3</v>
      </c>
      <c r="AW230" s="2">
        <f t="shared" si="96"/>
        <v>5.6497175141242938E-3</v>
      </c>
      <c r="AX230" s="2">
        <f t="shared" si="96"/>
        <v>5.6497175141242938E-3</v>
      </c>
      <c r="AY230" s="2">
        <f t="shared" si="96"/>
        <v>5.6497175141242938E-3</v>
      </c>
      <c r="AZ230" s="2">
        <f t="shared" si="96"/>
        <v>5.6497175141242938E-3</v>
      </c>
      <c r="BA230" s="2">
        <f t="shared" si="96"/>
        <v>0.10134390834985679</v>
      </c>
      <c r="BB230" s="2">
        <f t="shared" si="96"/>
        <v>0.10134390834985679</v>
      </c>
      <c r="BC230" s="2">
        <f t="shared" si="95"/>
        <v>0.10134390834985679</v>
      </c>
      <c r="BD230" s="2">
        <f t="shared" si="95"/>
        <v>0.10134390834985679</v>
      </c>
      <c r="BE230" s="2">
        <f t="shared" si="95"/>
        <v>0.10134390834985679</v>
      </c>
      <c r="BF230" s="2">
        <f t="shared" si="95"/>
        <v>6.8803016022620164E-2</v>
      </c>
      <c r="BG230" s="2">
        <f t="shared" si="95"/>
        <v>6.8803016022620164E-2</v>
      </c>
      <c r="BH230" s="2">
        <f t="shared" si="95"/>
        <v>6.8803016022620164E-2</v>
      </c>
      <c r="BI230" s="2">
        <f t="shared" si="95"/>
        <v>6.8803016022620164E-2</v>
      </c>
      <c r="BJ230" s="2">
        <f t="shared" si="95"/>
        <v>6.8803016022620164E-2</v>
      </c>
      <c r="BK230" s="2">
        <f t="shared" si="95"/>
        <v>6.8803016022620164E-2</v>
      </c>
      <c r="BL230" s="2">
        <f t="shared" si="95"/>
        <v>6.8803016022620164E-2</v>
      </c>
      <c r="BM230" s="2">
        <f t="shared" si="95"/>
        <v>6.8803016022620164E-2</v>
      </c>
      <c r="BN230" s="2">
        <f t="shared" si="95"/>
        <v>6.8803016022620164E-2</v>
      </c>
      <c r="BO230" s="2">
        <f t="shared" si="95"/>
        <v>6.8803016022620164E-2</v>
      </c>
      <c r="BP230" s="2">
        <f t="shared" si="95"/>
        <v>6.8552774755168661E-2</v>
      </c>
      <c r="BQ230" s="2">
        <f t="shared" si="95"/>
        <v>6.8552774755168661E-2</v>
      </c>
      <c r="BR230" s="2">
        <f t="shared" si="95"/>
        <v>6.8552774755168661E-2</v>
      </c>
      <c r="BS230" s="2">
        <f t="shared" si="95"/>
        <v>6.8552774755168661E-2</v>
      </c>
      <c r="BT230" s="2">
        <f t="shared" si="95"/>
        <v>6.8552774755168661E-2</v>
      </c>
      <c r="BU230" s="2">
        <f t="shared" si="95"/>
        <v>6.8552774755168661E-2</v>
      </c>
      <c r="BV230" s="2">
        <f t="shared" si="95"/>
        <v>6.8552774755168661E-2</v>
      </c>
      <c r="BW230" s="2">
        <f t="shared" si="95"/>
        <v>6.8552774755168661E-2</v>
      </c>
      <c r="BX230" s="2">
        <f t="shared" si="95"/>
        <v>6.8552774755168661E-2</v>
      </c>
      <c r="BY230" s="2">
        <f t="shared" si="95"/>
        <v>6.8552774755168661E-2</v>
      </c>
      <c r="BZ230" s="2">
        <f t="shared" si="95"/>
        <v>6.8552774755168661E-2</v>
      </c>
    </row>
    <row r="231" spans="1:78" x14ac:dyDescent="0.35">
      <c r="B231" s="37"/>
      <c r="C231" s="40"/>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row>
    <row r="232" spans="1:78" x14ac:dyDescent="0.35">
      <c r="A232" t="s">
        <v>124</v>
      </c>
      <c r="B232" s="41" t="s">
        <v>0</v>
      </c>
      <c r="C232" s="40" t="s">
        <v>35</v>
      </c>
      <c r="J232" s="2">
        <v>0</v>
      </c>
      <c r="K232" s="2">
        <v>0</v>
      </c>
      <c r="L232" s="2">
        <v>0</v>
      </c>
      <c r="M232" s="2">
        <v>0</v>
      </c>
      <c r="N232" s="2">
        <v>0</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f>AM224/AM$227</f>
        <v>3.3898305084745763E-2</v>
      </c>
      <c r="AN232" s="2">
        <f t="shared" si="95"/>
        <v>3.3898305084745763E-2</v>
      </c>
      <c r="AO232" s="2">
        <f t="shared" si="95"/>
        <v>3.3898305084745763E-2</v>
      </c>
      <c r="AP232" s="2">
        <f t="shared" si="95"/>
        <v>3.3898305084745763E-2</v>
      </c>
      <c r="AQ232" s="2">
        <f t="shared" si="95"/>
        <v>3.3898305084745763E-2</v>
      </c>
      <c r="AR232" s="2">
        <f t="shared" si="95"/>
        <v>3.3898305084745763E-2</v>
      </c>
      <c r="AS232" s="2">
        <f t="shared" si="95"/>
        <v>3.3898305084745763E-2</v>
      </c>
      <c r="AT232" s="2">
        <f t="shared" si="95"/>
        <v>3.3898305084745763E-2</v>
      </c>
      <c r="AU232" s="2">
        <f t="shared" si="95"/>
        <v>3.3898305084745763E-2</v>
      </c>
      <c r="AV232" s="2">
        <f t="shared" si="95"/>
        <v>3.3898305084745763E-2</v>
      </c>
      <c r="AW232" s="2">
        <f t="shared" si="95"/>
        <v>3.3898305084745763E-2</v>
      </c>
      <c r="AX232" s="2">
        <f t="shared" si="95"/>
        <v>3.3898305084745763E-2</v>
      </c>
      <c r="AY232" s="2">
        <f t="shared" si="95"/>
        <v>3.3898305084745763E-2</v>
      </c>
      <c r="AZ232" s="2">
        <f t="shared" si="95"/>
        <v>3.3898305084745763E-2</v>
      </c>
      <c r="BA232" s="2">
        <f t="shared" si="95"/>
        <v>0</v>
      </c>
      <c r="BB232" s="2">
        <f t="shared" si="95"/>
        <v>0</v>
      </c>
      <c r="BC232" s="2">
        <f t="shared" si="95"/>
        <v>0</v>
      </c>
      <c r="BD232" s="2">
        <f t="shared" si="95"/>
        <v>0</v>
      </c>
      <c r="BE232" s="2">
        <f t="shared" si="95"/>
        <v>0</v>
      </c>
      <c r="BF232" s="2">
        <f t="shared" si="95"/>
        <v>0</v>
      </c>
      <c r="BG232" s="2">
        <f t="shared" si="95"/>
        <v>0</v>
      </c>
      <c r="BH232" s="2">
        <f t="shared" si="95"/>
        <v>0</v>
      </c>
      <c r="BI232" s="2">
        <f t="shared" si="95"/>
        <v>0</v>
      </c>
      <c r="BJ232" s="2">
        <f t="shared" si="95"/>
        <v>0</v>
      </c>
      <c r="BK232" s="2">
        <f t="shared" si="95"/>
        <v>0</v>
      </c>
      <c r="BL232" s="2">
        <f t="shared" si="95"/>
        <v>0</v>
      </c>
      <c r="BM232" s="2">
        <f t="shared" si="95"/>
        <v>0</v>
      </c>
      <c r="BN232" s="2">
        <f t="shared" si="95"/>
        <v>0</v>
      </c>
      <c r="BO232" s="2">
        <f t="shared" si="95"/>
        <v>0</v>
      </c>
      <c r="BP232" s="2">
        <f t="shared" si="95"/>
        <v>0</v>
      </c>
      <c r="BQ232" s="2">
        <f t="shared" si="95"/>
        <v>0</v>
      </c>
      <c r="BR232" s="2">
        <f t="shared" si="95"/>
        <v>0</v>
      </c>
      <c r="BS232" s="2">
        <f t="shared" si="95"/>
        <v>0</v>
      </c>
      <c r="BT232" s="2">
        <f t="shared" si="95"/>
        <v>0</v>
      </c>
      <c r="BU232" s="2">
        <f t="shared" si="95"/>
        <v>0</v>
      </c>
      <c r="BV232" s="2">
        <f t="shared" si="95"/>
        <v>0</v>
      </c>
      <c r="BW232" s="2">
        <f t="shared" si="95"/>
        <v>0</v>
      </c>
      <c r="BX232" s="2">
        <f t="shared" si="95"/>
        <v>0</v>
      </c>
      <c r="BY232" s="2">
        <f t="shared" si="95"/>
        <v>0</v>
      </c>
      <c r="BZ232" s="2">
        <f t="shared" si="95"/>
        <v>0</v>
      </c>
    </row>
    <row r="233" spans="1:78" x14ac:dyDescent="0.35">
      <c r="A233" t="s">
        <v>124</v>
      </c>
      <c r="B233" s="42" t="s">
        <v>2</v>
      </c>
      <c r="C233" s="40" t="s">
        <v>35</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f>AM225/AM$227</f>
        <v>0</v>
      </c>
      <c r="AN233" s="2">
        <f t="shared" si="95"/>
        <v>0</v>
      </c>
      <c r="AO233" s="2">
        <f t="shared" si="95"/>
        <v>0</v>
      </c>
      <c r="AP233" s="2">
        <f t="shared" si="95"/>
        <v>0</v>
      </c>
      <c r="AQ233" s="2">
        <f t="shared" si="95"/>
        <v>0</v>
      </c>
      <c r="AR233" s="2">
        <f t="shared" si="95"/>
        <v>0</v>
      </c>
      <c r="AS233" s="2">
        <f t="shared" si="95"/>
        <v>0</v>
      </c>
      <c r="AT233" s="2">
        <f t="shared" si="95"/>
        <v>0</v>
      </c>
      <c r="AU233" s="2">
        <f t="shared" si="95"/>
        <v>0</v>
      </c>
      <c r="AV233" s="2">
        <f t="shared" si="95"/>
        <v>0</v>
      </c>
      <c r="AW233" s="2">
        <f t="shared" si="95"/>
        <v>0</v>
      </c>
      <c r="AX233" s="2">
        <f t="shared" si="95"/>
        <v>0</v>
      </c>
      <c r="AY233" s="2">
        <f t="shared" si="95"/>
        <v>0</v>
      </c>
      <c r="AZ233" s="2">
        <f t="shared" si="95"/>
        <v>0</v>
      </c>
      <c r="BA233" s="2">
        <f t="shared" si="95"/>
        <v>0</v>
      </c>
      <c r="BB233" s="2">
        <f t="shared" si="95"/>
        <v>0</v>
      </c>
      <c r="BC233" s="2">
        <f t="shared" si="95"/>
        <v>0</v>
      </c>
      <c r="BD233" s="2">
        <f t="shared" si="95"/>
        <v>0</v>
      </c>
      <c r="BE233" s="2">
        <f t="shared" si="95"/>
        <v>0</v>
      </c>
      <c r="BF233" s="2">
        <f t="shared" si="95"/>
        <v>0</v>
      </c>
      <c r="BG233" s="2">
        <f t="shared" si="95"/>
        <v>0</v>
      </c>
      <c r="BH233" s="2">
        <f t="shared" si="95"/>
        <v>0</v>
      </c>
      <c r="BI233" s="2">
        <f t="shared" si="95"/>
        <v>0</v>
      </c>
      <c r="BJ233" s="2">
        <f t="shared" si="95"/>
        <v>0</v>
      </c>
      <c r="BK233" s="2">
        <f t="shared" si="95"/>
        <v>0</v>
      </c>
      <c r="BL233" s="2">
        <f t="shared" si="95"/>
        <v>0</v>
      </c>
      <c r="BM233" s="2">
        <f t="shared" si="95"/>
        <v>0</v>
      </c>
      <c r="BN233" s="2">
        <f t="shared" si="95"/>
        <v>0</v>
      </c>
      <c r="BO233" s="2">
        <f t="shared" si="95"/>
        <v>0</v>
      </c>
      <c r="BP233" s="2">
        <f t="shared" si="95"/>
        <v>0</v>
      </c>
      <c r="BQ233" s="2">
        <f t="shared" si="95"/>
        <v>0</v>
      </c>
      <c r="BR233" s="2">
        <f t="shared" si="95"/>
        <v>0</v>
      </c>
      <c r="BS233" s="2">
        <f t="shared" si="95"/>
        <v>0</v>
      </c>
      <c r="BT233" s="2">
        <f t="shared" si="95"/>
        <v>0</v>
      </c>
      <c r="BU233" s="2">
        <f t="shared" si="95"/>
        <v>0</v>
      </c>
      <c r="BV233" s="2">
        <f t="shared" si="95"/>
        <v>0</v>
      </c>
      <c r="BW233" s="2">
        <f t="shared" si="95"/>
        <v>0</v>
      </c>
      <c r="BX233" s="2">
        <f t="shared" si="95"/>
        <v>0</v>
      </c>
      <c r="BY233" s="2">
        <f t="shared" si="95"/>
        <v>0</v>
      </c>
      <c r="BZ233" s="2">
        <f t="shared" si="95"/>
        <v>0</v>
      </c>
    </row>
    <row r="234" spans="1:78" x14ac:dyDescent="0.35">
      <c r="C234" s="28"/>
      <c r="F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row>
    <row r="235" spans="1:78" x14ac:dyDescent="0.35">
      <c r="F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row>
    <row r="236" spans="1:78" x14ac:dyDescent="0.35">
      <c r="F236" s="1"/>
      <c r="J236">
        <v>1</v>
      </c>
      <c r="K236">
        <v>1</v>
      </c>
      <c r="L236">
        <v>1</v>
      </c>
      <c r="M236">
        <v>1</v>
      </c>
      <c r="N236">
        <v>1</v>
      </c>
      <c r="O236">
        <v>1</v>
      </c>
      <c r="P236">
        <v>1</v>
      </c>
      <c r="Q236">
        <v>1</v>
      </c>
      <c r="R236">
        <v>1</v>
      </c>
      <c r="S236">
        <v>1</v>
      </c>
      <c r="T236">
        <v>1</v>
      </c>
      <c r="U236">
        <v>1</v>
      </c>
      <c r="V236">
        <v>1</v>
      </c>
      <c r="W236">
        <v>1</v>
      </c>
      <c r="X236">
        <v>1</v>
      </c>
      <c r="Y236">
        <v>1</v>
      </c>
      <c r="Z236">
        <v>1</v>
      </c>
      <c r="AA236">
        <v>1</v>
      </c>
      <c r="AB236">
        <v>1</v>
      </c>
      <c r="AC236">
        <v>1</v>
      </c>
      <c r="AD236">
        <v>1</v>
      </c>
      <c r="AE236">
        <v>1</v>
      </c>
      <c r="AF236">
        <v>1</v>
      </c>
      <c r="AG236">
        <v>1</v>
      </c>
      <c r="AH236">
        <v>1</v>
      </c>
      <c r="AI236">
        <v>1</v>
      </c>
      <c r="AJ236">
        <v>1</v>
      </c>
      <c r="AK236">
        <v>1</v>
      </c>
      <c r="AL236">
        <v>1</v>
      </c>
      <c r="AM236">
        <v>1</v>
      </c>
      <c r="AN236">
        <v>1</v>
      </c>
      <c r="AO236">
        <v>1</v>
      </c>
      <c r="AP236">
        <v>1</v>
      </c>
      <c r="AQ236">
        <v>1</v>
      </c>
      <c r="AR236">
        <v>1</v>
      </c>
      <c r="AS236">
        <v>1</v>
      </c>
      <c r="AT236">
        <v>1</v>
      </c>
      <c r="AU236">
        <v>1</v>
      </c>
      <c r="AV236">
        <v>1</v>
      </c>
      <c r="AW236">
        <v>1</v>
      </c>
      <c r="AX236">
        <v>1</v>
      </c>
      <c r="AY236">
        <v>1</v>
      </c>
      <c r="AZ236">
        <v>1</v>
      </c>
      <c r="BA236">
        <v>1</v>
      </c>
      <c r="BB236">
        <v>1</v>
      </c>
      <c r="BC236">
        <v>1</v>
      </c>
      <c r="BD236">
        <v>1</v>
      </c>
      <c r="BE236">
        <v>1</v>
      </c>
      <c r="BF236">
        <v>1</v>
      </c>
      <c r="BG236">
        <v>1</v>
      </c>
      <c r="BH236">
        <v>1</v>
      </c>
      <c r="BI236">
        <v>1</v>
      </c>
      <c r="BJ236">
        <v>1</v>
      </c>
      <c r="BK236">
        <v>1</v>
      </c>
      <c r="BL236">
        <v>1</v>
      </c>
      <c r="BM236">
        <v>1</v>
      </c>
      <c r="BN236">
        <v>1</v>
      </c>
      <c r="BO236">
        <v>1</v>
      </c>
      <c r="BP236">
        <v>1</v>
      </c>
      <c r="BQ236">
        <v>1</v>
      </c>
      <c r="BR236">
        <v>1</v>
      </c>
      <c r="BS236">
        <v>1</v>
      </c>
      <c r="BT236">
        <v>1</v>
      </c>
      <c r="BU236">
        <v>1</v>
      </c>
      <c r="BV236">
        <v>1</v>
      </c>
      <c r="BW236">
        <v>1</v>
      </c>
      <c r="BX236">
        <v>1</v>
      </c>
      <c r="BY236">
        <v>1</v>
      </c>
      <c r="BZ236">
        <v>1</v>
      </c>
    </row>
    <row r="237" spans="1:78" x14ac:dyDescent="0.35">
      <c r="J237" s="1">
        <v>1971</v>
      </c>
      <c r="K237" s="1">
        <v>1972</v>
      </c>
      <c r="L237" s="1">
        <v>1973</v>
      </c>
      <c r="M237" s="1">
        <v>1974</v>
      </c>
      <c r="N237" s="1">
        <v>1975</v>
      </c>
      <c r="O237" s="1">
        <v>1976</v>
      </c>
      <c r="P237" s="1">
        <v>1977</v>
      </c>
      <c r="Q237" s="1">
        <v>1978</v>
      </c>
      <c r="R237" s="1">
        <v>1979</v>
      </c>
      <c r="S237" s="1">
        <v>1980</v>
      </c>
      <c r="T237" s="1">
        <v>1981</v>
      </c>
      <c r="U237" s="1">
        <v>1982</v>
      </c>
      <c r="V237" s="1">
        <v>1983</v>
      </c>
      <c r="W237" s="1">
        <v>1984</v>
      </c>
      <c r="X237" s="1">
        <v>1985</v>
      </c>
      <c r="Y237" s="1">
        <v>1986</v>
      </c>
      <c r="Z237" s="1">
        <v>1987</v>
      </c>
      <c r="AA237" s="1">
        <v>1988</v>
      </c>
      <c r="AB237" s="1">
        <v>1989</v>
      </c>
      <c r="AC237" s="1">
        <v>1990</v>
      </c>
      <c r="AD237" s="1">
        <v>1991</v>
      </c>
      <c r="AE237" s="1">
        <v>1992</v>
      </c>
      <c r="AF237" s="1">
        <v>1993</v>
      </c>
      <c r="AG237" s="1">
        <v>1994</v>
      </c>
      <c r="AH237" s="1">
        <v>1995</v>
      </c>
      <c r="AI237" s="1">
        <v>1996</v>
      </c>
      <c r="AJ237" s="1">
        <v>1997</v>
      </c>
      <c r="AK237" s="1">
        <v>1998</v>
      </c>
      <c r="AL237" s="1">
        <v>1999</v>
      </c>
      <c r="AM237" s="1">
        <v>2000</v>
      </c>
      <c r="AN237" s="1">
        <v>2001</v>
      </c>
      <c r="AO237" s="1">
        <v>2002</v>
      </c>
      <c r="AP237" s="1">
        <v>2003</v>
      </c>
      <c r="AQ237" s="1">
        <v>2004</v>
      </c>
      <c r="AR237" s="1">
        <v>2005</v>
      </c>
      <c r="AS237" s="1">
        <v>2006</v>
      </c>
      <c r="AT237" s="1">
        <v>2007</v>
      </c>
      <c r="AU237" s="1">
        <v>2008</v>
      </c>
      <c r="AV237" s="1">
        <v>2009</v>
      </c>
      <c r="AW237" s="1">
        <v>2010</v>
      </c>
      <c r="AX237" s="1">
        <v>2011</v>
      </c>
      <c r="AY237" s="1">
        <v>2012</v>
      </c>
      <c r="AZ237" s="1">
        <v>2013</v>
      </c>
      <c r="BA237" s="1">
        <v>2014</v>
      </c>
      <c r="BB237" s="1">
        <v>2015</v>
      </c>
      <c r="BC237" s="1">
        <v>2016</v>
      </c>
      <c r="BD237" s="1">
        <v>2017</v>
      </c>
      <c r="BE237" s="1">
        <v>2018</v>
      </c>
      <c r="BF237" s="1">
        <v>2019</v>
      </c>
      <c r="BG237" s="1">
        <v>2020</v>
      </c>
      <c r="BH237" s="1">
        <v>2021</v>
      </c>
      <c r="BI237" s="1">
        <v>2022</v>
      </c>
      <c r="BJ237" s="1">
        <v>2023</v>
      </c>
      <c r="BK237" s="1">
        <v>2024</v>
      </c>
      <c r="BL237" s="1">
        <v>2025</v>
      </c>
      <c r="BM237" s="1">
        <v>2026</v>
      </c>
      <c r="BN237" s="1">
        <v>2027</v>
      </c>
      <c r="BO237" s="1">
        <v>2028</v>
      </c>
      <c r="BP237" s="1">
        <v>2029</v>
      </c>
      <c r="BQ237" s="1">
        <v>2030</v>
      </c>
      <c r="BR237" s="1">
        <v>2031</v>
      </c>
      <c r="BS237" s="1">
        <v>2032</v>
      </c>
      <c r="BT237" s="1">
        <v>2033</v>
      </c>
      <c r="BU237" s="1">
        <v>2034</v>
      </c>
      <c r="BV237" s="1">
        <v>2035</v>
      </c>
      <c r="BW237" s="1">
        <v>2036</v>
      </c>
      <c r="BX237" s="1">
        <v>2037</v>
      </c>
      <c r="BY237" s="1">
        <v>2038</v>
      </c>
      <c r="BZ237" s="1">
        <v>2039</v>
      </c>
    </row>
    <row r="238" spans="1:78" x14ac:dyDescent="0.35">
      <c r="B238" s="1" t="s">
        <v>0</v>
      </c>
      <c r="C238" s="40" t="s">
        <v>7</v>
      </c>
      <c r="D238" s="40" t="s">
        <v>114</v>
      </c>
      <c r="F238" t="s">
        <v>57</v>
      </c>
      <c r="J238" s="6">
        <f>J88+J97*'Other data'!J488-(J191+J195+J199)*J215</f>
        <v>0.95959596867236696</v>
      </c>
      <c r="K238" s="6">
        <f>K88+K97*'Other data'!K488-(K191+K195+K199)*K215</f>
        <v>0.97923684757155938</v>
      </c>
      <c r="L238" s="6">
        <f>L88+L97*'Other data'!L488-(L191+L195+L199)*L215</f>
        <v>0.99517858153629635</v>
      </c>
      <c r="M238" s="6">
        <f>M88+M97*'Other data'!M488-(M191+M195+M199)*M215</f>
        <v>0.93937248542890595</v>
      </c>
      <c r="N238" s="6">
        <f>N88+N97*'Other data'!N488-(N191+N195+N199)*N215</f>
        <v>0.72972540447387357</v>
      </c>
      <c r="O238" s="6">
        <f>O88+O97*'Other data'!O488-(O191+O195+O199)*O215</f>
        <v>0.76306799109706347</v>
      </c>
      <c r="P238" s="6">
        <f>P88+P97*'Other data'!P488-(P191+P195+P199)*P215</f>
        <v>0.78144681871407462</v>
      </c>
      <c r="Q238" s="6">
        <f>Q88+Q97*'Other data'!Q488-(Q191+Q195+Q199)*Q215</f>
        <v>0.8526880863349664</v>
      </c>
      <c r="R238" s="6">
        <f>R88+R97*'Other data'!R488-(R191+R195+R199)*R215</f>
        <v>1.0096756916267409</v>
      </c>
      <c r="S238" s="6">
        <f>S88+S97*'Other data'!S488-(S191+S195+S199)*S215</f>
        <v>1.0416822049254189</v>
      </c>
      <c r="T238" s="6">
        <f>T88+T97*'Other data'!T488-(T191+T195+T199)*T215</f>
        <v>0.96280655008475324</v>
      </c>
      <c r="U238" s="6">
        <f>U88+U97*'Other data'!U488-(U191+U195+U199)*U215</f>
        <v>0.8481860383297104</v>
      </c>
      <c r="V238" s="6">
        <f>V88+V97*'Other data'!V488-(V191+V195+V199)*V215</f>
        <v>0.84817755811163931</v>
      </c>
      <c r="W238" s="6">
        <f>W88+W97*'Other data'!W488-(W191+W195+W199)*W215</f>
        <v>0.9130725507637466</v>
      </c>
      <c r="X238" s="6">
        <f>X88+X97*'Other data'!X488-(X191+X195+X199)*X215</f>
        <v>0.97477576311316438</v>
      </c>
      <c r="Y238" s="6">
        <f>Y88+Y97*'Other data'!Y488-(Y191+Y195+Y199)*Y215</f>
        <v>0.89519352241132211</v>
      </c>
      <c r="Z238" s="6">
        <f>Z88+Z97*'Other data'!Z488-(Z191+Z195+Z199)*Z215</f>
        <v>0.98144145411352757</v>
      </c>
      <c r="AA238" s="6">
        <f>AA88+AA97*'Other data'!AA488-(AA191+AA195+AA199)*AA215</f>
        <v>1.050640499833162</v>
      </c>
      <c r="AB238" s="6">
        <f>AB88+AB97*'Other data'!AB488-(AB191+AB195+AB199)*AB215</f>
        <v>1.0848627275642766</v>
      </c>
      <c r="AC238" s="6">
        <f>AC88+AC97*'Other data'!AC488-(AC191+AC195+AC199)*AC215</f>
        <v>1.045993866539886</v>
      </c>
      <c r="AD238" s="6">
        <f>AD88+AD97*'Other data'!AD488-(AD191+AD195+AD199)*AD215</f>
        <v>0.84461502601423066</v>
      </c>
      <c r="AE238" s="6">
        <f>AE88+AE97*'Other data'!AE488-(AE191+AE195+AE199)*AE215</f>
        <v>0.96379224309607892</v>
      </c>
      <c r="AF238" s="6">
        <f>AF88+AF97*'Other data'!AF488-(AF191+AF195+AF199)*AF215</f>
        <v>1.0127609639334711</v>
      </c>
      <c r="AG238" s="6">
        <f>AG88+AG97*'Other data'!AG488-(AG191+AG195+AG199)*AG215</f>
        <v>1.1705125091376785</v>
      </c>
      <c r="AH238" s="6">
        <f>AH88+AH97*'Other data'!AH488-(AH191+AH195+AH199)*AH215</f>
        <v>1.2148541427216768</v>
      </c>
      <c r="AI238" s="6">
        <f>AI88+AI97*'Other data'!AI488-(AI191+AI195+AI199)*AI215</f>
        <v>1.1228585636777633</v>
      </c>
      <c r="AJ238" s="6">
        <f>AJ88+AJ97*'Other data'!AJ488-(AJ191+AJ195+AJ199)*AJ215</f>
        <v>1.2442319817827725</v>
      </c>
      <c r="AK238" s="6">
        <f>AK88+AK97*'Other data'!AK488-(AK191+AK195+AK199)*AK215</f>
        <v>1.3148203498155679</v>
      </c>
      <c r="AL238" s="6">
        <f>AL88+AL97*'Other data'!AL488-(AL191+AL195+AL199)*AL215</f>
        <v>1.3267786502062531</v>
      </c>
      <c r="AM238" s="6">
        <f>AM88+AM97*'Other data'!AM488-(AM191+AM195+AM199)*AM215</f>
        <v>1.3506458601056952</v>
      </c>
      <c r="AN238" s="6">
        <f>AN88+AN97*'Other data'!AN488-(AN191+AN195+AN199)*AN215</f>
        <v>1.2970486718459191</v>
      </c>
      <c r="AO238" s="6">
        <f>AO88+AO97*'Other data'!AO488-(AO191+AO195+AO199)*AO215</f>
        <v>1.319648100912109</v>
      </c>
      <c r="AP238" s="6">
        <f>AP88+AP97*'Other data'!AP488-(AP191+AP195+AP199)*AP215</f>
        <v>1.3328094667171069</v>
      </c>
      <c r="AQ238" s="6">
        <f>AQ88+AQ97*'Other data'!AQ488-(AQ191+AQ195+AQ199)*AQ215</f>
        <v>1.3457029157072273</v>
      </c>
      <c r="AR238" s="6">
        <f>AR88+AR97*'Other data'!AR488-(AR191+AR195+AR199)*AR215</f>
        <v>1.2771475215615162</v>
      </c>
      <c r="AS238" s="6">
        <f>AS88+AS97*'Other data'!AS488-(AS191+AS195+AS199)*AS215</f>
        <v>1.2518553891176771</v>
      </c>
      <c r="AT238" s="6">
        <f>AT88+AT97*'Other data'!AT488-(AT191+AT195+AT199)*AT215</f>
        <v>1.4069571151932387</v>
      </c>
      <c r="AU238" s="6">
        <f>AU88+AU97*'Other data'!AU488-(AU191+AU195+AU199)*AU215</f>
        <v>1.2009264580946124</v>
      </c>
      <c r="AV238" s="6">
        <f>AV88+AV97*'Other data'!AV488-(AV191+AV195+AV199)*AV215</f>
        <v>0.98584616898223332</v>
      </c>
      <c r="AW238" s="6">
        <f>AW88+AW97*'Other data'!AW488-(AW191+AW195+AW199)*AW215</f>
        <v>1.3118132402469169</v>
      </c>
      <c r="AX238" s="6">
        <f>AX88+AX97*'Other data'!AX488-(AX191+AX195+AX199)*AX215</f>
        <v>1.321114065363846</v>
      </c>
      <c r="AY238" s="6">
        <f>AY88+AY97*'Other data'!AY488-(AY191+AY195+AY199)*AY215</f>
        <v>1.3150403585646382</v>
      </c>
      <c r="AZ238" s="6">
        <f>AZ88+AZ97*'Other data'!AZ488-(AZ191+AZ195+AZ199)*AZ215</f>
        <v>1.4297679955914711</v>
      </c>
      <c r="BA238" s="6">
        <f>BA88+BA97*'Other data'!BA488-(BA191+BA195+BA199)*BA215</f>
        <v>1.4324450338125292</v>
      </c>
      <c r="BB238" s="6">
        <f>BB88+BB97*'Other data'!BB488-(BB191+BB195+BB199)*BB215</f>
        <v>1.4812111070706364</v>
      </c>
      <c r="BC238" s="6">
        <f>BC88+BC97*'Other data'!BC488-(BC191+BC195+BC199)*BC215</f>
        <v>1.5282588436804601</v>
      </c>
      <c r="BD238" s="6">
        <f>BD88+BD97*'Other data'!BD488-(BD191+BD195+BD199)*BD215</f>
        <v>1.5763439345965016</v>
      </c>
      <c r="BE238" s="6">
        <f>BE88+BE97*'Other data'!BE488-(BE191+BE195+BE199)*BE215</f>
        <v>1.6829304042701481</v>
      </c>
      <c r="BF238" s="6">
        <f>BF88+BF97*'Other data'!BF488-(BF191+BF195+BF199)*BF215</f>
        <v>1.5658793169635581</v>
      </c>
      <c r="BG238" s="6">
        <f>BG88+BG97*'Other data'!BG488-(BG191+BG195+BG199)*BG215</f>
        <v>1.3857136384100275</v>
      </c>
      <c r="BH238" s="6">
        <f>BH88+BH97*'Other data'!BH488-(BH191+BH195+BH199)*BH215</f>
        <v>1.5490046001970577</v>
      </c>
      <c r="BI238" s="6">
        <f>BI88+BI97*'Other data'!BI488-(BI191+BI195+BI199)*BI215</f>
        <v>1.5281759142219049</v>
      </c>
      <c r="BJ238" s="6">
        <f>(BJ88+BJ97*'Other data'!BJ488-(BJ191+BJ195+BJ199)*BJ215)</f>
        <v>1.4635419494253459</v>
      </c>
      <c r="BK238" s="6">
        <f>(BK88+BK97*'Other data'!BK488-(BK191+BK195+BK199)*BK215)</f>
        <v>1.4639886037303482</v>
      </c>
      <c r="BL238" s="6">
        <f>(BL88+BL97*'Other data'!BL488-(BL191+BL195+BL199)*BL215)</f>
        <v>1.4644329123778503</v>
      </c>
      <c r="BM238" s="6">
        <f>(BM88+BM97*'Other data'!BM488-(BM191+BM195+BM199)*BM215)</f>
        <v>1.464874893797204</v>
      </c>
      <c r="BN238" s="6">
        <f>(BN88+BN97*'Other data'!BN488-(BN191+BN195+BN199)*BN215)</f>
        <v>1.4653145662252043</v>
      </c>
      <c r="BO238" s="6">
        <f>(BO88+BO97*'Other data'!BO488-(BO191+BO195+BO199)*BO215)</f>
        <v>1.4657519477085976</v>
      </c>
      <c r="BP238" s="6">
        <f>(BP88+BP97*'Other data'!BP488-(BP191+BP195+BP199)*BP215)</f>
        <v>1.5478142964665504</v>
      </c>
      <c r="BQ238" s="6">
        <f>(BQ88+BQ97*'Other data'!BQ488-(BQ191+BQ195+BQ199)*BQ215)</f>
        <v>1.5479104896857103</v>
      </c>
      <c r="BR238" s="6">
        <f>(BR88+BR97*'Other data'!BR488-(BR191+BR195+BR199)*BR215)</f>
        <v>1.5480059807758384</v>
      </c>
      <c r="BS238" s="6">
        <f>(BS88+BS97*'Other data'!BS488-(BS191+BS195+BS199)*BS215)</f>
        <v>1.5481007773964017</v>
      </c>
      <c r="BT238" s="6">
        <f>(BT88+BT97*'Other data'!BT488-(BT191+BT195+BT199)*BT215)</f>
        <v>1.5481948870958624</v>
      </c>
      <c r="BU238" s="6">
        <f>(BU88+BU97*'Other data'!BU488-(BU191+BU195+BU199)*BU215)</f>
        <v>1.5482883173136814</v>
      </c>
      <c r="BV238" s="6">
        <f>(BV88+BV97*'Other data'!BV488-(BV191+BV195+BV199)*BV215)</f>
        <v>1.5483810753822784</v>
      </c>
      <c r="BW238" s="6">
        <f>(BW88+BW97*'Other data'!BW488-(BW191+BW195+BW199)*BW215)</f>
        <v>1.5484731685289506</v>
      </c>
      <c r="BX238" s="6">
        <f>(BX88+BX97*'Other data'!BX488-(BX191+BX195+BX199)*BX215)</f>
        <v>1.5485646038777499</v>
      </c>
      <c r="BY238" s="6">
        <f>(BY88+BY97*'Other data'!BY488-(BY191+BY195+BY199)*BY215)</f>
        <v>1.5486553884513194</v>
      </c>
      <c r="BZ238" s="6">
        <f>(BZ88+BZ97*'Other data'!BZ488-(BZ191+BZ195+BZ199)*BZ215)</f>
        <v>1.5487455291726924</v>
      </c>
    </row>
    <row r="239" spans="1:78" x14ac:dyDescent="0.35">
      <c r="B239" s="1" t="s">
        <v>0</v>
      </c>
      <c r="C239" s="40" t="s">
        <v>7</v>
      </c>
      <c r="D239" s="40" t="s">
        <v>114</v>
      </c>
      <c r="F239" t="s">
        <v>58</v>
      </c>
      <c r="J239" s="6">
        <f>J89+J98*'Other data'!J488-(J192+J196+J200)*J215</f>
        <v>4.6084445064176798</v>
      </c>
      <c r="K239" s="6">
        <f>K89+K98*'Other data'!K488-(K192+K196+K200)*K215</f>
        <v>4.6557708318812914</v>
      </c>
      <c r="L239" s="6">
        <f>L89+L98*'Other data'!L488-(L192+L196+L200)*L215</f>
        <v>4.6398304757839224</v>
      </c>
      <c r="M239" s="6">
        <f>M89+M98*'Other data'!M488-(M192+M196+M200)*M215</f>
        <v>4.3825157713907386</v>
      </c>
      <c r="N239" s="6">
        <f>N89+N98*'Other data'!N488-(N192+N196+N200)*N215</f>
        <v>3.381387690578459</v>
      </c>
      <c r="O239" s="6">
        <f>O89+O98*'Other data'!O488-(O192+O196+O200)*O215</f>
        <v>3.3525849589875838</v>
      </c>
      <c r="P239" s="6">
        <f>P89+P98*'Other data'!P488-(P192+P196+P200)*P215</f>
        <v>3.5591027648365019</v>
      </c>
      <c r="Q239" s="6">
        <f>Q89+Q98*'Other data'!Q488-(Q192+Q196+Q200)*Q215</f>
        <v>3.9211978547352069</v>
      </c>
      <c r="R239" s="6">
        <f>R89+R98*'Other data'!R488-(R192+R196+R200)*R215</f>
        <v>4.7613769580372667</v>
      </c>
      <c r="S239" s="6">
        <f>S89+S98*'Other data'!S488-(S192+S196+S200)*S215</f>
        <v>4.7432619602220063</v>
      </c>
      <c r="T239" s="6">
        <f>T89+T98*'Other data'!T488-(T192+T196+T200)*T215</f>
        <v>4.6242528726409509</v>
      </c>
      <c r="U239" s="6">
        <f>U89+U98*'Other data'!U488-(U192+U196+U200)*U215</f>
        <v>4.0058460425447526</v>
      </c>
      <c r="V239" s="6">
        <f>V89+V98*'Other data'!V488-(V192+V196+V200)*V215</f>
        <v>4.0138366909250056</v>
      </c>
      <c r="W239" s="6">
        <f>W89+W98*'Other data'!W488-(W192+W196+W200)*W215</f>
        <v>4.2731997100663754</v>
      </c>
      <c r="X239" s="6">
        <f>X89+X98*'Other data'!X488-(X192+X196+X200)*X215</f>
        <v>4.4961315337086232</v>
      </c>
      <c r="Y239" s="6">
        <f>Y89+Y98*'Other data'!Y488-(Y192+Y196+Y200)*Y215</f>
        <v>4.146612514785847</v>
      </c>
      <c r="Z239" s="6">
        <f>Z89+Z98*'Other data'!Z488-(Z192+Z196+Z200)*Z215</f>
        <v>4.5132284440331425</v>
      </c>
      <c r="AA239" s="6">
        <f>AA89+AA98*'Other data'!AA488-(AA192+AA196+AA200)*AA215</f>
        <v>4.8020402206117243</v>
      </c>
      <c r="AB239" s="6">
        <f>AB89+AB98*'Other data'!AB488-(AB192+AB196+AB200)*AB215</f>
        <v>4.9108855490628951</v>
      </c>
      <c r="AC239" s="6">
        <f>AC89+AC98*'Other data'!AC488-(AC192+AC196+AC200)*AC215</f>
        <v>4.7069813990868949</v>
      </c>
      <c r="AD239" s="6">
        <f>AD89+AD98*'Other data'!AD488-(AD192+AD196+AD200)*AD215</f>
        <v>3.8361696342593903</v>
      </c>
      <c r="AE239" s="6">
        <f>AE89+AE98*'Other data'!AE488-(AE192+AE196+AE200)*AE215</f>
        <v>4.3522328199938496</v>
      </c>
      <c r="AF239" s="6">
        <f>AF89+AF98*'Other data'!AF488-(AF192+AF196+AF200)*AF215</f>
        <v>4.5619814024795007</v>
      </c>
      <c r="AG239" s="6">
        <f>AG89+AG98*'Other data'!AG488-(AG192+AG196+AG200)*AG215</f>
        <v>5.2206763550132802</v>
      </c>
      <c r="AH239" s="6">
        <f>AH89+AH98*'Other data'!AH488-(AH192+AH196+AH200)*AH215</f>
        <v>5.3799492171029772</v>
      </c>
      <c r="AI239" s="6">
        <f>AI89+AI98*'Other data'!AI488-(AI192+AI196+AI200)*AI215</f>
        <v>4.9945199940381837</v>
      </c>
      <c r="AJ239" s="6">
        <f>AJ89+AJ98*'Other data'!AJ488-(AJ192+AJ196+AJ200)*AJ215</f>
        <v>5.5941069114615392</v>
      </c>
      <c r="AK239" s="6">
        <f>AK89+AK98*'Other data'!AK488-(AK192+AK196+AK200)*AK215</f>
        <v>5.8060385557311056</v>
      </c>
      <c r="AL239" s="6">
        <f>AL89+AL98*'Other data'!AL488-(AL192+AL196+AL200)*AL215</f>
        <v>5.8930517462746579</v>
      </c>
      <c r="AM239" s="6">
        <f>AM89+AM98*'Other data'!AM488-(AM192+AM196+AM200)*AM215</f>
        <v>5.9306191426064458</v>
      </c>
      <c r="AN239" s="6">
        <f>AN89+AN98*'Other data'!AN488-(AN192+AN196+AN200)*AN215</f>
        <v>5.7557909741037578</v>
      </c>
      <c r="AO239" s="6">
        <f>AO89+AO98*'Other data'!AO488-(AO192+AO196+AO200)*AO215</f>
        <v>5.8122454406730215</v>
      </c>
      <c r="AP239" s="6">
        <f>AP89+AP98*'Other data'!AP488-(AP192+AP196+AP200)*AP215</f>
        <v>5.7927577295510444</v>
      </c>
      <c r="AQ239" s="6">
        <f>AQ89+AQ98*'Other data'!AQ488-(AQ192+AQ196+AQ200)*AQ215</f>
        <v>5.8006944055353333</v>
      </c>
      <c r="AR239" s="6">
        <f>AR89+AR98*'Other data'!AR488-(AR192+AR196+AR200)*AR215</f>
        <v>5.5627666235131112</v>
      </c>
      <c r="AS239" s="6">
        <f>AS89+AS98*'Other data'!AS488-(AS192+AS196+AS200)*AS215</f>
        <v>5.454340257557444</v>
      </c>
      <c r="AT239" s="6">
        <f>AT89+AT98*'Other data'!AT488-(AT192+AT196+AT200)*AT215</f>
        <v>6.0915183606880969</v>
      </c>
      <c r="AU239" s="6">
        <f>AU89+AU98*'Other data'!AU488-(AU192+AU196+AU200)*AU215</f>
        <v>5.438474111106224</v>
      </c>
      <c r="AV239" s="6">
        <f>AV89+AV98*'Other data'!AV488-(AV192+AV196+AV200)*AV215</f>
        <v>4.7485348978494057</v>
      </c>
      <c r="AW239" s="6">
        <f>AW89+AW98*'Other data'!AW488-(AW192+AW196+AW200)*AW215</f>
        <v>5.7793784200006781</v>
      </c>
      <c r="AX239" s="6">
        <f>AX89+AX98*'Other data'!AX488-(AX192+AX196+AX200)*AX215</f>
        <v>5.8277580561189151</v>
      </c>
      <c r="AY239" s="6">
        <f>AY89+AY98*'Other data'!AY488-(AY192+AY196+AY200)*AY215</f>
        <v>5.7555961498054673</v>
      </c>
      <c r="AZ239" s="6">
        <f>AZ89+AZ98*'Other data'!AZ488-(AZ192+AZ196+AZ200)*AZ215</f>
        <v>6.2960435705890516</v>
      </c>
      <c r="BA239" s="6">
        <f>BA89+BA98*'Other data'!BA488-(BA192+BA196+BA200)*BA215</f>
        <v>6.3079898631432529</v>
      </c>
      <c r="BB239" s="6">
        <f>BB89+BB98*'Other data'!BB488-(BB192+BB196+BB200)*BB215</f>
        <v>6.5179106231427095</v>
      </c>
      <c r="BC239" s="6">
        <f>BC89+BC98*'Other data'!BC488-(BC192+BC196+BC200)*BC215</f>
        <v>6.7204753479038981</v>
      </c>
      <c r="BD239" s="6">
        <f>BD89+BD98*'Other data'!BD488-(BD192+BD196+BD200)*BD215</f>
        <v>6.9274634241974207</v>
      </c>
      <c r="BE239" s="6">
        <f>BE89+BE98*'Other data'!BE488-(BE192+BE196+BE200)*BE215</f>
        <v>7.384874873158398</v>
      </c>
      <c r="BF239" s="6">
        <f>BF89+BF98*'Other data'!BF488-(BF192+BF196+BF200)*BF215</f>
        <v>6.8809496266954717</v>
      </c>
      <c r="BG239" s="6">
        <f>BG89+BG98*'Other data'!BG488-(BG192+BG196+BG200)*BG215</f>
        <v>6.4827555556812912</v>
      </c>
      <c r="BH239" s="6">
        <f>BH89+BH98*'Other data'!BH488-(BH192+BH196+BH200)*BH215</f>
        <v>7.1685653899562771</v>
      </c>
      <c r="BI239" s="6">
        <f>BI89+BI98*'Other data'!BI488-(BI192+BI196+BI200)*BI215</f>
        <v>7.0740337027345479</v>
      </c>
      <c r="BJ239" s="6">
        <f>(BJ89+BJ98*'Other data'!BJ488-(BJ192+BJ196+BJ200)*BJ215)</f>
        <v>6.7804653293452963</v>
      </c>
      <c r="BK239" s="6">
        <f>(BK89+BK98*'Other data'!BK488-(BK192+BK196+BK200)*BK215)</f>
        <v>6.7828703101384411</v>
      </c>
      <c r="BL239" s="6">
        <f>(BL89+BL98*'Other data'!BL488-(BL192+BL196+BL200)*BL215)</f>
        <v>6.7852626608927133</v>
      </c>
      <c r="BM239" s="6">
        <f>(BM89+BM98*'Other data'!BM488-(BM192+BM196+BM200)*BM215)</f>
        <v>6.7876424808397466</v>
      </c>
      <c r="BN239" s="6">
        <f>(BN89+BN98*'Other data'!BN488-(BN192+BN196+BN200)*BN215)</f>
        <v>6.7900098681743675</v>
      </c>
      <c r="BO239" s="6">
        <f>(BO89+BO98*'Other data'!BO488-(BO192+BO196+BO200)*BO215)</f>
        <v>6.7923649200680973</v>
      </c>
      <c r="BP239" s="6">
        <f>(BP89+BP98*'Other data'!BP488-(BP192+BP196+BP200)*BP215)</f>
        <v>7.1664550429739275</v>
      </c>
      <c r="BQ239" s="6">
        <f>(BQ89+BQ98*'Other data'!BQ488-(BQ192+BQ196+BQ200)*BQ215)</f>
        <v>7.1672541673814729</v>
      </c>
      <c r="BR239" s="6">
        <f>(BR89+BR98*'Other data'!BR488-(BR192+BR196+BR200)*BR215)</f>
        <v>7.1680474588576377</v>
      </c>
      <c r="BS239" s="6">
        <f>(BS89+BS98*'Other data'!BS488-(BS192+BS196+BS200)*BS215)</f>
        <v>7.1688349810333856</v>
      </c>
      <c r="BT239" s="6">
        <f>(BT89+BT98*'Other data'!BT488-(BT192+BT196+BT200)*BT215)</f>
        <v>7.1696167966175048</v>
      </c>
      <c r="BU239" s="6">
        <f>(BU89+BU98*'Other data'!BU488-(BU192+BU196+BU200)*BU215)</f>
        <v>7.1703929674132585</v>
      </c>
      <c r="BV239" s="6">
        <f>(BV89+BV98*'Other data'!BV488-(BV192+BV196+BV200)*BV215)</f>
        <v>7.1711635543346643</v>
      </c>
      <c r="BW239" s="6">
        <f>(BW89+BW98*'Other data'!BW488-(BW192+BW196+BW200)*BW215)</f>
        <v>7.1719286174224388</v>
      </c>
      <c r="BX239" s="6">
        <f>(BX89+BX98*'Other data'!BX488-(BX192+BX196+BX200)*BX215)</f>
        <v>7.1726882158595844</v>
      </c>
      <c r="BY239" s="6">
        <f>(BY89+BY98*'Other data'!BY488-(BY192+BY196+BY200)*BY215)</f>
        <v>7.1734424079866557</v>
      </c>
      <c r="BZ239" s="6">
        <f>(BZ89+BZ98*'Other data'!BZ488-(BZ192+BZ196+BZ200)*BZ215)</f>
        <v>7.1741912513166941</v>
      </c>
    </row>
    <row r="240" spans="1:78" x14ac:dyDescent="0.35">
      <c r="B240" s="1" t="s">
        <v>0</v>
      </c>
      <c r="C240" s="40" t="s">
        <v>7</v>
      </c>
      <c r="D240" s="40" t="s">
        <v>114</v>
      </c>
      <c r="F240" t="s">
        <v>59</v>
      </c>
      <c r="J240" s="6">
        <f>J90+(J99+J100)*'Other data'!J488-(J203+J204+J205)*J229</f>
        <v>1.1110912479435653</v>
      </c>
      <c r="K240" s="6">
        <f>K90+(K99+K100)*'Other data'!K488-(K203+K204+K205)*K229</f>
        <v>1.1070750638456857</v>
      </c>
      <c r="L240" s="6">
        <f>L90+(L99+L100)*'Other data'!L488-(L203+L204+L205)*L229</f>
        <v>1.1015115760138847</v>
      </c>
      <c r="M240" s="6">
        <f>M90+(M99+M100)*'Other data'!M488-(M203+M204+M205)*M229</f>
        <v>1.0507922356171024</v>
      </c>
      <c r="N240" s="6">
        <f>N90+(N99+N100)*'Other data'!N488-(N203+N204+N205)*N229</f>
        <v>0.86265805521195871</v>
      </c>
      <c r="O240" s="6">
        <f>O90+(O99+O100)*'Other data'!O488-(O203+O204+O205)*O229</f>
        <v>0.85882043866757352</v>
      </c>
      <c r="P240" s="6">
        <f>P90+(P99+P100)*'Other data'!P488-(P203+P204+P205)*P229</f>
        <v>0.89145335563436379</v>
      </c>
      <c r="Q240" s="6">
        <f>Q90+(Q99+Q100)*'Other data'!Q488-(Q203+Q204+Q205)*Q229</f>
        <v>0.95800158641369615</v>
      </c>
      <c r="R240" s="6">
        <f>R90+(R99+R100)*'Other data'!R488-(R203+R204+R205)*R229</f>
        <v>1.1255952288724935</v>
      </c>
      <c r="S240" s="6">
        <f>S90+(S99+S100)*'Other data'!S488-(S203+S204+S205)*S229</f>
        <v>1.1114695456562882</v>
      </c>
      <c r="T240" s="6">
        <f>T90+(T99+T100)*'Other data'!T488-(T203+T204+T205)*T229</f>
        <v>1.0954212909771426</v>
      </c>
      <c r="U240" s="6">
        <f>U90+(U99+U100)*'Other data'!U488-(U203+U204+U205)*U229</f>
        <v>0.9950057723788206</v>
      </c>
      <c r="V240" s="6">
        <f>V90+(V99+V100)*'Other data'!V488-(V203+V204+V205)*V229</f>
        <v>0.98597406695064249</v>
      </c>
      <c r="W240" s="6">
        <f>W90+(W99+W100)*'Other data'!W488-(W203+W204+W205)*W229</f>
        <v>1.0334232518205031</v>
      </c>
      <c r="X240" s="6">
        <f>X90+(X99+X100)*'Other data'!X488-(X203+X204+X205)*X229</f>
        <v>0.96008793835152795</v>
      </c>
      <c r="Y240" s="6">
        <f>Y90+(Y99+Y100)*'Other data'!Y488-(Y203+Y204+Y205)*Y229</f>
        <v>2.0327217916198652</v>
      </c>
      <c r="Z240" s="6">
        <f>Z90+(Z99+Z100)*'Other data'!Z488-(Z203+Z204+Z205)*Z229</f>
        <v>2.2503740682076634</v>
      </c>
      <c r="AA240" s="6">
        <f>AA90+(AA99+AA100)*'Other data'!AA488-(AA203+AA204+AA205)*AA229</f>
        <v>2.3577125365611198</v>
      </c>
      <c r="AB240" s="6">
        <f>AB90+(AB99+AB100)*'Other data'!AB488-(AB203+AB204+AB205)*AB229</f>
        <v>2.4152920717189188</v>
      </c>
      <c r="AC240" s="6">
        <f>AC90+(AC99+AC100)*'Other data'!AC488-(AC203+AC204+AC205)*AC229</f>
        <v>2.6560802801555914</v>
      </c>
      <c r="AD240" s="6">
        <f>AD90+(AD99+AD100)*'Other data'!AD488-(AD203+AD204+AD205)*AD229</f>
        <v>2.2408399564385197</v>
      </c>
      <c r="AE240" s="6">
        <f>AE90+(AE99+AE100)*'Other data'!AE488-(AE203+AE204+AE205)*AE229</f>
        <v>2.4753166692604132</v>
      </c>
      <c r="AF240" s="6">
        <f>AF90+(AF99+AF100)*'Other data'!AF488-(AF203+AF204+AF205)*AF229</f>
        <v>2.5716625147470586</v>
      </c>
      <c r="AG240" s="6">
        <f>AG90+(AG99+AG100)*'Other data'!AG488-(AG203+AG204+AG205)*AG229</f>
        <v>2.8366977141079515</v>
      </c>
      <c r="AH240" s="6">
        <f>AH90+(AH99+AH100)*'Other data'!AH488-(AH203+AH204+AH205)*AH229</f>
        <v>2.9232844968990621</v>
      </c>
      <c r="AI240" s="6">
        <f>AI90+(AI99+AI100)*'Other data'!AI488-(AI203+AI204+AI205)*AI229</f>
        <v>2.5209977253418492</v>
      </c>
      <c r="AJ240" s="6">
        <f>AJ90+(AJ99+AJ100)*'Other data'!AJ488-(AJ203+AJ204+AJ205)*AJ229</f>
        <v>2.880721136985366</v>
      </c>
      <c r="AK240" s="6">
        <f>AK90+(AK99+AK100)*'Other data'!AK488-(AK203+AK204+AK205)*AK229</f>
        <v>3.1997503331215111</v>
      </c>
      <c r="AL240" s="6">
        <f>AL90+(AL99+AL100)*'Other data'!AL488-(AL203+AL204+AL205)*AL229</f>
        <v>3.4685866808398171</v>
      </c>
      <c r="AM240" s="6">
        <f>AM90+(AM99+AM100)*'Other data'!AM488-(AM203+AM204+AM205)*AM229</f>
        <v>3.7473326056770229</v>
      </c>
      <c r="AN240" s="6">
        <f>AN90+(AN99+AN100)*'Other data'!AN488-(AN203+AN204+AN205)*AN229</f>
        <v>3.7969956273820054</v>
      </c>
      <c r="AO240" s="6">
        <f>AO90+(AO99+AO100)*'Other data'!AO488-(AO203+AO204+AO205)*AO229</f>
        <v>3.8327610908387326</v>
      </c>
      <c r="AP240" s="6">
        <f>AP90+(AP99+AP100)*'Other data'!AP488-(AP203+AP204+AP205)*AP229</f>
        <v>3.8350994256780728</v>
      </c>
      <c r="AQ240" s="6">
        <f>AQ90+(AQ99+AQ100)*'Other data'!AQ488-(AQ203+AQ204+AQ205)*AQ229</f>
        <v>3.8516905919749376</v>
      </c>
      <c r="AR240" s="6">
        <f>AR90+(AR99+AR100)*'Other data'!AR488-(AR203+AR204+AR205)*AR229</f>
        <v>3.7650709470564481</v>
      </c>
      <c r="AS240" s="6">
        <f>AS90+(AS99+AS100)*'Other data'!AS488-(AS203+AS204+AS205)*AS229</f>
        <v>3.7187439866562721</v>
      </c>
      <c r="AT240" s="6">
        <f>AT90+(AT99+AT100)*'Other data'!AT488-(AT203+AT204+AT205)*AT229</f>
        <v>4.0308265137144375</v>
      </c>
      <c r="AU240" s="6">
        <f>AU90+(AU99+AU100)*'Other data'!AU488-(AU203+AU204+AU205)*AU229</f>
        <v>3.9094520973212132</v>
      </c>
      <c r="AV240" s="6">
        <f>AV90+(AV99+AV100)*'Other data'!AV488-(AV203+AV204+AV205)*AV229</f>
        <v>3.5687231507182218</v>
      </c>
      <c r="AW240" s="6">
        <f>AW90+(AW99+AW100)*'Other data'!AW488-(AW203+AW204+AW205)*AW229</f>
        <v>4.096494830418199</v>
      </c>
      <c r="AX240" s="6">
        <f>AX90+(AX99+AX100)*'Other data'!AX488-(AX203+AX204+AX205)*AX229</f>
        <v>4.129035876902905</v>
      </c>
      <c r="AY240" s="6">
        <f>AY90+(AY99+AY100)*'Other data'!AY488-(AY203+AY204+AY205)*AY229</f>
        <v>4.0896977724388037</v>
      </c>
      <c r="AZ240" s="6">
        <f>AZ90+(AZ99+AZ100)*'Other data'!AZ488-(AZ203+AZ204+AZ205)*AZ229</f>
        <v>4.4181860306661891</v>
      </c>
      <c r="BA240" s="6">
        <f>BA90+(BA99+BA100)*'Other data'!BA488-(BA203+BA204+BA205)*BA229</f>
        <v>4.3520083434104864</v>
      </c>
      <c r="BB240" s="6">
        <f>BB90+(BB99+BB100)*'Other data'!BB488-(BB203+BB204+BB205)*BB229</f>
        <v>4.4401742866129297</v>
      </c>
      <c r="BC240" s="6">
        <f>BC90+(BC99+BC100)*'Other data'!BC488-(BC203+BC204+BC205)*BC229</f>
        <v>4.5295152344173673</v>
      </c>
      <c r="BD240" s="6">
        <f>BD90+(BD99+BD100)*'Other data'!BD488-(BD203+BD204+BD205)*BD229</f>
        <v>4.5705679917862225</v>
      </c>
      <c r="BE240" s="6">
        <f>BE90+(BE99+BE100)*'Other data'!BE488-(BE203+BE204+BE205)*BE229</f>
        <v>4.7700348944482567</v>
      </c>
      <c r="BF240" s="6">
        <f>BF90+(BF99+BF100)*'Other data'!BF488-(BF203+BF204+BF205)*BF229</f>
        <v>4.5213156038201223</v>
      </c>
      <c r="BG240" s="6">
        <f>BG90+(BG99+BG100)*'Other data'!BG488-(BG203+BG204+BG205)*BG229</f>
        <v>4.2979340447345145</v>
      </c>
      <c r="BH240" s="6">
        <f>BH90+(BH99+BH100)*'Other data'!BH488-(BH203+BH204+BH205)*BH229</f>
        <v>4.6176932018491206</v>
      </c>
      <c r="BI240" s="6">
        <f>BI90+(BI99+BI100)*'Other data'!BI488-(BI203+BI204+BI205)*BI229</f>
        <v>4.5707444942302828</v>
      </c>
      <c r="BJ240" s="6">
        <f>(BJ90+(BJ99+BJ100)*'Other data'!BJ488-(BJ203+BJ204+BJ205)*BJ229)</f>
        <v>3.8623746399740591</v>
      </c>
      <c r="BK240" s="6">
        <f>(BK90+(BK99+BK100)*'Other data'!BK488-(BK203+BK204+BK205)*BK229)</f>
        <v>3.8670479779883271</v>
      </c>
      <c r="BL240" s="6">
        <f>(BL90+(BL99+BL100)*'Other data'!BL488-(BL203+BL204+BL205)*BL229)</f>
        <v>3.8716967734195715</v>
      </c>
      <c r="BM240" s="6">
        <f>(BM90+(BM99+BM100)*'Other data'!BM488-(BM203+BM204+BM205)*BM229)</f>
        <v>3.8763212190938519</v>
      </c>
      <c r="BN240" s="6">
        <f>(BN90+(BN99+BN100)*'Other data'!BN488-(BN203+BN204+BN205)*BN229)</f>
        <v>3.8809215058225086</v>
      </c>
      <c r="BO240" s="6">
        <f>(BO90+(BO99+BO100)*'Other data'!BO488-(BO203+BO204+BO205)*BO229)</f>
        <v>3.8854978224284102</v>
      </c>
      <c r="BP240" s="6">
        <f>(BP90+(BP99+BP100)*'Other data'!BP488-(BP203+BP204+BP205)*BP229)</f>
        <v>3.6339550485774503</v>
      </c>
      <c r="BQ240" s="6">
        <f>(BQ90+(BQ99+BQ100)*'Other data'!BQ488-(BQ203+BQ204+BQ205)*BQ229)</f>
        <v>3.6355595402662142</v>
      </c>
      <c r="BR240" s="6">
        <f>(BR90+(BR99+BR100)*'Other data'!BR488-(BR203+BR204+BR205)*BR229)</f>
        <v>3.6371523205245286</v>
      </c>
      <c r="BS240" s="6">
        <f>(BS90+(BS99+BS100)*'Other data'!BS488-(BS203+BS204+BS205)*BS229)</f>
        <v>3.6387335171114117</v>
      </c>
      <c r="BT240" s="6">
        <f>(BT90+(BT99+BT100)*'Other data'!BT488-(BT203+BT204+BT205)*BT229)</f>
        <v>3.6403032559343309</v>
      </c>
      <c r="BU240" s="6">
        <f>(BU90+(BU99+BU100)*'Other data'!BU488-(BU203+BU204+BU205)*BU229)</f>
        <v>3.6418616610826269</v>
      </c>
      <c r="BV240" s="6">
        <f>(BV90+(BV99+BV100)*'Other data'!BV488-(BV203+BV204+BV205)*BV229)</f>
        <v>3.6434088548602079</v>
      </c>
      <c r="BW240" s="6">
        <f>(BW90+(BW99+BW100)*'Other data'!BW488-(BW203+BW204+BW205)*BW229)</f>
        <v>3.6449449578175503</v>
      </c>
      <c r="BX240" s="6">
        <f>(BX90+(BX99+BX100)*'Other data'!BX488-(BX203+BX204+BX205)*BX229)</f>
        <v>3.6464700887830062</v>
      </c>
      <c r="BY240" s="6">
        <f>(BY90+(BY99+BY100)*'Other data'!BY488-(BY203+BY204+BY205)*BY229)</f>
        <v>3.6479843648934489</v>
      </c>
      <c r="BZ240" s="6">
        <f>(BZ90+(BZ99+BZ100)*'Other data'!BZ488-(BZ203+BZ204+BZ205)*BZ229)</f>
        <v>3.6494879016242612</v>
      </c>
    </row>
    <row r="241" spans="2:78" x14ac:dyDescent="0.35">
      <c r="B241" s="1"/>
      <c r="C241" s="40"/>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row>
    <row r="242" spans="2:78" x14ac:dyDescent="0.35">
      <c r="B242" s="1"/>
      <c r="C242" s="40"/>
      <c r="J242" s="1">
        <v>1971</v>
      </c>
      <c r="K242" s="1">
        <v>1972</v>
      </c>
      <c r="L242" s="1">
        <v>1973</v>
      </c>
      <c r="M242" s="1">
        <v>1974</v>
      </c>
      <c r="N242" s="1">
        <v>1975</v>
      </c>
      <c r="O242" s="1">
        <v>1976</v>
      </c>
      <c r="P242" s="1">
        <v>1977</v>
      </c>
      <c r="Q242" s="1">
        <v>1978</v>
      </c>
      <c r="R242" s="1">
        <v>1979</v>
      </c>
      <c r="S242" s="1">
        <v>1980</v>
      </c>
      <c r="T242" s="1">
        <v>1981</v>
      </c>
      <c r="U242" s="1">
        <v>1982</v>
      </c>
      <c r="V242" s="1">
        <v>1983</v>
      </c>
      <c r="W242" s="1">
        <v>1984</v>
      </c>
      <c r="X242" s="1">
        <v>1985</v>
      </c>
      <c r="Y242" s="1">
        <v>1986</v>
      </c>
      <c r="Z242" s="1">
        <v>1987</v>
      </c>
      <c r="AA242" s="1">
        <v>1988</v>
      </c>
      <c r="AB242" s="1">
        <v>1989</v>
      </c>
      <c r="AC242" s="1">
        <v>1990</v>
      </c>
      <c r="AD242" s="1">
        <v>1991</v>
      </c>
      <c r="AE242" s="1">
        <v>1992</v>
      </c>
      <c r="AF242" s="1">
        <v>1993</v>
      </c>
      <c r="AG242" s="1">
        <v>1994</v>
      </c>
      <c r="AH242" s="1">
        <v>1995</v>
      </c>
      <c r="AI242" s="1">
        <v>1996</v>
      </c>
      <c r="AJ242" s="1">
        <v>1997</v>
      </c>
      <c r="AK242" s="1">
        <v>1998</v>
      </c>
      <c r="AL242" s="1">
        <v>1999</v>
      </c>
      <c r="AM242" s="1">
        <v>2000</v>
      </c>
      <c r="AN242" s="1">
        <v>2001</v>
      </c>
      <c r="AO242" s="1">
        <v>2002</v>
      </c>
      <c r="AP242" s="1">
        <v>2003</v>
      </c>
      <c r="AQ242" s="1">
        <v>2004</v>
      </c>
      <c r="AR242" s="1">
        <v>2005</v>
      </c>
      <c r="AS242" s="1">
        <v>2006</v>
      </c>
      <c r="AT242" s="1">
        <v>2007</v>
      </c>
      <c r="AU242" s="1">
        <v>2008</v>
      </c>
      <c r="AV242" s="1">
        <v>2009</v>
      </c>
      <c r="AW242" s="1">
        <v>2010</v>
      </c>
      <c r="AX242" s="1">
        <v>2011</v>
      </c>
      <c r="AY242" s="1">
        <v>2012</v>
      </c>
      <c r="AZ242" s="1">
        <v>2013</v>
      </c>
      <c r="BA242" s="1">
        <v>2014</v>
      </c>
      <c r="BB242" s="1">
        <v>2015</v>
      </c>
      <c r="BC242" s="1">
        <v>2016</v>
      </c>
      <c r="BD242" s="1">
        <v>2017</v>
      </c>
      <c r="BE242" s="1">
        <v>2018</v>
      </c>
      <c r="BF242" s="1">
        <v>2019</v>
      </c>
      <c r="BG242" s="1">
        <v>2020</v>
      </c>
      <c r="BH242" s="1">
        <v>2021</v>
      </c>
      <c r="BI242" s="1">
        <v>2022</v>
      </c>
      <c r="BJ242" s="1">
        <v>2023</v>
      </c>
      <c r="BK242" s="1">
        <v>2024</v>
      </c>
      <c r="BL242" s="1">
        <v>2025</v>
      </c>
      <c r="BM242" s="1">
        <v>2026</v>
      </c>
      <c r="BN242" s="1">
        <v>2027</v>
      </c>
      <c r="BO242" s="1">
        <v>2028</v>
      </c>
      <c r="BP242" s="1">
        <v>2029</v>
      </c>
      <c r="BQ242" s="1">
        <v>2030</v>
      </c>
      <c r="BR242" s="1">
        <v>2031</v>
      </c>
      <c r="BS242" s="1">
        <v>2032</v>
      </c>
      <c r="BT242" s="1">
        <v>2033</v>
      </c>
      <c r="BU242" s="1">
        <v>2034</v>
      </c>
      <c r="BV242" s="1">
        <v>2035</v>
      </c>
      <c r="BW242" s="1">
        <v>2036</v>
      </c>
      <c r="BX242" s="1">
        <v>2037</v>
      </c>
      <c r="BY242" s="1">
        <v>2038</v>
      </c>
      <c r="BZ242" s="1">
        <v>2039</v>
      </c>
    </row>
    <row r="243" spans="2:78" x14ac:dyDescent="0.35">
      <c r="B243" s="1" t="s">
        <v>0</v>
      </c>
      <c r="C243" s="40" t="s">
        <v>1</v>
      </c>
      <c r="D243" s="40" t="s">
        <v>114</v>
      </c>
      <c r="F243" t="s">
        <v>15</v>
      </c>
      <c r="J243" s="6">
        <f>J93+J97*'Other data'!J489</f>
        <v>0.2396551219769765</v>
      </c>
      <c r="K243" s="6">
        <f>K93+K97*'Other data'!K489</f>
        <v>0.24492065995791659</v>
      </c>
      <c r="L243" s="6">
        <f>L93+L97*'Other data'!L489</f>
        <v>0.24923740335762909</v>
      </c>
      <c r="M243" s="6">
        <f>M93+M97*'Other data'!M489</f>
        <v>0.2356040847099731</v>
      </c>
      <c r="N243" s="6">
        <f>N93+N97*'Other data'!N489</f>
        <v>0.18350737452276386</v>
      </c>
      <c r="O243" s="6">
        <f>O93+O97*'Other data'!O489</f>
        <v>0.19216324958649769</v>
      </c>
      <c r="P243" s="6">
        <f>P93+P97*'Other data'!P489</f>
        <v>0.19702017145163553</v>
      </c>
      <c r="Q243" s="6">
        <f>Q93+Q97*'Other data'!Q489</f>
        <v>0.21491704849017521</v>
      </c>
      <c r="R243" s="6">
        <f>R93+R97*'Other data'!R489</f>
        <v>0.25434127326954109</v>
      </c>
      <c r="S243" s="6">
        <f>S93+S97*'Other data'!S489</f>
        <v>0.26234614167715448</v>
      </c>
      <c r="T243" s="6">
        <f>T93+T97*'Other data'!T489</f>
        <v>0.24277381791356209</v>
      </c>
      <c r="U243" s="6">
        <f>U93+U97*'Other data'!U489</f>
        <v>0.21435598454818927</v>
      </c>
      <c r="V243" s="6">
        <f>V93+V97*'Other data'!V489</f>
        <v>0.21434428282711335</v>
      </c>
      <c r="W243" s="6">
        <f>W93+W97*'Other data'!W489</f>
        <v>0.23064408381185297</v>
      </c>
      <c r="X243" s="6">
        <f>X93+X97*'Other data'!X489</f>
        <v>0.24913750576129989</v>
      </c>
      <c r="Y243" s="6">
        <f>Y93+Y97*'Other data'!Y489</f>
        <v>0.22940055619065086</v>
      </c>
      <c r="Z243" s="6">
        <f>Z93+Z97*'Other data'!Z489</f>
        <v>0.25090155084042426</v>
      </c>
      <c r="AA243" s="6">
        <f>AA93+AA97*'Other data'!AA489</f>
        <v>0.26814234295780243</v>
      </c>
      <c r="AB243" s="6">
        <f>AB93+AB97*'Other data'!AB489</f>
        <v>0.27664085091968427</v>
      </c>
      <c r="AC243" s="6">
        <f>AC93+AC97*'Other data'!AC489</f>
        <v>0.26676340645961205</v>
      </c>
      <c r="AD243" s="6">
        <f>AD93+AD97*'Other data'!AD489</f>
        <v>0.21636449232121285</v>
      </c>
      <c r="AE243" s="6">
        <f>AE93+AE97*'Other data'!AE489</f>
        <v>0.24610705746332992</v>
      </c>
      <c r="AF243" s="6">
        <f>AF93+AF97*'Other data'!AF489</f>
        <v>0.25830083113283175</v>
      </c>
      <c r="AG243" s="6">
        <f>AG93+AG97*'Other data'!AG489</f>
        <v>0.29769159685459873</v>
      </c>
      <c r="AH243" s="6">
        <f>AH93+AH97*'Other data'!AH489</f>
        <v>0.30873156304330768</v>
      </c>
      <c r="AI243" s="6">
        <f>AI93+AI97*'Other data'!AI489</f>
        <v>0.28942053467451045</v>
      </c>
      <c r="AJ243" s="6">
        <f>AJ93+AJ97*'Other data'!AJ489</f>
        <v>0.31985578515843266</v>
      </c>
      <c r="AK243" s="6">
        <f>AK93+AK97*'Other data'!AK489</f>
        <v>0.33759409541495455</v>
      </c>
      <c r="AL243" s="6">
        <f>AL93+AL97*'Other data'!AL489</f>
        <v>0.34067695213114341</v>
      </c>
      <c r="AM243" s="6">
        <f>AM93+AM97*'Other data'!AM489</f>
        <v>0.34889963017191006</v>
      </c>
      <c r="AN243" s="6">
        <f>AN93+AN97*'Other data'!AN489</f>
        <v>0.33658894877969953</v>
      </c>
      <c r="AO243" s="6">
        <f>AO93+AO97*'Other data'!AO489</f>
        <v>0.34371576446426744</v>
      </c>
      <c r="AP243" s="6">
        <f>AP93+AP97*'Other data'!AP489</f>
        <v>0.34897191108093722</v>
      </c>
      <c r="AQ243" s="6">
        <f>AQ93+AQ97*'Other data'!AQ489</f>
        <v>0.35441529101100294</v>
      </c>
      <c r="AR243" s="6">
        <f>AR93+AR97*'Other data'!AR489</f>
        <v>0.33703552726776753</v>
      </c>
      <c r="AS243" s="6">
        <f>AS93+AS97*'Other data'!AS489</f>
        <v>0.33192985127812907</v>
      </c>
      <c r="AT243" s="6">
        <f>AT93+AT97*'Other data'!AT489</f>
        <v>0.36937506865745984</v>
      </c>
      <c r="AU243" s="6">
        <f>AU93+AU97*'Other data'!AU489</f>
        <v>0.32179624933043949</v>
      </c>
      <c r="AV243" s="6">
        <f>AV93+AV97*'Other data'!AV489</f>
        <v>0.26518085815017611</v>
      </c>
      <c r="AW243" s="6">
        <f>AW93+AW97*'Other data'!AW489</f>
        <v>0.34899511960361668</v>
      </c>
      <c r="AX243" s="6">
        <f>AX93+AX97*'Other data'!AX489</f>
        <v>0.35138669370040715</v>
      </c>
      <c r="AY243" s="6">
        <f>AY93+AY97*'Other data'!AY489</f>
        <v>0.35174046722477248</v>
      </c>
      <c r="AZ243" s="6">
        <f>AZ93+AZ97*'Other data'!AZ489</f>
        <v>0.38128558232730164</v>
      </c>
      <c r="BA243" s="6">
        <f>BA93+BA97*'Other data'!BA489</f>
        <v>0.3848654931067208</v>
      </c>
      <c r="BB243" s="6">
        <f>BB93+BB97*'Other data'!BB489</f>
        <v>0.4187149391695274</v>
      </c>
      <c r="BC243" s="6">
        <f>BC93+BC97*'Other data'!BC489</f>
        <v>0.43212139914720943</v>
      </c>
      <c r="BD243" s="6">
        <f>BD93+BD97*'Other data'!BD489</f>
        <v>0.44341899633672333</v>
      </c>
      <c r="BE243" s="6">
        <f>BE93+BE97*'Other data'!BE489</f>
        <v>0.47665779436934186</v>
      </c>
      <c r="BF243" s="6">
        <f>BF93+BF97*'Other data'!BF489</f>
        <v>0.44669374461538508</v>
      </c>
      <c r="BG243" s="6">
        <f>BG93+BG97*'Other data'!BG489</f>
        <v>0.39511374333391047</v>
      </c>
      <c r="BH243" s="6">
        <f>BH93+BH97*'Other data'!BH489</f>
        <v>0.4395127772481901</v>
      </c>
      <c r="BI243" s="6">
        <f>BI93+BI97*'Other data'!BI489</f>
        <v>0.43367335740075952</v>
      </c>
      <c r="BJ243" s="6">
        <f>BJ93+BJ97*'Other data'!BJ489</f>
        <v>0.43482450888007512</v>
      </c>
      <c r="BK243" s="6">
        <f>BK93+BK97*'Other data'!BK489</f>
        <v>0.43463788053546543</v>
      </c>
      <c r="BL243" s="6">
        <f>BL93+BL97*'Other data'!BL489</f>
        <v>0.43445223229150931</v>
      </c>
      <c r="BM243" s="6">
        <f>BM93+BM97*'Other data'!BM489</f>
        <v>0.43426755644775628</v>
      </c>
      <c r="BN243" s="6">
        <f>BN93+BN97*'Other data'!BN489</f>
        <v>0.43408384538421285</v>
      </c>
      <c r="BO243" s="6">
        <f>BO93+BO97*'Other data'!BO489</f>
        <v>0.43390109156029477</v>
      </c>
      <c r="BP243" s="6">
        <f>BP93+BP97*'Other data'!BP489</f>
        <v>0.45004100558192961</v>
      </c>
      <c r="BQ243" s="6">
        <f>BQ93+BQ97*'Other data'!BQ489</f>
        <v>0.44997920634390692</v>
      </c>
      <c r="BR243" s="6">
        <f>BR93+BR97*'Other data'!BR489</f>
        <v>0.44991785818798269</v>
      </c>
      <c r="BS243" s="6">
        <f>BS93+BS97*'Other data'!BS489</f>
        <v>0.44985695619333993</v>
      </c>
      <c r="BT243" s="6">
        <f>BT93+BT97*'Other data'!BT489</f>
        <v>0.44979649551047668</v>
      </c>
      <c r="BU243" s="6">
        <f>BU93+BU97*'Other data'!BU489</f>
        <v>0.44973647135991868</v>
      </c>
      <c r="BV243" s="6">
        <f>BV93+BV97*'Other data'!BV489</f>
        <v>0.44967687903096021</v>
      </c>
      <c r="BW243" s="6">
        <f>BW93+BW97*'Other data'!BW489</f>
        <v>0.44961771388043126</v>
      </c>
      <c r="BX243" s="6">
        <f>BX93+BX97*'Other data'!BX489</f>
        <v>0.44955897133149192</v>
      </c>
      <c r="BY243" s="6">
        <f>BY93+BY97*'Other data'!BY489</f>
        <v>0.44950064687245189</v>
      </c>
      <c r="BZ243" s="6">
        <f>BZ93+BZ97*'Other data'!BZ489</f>
        <v>0.44944273605561558</v>
      </c>
    </row>
    <row r="244" spans="2:78" x14ac:dyDescent="0.35">
      <c r="B244" s="1" t="s">
        <v>0</v>
      </c>
      <c r="C244" s="40" t="s">
        <v>1</v>
      </c>
      <c r="D244" s="40" t="s">
        <v>114</v>
      </c>
      <c r="F244" t="s">
        <v>14</v>
      </c>
      <c r="J244" s="6">
        <f>J94+J98*'Other data'!J489</f>
        <v>1.1507384883904908</v>
      </c>
      <c r="K244" s="6">
        <f>K94+K98*'Other data'!K489</f>
        <v>1.164579165019731</v>
      </c>
      <c r="L244" s="6">
        <f>L94+L98*'Other data'!L489</f>
        <v>1.1624676689961737</v>
      </c>
      <c r="M244" s="6">
        <f>M94+M98*'Other data'!M489</f>
        <v>1.0999384783823711</v>
      </c>
      <c r="N244" s="6">
        <f>N94+N98*'Other data'!N489</f>
        <v>0.85143821000193354</v>
      </c>
      <c r="O244" s="6">
        <f>O94+O98*'Other data'!O489</f>
        <v>0.84604856003819029</v>
      </c>
      <c r="P244" s="6">
        <f>P94+P98*'Other data'!P489</f>
        <v>0.89916075817003316</v>
      </c>
      <c r="Q244" s="6">
        <f>Q94+Q98*'Other data'!Q489</f>
        <v>0.99039177007311341</v>
      </c>
      <c r="R244" s="6">
        <f>R94+R98*'Other data'!R489</f>
        <v>1.2016717549564064</v>
      </c>
      <c r="S244" s="6">
        <f>S94+S98*'Other data'!S489</f>
        <v>1.1973474885569777</v>
      </c>
      <c r="T244" s="6">
        <f>T94+T98*'Other data'!T489</f>
        <v>1.1686505216120764</v>
      </c>
      <c r="U244" s="6">
        <f>U94+U98*'Other data'!U489</f>
        <v>1.0156672110822016</v>
      </c>
      <c r="V244" s="6">
        <f>V94+V98*'Other data'!V489</f>
        <v>1.0177645961482091</v>
      </c>
      <c r="W244" s="6">
        <f>W94+W98*'Other data'!W489</f>
        <v>1.0832267403895948</v>
      </c>
      <c r="X244" s="6">
        <f>X94+X98*'Other data'!X489</f>
        <v>1.1585409643923599</v>
      </c>
      <c r="Y244" s="6">
        <f>Y94+Y98*'Other data'!Y489</f>
        <v>1.0724571373501695</v>
      </c>
      <c r="Z244" s="6">
        <f>Z94+Z98*'Other data'!Z489</f>
        <v>1.1637750093308772</v>
      </c>
      <c r="AA244" s="6">
        <f>AA94+AA98*'Other data'!AA489</f>
        <v>1.2356529697814034</v>
      </c>
      <c r="AB244" s="6">
        <f>AB94+AB98*'Other data'!AB489</f>
        <v>1.262549901326983</v>
      </c>
      <c r="AC244" s="6">
        <f>AC94+AC98*'Other data'!AC489</f>
        <v>1.2106615315419897</v>
      </c>
      <c r="AD244" s="6">
        <f>AD94+AD98*'Other data'!AD489</f>
        <v>0.9926588617656471</v>
      </c>
      <c r="AE244" s="6">
        <f>AE94+AE98*'Other data'!AE489</f>
        <v>1.1213887469790269</v>
      </c>
      <c r="AF244" s="6">
        <f>AF94+AF98*'Other data'!AF489</f>
        <v>1.1735588835103341</v>
      </c>
      <c r="AG244" s="6">
        <f>AG94+AG98*'Other data'!AG489</f>
        <v>1.3379726639250853</v>
      </c>
      <c r="AH244" s="6">
        <f>AH94+AH98*'Other data'!AH489</f>
        <v>1.3775402756847859</v>
      </c>
      <c r="AI244" s="6">
        <f>AI94+AI98*'Other data'!AI489</f>
        <v>1.3051809966696077</v>
      </c>
      <c r="AJ244" s="6">
        <f>AJ94+AJ98*'Other data'!AJ489</f>
        <v>1.4556591654598197</v>
      </c>
      <c r="AK244" s="6">
        <f>AK94+AK98*'Other data'!AK489</f>
        <v>1.5092191233343375</v>
      </c>
      <c r="AL244" s="6">
        <f>AL94+AL98*'Other data'!AL489</f>
        <v>1.5315611298309459</v>
      </c>
      <c r="AM244" s="6">
        <f>AM94+AM98*'Other data'!AM489</f>
        <v>1.5507679373935237</v>
      </c>
      <c r="AN244" s="6">
        <f>AN94+AN98*'Other data'!AN489</f>
        <v>1.512048328181649</v>
      </c>
      <c r="AO244" s="6">
        <f>AO94+AO98*'Other data'!AO489</f>
        <v>1.5325675929236258</v>
      </c>
      <c r="AP244" s="6">
        <f>AP94+AP98*'Other data'!AP489</f>
        <v>1.53599998150314</v>
      </c>
      <c r="AQ244" s="6">
        <f>AQ94+AQ98*'Other data'!AQ489</f>
        <v>1.5476050555126226</v>
      </c>
      <c r="AR244" s="6">
        <f>AR94+AR98*'Other data'!AR489</f>
        <v>1.4868594400979145</v>
      </c>
      <c r="AS244" s="6">
        <f>AS94+AS98*'Other data'!AS489</f>
        <v>1.4644389553883583</v>
      </c>
      <c r="AT244" s="6">
        <f>AT94+AT98*'Other data'!AT489</f>
        <v>1.6172393111336296</v>
      </c>
      <c r="AU244" s="6">
        <f>AU94+AU98*'Other data'!AU489</f>
        <v>1.4727435183211572</v>
      </c>
      <c r="AV244" s="6">
        <f>AV94+AV98*'Other data'!AV489</f>
        <v>1.2897623009732129</v>
      </c>
      <c r="AW244" s="6">
        <f>AW94+AW98*'Other data'!AW489</f>
        <v>1.5524020134841627</v>
      </c>
      <c r="AX244" s="6">
        <f>AX94+AX98*'Other data'!AX489</f>
        <v>1.5640461125837473</v>
      </c>
      <c r="AY244" s="6">
        <f>AY94+AY98*'Other data'!AY489</f>
        <v>1.5530087241128288</v>
      </c>
      <c r="AZ244" s="6">
        <f>AZ94+AZ98*'Other data'!AZ489</f>
        <v>1.6915226384852937</v>
      </c>
      <c r="BA244" s="6">
        <f>BA94+BA98*'Other data'!BA489</f>
        <v>1.7108604960866585</v>
      </c>
      <c r="BB244" s="6">
        <f>BB94+BB98*'Other data'!BB489</f>
        <v>1.8568105323298547</v>
      </c>
      <c r="BC244" s="6">
        <f>BC94+BC98*'Other data'!BC489</f>
        <v>1.9146590768173313</v>
      </c>
      <c r="BD244" s="6">
        <f>BD94+BD98*'Other data'!BD489</f>
        <v>1.9634192670892456</v>
      </c>
      <c r="BE244" s="6">
        <f>BE94+BE98*'Other data'!BE489</f>
        <v>2.1093242530277059</v>
      </c>
      <c r="BF244" s="6">
        <f>BF94+BF98*'Other data'!BF489</f>
        <v>1.9796552868605701</v>
      </c>
      <c r="BG244" s="6">
        <f>BG94+BG98*'Other data'!BG489</f>
        <v>1.8619004757488959</v>
      </c>
      <c r="BH244" s="6">
        <f>BH94+BH98*'Other data'!BH489</f>
        <v>2.0474448619495509</v>
      </c>
      <c r="BI244" s="6">
        <f>BI94+BI98*'Other data'!BI489</f>
        <v>2.0203475507054733</v>
      </c>
      <c r="BJ244" s="6">
        <f>BJ94+BJ98*'Other data'!BJ489</f>
        <v>2.0250973238342262</v>
      </c>
      <c r="BK244" s="6">
        <f>BK94+BK98*'Other data'!BK489</f>
        <v>2.0237546282370786</v>
      </c>
      <c r="BL244" s="6">
        <f>BL94+BL98*'Other data'!BL489</f>
        <v>2.0224189839634317</v>
      </c>
      <c r="BM244" s="6">
        <f>BM94+BM98*'Other data'!BM489</f>
        <v>2.0210903356124783</v>
      </c>
      <c r="BN244" s="6">
        <f>BN94+BN98*'Other data'!BN489</f>
        <v>2.0197686283622591</v>
      </c>
      <c r="BO244" s="6">
        <f>BO94+BO98*'Other data'!BO489</f>
        <v>2.0184538079621213</v>
      </c>
      <c r="BP244" s="6">
        <f>BP94+BP98*'Other data'!BP489</f>
        <v>2.0915094014415629</v>
      </c>
      <c r="BQ244" s="6">
        <f>BQ94+BQ98*'Other data'!BQ489</f>
        <v>2.0910961838636823</v>
      </c>
      <c r="BR244" s="6">
        <f>BR94+BR98*'Other data'!BR489</f>
        <v>2.0906859824241577</v>
      </c>
      <c r="BS244" s="6">
        <f>BS94+BS98*'Other data'!BS489</f>
        <v>2.0902787642201868</v>
      </c>
      <c r="BT244" s="6">
        <f>BT94+BT98*'Other data'!BT489</f>
        <v>2.0898744968258125</v>
      </c>
      <c r="BU244" s="6">
        <f>BU94+BU98*'Other data'!BU489</f>
        <v>2.0894731482833144</v>
      </c>
      <c r="BV244" s="6">
        <f>BV94+BV98*'Other data'!BV489</f>
        <v>2.0890746870947896</v>
      </c>
      <c r="BW244" s="6">
        <f>BW94+BW98*'Other data'!BW489</f>
        <v>2.0886790822139085</v>
      </c>
      <c r="BX244" s="6">
        <f>BX94+BX98*'Other data'!BX489</f>
        <v>2.0882863030378553</v>
      </c>
      <c r="BY244" s="6">
        <f>BY94+BY98*'Other data'!BY489</f>
        <v>2.0878963193994351</v>
      </c>
      <c r="BZ244" s="6">
        <f>BZ94+BZ98*'Other data'!BZ489</f>
        <v>2.0875091015593479</v>
      </c>
    </row>
    <row r="245" spans="2:78" x14ac:dyDescent="0.35">
      <c r="B245" s="1" t="s">
        <v>0</v>
      </c>
      <c r="C245" s="40" t="s">
        <v>1</v>
      </c>
      <c r="D245" s="40" t="s">
        <v>114</v>
      </c>
      <c r="F245" t="s">
        <v>13</v>
      </c>
      <c r="J245" s="6">
        <f>J95+(J99+J100)*'Other data'!J489</f>
        <v>0.27509457922732217</v>
      </c>
      <c r="K245" s="6">
        <f>K95+(K99+K100)*'Other data'!K489</f>
        <v>0.27801220380423713</v>
      </c>
      <c r="L245" s="6">
        <f>L95+(L99+L100)*'Other data'!L489</f>
        <v>0.28027855127668538</v>
      </c>
      <c r="M245" s="6">
        <f>M95+(M99+M100)*'Other data'!M489</f>
        <v>0.27111127908515076</v>
      </c>
      <c r="N245" s="6">
        <f>N95+(N99+N100)*'Other data'!N489</f>
        <v>0.22755569046216184</v>
      </c>
      <c r="O245" s="6">
        <f>O95+(O99+O100)*'Other data'!O489</f>
        <v>0.23013140835643034</v>
      </c>
      <c r="P245" s="6">
        <f>P95+(P99+P100)*'Other data'!P489</f>
        <v>0.24118391339357137</v>
      </c>
      <c r="Q245" s="6">
        <f>Q95+(Q99+Q100)*'Other data'!Q489</f>
        <v>0.25923956346043908</v>
      </c>
      <c r="R245" s="6">
        <f>R95+(R99+R100)*'Other data'!R489</f>
        <v>0.30358972290471897</v>
      </c>
      <c r="S245" s="6">
        <f>S95+(S99+S100)*'Other data'!S489</f>
        <v>0.3004900022353631</v>
      </c>
      <c r="T245" s="6">
        <f>T95+(T99+T100)*'Other data'!T489</f>
        <v>0.29857745068106001</v>
      </c>
      <c r="U245" s="6">
        <f>U95+(U99+U100)*'Other data'!U489</f>
        <v>0.27668099765412246</v>
      </c>
      <c r="V245" s="6">
        <f>V95+(V99+V100)*'Other data'!V489</f>
        <v>0.27464464194903282</v>
      </c>
      <c r="W245" s="6">
        <f>W95+(W99+W100)*'Other data'!W489</f>
        <v>0.2877533312647938</v>
      </c>
      <c r="X245" s="6">
        <f>X95+(X99+X100)*'Other data'!X489</f>
        <v>0.30803235307118626</v>
      </c>
      <c r="Y245" s="6">
        <f>Y95+(Y99+Y100)*'Other data'!Y489</f>
        <v>0.57879020926681601</v>
      </c>
      <c r="Z245" s="6">
        <f>Z95+(Z99+Z100)*'Other data'!Z489</f>
        <v>0.63254873333993977</v>
      </c>
      <c r="AA245" s="6">
        <f>AA95+(AA99+AA100)*'Other data'!AA489</f>
        <v>0.65875047349365845</v>
      </c>
      <c r="AB245" s="6">
        <f>AB95+(AB99+AB100)*'Other data'!AB489</f>
        <v>0.67253309004992334</v>
      </c>
      <c r="AC245" s="6">
        <f>AC95+(AC99+AC100)*'Other data'!AC489</f>
        <v>0.73094819864972016</v>
      </c>
      <c r="AD245" s="6">
        <f>AD95+(AD99+AD100)*'Other data'!AD489</f>
        <v>0.62655424224945611</v>
      </c>
      <c r="AE245" s="6">
        <f>AE95+(AE99+AE100)*'Other data'!AE489</f>
        <v>0.68461649489891763</v>
      </c>
      <c r="AF245" s="6">
        <f>AF95+(AF99+AF100)*'Other data'!AF489</f>
        <v>0.70818293711838864</v>
      </c>
      <c r="AG245" s="6">
        <f>AG95+(AG99+AG100)*'Other data'!AG489</f>
        <v>0.7739354433319845</v>
      </c>
      <c r="AH245" s="6">
        <f>AH95+(AH99+AH100)*'Other data'!AH489</f>
        <v>0.79509408012538163</v>
      </c>
      <c r="AI245" s="6">
        <f>AI95+(AI99+AI100)*'Other data'!AI489</f>
        <v>0.7419156561430813</v>
      </c>
      <c r="AJ245" s="6">
        <f>AJ95+(AJ99+AJ100)*'Other data'!AJ489</f>
        <v>0.83299226757007072</v>
      </c>
      <c r="AK245" s="6">
        <f>AK95+(AK99+AK100)*'Other data'!AK489</f>
        <v>0.91388665284827075</v>
      </c>
      <c r="AL245" s="6">
        <f>AL95+(AL99+AL100)*'Other data'!AL489</f>
        <v>0.98225558899720244</v>
      </c>
      <c r="AM245" s="6">
        <f>AM95+(AM99+AM100)*'Other data'!AM489</f>
        <v>1.0531569051087049</v>
      </c>
      <c r="AN245" s="6">
        <f>AN95+(AN99+AN100)*'Other data'!AN489</f>
        <v>1.0668685742712534</v>
      </c>
      <c r="AO245" s="6">
        <f>AO95+(AO99+AO100)*'Other data'!AO489</f>
        <v>1.0771966641111568</v>
      </c>
      <c r="AP245" s="6">
        <f>AP95+(AP99+AP100)*'Other data'!AP489</f>
        <v>1.0792618587791494</v>
      </c>
      <c r="AQ245" s="6">
        <f>AQ95+(AQ99+AQ100)*'Other data'!AQ489</f>
        <v>1.0850215123550746</v>
      </c>
      <c r="AR245" s="6">
        <f>AR95+(AR99+AR100)*'Other data'!AR489</f>
        <v>1.0618595352563496</v>
      </c>
      <c r="AS245" s="6">
        <f>AS95+(AS99+AS100)*'Other data'!AS489</f>
        <v>1.0479338536018827</v>
      </c>
      <c r="AT245" s="6">
        <f>AT95+(AT99+AT100)*'Other data'!AT489</f>
        <v>1.1223374583276327</v>
      </c>
      <c r="AU245" s="6">
        <f>AU95+(AU99+AU100)*'Other data'!AU489</f>
        <v>1.0921203979521565</v>
      </c>
      <c r="AV245" s="6">
        <f>AV95+(AV99+AV100)*'Other data'!AV489</f>
        <v>1.0047359904024749</v>
      </c>
      <c r="AW245" s="6">
        <f>AW95+(AW99+AW100)*'Other data'!AW489</f>
        <v>1.1354040188608083</v>
      </c>
      <c r="AX245" s="6">
        <f>AX95+(AX99+AX100)*'Other data'!AX489</f>
        <v>1.1411030155558957</v>
      </c>
      <c r="AY245" s="6">
        <f>AY95+(AY99+AY100)*'Other data'!AY489</f>
        <v>1.1297990568659402</v>
      </c>
      <c r="AZ245" s="6">
        <f>AZ95+(AZ99+AZ100)*'Other data'!AZ489</f>
        <v>1.2103277167312161</v>
      </c>
      <c r="BA245" s="6">
        <f>BA95+(BA99+BA100)*'Other data'!BA489</f>
        <v>1.2236119221497002</v>
      </c>
      <c r="BB245" s="6">
        <f>BB95+(BB99+BB100)*'Other data'!BB489</f>
        <v>1.2999511766139802</v>
      </c>
      <c r="BC245" s="6">
        <f>BC95+(BC99+BC100)*'Other data'!BC489</f>
        <v>1.3239956582455712</v>
      </c>
      <c r="BD245" s="6">
        <f>BD95+(BD99+BD100)*'Other data'!BD489</f>
        <v>1.3339564015809715</v>
      </c>
      <c r="BE245" s="6">
        <f>BE95+(BE99+BE100)*'Other data'!BE489</f>
        <v>1.409094950956177</v>
      </c>
      <c r="BF245" s="6">
        <f>BF95+(BF99+BF100)*'Other data'!BF489</f>
        <v>1.3390653798946379</v>
      </c>
      <c r="BG245" s="6">
        <f>BG95+(BG99+BG100)*'Other data'!BG489</f>
        <v>1.2767650460132014</v>
      </c>
      <c r="BH245" s="6">
        <f>BH95+(BH99+BH100)*'Other data'!BH489</f>
        <v>1.3579029548955948</v>
      </c>
      <c r="BI245" s="6">
        <f>BI95+(BI99+BI100)*'Other data'!BI489</f>
        <v>1.3415352486132814</v>
      </c>
      <c r="BJ245" s="6">
        <f>BJ95+(BJ99+BJ100)*'Other data'!BJ489</f>
        <v>1.1493002516835051</v>
      </c>
      <c r="BK245" s="6">
        <f>BK95+(BK99+BK100)*'Other data'!BK489</f>
        <v>1.1466290968550066</v>
      </c>
      <c r="BL245" s="6">
        <f>BL95+(BL99+BL100)*'Other data'!BL489</f>
        <v>1.1439719699095638</v>
      </c>
      <c r="BM245" s="6">
        <f>BM95+(BM99+BM100)*'Other data'!BM489</f>
        <v>1.141328760632967</v>
      </c>
      <c r="BN245" s="6">
        <f>BN95+(BN99+BN100)*'Other data'!BN489</f>
        <v>1.1386993599625652</v>
      </c>
      <c r="BO245" s="6">
        <f>BO95+(BO99+BO100)*'Other data'!BO489</f>
        <v>1.1360836599722641</v>
      </c>
      <c r="BP245" s="6">
        <f>BP95+(BP99+BP100)*'Other data'!BP489</f>
        <v>1.0654060700402952</v>
      </c>
      <c r="BQ245" s="6">
        <f>BQ95+(BQ99+BQ100)*'Other data'!BQ489</f>
        <v>1.0645883315870217</v>
      </c>
      <c r="BR245" s="6">
        <f>BR95+(BR99+BR100)*'Other data'!BR489</f>
        <v>1.0637765619318973</v>
      </c>
      <c r="BS245" s="6">
        <f>BS95+(BS99+BS100)*'Other data'!BS489</f>
        <v>1.0629706959618002</v>
      </c>
      <c r="BT245" s="6">
        <f>BT95+(BT99+BT100)*'Other data'!BT489</f>
        <v>1.0621706695072621</v>
      </c>
      <c r="BU245" s="6">
        <f>BU95+(BU99+BU100)*'Other data'!BU489</f>
        <v>1.0613764193254349</v>
      </c>
      <c r="BV245" s="6">
        <f>BV95+(BV99+BV100)*'Other data'!BV489</f>
        <v>1.0605878830834254</v>
      </c>
      <c r="BW245" s="6">
        <f>BW95+(BW99+BW100)*'Other data'!BW489</f>
        <v>1.0598049993419876</v>
      </c>
      <c r="BX245" s="6">
        <f>BX95+(BX99+BX100)*'Other data'!BX489</f>
        <v>1.0590277075395649</v>
      </c>
      <c r="BY245" s="6">
        <f>BY95+(BY99+BY100)*'Other data'!BY489</f>
        <v>1.0582559479766742</v>
      </c>
      <c r="BZ245" s="6">
        <f>BZ95+(BZ99+BZ100)*'Other data'!BZ489</f>
        <v>1.0574896618006195</v>
      </c>
    </row>
    <row r="246" spans="2:78" x14ac:dyDescent="0.35">
      <c r="B246" s="1"/>
      <c r="C246" s="40"/>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row>
    <row r="247" spans="2:78" x14ac:dyDescent="0.35">
      <c r="B247" s="1"/>
      <c r="C247" s="40"/>
      <c r="J247" s="1">
        <v>1971</v>
      </c>
      <c r="K247" s="1">
        <v>1972</v>
      </c>
      <c r="L247" s="1">
        <v>1973</v>
      </c>
      <c r="M247" s="1">
        <v>1974</v>
      </c>
      <c r="N247" s="1">
        <v>1975</v>
      </c>
      <c r="O247" s="1">
        <v>1976</v>
      </c>
      <c r="P247" s="1">
        <v>1977</v>
      </c>
      <c r="Q247" s="1">
        <v>1978</v>
      </c>
      <c r="R247" s="1">
        <v>1979</v>
      </c>
      <c r="S247" s="1">
        <v>1980</v>
      </c>
      <c r="T247" s="1">
        <v>1981</v>
      </c>
      <c r="U247" s="1">
        <v>1982</v>
      </c>
      <c r="V247" s="1">
        <v>1983</v>
      </c>
      <c r="W247" s="1">
        <v>1984</v>
      </c>
      <c r="X247" s="1">
        <v>1985</v>
      </c>
      <c r="Y247" s="1">
        <v>1986</v>
      </c>
      <c r="Z247" s="1">
        <v>1987</v>
      </c>
      <c r="AA247" s="1">
        <v>1988</v>
      </c>
      <c r="AB247" s="1">
        <v>1989</v>
      </c>
      <c r="AC247" s="1">
        <v>1990</v>
      </c>
      <c r="AD247" s="1">
        <v>1991</v>
      </c>
      <c r="AE247" s="1">
        <v>1992</v>
      </c>
      <c r="AF247" s="1">
        <v>1993</v>
      </c>
      <c r="AG247" s="1">
        <v>1994</v>
      </c>
      <c r="AH247" s="1">
        <v>1995</v>
      </c>
      <c r="AI247" s="1">
        <v>1996</v>
      </c>
      <c r="AJ247" s="1">
        <v>1997</v>
      </c>
      <c r="AK247" s="1">
        <v>1998</v>
      </c>
      <c r="AL247" s="1">
        <v>1999</v>
      </c>
      <c r="AM247" s="1">
        <v>2000</v>
      </c>
      <c r="AN247" s="1">
        <v>2001</v>
      </c>
      <c r="AO247" s="1">
        <v>2002</v>
      </c>
      <c r="AP247" s="1">
        <v>2003</v>
      </c>
      <c r="AQ247" s="1">
        <v>2004</v>
      </c>
      <c r="AR247" s="1">
        <v>2005</v>
      </c>
      <c r="AS247" s="1">
        <v>2006</v>
      </c>
      <c r="AT247" s="1">
        <v>2007</v>
      </c>
      <c r="AU247" s="1">
        <v>2008</v>
      </c>
      <c r="AV247" s="1">
        <v>2009</v>
      </c>
      <c r="AW247" s="1">
        <v>2010</v>
      </c>
      <c r="AX247" s="1">
        <v>2011</v>
      </c>
      <c r="AY247" s="1">
        <v>2012</v>
      </c>
      <c r="AZ247" s="1">
        <v>2013</v>
      </c>
      <c r="BA247" s="1">
        <v>2014</v>
      </c>
      <c r="BB247" s="1">
        <v>2015</v>
      </c>
      <c r="BC247" s="1">
        <v>2016</v>
      </c>
      <c r="BD247" s="1">
        <v>2017</v>
      </c>
      <c r="BE247" s="1">
        <v>2018</v>
      </c>
      <c r="BF247" s="1">
        <v>2019</v>
      </c>
      <c r="BG247" s="1">
        <v>2020</v>
      </c>
      <c r="BH247" s="1">
        <v>2021</v>
      </c>
      <c r="BI247" s="1">
        <v>2022</v>
      </c>
      <c r="BJ247" s="1">
        <v>2023</v>
      </c>
      <c r="BK247" s="1">
        <v>2024</v>
      </c>
      <c r="BL247" s="1">
        <v>2025</v>
      </c>
      <c r="BM247" s="1">
        <v>2026</v>
      </c>
      <c r="BN247" s="1">
        <v>2027</v>
      </c>
      <c r="BO247" s="1">
        <v>2028</v>
      </c>
      <c r="BP247" s="1">
        <v>2029</v>
      </c>
      <c r="BQ247" s="1">
        <v>2030</v>
      </c>
      <c r="BR247" s="1">
        <v>2031</v>
      </c>
      <c r="BS247" s="1">
        <v>2032</v>
      </c>
      <c r="BT247" s="1">
        <v>2033</v>
      </c>
      <c r="BU247" s="1">
        <v>2034</v>
      </c>
      <c r="BV247" s="1">
        <v>2035</v>
      </c>
      <c r="BW247" s="1">
        <v>2036</v>
      </c>
      <c r="BX247" s="1">
        <v>2037</v>
      </c>
      <c r="BY247" s="1">
        <v>2038</v>
      </c>
      <c r="BZ247" s="1">
        <v>2039</v>
      </c>
    </row>
    <row r="248" spans="2:78" x14ac:dyDescent="0.35">
      <c r="B248" s="1" t="s">
        <v>2</v>
      </c>
      <c r="C248" s="40" t="s">
        <v>7</v>
      </c>
      <c r="D248" s="40" t="s">
        <v>114</v>
      </c>
      <c r="F248" t="s">
        <v>15</v>
      </c>
      <c r="J248" s="6">
        <f>J141+J150*'Other data'!J492-(J191+J195+J199)*J216</f>
        <v>0.29534921653515361</v>
      </c>
      <c r="K248" s="6">
        <f>K141+K150*'Other data'!K492-(K191+K195+K199)*K216</f>
        <v>0.27933059211006933</v>
      </c>
      <c r="L248" s="6">
        <f>L141+L150*'Other data'!L492-(L191+L195+L199)*L216</f>
        <v>0.28533835919680478</v>
      </c>
      <c r="M248" s="6">
        <f>M141+M150*'Other data'!M492-(M191+M195+M199)*M216</f>
        <v>0.27103086598149956</v>
      </c>
      <c r="N248" s="6">
        <f>N141+N150*'Other data'!N492-(N191+N195+N199)*N216</f>
        <v>0.22951241182582818</v>
      </c>
      <c r="O248" s="6">
        <f>O141+O150*'Other data'!O492-(O191+O195+O199)*O216</f>
        <v>0.22178631654469502</v>
      </c>
      <c r="P248" s="6">
        <f>P141+P150*'Other data'!P492-(P191+P195+P199)*P216</f>
        <v>0.23258497317343726</v>
      </c>
      <c r="Q248" s="6">
        <f>Q141+Q150*'Other data'!Q492-(Q191+Q195+Q199)*Q216</f>
        <v>0.25706620279806403</v>
      </c>
      <c r="R248" s="6">
        <f>R141+R150*'Other data'!R492-(R191+R195+R199)*R216</f>
        <v>0.30167303630221387</v>
      </c>
      <c r="S248" s="6">
        <f>S141+S150*'Other data'!S492-(S191+S195+S199)*S216</f>
        <v>0.34437369326505585</v>
      </c>
      <c r="T248" s="6">
        <f>T141+T150*'Other data'!T492-(T191+T195+T199)*T216</f>
        <v>0.31607638997403809</v>
      </c>
      <c r="U248" s="6">
        <f>U141+U150*'Other data'!U492-(U191+U195+U199)*U216</f>
        <v>0.27128358073538411</v>
      </c>
      <c r="V248" s="6">
        <f>V141+V150*'Other data'!V492-(V191+V195+V199)*V216</f>
        <v>0.28666383140832907</v>
      </c>
      <c r="W248" s="6">
        <f>W141+W150*'Other data'!W492-(W191+W195+W199)*W216</f>
        <v>0.30081290863983801</v>
      </c>
      <c r="X248" s="6">
        <f>X141+X150*'Other data'!X492-(X191+X195+X199)*X216</f>
        <v>0.28866945689741413</v>
      </c>
      <c r="Y248" s="6">
        <f>Y141+Y150*'Other data'!Y492-(Y191+Y195+Y199)*Y216</f>
        <v>0.26634331023543278</v>
      </c>
      <c r="Z248" s="6">
        <f>Z141+Z150*'Other data'!Z492-(Z191+Z195+Z199)*Z216</f>
        <v>0.29433975799701728</v>
      </c>
      <c r="AA248" s="6">
        <f>AA141+AA150*'Other data'!AA492-(AA191+AA195+AA199)*AA216</f>
        <v>0.29976141007923052</v>
      </c>
      <c r="AB248" s="6">
        <f>AB141+AB150*'Other data'!AB492-(AB191+AB195+AB199)*AB216</f>
        <v>0.31141275915934113</v>
      </c>
      <c r="AC248" s="6">
        <f>AC141+AC150*'Other data'!AC492-(AC191+AC195+AC199)*AC216</f>
        <v>0.29135877560248485</v>
      </c>
      <c r="AD248" s="6">
        <f>AD141+AD150*'Other data'!AD492-(AD191+AD195+AD199)*AD216</f>
        <v>0.24077396777368948</v>
      </c>
      <c r="AE248" s="6">
        <f>AE141+AE150*'Other data'!AE492-(AE191+AE195+AE199)*AE216</f>
        <v>0.27600085131220714</v>
      </c>
      <c r="AF248" s="6">
        <f>AF141+AF150*'Other data'!AF492-(AF191+AF195+AF199)*AF216</f>
        <v>0.2967517328352941</v>
      </c>
      <c r="AG248" s="6">
        <f>AG141+AG150*'Other data'!AG492-(AG191+AG195+AG199)*AG216</f>
        <v>0.33889779590254571</v>
      </c>
      <c r="AH248" s="6">
        <f>AH141+AH150*'Other data'!AH492-(AH191+AH195+AH199)*AH216</f>
        <v>0.34706860815233531</v>
      </c>
      <c r="AI248" s="6">
        <f>AI141+AI150*'Other data'!AI492-(AI191+AI195+AI199)*AI216</f>
        <v>0.34824781926500881</v>
      </c>
      <c r="AJ248" s="6">
        <f>AJ141+AJ150*'Other data'!AJ492-(AJ191+AJ195+AJ199)*AJ216</f>
        <v>0.38383723305449413</v>
      </c>
      <c r="AK248" s="6">
        <f>AK141+AK150*'Other data'!AK492-(AK191+AK195+AK199)*AK216</f>
        <v>0.41695523958056241</v>
      </c>
      <c r="AL248" s="6">
        <f>AL141+AL150*'Other data'!AL492-(AL191+AL195+AL199)*AL216</f>
        <v>0.41753636265766675</v>
      </c>
      <c r="AM248" s="6">
        <f>AM141+AM150*'Other data'!AM492-(AM191+AM195+AM199)*AM216</f>
        <v>0.43562552023816292</v>
      </c>
      <c r="AN248" s="6">
        <f>AN141+AN150*'Other data'!AN492-(AN191+AN195+AN199)*AN216</f>
        <v>0.41115310914015019</v>
      </c>
      <c r="AO248" s="6">
        <f>AO141+AO150*'Other data'!AO492-(AO191+AO195+AO199)*AO216</f>
        <v>0.41665471070930249</v>
      </c>
      <c r="AP248" s="6">
        <f>AP141+AP150*'Other data'!AP492-(AP191+AP195+AP199)*AP216</f>
        <v>0.43000413702906154</v>
      </c>
      <c r="AQ248" s="6">
        <f>AQ141+AQ150*'Other data'!AQ492-(AQ191+AQ195+AQ199)*AQ216</f>
        <v>0.3596204974912473</v>
      </c>
      <c r="AR248" s="6">
        <f>AR141+AR150*'Other data'!AR492-(AR191+AR195+AR199)*AR216</f>
        <v>0.34233636381321958</v>
      </c>
      <c r="AS248" s="6">
        <f>AS141+AS150*'Other data'!AS492-(AS191+AS195+AS199)*AS216</f>
        <v>0.316818635122881</v>
      </c>
      <c r="AT248" s="6">
        <f>AT141+AT150*'Other data'!AT492-(AT191+AT195+AT199)*AT216</f>
        <v>0.36269546584434331</v>
      </c>
      <c r="AU248" s="6">
        <f>AU141+AU150*'Other data'!AU492-(AU191+AU195+AU199)*AU216</f>
        <v>0.34044302828667222</v>
      </c>
      <c r="AV248" s="6">
        <f>AV141+AV150*'Other data'!AV492-(AV191+AV195+AV199)*AV216</f>
        <v>0.24804135418395187</v>
      </c>
      <c r="AW248" s="6">
        <f>AW141+AW150*'Other data'!AW492-(AW191+AW195+AW199)*AW216</f>
        <v>0.30757864542007285</v>
      </c>
      <c r="AX248" s="6">
        <f>AX141+AX150*'Other data'!AX492-(AX191+AX195+AX199)*AX216</f>
        <v>0.32088590081843316</v>
      </c>
      <c r="AY248" s="6">
        <f>AY141+AY150*'Other data'!AY492-(AY191+AY195+AY199)*AY216</f>
        <v>0.30975361643050031</v>
      </c>
      <c r="AZ248" s="6">
        <f>AZ141+AZ150*'Other data'!AZ492-(AZ191+AZ195+AZ199)*AZ216</f>
        <v>0.32462153701689694</v>
      </c>
      <c r="BA248" s="6">
        <f>BA141+BA150*'Other data'!BA492-(BA191+BA195+BA199)*BA216</f>
        <v>0.33225150825268446</v>
      </c>
      <c r="BB248" s="6">
        <f>BB141+BB150*'Other data'!BB492-(BB191+BB195+BB199)*BB216</f>
        <v>0.35761869080494524</v>
      </c>
      <c r="BC248" s="6">
        <f>BC141+BC150*'Other data'!BC492-(BC191+BC195+BC199)*BC216</f>
        <v>0.37896636716954435</v>
      </c>
      <c r="BD248" s="6">
        <f>BD141+BD150*'Other data'!BD492-(BD191+BD195+BD199)*BD216</f>
        <v>0.39105488930024213</v>
      </c>
      <c r="BE248" s="6">
        <f>BE141+BE150*'Other data'!BE492-(BE191+BE195+BE199)*BE216</f>
        <v>0.40430034984105717</v>
      </c>
      <c r="BF248" s="6">
        <f>BF141+BF150*'Other data'!BF492-(BF191+BF195+BF199)*BF216</f>
        <v>0.36776755585089232</v>
      </c>
      <c r="BG248" s="6">
        <f>BG141+BG150*'Other data'!BG492-(BG191+BG195+BG199)*BG216</f>
        <v>0.35450398060719668</v>
      </c>
      <c r="BH248" s="6">
        <f>BH141+BH150*'Other data'!BH492-(BH191+BH195+BH199)*BH216</f>
        <v>0.38306605378914549</v>
      </c>
      <c r="BI248" s="6">
        <f>BI141+BI150*'Other data'!BI492-(BI191+BI195+BI199)*BI216</f>
        <v>0.38367891716603586</v>
      </c>
      <c r="BJ248" s="6">
        <f>(BJ141+BJ150*'Other data'!BJ492-(BJ191+BJ195+BJ199)*BJ216)</f>
        <v>0.36624326732169371</v>
      </c>
      <c r="BK248" s="6">
        <f>(BK141+BK150*'Other data'!BK492-(BK191+BK195+BK199)*BK216)</f>
        <v>0.3663601158929638</v>
      </c>
      <c r="BL248" s="6">
        <f>(BL141+BL150*'Other data'!BL492-(BL191+BL195+BL199)*BL216)</f>
        <v>0.36647635082024904</v>
      </c>
      <c r="BM248" s="6">
        <f>(BM141+BM150*'Other data'!BM492-(BM191+BM195+BM199)*BM216)</f>
        <v>0.36659197692482487</v>
      </c>
      <c r="BN248" s="6">
        <f>(BN141+BN150*'Other data'!BN492-(BN191+BN195+BN199)*BN216)</f>
        <v>0.36670699897759207</v>
      </c>
      <c r="BO248" s="6">
        <f>(BO141+BO150*'Other data'!BO492-(BO191+BO195+BO199)*BO216)</f>
        <v>0.36682142169973336</v>
      </c>
      <c r="BP248" s="6">
        <f>(BP141+BP150*'Other data'!BP492-(BP191+BP195+BP199)*BP216)</f>
        <v>0.36410157467692505</v>
      </c>
      <c r="BQ248" s="6">
        <f>(BQ141+BQ150*'Other data'!BQ492-(BQ191+BQ195+BQ199)*BQ216)</f>
        <v>0.36415143928179239</v>
      </c>
      <c r="BR248" s="6">
        <f>(BR141+BR150*'Other data'!BR492-(BR191+BR195+BR199)*BR216)</f>
        <v>0.36420093991727542</v>
      </c>
      <c r="BS248" s="6">
        <f>(BS141+BS150*'Other data'!BS492-(BS191+BS195+BS199)*BS216)</f>
        <v>0.36425008055388608</v>
      </c>
      <c r="BT248" s="6">
        <f>(BT141+BT150*'Other data'!BT492-(BT191+BT195+BT199)*BT216)</f>
        <v>0.36429886510459319</v>
      </c>
      <c r="BU248" s="6">
        <f>(BU141+BU150*'Other data'!BU492-(BU191+BU195+BU199)*BU216)</f>
        <v>0.36434729742586169</v>
      </c>
      <c r="BV248" s="6">
        <f>(BV141+BV150*'Other data'!BV492-(BV191+BV195+BV199)*BV216)</f>
        <v>0.36439538131866867</v>
      </c>
      <c r="BW248" s="6">
        <f>(BW141+BW150*'Other data'!BW492-(BW191+BW195+BW199)*BW216)</f>
        <v>0.36444312052949757</v>
      </c>
      <c r="BX248" s="6">
        <f>(BX141+BX150*'Other data'!BX492-(BX191+BX195+BX199)*BX216)</f>
        <v>0.36449051875131194</v>
      </c>
      <c r="BY248" s="6">
        <f>(BY141+BY150*'Other data'!BY492-(BY191+BY195+BY199)*BY216)</f>
        <v>0.36453757962450684</v>
      </c>
      <c r="BZ248" s="6">
        <f>(BZ141+BZ150*'Other data'!BZ492-(BZ191+BZ195+BZ199)*BZ216)</f>
        <v>0.36458430673784142</v>
      </c>
    </row>
    <row r="249" spans="2:78" x14ac:dyDescent="0.35">
      <c r="B249" s="1" t="s">
        <v>2</v>
      </c>
      <c r="C249" s="40" t="s">
        <v>7</v>
      </c>
      <c r="D249" s="40" t="s">
        <v>114</v>
      </c>
      <c r="F249" t="s">
        <v>14</v>
      </c>
      <c r="J249" s="6">
        <f>J142+J151*'Other data'!J492-(J192+J196+J200)*J216</f>
        <v>1.3900224681981777</v>
      </c>
      <c r="K249" s="6">
        <f>K142+K151*'Other data'!K492-(K192+K196+K200)*K216</f>
        <v>1.3280413595699025</v>
      </c>
      <c r="L249" s="6">
        <f>L142+L151*'Other data'!L492-(L192+L196+L200)*L216</f>
        <v>1.3505234605206118</v>
      </c>
      <c r="M249" s="6">
        <f>M142+M151*'Other data'!M492-(M192+M196+M200)*M216</f>
        <v>1.2818804062548308</v>
      </c>
      <c r="N249" s="6">
        <f>N142+N151*'Other data'!N492-(N192+N196+N200)*N216</f>
        <v>1.0916457884387905</v>
      </c>
      <c r="O249" s="6">
        <f>O142+O151*'Other data'!O492-(O192+O196+O200)*O216</f>
        <v>1.0467312703857767</v>
      </c>
      <c r="P249" s="6">
        <f>P142+P151*'Other data'!P492-(P192+P196+P200)*P216</f>
        <v>1.1161798346656553</v>
      </c>
      <c r="Q249" s="6">
        <f>Q142+Q151*'Other data'!Q492-(Q192+Q196+Q200)*Q216</f>
        <v>1.2219954091779008</v>
      </c>
      <c r="R249" s="6">
        <f>R142+R151*'Other data'!R492-(R192+R196+R200)*R216</f>
        <v>1.4275891021218476</v>
      </c>
      <c r="S249" s="6">
        <f>S142+S151*'Other data'!S492-(S192+S196+S200)*S216</f>
        <v>1.6580799944679421</v>
      </c>
      <c r="T249" s="6">
        <f>T142+T151*'Other data'!T492-(T192+T196+T200)*T216</f>
        <v>1.5327992998551458</v>
      </c>
      <c r="U249" s="6">
        <f>U142+U151*'Other data'!U492-(U192+U196+U200)*U216</f>
        <v>1.3047001688206332</v>
      </c>
      <c r="V249" s="6">
        <f>V142+V151*'Other data'!V492-(V192+V196+V200)*V216</f>
        <v>1.375226232580345</v>
      </c>
      <c r="W249" s="6">
        <f>W142+W151*'Other data'!W492-(W192+W196+W200)*W216</f>
        <v>1.440312272813425</v>
      </c>
      <c r="X249" s="6">
        <f>X142+X151*'Other data'!X492-(X192+X196+X200)*X216</f>
        <v>1.3883155944039918</v>
      </c>
      <c r="Y249" s="6">
        <f>Y142+Y151*'Other data'!Y492-(Y192+Y196+Y200)*Y216</f>
        <v>1.2934155906706069</v>
      </c>
      <c r="Z249" s="6">
        <f>Z142+Z151*'Other data'!Z492-(Z192+Z196+Z200)*Z216</f>
        <v>1.4186697966523989</v>
      </c>
      <c r="AA249" s="6">
        <f>AA142+AA151*'Other data'!AA492-(AA192+AA196+AA200)*AA216</f>
        <v>1.4536752117985277</v>
      </c>
      <c r="AB249" s="6">
        <f>AB142+AB151*'Other data'!AB492-(AB192+AB196+AB200)*AB216</f>
        <v>1.4965685652440222</v>
      </c>
      <c r="AC249" s="6">
        <f>AC142+AC151*'Other data'!AC492-(AC192+AC196+AC200)*AC216</f>
        <v>1.3987646349367031</v>
      </c>
      <c r="AD249" s="6">
        <f>AD142+AD151*'Other data'!AD492-(AD192+AD196+AD200)*AD216</f>
        <v>1.1604420702969991</v>
      </c>
      <c r="AE249" s="6">
        <f>AE142+AE151*'Other data'!AE492-(AE192+AE196+AE200)*AE216</f>
        <v>1.3277101730519503</v>
      </c>
      <c r="AF249" s="6">
        <f>AF142+AF151*'Other data'!AF492-(AF192+AF196+AF200)*AF216</f>
        <v>1.4244250878419882</v>
      </c>
      <c r="AG249" s="6">
        <f>AG142+AG151*'Other data'!AG492-(AG192+AG196+AG200)*AG216</f>
        <v>1.625988367665089</v>
      </c>
      <c r="AH249" s="6">
        <f>AH142+AH151*'Other data'!AH492-(AH192+AH196+AH200)*AH216</f>
        <v>1.6680395258054095</v>
      </c>
      <c r="AI249" s="6">
        <f>AI142+AI151*'Other data'!AI492-(AI192+AI196+AI200)*AI216</f>
        <v>1.6851157765888556</v>
      </c>
      <c r="AJ249" s="6">
        <f>AJ142+AJ151*'Other data'!AJ492-(AJ192+AJ196+AJ200)*AJ216</f>
        <v>1.8465402320998063</v>
      </c>
      <c r="AK249" s="6">
        <f>AK142+AK151*'Other data'!AK492-(AK192+AK196+AK200)*AK216</f>
        <v>2.0141260473071405</v>
      </c>
      <c r="AL249" s="6">
        <f>AL142+AL151*'Other data'!AL492-(AL192+AL196+AL200)*AL216</f>
        <v>2.0167392511053599</v>
      </c>
      <c r="AM249" s="6">
        <f>AM142+AM151*'Other data'!AM492-(AM192+AM196+AM200)*AM216</f>
        <v>2.0981682659740808</v>
      </c>
      <c r="AN249" s="6">
        <f>AN142+AN151*'Other data'!AN492-(AN192+AN196+AN200)*AN216</f>
        <v>1.9866782405623025</v>
      </c>
      <c r="AO249" s="6">
        <f>AO142+AO151*'Other data'!AO492-(AO192+AO196+AO200)*AO216</f>
        <v>2.0170554089228099</v>
      </c>
      <c r="AP249" s="6">
        <f>AP142+AP151*'Other data'!AP492-(AP192+AP196+AP200)*AP216</f>
        <v>2.0725679498581395</v>
      </c>
      <c r="AQ249" s="6">
        <f>AQ142+AQ151*'Other data'!AQ492-(AQ192+AQ196+AQ200)*AQ216</f>
        <v>1.5965477931454208</v>
      </c>
      <c r="AR249" s="6">
        <f>AR142+AR151*'Other data'!AR492-(AR192+AR196+AR200)*AR216</f>
        <v>1.5166526524277555</v>
      </c>
      <c r="AS249" s="6">
        <f>AS142+AS151*'Other data'!AS492-(AS192+AS196+AS200)*AS216</f>
        <v>1.397537802901746</v>
      </c>
      <c r="AT249" s="6">
        <f>AT142+AT151*'Other data'!AT492-(AT192+AT196+AT200)*AT216</f>
        <v>1.589656971102257</v>
      </c>
      <c r="AU249" s="6">
        <f>AU142+AU151*'Other data'!AU492-(AU192+AU196+AU200)*AU216</f>
        <v>1.4854964570445151</v>
      </c>
      <c r="AV249" s="6">
        <f>AV142+AV151*'Other data'!AV492-(AV192+AV196+AV200)*AV216</f>
        <v>1.0937531839531467</v>
      </c>
      <c r="AW249" s="6">
        <f>AW142+AW151*'Other data'!AW492-(AW192+AW196+AW200)*AW216</f>
        <v>1.3292177412394983</v>
      </c>
      <c r="AX249" s="6">
        <f>AX142+AX151*'Other data'!AX492-(AX192+AX196+AX200)*AX216</f>
        <v>1.3894931901023149</v>
      </c>
      <c r="AY249" s="6">
        <f>AY142+AY151*'Other data'!AY492-(AY192+AY196+AY200)*AY216</f>
        <v>1.3397189480449427</v>
      </c>
      <c r="AZ249" s="6">
        <f>AZ142+AZ151*'Other data'!AZ492-(AZ192+AZ196+AZ200)*AZ216</f>
        <v>1.392781509825644</v>
      </c>
      <c r="BA249" s="6">
        <f>BA142+BA151*'Other data'!BA492-(BA192+BA196+BA200)*BA216</f>
        <v>1.4363544535937147</v>
      </c>
      <c r="BB249" s="6">
        <f>BB142+BB151*'Other data'!BB492-(BB192+BB196+BB200)*BB216</f>
        <v>1.5421580525203664</v>
      </c>
      <c r="BC249" s="6">
        <f>BC142+BC151*'Other data'!BC492-(BC192+BC196+BC200)*BC216</f>
        <v>1.6309486351539042</v>
      </c>
      <c r="BD249" s="6">
        <f>BD142+BD151*'Other data'!BD492-(BD192+BD196+BD200)*BD216</f>
        <v>1.6818482320047305</v>
      </c>
      <c r="BE249" s="6">
        <f>BE142+BE151*'Other data'!BE492-(BE192+BE196+BE200)*BE216</f>
        <v>1.7358812704509452</v>
      </c>
      <c r="BF249" s="6">
        <f>BF142+BF151*'Other data'!BF492-(BF192+BF196+BF200)*BF216</f>
        <v>1.5847165215873746</v>
      </c>
      <c r="BG249" s="6">
        <f>BG142+BG151*'Other data'!BG492-(BG192+BG196+BG200)*BG216</f>
        <v>1.5404530910106495</v>
      </c>
      <c r="BH249" s="6">
        <f>BH142+BH151*'Other data'!BH492-(BH192+BH196+BH200)*BH216</f>
        <v>1.6559985069696757</v>
      </c>
      <c r="BI249" s="6">
        <f>BI142+BI151*'Other data'!BI492-(BI192+BI196+BI200)*BI216</f>
        <v>1.658663685101367</v>
      </c>
      <c r="BJ249" s="6">
        <f>(BJ142+BJ151*'Other data'!BJ492-(BJ192+BJ196+BJ200)*BJ216)</f>
        <v>1.5789804032581243</v>
      </c>
      <c r="BK249" s="6">
        <f>(BK142+BK151*'Other data'!BK492-(BK192+BK196+BK200)*BK216)</f>
        <v>1.5795803369011281</v>
      </c>
      <c r="BL249" s="6">
        <f>(BL142+BL151*'Other data'!BL492-(BL192+BL196+BL200)*BL216)</f>
        <v>1.5801771199222003</v>
      </c>
      <c r="BM249" s="6">
        <f>(BM142+BM151*'Other data'!BM492-(BM192+BM196+BM200)*BM216)</f>
        <v>1.5807707770751336</v>
      </c>
      <c r="BN249" s="6">
        <f>(BN142+BN151*'Other data'!BN492-(BN192+BN196+BN200)*BN216)</f>
        <v>1.5813613328550831</v>
      </c>
      <c r="BO249" s="6">
        <f>(BO142+BO151*'Other data'!BO492-(BO192+BO196+BO200)*BO216)</f>
        <v>1.581948811501938</v>
      </c>
      <c r="BP249" s="6">
        <f>(BP142+BP151*'Other data'!BP492-(BP192+BP196+BP200)*BP216)</f>
        <v>1.5641896945915184</v>
      </c>
      <c r="BQ249" s="6">
        <f>(BQ142+BQ151*'Other data'!BQ492-(BQ192+BQ196+BQ200)*BQ216)</f>
        <v>1.5645531143713498</v>
      </c>
      <c r="BR249" s="6">
        <f>(BR142+BR151*'Other data'!BR492-(BR192+BR196+BR200)*BR216)</f>
        <v>1.5649138814945758</v>
      </c>
      <c r="BS249" s="6">
        <f>(BS142+BS151*'Other data'!BS492-(BS192+BS196+BS200)*BS216)</f>
        <v>1.565272024898807</v>
      </c>
      <c r="BT249" s="6">
        <f>(BT142+BT151*'Other data'!BT492-(BT192+BT196+BT200)*BT216)</f>
        <v>1.565627573102274</v>
      </c>
      <c r="BU249" s="6">
        <f>(BU142+BU151*'Other data'!BU492-(BU192+BU196+BU200)*BU216)</f>
        <v>1.5659805542113987</v>
      </c>
      <c r="BV249" s="6">
        <f>(BV142+BV151*'Other data'!BV492-(BV192+BV196+BV200)*BV216)</f>
        <v>1.5663309959282006</v>
      </c>
      <c r="BW249" s="6">
        <f>(BW142+BW151*'Other data'!BW492-(BW192+BW196+BW200)*BW216)</f>
        <v>1.5666789255575431</v>
      </c>
      <c r="BX249" s="6">
        <f>(BX142+BX151*'Other data'!BX492-(BX192+BX196+BX200)*BX216)</f>
        <v>1.5670243700142275</v>
      </c>
      <c r="BY249" s="6">
        <f>(BY142+BY151*'Other data'!BY492-(BY192+BY196+BY200)*BY216)</f>
        <v>1.5673673558299315</v>
      </c>
      <c r="BZ249" s="6">
        <f>(BZ142+BZ151*'Other data'!BZ492-(BZ192+BZ196+BZ200)*BZ216)</f>
        <v>1.5677079091600021</v>
      </c>
    </row>
    <row r="250" spans="2:78" x14ac:dyDescent="0.35">
      <c r="B250" s="1" t="s">
        <v>2</v>
      </c>
      <c r="C250" s="40" t="s">
        <v>7</v>
      </c>
      <c r="D250" s="40" t="s">
        <v>114</v>
      </c>
      <c r="F250" t="s">
        <v>13</v>
      </c>
      <c r="J250" s="6">
        <f>J143+((J152+J153))*'Other data'!J492-(J203+J204+J205)*J230</f>
        <v>0.37625648492146296</v>
      </c>
      <c r="K250" s="6">
        <f>K143+((K152+K153))*'Other data'!K492-(K203+K204+K205)*K230</f>
        <v>0.35776435651114735</v>
      </c>
      <c r="L250" s="6">
        <f>L143+((L152+L153))*'Other data'!L492-(L203+L204+L205)*L230</f>
        <v>0.35997150975006198</v>
      </c>
      <c r="M250" s="6">
        <f>M143+((M152+M153))*'Other data'!M492-(M203+M204+M205)*M230</f>
        <v>0.34517212971507616</v>
      </c>
      <c r="N250" s="6">
        <f>N143+((N152+N153))*'Other data'!N492-(N203+N204+N205)*N230</f>
        <v>0.30853677754035441</v>
      </c>
      <c r="O250" s="6">
        <f>O143+((O152+O153))*'Other data'!O492-(O203+O204+O205)*O230</f>
        <v>0.30006099655888918</v>
      </c>
      <c r="P250" s="6">
        <f>P143+((P152+P153))*'Other data'!P492-(P203+P204+P205)*P230</f>
        <v>0.30960642074444228</v>
      </c>
      <c r="Q250" s="6">
        <f>Q143+((Q152+Q153))*'Other data'!Q492-(Q203+Q204+Q205)*Q230</f>
        <v>0.32641852207617272</v>
      </c>
      <c r="R250" s="6">
        <f>R143+((R152+R153))*'Other data'!R492-(R203+R204+R205)*R230</f>
        <v>0.36688387834737668</v>
      </c>
      <c r="S250" s="6">
        <f>S143+((S152+S153))*'Other data'!S492-(S203+S204+S205)*S230</f>
        <v>0.40322071102901369</v>
      </c>
      <c r="T250" s="6">
        <f>T143+((T152+T153))*'Other data'!T492-(T203+T204+T205)*T230</f>
        <v>0.38001559401445151</v>
      </c>
      <c r="U250" s="6">
        <f>U143+((U152+U153))*'Other data'!U492-(U203+U204+U205)*U230</f>
        <v>0.34112556043088965</v>
      </c>
      <c r="V250" s="6">
        <f>V143+((V152+V153))*'Other data'!V492-(V203+V204+V205)*V230</f>
        <v>0.34791755852902884</v>
      </c>
      <c r="W250" s="6">
        <f>W143+((W152+W153))*'Other data'!W492-(W203+W204+W205)*W230</f>
        <v>0.35746047201242265</v>
      </c>
      <c r="X250" s="6">
        <f>X143+((X152+X153))*'Other data'!X492-(X203+X204+X205)*X230</f>
        <v>0.34604008997766172</v>
      </c>
      <c r="Y250" s="6">
        <f>Y143+((Y152+Y153))*'Other data'!Y492-(Y203+Y204+Y205)*Y230</f>
        <v>0.61849696598284398</v>
      </c>
      <c r="Z250" s="6">
        <f>Z143+((Z152+Z153))*'Other data'!Z492-(Z203+Z204+Z205)*Z230</f>
        <v>0.68435742229116014</v>
      </c>
      <c r="AA250" s="6">
        <f>AA143+((AA152+AA153))*'Other data'!AA492-(AA203+AA204+AA205)*AA230</f>
        <v>0.69860282530736506</v>
      </c>
      <c r="AB250" s="6">
        <f>AB143+((AB152+AB153))*'Other data'!AB492-(AB203+AB204+AB205)*AB230</f>
        <v>0.72382416237985758</v>
      </c>
      <c r="AC250" s="6">
        <f>AC143+((AC152+AC153))*'Other data'!AC492-(AC203+AC204+AC205)*AC230</f>
        <v>0.76931677479717386</v>
      </c>
      <c r="AD250" s="6">
        <f>AD143+((AD152+AD153))*'Other data'!AD492-(AD203+AD204+AD205)*AD230</f>
        <v>0.66977378706247981</v>
      </c>
      <c r="AE250" s="6">
        <f>AE143+((AE152+AE153))*'Other data'!AE492-(AE203+AE204+AE205)*AE230</f>
        <v>0.74408074806963409</v>
      </c>
      <c r="AF250" s="6">
        <f>AF143+((AF152+AF153))*'Other data'!AF492-(AF203+AF204+AF205)*AF230</f>
        <v>0.78871483125804143</v>
      </c>
      <c r="AG250" s="6">
        <f>AG143+((AG152+AG153))*'Other data'!AG492-(AG203+AG204+AG205)*AG230</f>
        <v>0.86648444876572528</v>
      </c>
      <c r="AH250" s="6">
        <f>AH143+((AH152+AH153))*'Other data'!AH492-(AH203+AH204+AH205)*AH230</f>
        <v>0.89002828304621717</v>
      </c>
      <c r="AI250" s="6">
        <f>AI143+((AI152+AI153))*'Other data'!AI492-(AI203+AI204+AI205)*AI230</f>
        <v>0.90000080778651648</v>
      </c>
      <c r="AJ250" s="6">
        <f>AJ143+((AJ152+AJ153))*'Other data'!AJ492-(AJ203+AJ204+AJ205)*AJ230</f>
        <v>0.99615639274582679</v>
      </c>
      <c r="AK250" s="6">
        <f>AK143+((AK152+AK153))*'Other data'!AK492-(AK203+AK204+AK205)*AK230</f>
        <v>1.1128194845585984</v>
      </c>
      <c r="AL250" s="6">
        <f>AL143+((AL152+AL153))*'Other data'!AL492-(AL203+AL204+AL205)*AL230</f>
        <v>1.1794942994789985</v>
      </c>
      <c r="AM250" s="6">
        <f>AM143+((AM152+AM153))*'Other data'!AM492-(AM203+AM204+AM205)*AM230</f>
        <v>1.2855962327045369</v>
      </c>
      <c r="AN250" s="6">
        <f>AN143+((AN152+AN153))*'Other data'!AN492-(AN203+AN204+AN205)*AN230</f>
        <v>1.2794030459862089</v>
      </c>
      <c r="AO250" s="6">
        <f>AO143+((AO152+AO153))*'Other data'!AO492-(AO203+AO204+AO205)*AO230</f>
        <v>1.2874564314640096</v>
      </c>
      <c r="AP250" s="6">
        <f>AP143+((AP152+AP153))*'Other data'!AP492-(AP203+AP204+AP205)*AP230</f>
        <v>1.3211689526113108</v>
      </c>
      <c r="AQ250" s="6">
        <f>AQ143+((AQ152+AQ153))*'Other data'!AQ492-(AQ203+AQ204+AQ205)*AQ230</f>
        <v>1.1800737738396994</v>
      </c>
      <c r="AR250" s="6">
        <f>AR143+((AR152+AR153))*'Other data'!AR492-(AR203+AR204+AR205)*AR230</f>
        <v>1.1584478465349541</v>
      </c>
      <c r="AS250" s="6">
        <f>AS143+((AS152+AS153))*'Other data'!AS492-(AS203+AS204+AS205)*AS230</f>
        <v>1.1060571655020777</v>
      </c>
      <c r="AT250" s="6">
        <f>AT143+((AT152+AT153))*'Other data'!AT492-(AT203+AT204+AT205)*AT230</f>
        <v>1.1961133154691177</v>
      </c>
      <c r="AU250" s="6">
        <f>AU143+((AU152+AU153))*'Other data'!AU492-(AU203+AU204+AU205)*AU230</f>
        <v>1.2421867591556379</v>
      </c>
      <c r="AV250" s="6">
        <f>AV143+((AV152+AV153))*'Other data'!AV492-(AV203+AV204+AV205)*AV230</f>
        <v>1.037136431461307</v>
      </c>
      <c r="AW250" s="6">
        <f>AW143+((AW152+AW153))*'Other data'!AW492-(AW203+AW204+AW205)*AW230</f>
        <v>1.115180488739745</v>
      </c>
      <c r="AX250" s="6">
        <f>AX143+((AX152+AX153))*'Other data'!AX492-(AX203+AX204+AX205)*AX230</f>
        <v>1.1496919095226246</v>
      </c>
      <c r="AY250" s="6">
        <f>AY143+((AY152+AY153))*'Other data'!AY492-(AY203+AY204+AY205)*AY230</f>
        <v>1.1318029687886448</v>
      </c>
      <c r="AZ250" s="6">
        <f>AZ143+((AZ152+AZ153))*'Other data'!AZ492-(AZ203+AZ204+AZ205)*AZ230</f>
        <v>1.1759744634909992</v>
      </c>
      <c r="BA250" s="6">
        <f>BA143+((BA152+BA153))*'Other data'!BA492-(BA203+BA204+BA205)*BA230</f>
        <v>1.2098527130898922</v>
      </c>
      <c r="BB250" s="6">
        <f>BB143+((BB152+BB153))*'Other data'!BB492-(BB203+BB204+BB205)*BB230</f>
        <v>1.2675120933109871</v>
      </c>
      <c r="BC250" s="6">
        <f>BC143+((BC152+BC153))*'Other data'!BC492-(BC203+BC204+BC205)*BC230</f>
        <v>1.3176294416898515</v>
      </c>
      <c r="BD250" s="6">
        <f>BD143+((BD152+BD153))*'Other data'!BD492-(BD203+BD204+BD205)*BD230</f>
        <v>1.3326766535541632</v>
      </c>
      <c r="BE250" s="6">
        <f>BE143+((BE152+BE153))*'Other data'!BE492-(BE203+BE204+BE205)*BE230</f>
        <v>1.3551296218492317</v>
      </c>
      <c r="BF250" s="6">
        <f>BF143+((BF152+BF153))*'Other data'!BF492-(BF203+BF204+BF205)*BF230</f>
        <v>1.2759763247380684</v>
      </c>
      <c r="BG250" s="6">
        <f>BG143+((BG152+BG153))*'Other data'!BG492-(BG203+BG204+BG205)*BG230</f>
        <v>1.2847754149617516</v>
      </c>
      <c r="BH250" s="6">
        <f>BH143+((BH152+BH153))*'Other data'!BH492-(BH203+BH204+BH205)*BH230</f>
        <v>1.3365499688438207</v>
      </c>
      <c r="BI250" s="6">
        <f>BI143+((BI152+BI153))*'Other data'!BI492-(BI203+BI204+BI205)*BI230</f>
        <v>1.338524975461062</v>
      </c>
      <c r="BJ250" s="6">
        <f>(BJ143+((BJ152+BJ153))*'Other data'!BJ492-(BJ203+BJ204+BJ205)*BJ230)</f>
        <v>1.167384552124566</v>
      </c>
      <c r="BK250" s="6">
        <f>(BK143+((BK152+BK153))*'Other data'!BK492-(BK203+BK204+BK205)*BK230)</f>
        <v>1.1685449698017318</v>
      </c>
      <c r="BL250" s="6">
        <f>(BL143+((BL152+BL153))*'Other data'!BL492-(BL203+BL204+BL205)*BL230)</f>
        <v>1.1696992934092842</v>
      </c>
      <c r="BM250" s="6">
        <f>(BM143+((BM152+BM153))*'Other data'!BM492-(BM203+BM204+BM205)*BM230)</f>
        <v>1.1708475708270834</v>
      </c>
      <c r="BN250" s="6">
        <f>(BN143+((BN152+BN153))*'Other data'!BN492-(BN203+BN204+BN205)*BN230)</f>
        <v>1.1719898494347221</v>
      </c>
      <c r="BO250" s="6">
        <f>(BO143+((BO152+BO153))*'Other data'!BO492-(BO203+BO204+BO205)*BO230)</f>
        <v>1.1731261761180434</v>
      </c>
      <c r="BP250" s="6">
        <f>(BP143+((BP152+BP153))*'Other data'!BP492-(BP203+BP204+BP205)*BP230)</f>
        <v>1.1110341415227716</v>
      </c>
      <c r="BQ250" s="6">
        <f>(BQ143+((BQ152+BQ153))*'Other data'!BQ492-(BQ203+BQ204+BQ205)*BQ230)</f>
        <v>1.1117577696180663</v>
      </c>
      <c r="BR250" s="6">
        <f>(BR143+((BR152+BR153))*'Other data'!BR492-(BR203+BR204+BR205)*BR230)</f>
        <v>1.1124761158411201</v>
      </c>
      <c r="BS250" s="6">
        <f>(BS143+((BS152+BS153))*'Other data'!BS492-(BS203+BS204+BS205)*BS230)</f>
        <v>1.113189237811439</v>
      </c>
      <c r="BT250" s="6">
        <f>(BT143+((BT152+BT153))*'Other data'!BT492-(BT203+BT204+BT205)*BT230)</f>
        <v>1.1138971923134737</v>
      </c>
      <c r="BU250" s="6">
        <f>(BU143+((BU152+BU153))*'Other data'!BU492-(BU203+BU204+BU205)*BU230)</f>
        <v>1.1146000353116985</v>
      </c>
      <c r="BV250" s="6">
        <f>(BV143+((BV152+BV153))*'Other data'!BV492-(BV203+BV204+BV205)*BV230)</f>
        <v>1.1152978219653544</v>
      </c>
      <c r="BW250" s="6">
        <f>(BW143+((BW152+BW153))*'Other data'!BW492-(BW203+BW204+BW205)*BW230)</f>
        <v>1.1159906066428822</v>
      </c>
      <c r="BX250" s="6">
        <f>(BX143+((BX152+BX153))*'Other data'!BX492-(BX203+BX204+BX205)*BX230)</f>
        <v>1.116678442936043</v>
      </c>
      <c r="BY250" s="6">
        <f>(BY143+((BY152+BY153))*'Other data'!BY492-(BY203+BY204+BY205)*BY230)</f>
        <v>1.1173613836737377</v>
      </c>
      <c r="BZ250" s="6">
        <f>(BZ143+((BZ152+BZ153))*'Other data'!BZ492-(BZ203+BZ204+BZ205)*BZ230)</f>
        <v>1.1180394809355312</v>
      </c>
    </row>
    <row r="251" spans="2:78" x14ac:dyDescent="0.35">
      <c r="B251" s="1"/>
      <c r="C251" s="40"/>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row>
    <row r="252" spans="2:78" x14ac:dyDescent="0.35">
      <c r="B252" s="1"/>
      <c r="C252" s="40"/>
      <c r="J252" s="1">
        <v>1971</v>
      </c>
      <c r="K252" s="1">
        <v>1972</v>
      </c>
      <c r="L252" s="1">
        <v>1973</v>
      </c>
      <c r="M252" s="1">
        <v>1974</v>
      </c>
      <c r="N252" s="1">
        <v>1975</v>
      </c>
      <c r="O252" s="1">
        <v>1976</v>
      </c>
      <c r="P252" s="1">
        <v>1977</v>
      </c>
      <c r="Q252" s="1">
        <v>1978</v>
      </c>
      <c r="R252" s="1">
        <v>1979</v>
      </c>
      <c r="S252" s="1">
        <v>1980</v>
      </c>
      <c r="T252" s="1">
        <v>1981</v>
      </c>
      <c r="U252" s="1">
        <v>1982</v>
      </c>
      <c r="V252" s="1">
        <v>1983</v>
      </c>
      <c r="W252" s="1">
        <v>1984</v>
      </c>
      <c r="X252" s="1">
        <v>1985</v>
      </c>
      <c r="Y252" s="1">
        <v>1986</v>
      </c>
      <c r="Z252" s="1">
        <v>1987</v>
      </c>
      <c r="AA252" s="1">
        <v>1988</v>
      </c>
      <c r="AB252" s="1">
        <v>1989</v>
      </c>
      <c r="AC252" s="1">
        <v>1990</v>
      </c>
      <c r="AD252" s="1">
        <v>1991</v>
      </c>
      <c r="AE252" s="1">
        <v>1992</v>
      </c>
      <c r="AF252" s="1">
        <v>1993</v>
      </c>
      <c r="AG252" s="1">
        <v>1994</v>
      </c>
      <c r="AH252" s="1">
        <v>1995</v>
      </c>
      <c r="AI252" s="1">
        <v>1996</v>
      </c>
      <c r="AJ252" s="1">
        <v>1997</v>
      </c>
      <c r="AK252" s="1">
        <v>1998</v>
      </c>
      <c r="AL252" s="1">
        <v>1999</v>
      </c>
      <c r="AM252" s="1">
        <v>2000</v>
      </c>
      <c r="AN252" s="1">
        <v>2001</v>
      </c>
      <c r="AO252" s="1">
        <v>2002</v>
      </c>
      <c r="AP252" s="1">
        <v>2003</v>
      </c>
      <c r="AQ252" s="1">
        <v>2004</v>
      </c>
      <c r="AR252" s="1">
        <v>2005</v>
      </c>
      <c r="AS252" s="1">
        <v>2006</v>
      </c>
      <c r="AT252" s="1">
        <v>2007</v>
      </c>
      <c r="AU252" s="1">
        <v>2008</v>
      </c>
      <c r="AV252" s="1">
        <v>2009</v>
      </c>
      <c r="AW252" s="1">
        <v>2010</v>
      </c>
      <c r="AX252" s="1">
        <v>2011</v>
      </c>
      <c r="AY252" s="1">
        <v>2012</v>
      </c>
      <c r="AZ252" s="1">
        <v>2013</v>
      </c>
      <c r="BA252" s="1">
        <v>2014</v>
      </c>
      <c r="BB252" s="1">
        <v>2015</v>
      </c>
      <c r="BC252" s="1">
        <v>2016</v>
      </c>
      <c r="BD252" s="1">
        <v>2017</v>
      </c>
      <c r="BE252" s="1">
        <v>2018</v>
      </c>
      <c r="BF252" s="1">
        <v>2019</v>
      </c>
      <c r="BG252" s="1">
        <v>2020</v>
      </c>
      <c r="BH252" s="1">
        <v>2021</v>
      </c>
      <c r="BI252" s="1">
        <v>2022</v>
      </c>
      <c r="BJ252" s="1">
        <v>2023</v>
      </c>
      <c r="BK252" s="1">
        <v>2024</v>
      </c>
      <c r="BL252" s="1">
        <v>2025</v>
      </c>
      <c r="BM252" s="1">
        <v>2026</v>
      </c>
      <c r="BN252" s="1">
        <v>2027</v>
      </c>
      <c r="BO252" s="1">
        <v>2028</v>
      </c>
      <c r="BP252" s="1">
        <v>2029</v>
      </c>
      <c r="BQ252" s="1">
        <v>2030</v>
      </c>
      <c r="BR252" s="1">
        <v>2031</v>
      </c>
      <c r="BS252" s="1">
        <v>2032</v>
      </c>
      <c r="BT252" s="1">
        <v>2033</v>
      </c>
      <c r="BU252" s="1">
        <v>2034</v>
      </c>
      <c r="BV252" s="1">
        <v>2035</v>
      </c>
      <c r="BW252" s="1">
        <v>2036</v>
      </c>
      <c r="BX252" s="1">
        <v>2037</v>
      </c>
      <c r="BY252" s="1">
        <v>2038</v>
      </c>
      <c r="BZ252" s="1">
        <v>2039</v>
      </c>
    </row>
    <row r="253" spans="2:78" x14ac:dyDescent="0.35">
      <c r="B253" s="1" t="s">
        <v>2</v>
      </c>
      <c r="C253" s="40" t="s">
        <v>1</v>
      </c>
      <c r="D253" s="40" t="s">
        <v>114</v>
      </c>
      <c r="F253" t="s">
        <v>15</v>
      </c>
      <c r="J253" s="6">
        <f>J146+J150*'Other data'!J493</f>
        <v>0.13925716992380344</v>
      </c>
      <c r="K253" s="6">
        <f>K146+K150*'Other data'!K493</f>
        <v>0.13201771613025379</v>
      </c>
      <c r="L253" s="6">
        <f>L146+L150*'Other data'!L493</f>
        <v>0.13514224827825974</v>
      </c>
      <c r="M253" s="6">
        <f>M146+M150*'Other data'!M493</f>
        <v>0.12869489673501835</v>
      </c>
      <c r="N253" s="6">
        <f>N146+N150*'Other data'!N493</f>
        <v>0.1094435987000229</v>
      </c>
      <c r="O253" s="6">
        <f>O146+O150*'Other data'!O493</f>
        <v>0.10610326024803053</v>
      </c>
      <c r="P253" s="6">
        <f>P146+P150*'Other data'!P493</f>
        <v>0.11141224756085844</v>
      </c>
      <c r="Q253" s="6">
        <f>Q146+Q150*'Other data'!Q493</f>
        <v>0.12333504738026749</v>
      </c>
      <c r="R253" s="6">
        <f>R146+R150*'Other data'!R493</f>
        <v>0.14485580804743986</v>
      </c>
      <c r="S253" s="6">
        <f>S146+S150*'Other data'!S493</f>
        <v>0.16521084380222464</v>
      </c>
      <c r="T253" s="6">
        <f>T146+T150*'Other data'!T493</f>
        <v>0.15237918647679263</v>
      </c>
      <c r="U253" s="6">
        <f>U146+U150*'Other data'!U493</f>
        <v>0.13196086444008628</v>
      </c>
      <c r="V253" s="6">
        <f>V146+V150*'Other data'!V493</f>
        <v>0.13939965926194822</v>
      </c>
      <c r="W253" s="6">
        <f>W146+W150*'Other data'!W493</f>
        <v>0.14641144512788123</v>
      </c>
      <c r="X253" s="6">
        <f>X146+X150*'Other data'!X493</f>
        <v>0.14738822444516494</v>
      </c>
      <c r="Y253" s="6">
        <f>Y146+Y150*'Other data'!Y493</f>
        <v>0.13761882241709869</v>
      </c>
      <c r="Z253" s="6">
        <f>Z146+Z150*'Other data'!Z493</f>
        <v>0.15098923931660888</v>
      </c>
      <c r="AA253" s="6">
        <f>AA146+AA150*'Other data'!AA493</f>
        <v>0.15372974719489943</v>
      </c>
      <c r="AB253" s="6">
        <f>AB146+AB150*'Other data'!AB493</f>
        <v>0.1593957177551952</v>
      </c>
      <c r="AC253" s="6">
        <f>AC146+AC150*'Other data'!AC493</f>
        <v>0.15001820690769549</v>
      </c>
      <c r="AD253" s="6">
        <f>AD146+AD150*'Other data'!AD493</f>
        <v>0.12168799593532272</v>
      </c>
      <c r="AE253" s="6">
        <f>AE146+AE150*'Other data'!AE493</f>
        <v>0.13240362776020501</v>
      </c>
      <c r="AF253" s="6">
        <f>AF146+AF150*'Other data'!AF493</f>
        <v>0.13592741567468875</v>
      </c>
      <c r="AG253" s="6">
        <f>AG146+AG150*'Other data'!AG493</f>
        <v>0.14710933857821723</v>
      </c>
      <c r="AH253" s="6">
        <f>AH146+AH150*'Other data'!AH493</f>
        <v>0.15046325536417143</v>
      </c>
      <c r="AI253" s="6">
        <f>AI146+AI150*'Other data'!AI493</f>
        <v>0.14022106949291208</v>
      </c>
      <c r="AJ253" s="6">
        <f>AJ146+AJ150*'Other data'!AJ493</f>
        <v>0.15134026179955201</v>
      </c>
      <c r="AK253" s="6">
        <f>AK146+AK150*'Other data'!AK493</f>
        <v>0.16168076474689433</v>
      </c>
      <c r="AL253" s="6">
        <f>AL146+AL150*'Other data'!AL493</f>
        <v>0.16175143337833189</v>
      </c>
      <c r="AM253" s="6">
        <f>AM146+AM150*'Other data'!AM493</f>
        <v>0.16796938317281862</v>
      </c>
      <c r="AN253" s="6">
        <f>AN146+AN150*'Other data'!AN493</f>
        <v>0.16699778797084927</v>
      </c>
      <c r="AO253" s="6">
        <f>AO146+AO150*'Other data'!AO493</f>
        <v>0.16914480347639393</v>
      </c>
      <c r="AP253" s="6">
        <f>AP146+AP150*'Other data'!AP493</f>
        <v>0.17405789620101503</v>
      </c>
      <c r="AQ253" s="6">
        <f>AQ146+AQ150*'Other data'!AQ493</f>
        <v>0.18237747077201671</v>
      </c>
      <c r="AR253" s="6">
        <f>AR146+AR150*'Other data'!AR493</f>
        <v>0.18867543122365732</v>
      </c>
      <c r="AS253" s="6">
        <f>AS146+AS150*'Other data'!AS493</f>
        <v>0.17791156099092664</v>
      </c>
      <c r="AT253" s="6">
        <f>AT146+AT150*'Other data'!AT493</f>
        <v>0.19964806599754947</v>
      </c>
      <c r="AU253" s="6">
        <f>AU146+AU150*'Other data'!AU493</f>
        <v>0.20548717665962002</v>
      </c>
      <c r="AV253" s="6">
        <f>AV146+AV150*'Other data'!AV493</f>
        <v>0.16760006587886198</v>
      </c>
      <c r="AW253" s="6">
        <f>AW146+AW150*'Other data'!AW493</f>
        <v>0.20855300183091394</v>
      </c>
      <c r="AX253" s="6">
        <f>AX146+AX150*'Other data'!AX493</f>
        <v>0.20848279302700454</v>
      </c>
      <c r="AY253" s="6">
        <f>AY146+AY150*'Other data'!AY493</f>
        <v>0.20252266596343435</v>
      </c>
      <c r="AZ253" s="6">
        <f>AZ146+AZ150*'Other data'!AZ493</f>
        <v>0.21808739929131488</v>
      </c>
      <c r="BA253" s="6">
        <f>BA146+BA150*'Other data'!BA493</f>
        <v>0.21771592094297443</v>
      </c>
      <c r="BB253" s="6">
        <f>BB146+BB150*'Other data'!BB493</f>
        <v>0.2150017969014559</v>
      </c>
      <c r="BC253" s="6">
        <f>BC146+BC150*'Other data'!BC493</f>
        <v>0.21024607741728998</v>
      </c>
      <c r="BD253" s="6">
        <f>BD146+BD150*'Other data'!BD493</f>
        <v>0.2145291873424543</v>
      </c>
      <c r="BE253" s="6">
        <f>BE146+BE150*'Other data'!BE493</f>
        <v>0.23865632376041448</v>
      </c>
      <c r="BF253" s="6">
        <f>BF146+BF150*'Other data'!BF493</f>
        <v>0.23595451056508954</v>
      </c>
      <c r="BG253" s="6">
        <f>BG146+BG150*'Other data'!BG493</f>
        <v>0.22634179277972596</v>
      </c>
      <c r="BH253" s="6">
        <f>BH146+BH150*'Other data'!BH493</f>
        <v>0.24282467694690466</v>
      </c>
      <c r="BI253" s="6">
        <f>BI146+BI150*'Other data'!BI493</f>
        <v>0.23438395891549124</v>
      </c>
      <c r="BJ253" s="6">
        <f>BJ146+BJ150*'Other data'!BJ493</f>
        <v>0.2347669312252168</v>
      </c>
      <c r="BK253" s="6">
        <f>BK146+BK150*'Other data'!BK493</f>
        <v>0.23451387707897231</v>
      </c>
      <c r="BL253" s="6">
        <f>BL146+BL150*'Other data'!BL493</f>
        <v>0.23426215187627408</v>
      </c>
      <c r="BM253" s="6">
        <f>BM146+BM150*'Other data'!BM493</f>
        <v>0.23401174517588427</v>
      </c>
      <c r="BN253" s="6">
        <f>BN146+BN150*'Other data'!BN493</f>
        <v>0.23376264664565899</v>
      </c>
      <c r="BO253" s="6">
        <f>BO146+BO150*'Other data'!BO493</f>
        <v>0.23351484606112705</v>
      </c>
      <c r="BP253" s="6">
        <f>BP146+BP150*'Other data'!BP493</f>
        <v>0.24103884293941105</v>
      </c>
      <c r="BQ253" s="6">
        <f>BQ146+BQ150*'Other data'!BQ493</f>
        <v>0.24092162780834503</v>
      </c>
      <c r="BR253" s="6">
        <f>BR146+BR150*'Other data'!BR493</f>
        <v>0.24080526824846382</v>
      </c>
      <c r="BS253" s="6">
        <f>BS146+BS150*'Other data'!BS493</f>
        <v>0.24068975492641273</v>
      </c>
      <c r="BT253" s="6">
        <f>BT146+BT150*'Other data'!BT493</f>
        <v>0.24057507864410077</v>
      </c>
      <c r="BU253" s="6">
        <f>BU146+BU150*'Other data'!BU493</f>
        <v>0.24046123033625938</v>
      </c>
      <c r="BV253" s="6">
        <f>BV146+BV150*'Other data'!BV493</f>
        <v>0.24034820106805332</v>
      </c>
      <c r="BW253" s="6">
        <f>BW146+BW150*'Other data'!BW493</f>
        <v>0.24023598203274352</v>
      </c>
      <c r="BX253" s="6">
        <f>BX146+BX150*'Other data'!BX493</f>
        <v>0.24012456454939934</v>
      </c>
      <c r="BY253" s="6">
        <f>BY146+BY150*'Other data'!BY493</f>
        <v>0.24001394006066024</v>
      </c>
      <c r="BZ253" s="6">
        <f>BZ146+BZ150*'Other data'!BZ493</f>
        <v>0.23990410013054481</v>
      </c>
    </row>
    <row r="254" spans="2:78" x14ac:dyDescent="0.35">
      <c r="B254" s="1" t="s">
        <v>2</v>
      </c>
      <c r="C254" s="40" t="s">
        <v>1</v>
      </c>
      <c r="D254" s="40" t="s">
        <v>114</v>
      </c>
      <c r="F254" t="s">
        <v>14</v>
      </c>
      <c r="J254" s="6">
        <f>J147+J151*'Other data'!J493</f>
        <v>0.65564454935282268</v>
      </c>
      <c r="K254" s="6">
        <f>K147+K151*'Other data'!K493</f>
        <v>0.62816923015440063</v>
      </c>
      <c r="L254" s="6">
        <f>L147+L151*'Other data'!L493</f>
        <v>0.64043314790155281</v>
      </c>
      <c r="M254" s="6">
        <f>M147+M151*'Other data'!M493</f>
        <v>0.60974802707661602</v>
      </c>
      <c r="N254" s="6">
        <f>N147+N151*'Other data'!N493</f>
        <v>0.52185013524650525</v>
      </c>
      <c r="O254" s="6">
        <f>O147+O151*'Other data'!O493</f>
        <v>0.50238722092225996</v>
      </c>
      <c r="P254" s="6">
        <f>P147+P151*'Other data'!P493</f>
        <v>0.53635622908951164</v>
      </c>
      <c r="Q254" s="6">
        <f>Q147+Q151*'Other data'!Q493</f>
        <v>0.58893536969289761</v>
      </c>
      <c r="R254" s="6">
        <f>R147+R151*'Other data'!R493</f>
        <v>0.68922164100251238</v>
      </c>
      <c r="S254" s="6">
        <f>S147+S151*'Other data'!S493</f>
        <v>0.79959715284409527</v>
      </c>
      <c r="T254" s="6">
        <f>T147+T151*'Other data'!T493</f>
        <v>0.74391151690667834</v>
      </c>
      <c r="U254" s="6">
        <f>U147+U151*'Other data'!U493</f>
        <v>0.64095257209093415</v>
      </c>
      <c r="V254" s="6">
        <f>V147+V151*'Other data'!V493</f>
        <v>0.67563819936826819</v>
      </c>
      <c r="W254" s="6">
        <f>W147+W151*'Other data'!W493</f>
        <v>0.70871260917531798</v>
      </c>
      <c r="X254" s="6">
        <f>X147+X151*'Other data'!X493</f>
        <v>0.72729670858252737</v>
      </c>
      <c r="Y254" s="6">
        <f>Y147+Y151*'Other data'!Y493</f>
        <v>0.68773843797574008</v>
      </c>
      <c r="Z254" s="6">
        <f>Z147+Z151*'Other data'!Z493</f>
        <v>0.74781847849953187</v>
      </c>
      <c r="AA254" s="6">
        <f>AA147+AA151*'Other data'!AA493</f>
        <v>0.76539086423587888</v>
      </c>
      <c r="AB254" s="6">
        <f>AB147+AB151*'Other data'!AB493</f>
        <v>0.78663942377522544</v>
      </c>
      <c r="AC254" s="6">
        <f>AC147+AC151*'Other data'!AC493</f>
        <v>0.74094547000925604</v>
      </c>
      <c r="AD254" s="6">
        <f>AD147+AD151*'Other data'!AD493</f>
        <v>0.60746652779294985</v>
      </c>
      <c r="AE254" s="6">
        <f>AE147+AE151*'Other data'!AE493</f>
        <v>0.65851330956811649</v>
      </c>
      <c r="AF254" s="6">
        <f>AF147+AF151*'Other data'!AF493</f>
        <v>0.67467375894582771</v>
      </c>
      <c r="AG254" s="6">
        <f>AG147+AG151*'Other data'!AG493</f>
        <v>0.72853693595325009</v>
      </c>
      <c r="AH254" s="6">
        <f>AH147+AH151*'Other data'!AH493</f>
        <v>0.74590307666941269</v>
      </c>
      <c r="AI254" s="6">
        <f>AI147+AI151*'Other data'!AI493</f>
        <v>0.71968280886676061</v>
      </c>
      <c r="AJ254" s="6">
        <f>AJ147+AJ151*'Other data'!AJ493</f>
        <v>0.77011255472331031</v>
      </c>
      <c r="AK254" s="6">
        <f>AK147+AK151*'Other data'!AK493</f>
        <v>0.82249661858682988</v>
      </c>
      <c r="AL254" s="6">
        <f>AL147+AL151*'Other data'!AL493</f>
        <v>0.82281184732603618</v>
      </c>
      <c r="AM254" s="6">
        <f>AM147+AM151*'Other data'!AM493</f>
        <v>0.850660661944179</v>
      </c>
      <c r="AN254" s="6">
        <f>AN147+AN151*'Other data'!AN493</f>
        <v>0.84751546628241026</v>
      </c>
      <c r="AO254" s="6">
        <f>AO147+AO151*'Other data'!AO493</f>
        <v>0.85893605811479301</v>
      </c>
      <c r="AP254" s="6">
        <f>AP147+AP151*'Other data'!AP493</f>
        <v>0.8793243418469131</v>
      </c>
      <c r="AQ254" s="6">
        <f>AQ147+AQ151*'Other data'!AQ493</f>
        <v>0.85733364287311742</v>
      </c>
      <c r="AR254" s="6">
        <f>AR147+AR151*'Other data'!AR493</f>
        <v>0.88264437316042788</v>
      </c>
      <c r="AS254" s="6">
        <f>AS147+AS151*'Other data'!AS493</f>
        <v>0.83260225226275975</v>
      </c>
      <c r="AT254" s="6">
        <f>AT147+AT151*'Other data'!AT493</f>
        <v>0.9241870974641806</v>
      </c>
      <c r="AU254" s="6">
        <f>AU147+AU151*'Other data'!AU493</f>
        <v>0.94581641716367482</v>
      </c>
      <c r="AV254" s="6">
        <f>AV147+AV151*'Other data'!AV493</f>
        <v>0.7865961363533549</v>
      </c>
      <c r="AW254" s="6">
        <f>AW147+AW151*'Other data'!AW493</f>
        <v>0.94629000333938507</v>
      </c>
      <c r="AX254" s="6">
        <f>AX147+AX151*'Other data'!AX493</f>
        <v>0.94715294599323563</v>
      </c>
      <c r="AY254" s="6">
        <f>AY147+AY151*'Other data'!AY493</f>
        <v>0.9186979750168881</v>
      </c>
      <c r="AZ254" s="6">
        <f>AZ147+AZ151*'Other data'!AZ493</f>
        <v>0.97682973754197677</v>
      </c>
      <c r="BA254" s="6">
        <f>BA147+BA151*'Other data'!BA493</f>
        <v>0.98461963679354847</v>
      </c>
      <c r="BB254" s="6">
        <f>BB147+BB151*'Other data'!BB493</f>
        <v>0.97188106101397476</v>
      </c>
      <c r="BC254" s="6">
        <f>BC147+BC151*'Other data'!BC493</f>
        <v>0.95068487252434808</v>
      </c>
      <c r="BD254" s="6">
        <f>BD147+BD151*'Other data'!BD493</f>
        <v>0.96688018264743292</v>
      </c>
      <c r="BE254" s="185">
        <f>BE147+BE151*'Other data'!BE493</f>
        <v>1.0654005601036074</v>
      </c>
      <c r="BF254" s="185">
        <f>BF147+BF151*'Other data'!BF493</f>
        <v>1.0534829056733601</v>
      </c>
      <c r="BG254" s="6">
        <f>BG147+BG151*'Other data'!BG493</f>
        <v>1.0213005622983373</v>
      </c>
      <c r="BH254" s="6">
        <f>BH147+BH151*'Other data'!BH493</f>
        <v>1.0871319188598449</v>
      </c>
      <c r="BI254" s="6">
        <f>BI147+BI151*'Other data'!BI493</f>
        <v>1.0512021008167753</v>
      </c>
      <c r="BJ254" s="6">
        <f>BJ147+BJ151*'Other data'!BJ493</f>
        <v>1.0520658526574795</v>
      </c>
      <c r="BK254" s="6">
        <f>BK147+BK151*'Other data'!BK493</f>
        <v>1.0502809634676</v>
      </c>
      <c r="BL254" s="6">
        <f>BL147+BL151*'Other data'!BL493</f>
        <v>1.0485054478327676</v>
      </c>
      <c r="BM254" s="6">
        <f>BM147+BM151*'Other data'!BM493</f>
        <v>1.0467392321068756</v>
      </c>
      <c r="BN254" s="6">
        <f>BN147+BN151*'Other data'!BN493</f>
        <v>1.0449822434133003</v>
      </c>
      <c r="BO254" s="6">
        <f>BO147+BO151*'Other data'!BO493</f>
        <v>1.043234409634874</v>
      </c>
      <c r="BP254" s="6">
        <f>BP147+BP151*'Other data'!BP493</f>
        <v>1.0739020128227588</v>
      </c>
      <c r="BQ254" s="6">
        <f>BQ147+BQ151*'Other data'!BQ493</f>
        <v>1.0731853366603827</v>
      </c>
      <c r="BR254" s="6">
        <f>BR147+BR151*'Other data'!BR493</f>
        <v>1.0724738916270242</v>
      </c>
      <c r="BS254" s="6">
        <f>BS147+BS151*'Other data'!BS493</f>
        <v>1.0717676206567324</v>
      </c>
      <c r="BT254" s="6">
        <f>BT147+BT151*'Other data'!BT493</f>
        <v>1.0710664675105863</v>
      </c>
      <c r="BU254" s="6">
        <f>BU147+BU151*'Other data'!BU493</f>
        <v>1.0703703767617667</v>
      </c>
      <c r="BV254" s="6">
        <f>BV147+BV151*'Other data'!BV493</f>
        <v>1.0696792937809487</v>
      </c>
      <c r="BW254" s="6">
        <f>BW147+BW151*'Other data'!BW493</f>
        <v>1.0689931647220132</v>
      </c>
      <c r="BX254" s="6">
        <f>BX147+BX151*'Other data'!BX493</f>
        <v>1.0683119365080573</v>
      </c>
      <c r="BY254" s="6">
        <f>BY147+BY151*'Other data'!BY493</f>
        <v>1.0676355568177112</v>
      </c>
      <c r="BZ254" s="6">
        <f>BZ147+BZ151*'Other data'!BZ493</f>
        <v>1.0669639740717394</v>
      </c>
    </row>
    <row r="255" spans="2:78" x14ac:dyDescent="0.35">
      <c r="B255" s="1" t="s">
        <v>2</v>
      </c>
      <c r="C255" s="40" t="s">
        <v>1</v>
      </c>
      <c r="D255" s="40" t="s">
        <v>114</v>
      </c>
      <c r="F255" t="s">
        <v>13</v>
      </c>
      <c r="J255" s="6">
        <f>J148+(J152+J153)*'Other data'!J493</f>
        <v>0.18002056603621941</v>
      </c>
      <c r="K255" s="6">
        <f>K148+(K152+K153)*'Other data'!K493</f>
        <v>0.17462216785313861</v>
      </c>
      <c r="L255" s="6">
        <f>L148+(L152+L153)*'Other data'!L493</f>
        <v>0.17894862144422374</v>
      </c>
      <c r="M255" s="6">
        <f>M148+(M152+M153)*'Other data'!M493</f>
        <v>0.17514195619952716</v>
      </c>
      <c r="N255" s="6">
        <f>N148+(N152+N153)*'Other data'!N493</f>
        <v>0.16107277893531302</v>
      </c>
      <c r="O255" s="6">
        <f>O148+(O152+O153)*'Other data'!O493</f>
        <v>0.16035090599252549</v>
      </c>
      <c r="P255" s="6">
        <f>P148+(P152+P153)*'Other data'!P493</f>
        <v>0.16735608641925193</v>
      </c>
      <c r="Q255" s="6">
        <f>Q148+(Q152+Q153)*'Other data'!Q493</f>
        <v>0.18079015505524676</v>
      </c>
      <c r="R255" s="6">
        <f>R148+(R152+R153)*'Other data'!R493</f>
        <v>0.20683041639810462</v>
      </c>
      <c r="S255" s="6">
        <f>S148+(S152+S153)*'Other data'!S493</f>
        <v>0.22773298768939515</v>
      </c>
      <c r="T255" s="6">
        <f>T148+(T152+T153)*'Other data'!T493</f>
        <v>0.22328835929164698</v>
      </c>
      <c r="U255" s="6">
        <f>U148+(U152+U153)*'Other data'!U493</f>
        <v>0.2136533320409511</v>
      </c>
      <c r="V255" s="6">
        <f>V148+(V152+V153)*'Other data'!V493</f>
        <v>0.21983443080603715</v>
      </c>
      <c r="W255" s="6">
        <f>W148+(W152+W153)*'Other data'!W493</f>
        <v>0.22917734413854801</v>
      </c>
      <c r="X255" s="6">
        <f>X148+(X152+X153)*'Other data'!X493</f>
        <v>0.30875350930597867</v>
      </c>
      <c r="Y255" s="6">
        <f>Y148+(Y152+Y153)*'Other data'!Y493</f>
        <v>0.44708778396976778</v>
      </c>
      <c r="Z255" s="6">
        <f>Z148+(Z152+Z153)*'Other data'!Z493</f>
        <v>0.48030547687581804</v>
      </c>
      <c r="AA255" s="6">
        <f>AA148+(AA152+AA153)*'Other data'!AA493</f>
        <v>0.48916009159711693</v>
      </c>
      <c r="AB255" s="6">
        <f>AB148+(AB152+AB153)*'Other data'!AB493</f>
        <v>0.50310980762187318</v>
      </c>
      <c r="AC255" s="6">
        <f>AC148+(AC152+AC153)*'Other data'!AC493</f>
        <v>0.52516399193861918</v>
      </c>
      <c r="AD255" s="6">
        <f>AD148+(AD152+AD153)*'Other data'!AD493</f>
        <v>0.47068853264520694</v>
      </c>
      <c r="AE255" s="6">
        <f>AE148+(AE152+AE153)*'Other data'!AE493</f>
        <v>0.49527262594841237</v>
      </c>
      <c r="AF255" s="6">
        <f>AF148+(AF152+AF153)*'Other data'!AF493</f>
        <v>0.50510829408721658</v>
      </c>
      <c r="AG255" s="6">
        <f>AG148+(AG152+AG153)*'Other data'!AG493</f>
        <v>0.52644067812780404</v>
      </c>
      <c r="AH255" s="6">
        <f>AH148+(AH152+AH153)*'Other data'!AH493</f>
        <v>0.53757650608896457</v>
      </c>
      <c r="AI255" s="6">
        <f>AI148+(AI152+AI153)*'Other data'!AI493</f>
        <v>0.65317000479122811</v>
      </c>
      <c r="AJ255" s="6">
        <f>AJ148+(AJ152+AJ153)*'Other data'!AJ493</f>
        <v>0.6824910619470248</v>
      </c>
      <c r="AK255" s="6">
        <f>AK148+(AK152+AK153)*'Other data'!AK493</f>
        <v>0.71830478343001425</v>
      </c>
      <c r="AL255" s="6">
        <f>AL148+(AL152+AL153)*'Other data'!AL493</f>
        <v>0.73838689924230239</v>
      </c>
      <c r="AM255" s="6">
        <f>AM148+(AM152+AM153)*'Other data'!AM493</f>
        <v>0.77097601607348099</v>
      </c>
      <c r="AN255" s="6">
        <f>AN148+(AN152+AN153)*'Other data'!AN493</f>
        <v>0.78321560725553385</v>
      </c>
      <c r="AO255" s="6">
        <f>AO148+(AO152+AO153)*'Other data'!AO493</f>
        <v>0.78506784139379415</v>
      </c>
      <c r="AP255" s="6">
        <f>AP148+(AP152+AP153)*'Other data'!AP493</f>
        <v>0.79551828110932044</v>
      </c>
      <c r="AQ255" s="6">
        <f>AQ148+(AQ152+AQ153)*'Other data'!AQ493</f>
        <v>0.81969480359642777</v>
      </c>
      <c r="AR255" s="6">
        <f>AR148+(AR152+AR153)*'Other data'!AR493</f>
        <v>0.84814526539284563</v>
      </c>
      <c r="AS255" s="6">
        <f>AS148+(AS152+AS153)*'Other data'!AS493</f>
        <v>0.8301449263698748</v>
      </c>
      <c r="AT255" s="6">
        <f>AT148+(AT152+AT153)*'Other data'!AT493</f>
        <v>0.87899512053875606</v>
      </c>
      <c r="AU255" s="6">
        <f>AU148+(AU152+AU153)*'Other data'!AU493</f>
        <v>0.94365602023786233</v>
      </c>
      <c r="AV255" s="6">
        <f>AV148+(AV152+AV153)*'Other data'!AV493</f>
        <v>0.87348535071304245</v>
      </c>
      <c r="AW255" s="6">
        <f>AW148+(AW152+AW153)*'Other data'!AW493</f>
        <v>0.92549733269976686</v>
      </c>
      <c r="AX255" s="6">
        <f>AX148+(AX152+AX153)*'Other data'!AX493</f>
        <v>0.9187067363239535</v>
      </c>
      <c r="AY255" s="6">
        <f>AY148+(AY152+AY153)*'Other data'!AY493</f>
        <v>0.89966831383446388</v>
      </c>
      <c r="AZ255" s="6">
        <f>AZ148+(AZ152+AZ153)*'Other data'!AZ493</f>
        <v>0.93402303702639644</v>
      </c>
      <c r="BA255" s="6">
        <f>BA148+(BA152+BA153)*'Other data'!BA493</f>
        <v>0.94732010427983049</v>
      </c>
      <c r="BB255" s="6">
        <f>BB148+(BB152+BB153)*'Other data'!BB493</f>
        <v>0.9338156240686214</v>
      </c>
      <c r="BC255" s="6">
        <f>BC148+(BC152+BC153)*'Other data'!BC493</f>
        <v>0.91413664429761599</v>
      </c>
      <c r="BD255" s="6">
        <f>BD148+(BD152+BD153)*'Other data'!BD493</f>
        <v>0.91186079159123357</v>
      </c>
      <c r="BE255" s="185">
        <f>BE148+(BE152+BE153)*'Other data'!BE493</f>
        <v>0.95537203098102053</v>
      </c>
      <c r="BF255" s="185">
        <f>BF148+(BF152+BF153)*'Other data'!BF493</f>
        <v>0.94639378667976959</v>
      </c>
      <c r="BG255" s="6">
        <f>BG148+(BG152+BG153)*'Other data'!BG493</f>
        <v>0.94872452726438994</v>
      </c>
      <c r="BH255" s="6">
        <f>BH148+(BH152+BH153)*'Other data'!BH493</f>
        <v>0.97367125780109975</v>
      </c>
      <c r="BI255" s="6">
        <f>BI148+(BI152+BI153)*'Other data'!BI493</f>
        <v>0.95087723996556794</v>
      </c>
      <c r="BJ255" s="6">
        <f>BJ148+(BJ152+BJ153)*'Other data'!BJ493</f>
        <v>0.85453184104140312</v>
      </c>
      <c r="BK255" s="6">
        <f>BK148+(BK152+BK153)*'Other data'!BK493</f>
        <v>0.85098589533197289</v>
      </c>
      <c r="BL255" s="6">
        <f>BL148+(BL152+BL153)*'Other data'!BL493</f>
        <v>0.84745857157257154</v>
      </c>
      <c r="BM255" s="6">
        <f>BM148+(BM152+BM153)*'Other data'!BM493</f>
        <v>0.84394972345434338</v>
      </c>
      <c r="BN255" s="6">
        <f>BN148+(BN152+BN153)*'Other data'!BN493</f>
        <v>0.84045920619712255</v>
      </c>
      <c r="BO255" s="6">
        <f>BO148+(BO152+BO153)*'Other data'!BO493</f>
        <v>0.83698687652951709</v>
      </c>
      <c r="BP255" s="6">
        <f>BP148+(BP152+BP153)*'Other data'!BP493</f>
        <v>0.79948875163571809</v>
      </c>
      <c r="BQ255" s="6">
        <f>BQ148+(BQ152+BQ153)*'Other data'!BQ493</f>
        <v>0.79808040295218252</v>
      </c>
      <c r="BR255" s="6">
        <f>BR148+(BR152+BR153)*'Other data'!BR493</f>
        <v>0.79668233402127697</v>
      </c>
      <c r="BS255" s="6">
        <f>BS148+(BS152+BS153)*'Other data'!BS493</f>
        <v>0.79529443270203637</v>
      </c>
      <c r="BT255" s="6">
        <f>BT148+(BT152+BT153)*'Other data'!BT493</f>
        <v>0.79391658847870139</v>
      </c>
      <c r="BU255" s="6">
        <f>BU148+(BU152+BU153)*'Other data'!BU493</f>
        <v>0.7925486924313826</v>
      </c>
      <c r="BV255" s="6">
        <f>BV148+(BV152+BV153)*'Other data'!BV493</f>
        <v>0.79119063720735783</v>
      </c>
      <c r="BW255" s="6">
        <f>BW148+(BW152+BW153)*'Other data'!BW493</f>
        <v>0.78984231699298935</v>
      </c>
      <c r="BX255" s="6">
        <f>BX148+(BX152+BX153)*'Other data'!BX493</f>
        <v>0.78850362748623737</v>
      </c>
      <c r="BY255" s="6">
        <f>BY148+(BY152+BY153)*'Other data'!BY493</f>
        <v>0.78717446586976736</v>
      </c>
      <c r="BZ255" s="6">
        <f>BZ148+(BZ152+BZ153)*'Other data'!BZ493</f>
        <v>0.7858547307846222</v>
      </c>
    </row>
    <row r="256" spans="2:78" x14ac:dyDescent="0.35">
      <c r="C256" s="1"/>
      <c r="BE256" s="37"/>
      <c r="BF256" s="37"/>
    </row>
    <row r="257" spans="4:81" x14ac:dyDescent="0.35">
      <c r="AC257" s="1"/>
      <c r="AM257" s="6"/>
      <c r="AN257" s="6"/>
      <c r="AO257" s="6"/>
      <c r="AP257" s="6"/>
      <c r="AQ257" s="6"/>
      <c r="AR257" s="6"/>
      <c r="AS257" s="6"/>
      <c r="AT257" s="6"/>
      <c r="AU257" s="6"/>
      <c r="AV257" s="6"/>
      <c r="AW257" s="6"/>
      <c r="AX257" s="6"/>
      <c r="AY257" s="6"/>
      <c r="AZ257" s="6"/>
      <c r="BA257" s="6"/>
      <c r="BB257" s="6"/>
      <c r="BC257" s="6"/>
      <c r="BD257" s="6"/>
      <c r="BE257" s="185"/>
      <c r="BF257" s="185"/>
      <c r="BG257" s="6"/>
    </row>
    <row r="258" spans="4:81" x14ac:dyDescent="0.35">
      <c r="BE258" s="37"/>
      <c r="BF258" s="37"/>
    </row>
    <row r="259" spans="4:81" x14ac:dyDescent="0.35">
      <c r="BE259" s="37"/>
      <c r="BF259" s="37"/>
    </row>
    <row r="260" spans="4:81" x14ac:dyDescent="0.35">
      <c r="N260" s="1"/>
      <c r="O260" s="1"/>
      <c r="P260" s="1"/>
      <c r="Q260" s="1"/>
      <c r="R260" s="1"/>
      <c r="S260" s="1"/>
      <c r="T260" s="1"/>
      <c r="U260" s="1"/>
      <c r="V260" s="1"/>
      <c r="W260" s="1"/>
      <c r="X260" s="1"/>
      <c r="Y260" s="1"/>
      <c r="Z260" s="1"/>
      <c r="AA260" s="1"/>
      <c r="AB260" s="1"/>
      <c r="AV260" s="6"/>
      <c r="AW260" s="6"/>
      <c r="AX260" s="6"/>
      <c r="AY260" s="6"/>
      <c r="AZ260" s="6"/>
      <c r="BA260" s="6"/>
      <c r="BB260" s="6"/>
      <c r="BE260" s="185"/>
      <c r="BF260" s="37"/>
    </row>
    <row r="261" spans="4:81" x14ac:dyDescent="0.35">
      <c r="BE261" s="185"/>
      <c r="BF261" s="37"/>
    </row>
    <row r="262" spans="4:81" x14ac:dyDescent="0.35">
      <c r="BE262" s="185"/>
      <c r="BF262" s="37"/>
    </row>
    <row r="263" spans="4:81" x14ac:dyDescent="0.35">
      <c r="BE263" s="37"/>
      <c r="BF263" s="37"/>
    </row>
    <row r="264" spans="4:81" x14ac:dyDescent="0.35">
      <c r="BE264" s="37"/>
      <c r="BF264" s="37"/>
    </row>
    <row r="265" spans="4:81" x14ac:dyDescent="0.35">
      <c r="N265" s="1"/>
      <c r="O265" s="1"/>
      <c r="P265" s="1"/>
      <c r="Q265" s="1"/>
      <c r="R265" s="1"/>
      <c r="S265" s="1"/>
      <c r="T265" s="1"/>
      <c r="U265" s="1"/>
      <c r="V265" s="1"/>
      <c r="W265" s="1"/>
      <c r="X265" s="1"/>
      <c r="Y265" s="1"/>
      <c r="Z265" s="1"/>
      <c r="AA265" s="1"/>
      <c r="AB265" s="1"/>
      <c r="BE265" s="37"/>
      <c r="BF265" s="37"/>
    </row>
    <row r="266" spans="4:81" x14ac:dyDescent="0.35">
      <c r="BE266" s="37"/>
      <c r="BF266" s="37"/>
    </row>
    <row r="267" spans="4:81" x14ac:dyDescent="0.35">
      <c r="BE267" s="37"/>
      <c r="BF267" s="37"/>
    </row>
    <row r="268" spans="4:81" x14ac:dyDescent="0.35">
      <c r="BE268" s="37"/>
      <c r="BF268" s="37"/>
    </row>
    <row r="270" spans="4:81" ht="14.5" customHeight="1" x14ac:dyDescent="0.35">
      <c r="D270" s="76"/>
      <c r="F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4:81" x14ac:dyDescent="0.35">
      <c r="D271" s="77"/>
    </row>
    <row r="272" spans="4:81" x14ac:dyDescent="0.35">
      <c r="D272" s="77"/>
    </row>
    <row r="273" spans="4:78" x14ac:dyDescent="0.35">
      <c r="D273" s="77"/>
    </row>
    <row r="274" spans="4:78" x14ac:dyDescent="0.35">
      <c r="D274" s="77"/>
      <c r="F274" s="1"/>
    </row>
    <row r="275" spans="4:78" x14ac:dyDescent="0.35">
      <c r="D275" s="77"/>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row>
    <row r="276" spans="4:78" x14ac:dyDescent="0.35">
      <c r="D276" s="77"/>
      <c r="H276" s="1"/>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row>
    <row r="277" spans="4:78" x14ac:dyDescent="0.35">
      <c r="D277" s="77"/>
      <c r="H277" s="1"/>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row>
    <row r="278" spans="4:78" x14ac:dyDescent="0.35">
      <c r="H278" s="1"/>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row>
    <row r="280" spans="4:78" x14ac:dyDescent="0.35">
      <c r="H280" s="1"/>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row>
    <row r="281" spans="4:78" x14ac:dyDescent="0.35">
      <c r="H281" s="1"/>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row>
    <row r="282" spans="4:78" x14ac:dyDescent="0.35">
      <c r="H282" s="1"/>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row>
    <row r="306" spans="12:78" x14ac:dyDescent="0.35">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row>
    <row r="307" spans="12:78" x14ac:dyDescent="0.35">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row>
    <row r="308" spans="12:78" x14ac:dyDescent="0.35">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row>
    <row r="310" spans="12:78" x14ac:dyDescent="0.35">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row>
    <row r="311" spans="12:78" x14ac:dyDescent="0.35">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row>
    <row r="312" spans="12:78" x14ac:dyDescent="0.35">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row>
    <row r="317" spans="12:78" x14ac:dyDescent="0.35">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row>
    <row r="318" spans="12:78" x14ac:dyDescent="0.35">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row>
    <row r="329" spans="29:78" x14ac:dyDescent="0.35">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row>
  </sheetData>
  <phoneticPr fontId="4" type="noConversion"/>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B7B01-6604-4532-8D5D-0D8999D4228C}">
  <dimension ref="A1:CB493"/>
  <sheetViews>
    <sheetView zoomScale="72" zoomScaleNormal="74" workbookViewId="0">
      <selection activeCell="L22" sqref="L22"/>
    </sheetView>
  </sheetViews>
  <sheetFormatPr defaultRowHeight="14.5" x14ac:dyDescent="0.35"/>
  <cols>
    <col min="2" max="29" width="8.7265625" customWidth="1"/>
    <col min="30" max="30" width="10" customWidth="1"/>
    <col min="31" max="79" width="8.7265625" customWidth="1"/>
  </cols>
  <sheetData>
    <row r="1" spans="1:73" ht="15" thickBot="1" x14ac:dyDescent="0.4">
      <c r="B1" s="1" t="s">
        <v>111</v>
      </c>
      <c r="D1" s="23" t="s">
        <v>137</v>
      </c>
      <c r="BG1" s="37"/>
      <c r="BH1" s="37"/>
      <c r="BI1" s="37"/>
      <c r="BJ1" s="37"/>
      <c r="BK1" s="37"/>
      <c r="BL1" s="37"/>
      <c r="BM1" s="37"/>
      <c r="BN1" s="37"/>
    </row>
    <row r="2" spans="1:73" x14ac:dyDescent="0.35">
      <c r="A2" s="9"/>
      <c r="D2" s="130" t="s">
        <v>8</v>
      </c>
      <c r="E2" s="131"/>
      <c r="F2" s="131"/>
      <c r="G2" s="132"/>
      <c r="H2" s="141"/>
      <c r="I2" s="141"/>
      <c r="J2" s="141"/>
      <c r="K2" s="141"/>
      <c r="BG2" s="37"/>
      <c r="BH2" s="37"/>
      <c r="BI2" s="37"/>
      <c r="BJ2" s="37"/>
      <c r="BK2" s="37"/>
      <c r="BL2" s="37"/>
      <c r="BM2" s="37"/>
      <c r="BN2" s="37"/>
      <c r="BO2" s="1"/>
      <c r="BU2" s="1"/>
    </row>
    <row r="3" spans="1:73" x14ac:dyDescent="0.35">
      <c r="A3" s="9"/>
      <c r="D3" s="95" t="s">
        <v>0</v>
      </c>
      <c r="E3" s="48" t="s">
        <v>4</v>
      </c>
      <c r="F3" s="48" t="s">
        <v>5</v>
      </c>
      <c r="G3" s="96" t="s">
        <v>19</v>
      </c>
      <c r="H3" s="32"/>
      <c r="I3" s="32"/>
      <c r="J3" s="32"/>
      <c r="K3" s="32"/>
      <c r="BG3" s="37"/>
      <c r="BH3" s="37"/>
      <c r="BI3" s="37"/>
      <c r="BJ3" s="37"/>
      <c r="BK3" s="37"/>
      <c r="BL3" s="37"/>
      <c r="BM3" s="37"/>
      <c r="BN3" s="37"/>
      <c r="BO3" s="1"/>
      <c r="BU3" s="1"/>
    </row>
    <row r="4" spans="1:73" ht="14.5" customHeight="1" x14ac:dyDescent="0.35">
      <c r="B4" t="s">
        <v>229</v>
      </c>
      <c r="D4" s="97" t="s">
        <v>20</v>
      </c>
      <c r="E4" s="83">
        <v>0.245</v>
      </c>
      <c r="F4" s="83">
        <v>0.1</v>
      </c>
      <c r="G4" s="98">
        <v>0.79</v>
      </c>
      <c r="H4" s="100"/>
      <c r="I4" s="100"/>
      <c r="J4" s="100"/>
      <c r="K4" s="100"/>
      <c r="BG4" s="37"/>
      <c r="BH4" s="37"/>
      <c r="BI4" s="37"/>
      <c r="BJ4" s="37"/>
      <c r="BK4" s="37"/>
      <c r="BL4" s="37"/>
      <c r="BM4" s="37"/>
      <c r="BN4" s="37"/>
      <c r="BO4" s="1"/>
      <c r="BU4" s="1"/>
    </row>
    <row r="5" spans="1:73" ht="14.5" customHeight="1" x14ac:dyDescent="0.35">
      <c r="A5" s="11"/>
      <c r="B5" t="s">
        <v>229</v>
      </c>
      <c r="D5" s="97" t="s">
        <v>21</v>
      </c>
      <c r="E5" s="83">
        <v>0.02</v>
      </c>
      <c r="F5" s="83">
        <v>1.2500000000000001E-2</v>
      </c>
      <c r="G5" s="98">
        <v>1.35E-2</v>
      </c>
      <c r="H5" s="100"/>
      <c r="I5" s="100"/>
      <c r="J5" s="100"/>
      <c r="K5" s="100"/>
      <c r="BG5" s="37"/>
      <c r="BH5" s="37"/>
      <c r="BI5" s="37"/>
      <c r="BJ5" s="37"/>
      <c r="BK5" s="37"/>
      <c r="BL5" s="37"/>
      <c r="BM5" s="37"/>
      <c r="BN5" s="37"/>
      <c r="BO5" s="1"/>
      <c r="BU5" s="1"/>
    </row>
    <row r="6" spans="1:73" ht="14.5" customHeight="1" x14ac:dyDescent="0.35">
      <c r="A6" s="11"/>
      <c r="B6" t="s">
        <v>229</v>
      </c>
      <c r="D6" s="97" t="s">
        <v>130</v>
      </c>
      <c r="E6" s="83">
        <v>5.1999999999999998E-3</v>
      </c>
      <c r="F6" s="83">
        <v>2.7000000000000001E-3</v>
      </c>
      <c r="G6" s="98">
        <v>2.8999999999999998E-3</v>
      </c>
      <c r="H6" s="100"/>
      <c r="I6" s="100"/>
      <c r="J6" s="100"/>
      <c r="K6" s="100"/>
      <c r="BG6" s="37"/>
      <c r="BH6" s="37"/>
      <c r="BI6" s="37"/>
      <c r="BJ6" s="37"/>
      <c r="BK6" s="37"/>
      <c r="BL6" s="37"/>
      <c r="BM6" s="37"/>
      <c r="BN6" s="37"/>
      <c r="BO6" s="1"/>
      <c r="BU6" s="1"/>
    </row>
    <row r="7" spans="1:73" ht="14.5" customHeight="1" x14ac:dyDescent="0.35">
      <c r="A7" s="11"/>
      <c r="B7" t="s">
        <v>229</v>
      </c>
      <c r="D7" s="97" t="s">
        <v>23</v>
      </c>
      <c r="E7" s="83">
        <v>1.84E-2</v>
      </c>
      <c r="F7" s="83">
        <v>1.2500000000000001E-2</v>
      </c>
      <c r="G7" s="98">
        <v>1.35E-2</v>
      </c>
      <c r="H7" s="100"/>
      <c r="I7" s="100"/>
      <c r="J7" s="100"/>
      <c r="K7" s="100"/>
      <c r="BG7" s="37"/>
      <c r="BH7" s="37"/>
      <c r="BI7" s="37"/>
      <c r="BJ7" s="37"/>
      <c r="BK7" s="37"/>
      <c r="BL7" s="37"/>
      <c r="BM7" s="37"/>
      <c r="BN7" s="37"/>
      <c r="BO7" s="1"/>
      <c r="BU7" s="1"/>
    </row>
    <row r="8" spans="1:73" ht="14.5" customHeight="1" x14ac:dyDescent="0.35">
      <c r="A8" s="11"/>
      <c r="B8" t="s">
        <v>229</v>
      </c>
      <c r="D8" s="97" t="s">
        <v>24</v>
      </c>
      <c r="E8" s="83">
        <v>0.85</v>
      </c>
      <c r="F8" s="83">
        <v>0.85</v>
      </c>
      <c r="G8" s="98">
        <v>0.85</v>
      </c>
      <c r="H8" s="100"/>
      <c r="I8" s="100"/>
      <c r="J8" s="100"/>
      <c r="K8" s="100"/>
      <c r="BG8" s="37"/>
      <c r="BH8" s="37"/>
      <c r="BI8" s="37"/>
      <c r="BJ8" s="37"/>
      <c r="BK8" s="37"/>
      <c r="BL8" s="37"/>
      <c r="BM8" s="37"/>
      <c r="BN8" s="37"/>
      <c r="BO8" s="1"/>
      <c r="BU8" s="1"/>
    </row>
    <row r="9" spans="1:73" x14ac:dyDescent="0.35">
      <c r="A9" s="11"/>
      <c r="B9" t="s">
        <v>229</v>
      </c>
      <c r="D9" s="97" t="s">
        <v>131</v>
      </c>
      <c r="E9" s="83">
        <v>2.8999999999999998E-3</v>
      </c>
      <c r="F9" s="83">
        <v>1.5E-3</v>
      </c>
      <c r="G9" s="98">
        <v>1E-4</v>
      </c>
      <c r="H9" s="100"/>
      <c r="I9" s="100"/>
      <c r="J9" s="100"/>
      <c r="K9" s="100"/>
      <c r="BG9" s="37"/>
      <c r="BH9" s="37"/>
      <c r="BI9" s="37"/>
      <c r="BJ9" s="37"/>
      <c r="BK9" s="37"/>
      <c r="BL9" s="37"/>
      <c r="BM9" s="37"/>
      <c r="BN9" s="37"/>
      <c r="BO9" s="1"/>
      <c r="BU9" s="1"/>
    </row>
    <row r="10" spans="1:73" x14ac:dyDescent="0.35">
      <c r="A10" s="11"/>
      <c r="D10" s="97" t="s">
        <v>26</v>
      </c>
      <c r="E10" s="83">
        <v>1</v>
      </c>
      <c r="F10" s="83">
        <v>1</v>
      </c>
      <c r="G10" s="98">
        <v>1</v>
      </c>
      <c r="H10" s="100"/>
      <c r="I10" s="100"/>
      <c r="J10" s="100"/>
      <c r="K10" s="100"/>
      <c r="BG10" s="37"/>
      <c r="BH10" s="37"/>
      <c r="BI10" s="37"/>
      <c r="BJ10" s="37"/>
      <c r="BK10" s="37"/>
      <c r="BL10" s="37"/>
      <c r="BM10" s="37"/>
      <c r="BN10" s="37"/>
      <c r="BO10" s="1"/>
      <c r="BU10" s="1"/>
    </row>
    <row r="11" spans="1:73" x14ac:dyDescent="0.35">
      <c r="A11" s="11"/>
      <c r="D11" s="99"/>
      <c r="E11" s="100"/>
      <c r="F11" s="100"/>
      <c r="G11" s="101"/>
      <c r="H11" s="100"/>
      <c r="I11" s="100"/>
      <c r="J11" s="100"/>
      <c r="K11" s="100"/>
      <c r="BG11" s="37"/>
      <c r="BH11" s="37"/>
      <c r="BI11" s="37"/>
      <c r="BJ11" s="37"/>
      <c r="BK11" s="37"/>
      <c r="BL11" s="37"/>
      <c r="BM11" s="37"/>
      <c r="BN11" s="37"/>
      <c r="BO11" s="1"/>
      <c r="BU11" s="1"/>
    </row>
    <row r="12" spans="1:73" x14ac:dyDescent="0.35">
      <c r="A12" s="11"/>
      <c r="B12" t="s">
        <v>229</v>
      </c>
      <c r="D12" s="97" t="s">
        <v>2</v>
      </c>
      <c r="E12" s="83" t="s">
        <v>4</v>
      </c>
      <c r="F12" s="83" t="s">
        <v>5</v>
      </c>
      <c r="G12" s="98" t="s">
        <v>19</v>
      </c>
      <c r="H12" s="100"/>
      <c r="I12" s="100"/>
      <c r="J12" s="100"/>
      <c r="K12" s="100"/>
      <c r="BG12" s="37"/>
      <c r="BH12" s="37"/>
      <c r="BI12" s="37"/>
      <c r="BJ12" s="37"/>
      <c r="BK12" s="37"/>
      <c r="BL12" s="37"/>
      <c r="BM12" s="37"/>
      <c r="BN12" s="37"/>
      <c r="BO12" s="1"/>
      <c r="BU12" s="1"/>
    </row>
    <row r="13" spans="1:73" x14ac:dyDescent="0.35">
      <c r="A13" s="11"/>
      <c r="B13" t="s">
        <v>229</v>
      </c>
      <c r="D13" s="97" t="s">
        <v>20</v>
      </c>
      <c r="E13" s="83">
        <v>0.154</v>
      </c>
      <c r="F13" s="83">
        <v>0.05</v>
      </c>
      <c r="G13" s="98">
        <v>0.79</v>
      </c>
      <c r="H13" s="100"/>
      <c r="I13" s="100"/>
      <c r="J13" s="100"/>
      <c r="K13" s="100"/>
      <c r="BG13" s="37"/>
      <c r="BH13" s="37"/>
      <c r="BI13" s="37"/>
      <c r="BJ13" s="37"/>
      <c r="BK13" s="37"/>
      <c r="BL13" s="37"/>
      <c r="BM13" s="37"/>
      <c r="BN13" s="37"/>
      <c r="BO13" s="1"/>
      <c r="BU13" s="1"/>
    </row>
    <row r="14" spans="1:73" x14ac:dyDescent="0.35">
      <c r="A14" s="11"/>
      <c r="B14" t="s">
        <v>229</v>
      </c>
      <c r="D14" s="97" t="s">
        <v>21</v>
      </c>
      <c r="E14" s="83">
        <v>0.02</v>
      </c>
      <c r="F14" s="83">
        <v>1.2500000000000001E-2</v>
      </c>
      <c r="G14" s="98">
        <v>1.35E-2</v>
      </c>
      <c r="H14" s="100"/>
      <c r="I14" s="100"/>
      <c r="J14" s="100"/>
      <c r="K14" s="100"/>
      <c r="BG14" s="37"/>
      <c r="BH14" s="37"/>
      <c r="BI14" s="37"/>
      <c r="BJ14" s="37"/>
      <c r="BK14" s="37"/>
      <c r="BL14" s="37"/>
      <c r="BM14" s="37"/>
      <c r="BN14" s="37"/>
      <c r="BO14" s="1"/>
      <c r="BU14" s="1"/>
    </row>
    <row r="15" spans="1:73" x14ac:dyDescent="0.35">
      <c r="A15" s="11"/>
      <c r="B15" t="s">
        <v>229</v>
      </c>
      <c r="D15" s="97" t="s">
        <v>130</v>
      </c>
      <c r="E15" s="83">
        <v>5.1999999999999998E-3</v>
      </c>
      <c r="F15" s="83">
        <v>2.7000000000000001E-3</v>
      </c>
      <c r="G15" s="98">
        <v>2.8999999999999998E-3</v>
      </c>
      <c r="H15" s="100"/>
      <c r="I15" s="100"/>
      <c r="J15" s="100"/>
      <c r="K15" s="100"/>
      <c r="BG15" s="37"/>
      <c r="BH15" s="37"/>
      <c r="BI15" s="37"/>
      <c r="BJ15" s="37"/>
      <c r="BK15" s="37"/>
      <c r="BL15" s="37"/>
      <c r="BM15" s="37"/>
      <c r="BN15" s="37"/>
      <c r="BO15" s="1"/>
      <c r="BU15" s="1"/>
    </row>
    <row r="16" spans="1:73" x14ac:dyDescent="0.35">
      <c r="A16" s="11"/>
      <c r="B16" t="s">
        <v>229</v>
      </c>
      <c r="D16" s="97" t="s">
        <v>23</v>
      </c>
      <c r="E16" s="83">
        <v>1.84E-2</v>
      </c>
      <c r="F16" s="83">
        <v>1.2500000000000001E-2</v>
      </c>
      <c r="G16" s="98">
        <v>1.35E-2</v>
      </c>
      <c r="H16" s="100"/>
      <c r="I16" s="100"/>
      <c r="J16" s="100"/>
      <c r="K16" s="100"/>
      <c r="BG16" s="37"/>
      <c r="BH16" s="37"/>
      <c r="BI16" s="37"/>
      <c r="BJ16" s="37"/>
      <c r="BK16" s="37"/>
      <c r="BL16" s="37"/>
      <c r="BM16" s="37"/>
      <c r="BN16" s="37"/>
      <c r="BO16" s="1"/>
      <c r="BU16" s="1"/>
    </row>
    <row r="17" spans="1:73" x14ac:dyDescent="0.35">
      <c r="A17" s="11"/>
      <c r="B17" t="s">
        <v>229</v>
      </c>
      <c r="D17" s="97" t="s">
        <v>24</v>
      </c>
      <c r="E17" s="83">
        <v>0.85</v>
      </c>
      <c r="F17" s="83">
        <v>0.85</v>
      </c>
      <c r="G17" s="98">
        <v>0.85</v>
      </c>
      <c r="H17" s="100"/>
      <c r="I17" s="100"/>
      <c r="J17" s="100"/>
      <c r="K17" s="100"/>
      <c r="BG17" s="37"/>
      <c r="BH17" s="37"/>
      <c r="BI17" s="37"/>
      <c r="BJ17" s="37"/>
      <c r="BK17" s="37"/>
      <c r="BL17" s="37"/>
      <c r="BM17" s="37"/>
      <c r="BN17" s="37"/>
      <c r="BO17" s="1"/>
      <c r="BU17" s="1"/>
    </row>
    <row r="18" spans="1:73" x14ac:dyDescent="0.35">
      <c r="A18" s="11"/>
      <c r="B18" t="s">
        <v>229</v>
      </c>
      <c r="D18" s="97" t="s">
        <v>131</v>
      </c>
      <c r="E18" s="83">
        <v>5.1999999999999998E-3</v>
      </c>
      <c r="F18" s="83">
        <v>2.7000000000000001E-3</v>
      </c>
      <c r="G18" s="98">
        <v>1E-4</v>
      </c>
      <c r="H18" s="100"/>
      <c r="I18" s="100"/>
      <c r="J18" s="100"/>
      <c r="K18" s="100"/>
      <c r="BG18" s="37"/>
      <c r="BH18" s="37"/>
      <c r="BI18" s="37"/>
      <c r="BJ18" s="37"/>
      <c r="BK18" s="37"/>
      <c r="BL18" s="37"/>
      <c r="BM18" s="37"/>
      <c r="BN18" s="37"/>
      <c r="BO18" s="1"/>
      <c r="BU18" s="1"/>
    </row>
    <row r="19" spans="1:73" ht="15" thickBot="1" x14ac:dyDescent="0.4">
      <c r="A19" s="11"/>
      <c r="D19" s="102" t="s">
        <v>26</v>
      </c>
      <c r="E19" s="103">
        <v>1</v>
      </c>
      <c r="F19" s="103">
        <v>1</v>
      </c>
      <c r="G19" s="104">
        <v>1</v>
      </c>
      <c r="H19" s="100"/>
      <c r="I19" s="100"/>
      <c r="J19" s="100"/>
      <c r="K19" s="100"/>
      <c r="BG19" s="37"/>
      <c r="BH19" s="37"/>
      <c r="BI19" s="37"/>
      <c r="BJ19" s="37"/>
      <c r="BK19" s="37"/>
      <c r="BL19" s="37"/>
      <c r="BM19" s="37"/>
      <c r="BN19" s="37"/>
      <c r="BO19" s="1"/>
      <c r="BU19" s="1"/>
    </row>
    <row r="20" spans="1:73" x14ac:dyDescent="0.35">
      <c r="A20" s="11"/>
      <c r="D20" s="100"/>
      <c r="E20" s="100"/>
      <c r="F20" s="100"/>
      <c r="G20" s="100"/>
      <c r="H20" s="100"/>
      <c r="I20" s="100"/>
      <c r="J20" s="100"/>
      <c r="K20" s="100"/>
      <c r="BG20" s="37"/>
      <c r="BH20" s="37"/>
      <c r="BI20" s="37"/>
      <c r="BJ20" s="37"/>
      <c r="BK20" s="37"/>
      <c r="BL20" s="37"/>
      <c r="BM20" s="37"/>
      <c r="BN20" s="37"/>
      <c r="BO20" s="1"/>
      <c r="BU20" s="1"/>
    </row>
    <row r="21" spans="1:73" ht="15" thickBot="1" x14ac:dyDescent="0.4">
      <c r="A21" s="11"/>
      <c r="D21" s="23" t="s">
        <v>137</v>
      </c>
      <c r="E21" s="100"/>
      <c r="F21" s="100"/>
      <c r="G21" s="100"/>
      <c r="H21" s="100"/>
      <c r="I21" s="100"/>
      <c r="J21" s="100"/>
      <c r="K21" s="100"/>
      <c r="M21" s="100"/>
      <c r="N21" s="100"/>
      <c r="O21" s="100"/>
      <c r="P21" s="100"/>
      <c r="BG21" s="37"/>
      <c r="BH21" s="37"/>
      <c r="BI21" s="37"/>
      <c r="BJ21" s="37"/>
      <c r="BK21" s="37"/>
      <c r="BL21" s="37"/>
      <c r="BM21" s="37"/>
      <c r="BN21" s="37"/>
      <c r="BO21" s="1"/>
      <c r="BU21" s="1"/>
    </row>
    <row r="22" spans="1:73" x14ac:dyDescent="0.35">
      <c r="A22" s="11"/>
      <c r="D22" s="166" t="s">
        <v>35</v>
      </c>
      <c r="E22" s="128"/>
      <c r="F22" s="128"/>
      <c r="G22" s="129"/>
      <c r="H22" s="142"/>
      <c r="I22" s="142"/>
      <c r="J22" s="142"/>
      <c r="K22" s="142"/>
      <c r="M22" s="100"/>
      <c r="N22" s="100"/>
      <c r="O22" s="100"/>
      <c r="P22" s="100"/>
      <c r="BG22" s="37"/>
      <c r="BH22" s="37"/>
      <c r="BI22" s="37"/>
      <c r="BJ22" s="37"/>
      <c r="BK22" s="37"/>
      <c r="BL22" s="37"/>
      <c r="BM22" s="37"/>
      <c r="BN22" s="37"/>
      <c r="BO22" s="1"/>
      <c r="BU22" s="1"/>
    </row>
    <row r="23" spans="1:73" x14ac:dyDescent="0.35">
      <c r="A23" s="11"/>
      <c r="D23" s="95" t="s">
        <v>0</v>
      </c>
      <c r="E23" s="48" t="s">
        <v>4</v>
      </c>
      <c r="F23" s="48" t="s">
        <v>5</v>
      </c>
      <c r="G23" s="96" t="s">
        <v>19</v>
      </c>
      <c r="H23" s="32"/>
      <c r="I23" s="32"/>
      <c r="J23" s="32"/>
      <c r="K23" s="32"/>
      <c r="M23" s="100"/>
      <c r="N23" s="100"/>
      <c r="O23" s="100"/>
      <c r="P23" s="100"/>
      <c r="BG23" s="37"/>
      <c r="BH23" s="37"/>
      <c r="BI23" s="37"/>
      <c r="BJ23" s="37"/>
      <c r="BK23" s="37"/>
      <c r="BL23" s="37"/>
      <c r="BM23" s="37"/>
      <c r="BN23" s="37"/>
      <c r="BO23" s="1"/>
      <c r="BU23" s="1"/>
    </row>
    <row r="24" spans="1:73" x14ac:dyDescent="0.35">
      <c r="A24" s="11"/>
      <c r="B24" t="s">
        <v>229</v>
      </c>
      <c r="D24" s="97" t="s">
        <v>20</v>
      </c>
      <c r="E24" s="83">
        <v>0.33</v>
      </c>
      <c r="F24" s="83">
        <v>0.1</v>
      </c>
      <c r="G24" s="98">
        <v>0.79</v>
      </c>
      <c r="H24" s="100"/>
      <c r="I24" s="100"/>
      <c r="J24" s="100"/>
      <c r="K24" s="100"/>
      <c r="M24" s="100"/>
      <c r="N24" s="100"/>
      <c r="O24" s="100"/>
      <c r="P24" s="100"/>
      <c r="BG24" s="37"/>
      <c r="BH24" s="37"/>
      <c r="BI24" s="37"/>
      <c r="BJ24" s="37"/>
      <c r="BK24" s="37"/>
      <c r="BL24" s="37"/>
      <c r="BM24" s="37"/>
      <c r="BN24" s="37"/>
      <c r="BO24" s="1"/>
      <c r="BU24" s="1"/>
    </row>
    <row r="25" spans="1:73" x14ac:dyDescent="0.35">
      <c r="A25" s="11"/>
      <c r="B25" t="s">
        <v>229</v>
      </c>
      <c r="D25" s="97" t="s">
        <v>21</v>
      </c>
      <c r="E25" s="83">
        <v>0.02</v>
      </c>
      <c r="F25" s="83">
        <v>1.2500000000000001E-2</v>
      </c>
      <c r="G25" s="98">
        <v>1.35E-2</v>
      </c>
      <c r="H25" s="100"/>
      <c r="I25" s="100"/>
      <c r="J25" s="100"/>
      <c r="K25" s="100"/>
      <c r="M25" s="100"/>
      <c r="N25" s="100"/>
      <c r="O25" s="100"/>
      <c r="P25" s="100"/>
      <c r="BG25" s="37"/>
      <c r="BH25" s="37"/>
      <c r="BI25" s="37"/>
      <c r="BJ25" s="37"/>
      <c r="BK25" s="37"/>
      <c r="BL25" s="37"/>
      <c r="BM25" s="37"/>
      <c r="BN25" s="37"/>
      <c r="BO25" s="1"/>
      <c r="BU25" s="1"/>
    </row>
    <row r="26" spans="1:73" x14ac:dyDescent="0.35">
      <c r="A26" s="11"/>
      <c r="B26" t="s">
        <v>229</v>
      </c>
      <c r="D26" s="97" t="s">
        <v>130</v>
      </c>
      <c r="E26" s="83">
        <v>5.1999999999999998E-3</v>
      </c>
      <c r="F26" s="83">
        <v>2.7000000000000001E-3</v>
      </c>
      <c r="G26" s="98">
        <v>2.8999999999999998E-3</v>
      </c>
      <c r="H26" s="100"/>
      <c r="I26" s="100"/>
      <c r="J26" s="100"/>
      <c r="K26" s="100"/>
      <c r="M26" s="100"/>
      <c r="N26" s="100"/>
      <c r="O26" s="100"/>
      <c r="P26" s="100"/>
      <c r="BG26" s="37"/>
      <c r="BH26" s="37"/>
      <c r="BI26" s="37"/>
      <c r="BJ26" s="37"/>
      <c r="BK26" s="37"/>
      <c r="BL26" s="37"/>
      <c r="BM26" s="37"/>
      <c r="BN26" s="37"/>
      <c r="BO26" s="1"/>
      <c r="BU26" s="1"/>
    </row>
    <row r="27" spans="1:73" x14ac:dyDescent="0.35">
      <c r="A27" s="11"/>
      <c r="B27" t="s">
        <v>229</v>
      </c>
      <c r="D27" s="97" t="s">
        <v>23</v>
      </c>
      <c r="E27" s="83">
        <v>1.84E-2</v>
      </c>
      <c r="F27" s="83">
        <v>1.2500000000000001E-2</v>
      </c>
      <c r="G27" s="98">
        <v>1.35E-2</v>
      </c>
      <c r="H27" s="100"/>
      <c r="I27" s="100"/>
      <c r="J27" s="100"/>
      <c r="K27" s="100"/>
      <c r="M27" s="100"/>
      <c r="N27" s="100"/>
      <c r="O27" s="100"/>
      <c r="P27" s="100"/>
      <c r="BG27" s="37"/>
      <c r="BH27" s="37"/>
      <c r="BI27" s="37"/>
      <c r="BJ27" s="37"/>
      <c r="BK27" s="37"/>
      <c r="BL27" s="37"/>
      <c r="BM27" s="37"/>
      <c r="BN27" s="37"/>
      <c r="BO27" s="1"/>
      <c r="BU27" s="1"/>
    </row>
    <row r="28" spans="1:73" x14ac:dyDescent="0.35">
      <c r="A28" s="11"/>
      <c r="B28" t="s">
        <v>229</v>
      </c>
      <c r="D28" s="97" t="s">
        <v>131</v>
      </c>
      <c r="E28" s="83">
        <v>2.8999999999999998E-3</v>
      </c>
      <c r="F28" s="83">
        <v>1.5E-3</v>
      </c>
      <c r="G28" s="98">
        <v>1E-4</v>
      </c>
      <c r="H28" s="100"/>
      <c r="I28" s="100"/>
      <c r="J28" s="100"/>
      <c r="K28" s="100"/>
      <c r="M28" s="100"/>
      <c r="N28" s="100"/>
      <c r="O28" s="100"/>
      <c r="P28" s="100"/>
      <c r="BG28" s="37"/>
      <c r="BH28" s="37"/>
      <c r="BI28" s="37"/>
      <c r="BJ28" s="37"/>
      <c r="BK28" s="37"/>
      <c r="BL28" s="37"/>
      <c r="BM28" s="37"/>
      <c r="BN28" s="37"/>
      <c r="BO28" s="1"/>
      <c r="BU28" s="1"/>
    </row>
    <row r="29" spans="1:73" x14ac:dyDescent="0.35">
      <c r="A29" s="11"/>
      <c r="B29" t="s">
        <v>229</v>
      </c>
      <c r="D29" s="97" t="s">
        <v>26</v>
      </c>
      <c r="E29" s="83">
        <v>1</v>
      </c>
      <c r="F29" s="83">
        <v>1</v>
      </c>
      <c r="G29" s="98">
        <v>1</v>
      </c>
      <c r="H29" s="100"/>
      <c r="I29" s="100"/>
      <c r="J29" s="100"/>
      <c r="K29" s="100"/>
      <c r="M29" s="100"/>
      <c r="N29" s="100"/>
      <c r="O29" s="100"/>
      <c r="P29" s="100"/>
      <c r="BG29" s="37"/>
      <c r="BH29" s="37"/>
      <c r="BI29" s="37"/>
      <c r="BJ29" s="37"/>
      <c r="BK29" s="37"/>
      <c r="BL29" s="37"/>
      <c r="BM29" s="37"/>
      <c r="BN29" s="37"/>
      <c r="BO29" s="1"/>
      <c r="BU29" s="1"/>
    </row>
    <row r="30" spans="1:73" x14ac:dyDescent="0.35">
      <c r="A30" s="11"/>
      <c r="D30" s="99"/>
      <c r="E30" s="100"/>
      <c r="F30" s="100"/>
      <c r="G30" s="101"/>
      <c r="H30" s="100"/>
      <c r="I30" s="100"/>
      <c r="J30" s="100"/>
      <c r="K30" s="100"/>
      <c r="M30" s="100"/>
      <c r="N30" s="100"/>
      <c r="O30" s="100"/>
      <c r="P30" s="100"/>
      <c r="BG30" s="37"/>
      <c r="BH30" s="37"/>
      <c r="BI30" s="37"/>
      <c r="BJ30" s="37"/>
      <c r="BK30" s="37"/>
      <c r="BL30" s="37"/>
      <c r="BM30" s="37"/>
      <c r="BN30" s="37"/>
      <c r="BO30" s="1"/>
      <c r="BU30" s="1"/>
    </row>
    <row r="31" spans="1:73" x14ac:dyDescent="0.35">
      <c r="A31" s="11"/>
      <c r="B31" t="s">
        <v>229</v>
      </c>
      <c r="D31" s="97" t="s">
        <v>2</v>
      </c>
      <c r="E31" s="83" t="s">
        <v>4</v>
      </c>
      <c r="F31" s="83" t="s">
        <v>5</v>
      </c>
      <c r="G31" s="98" t="s">
        <v>19</v>
      </c>
      <c r="H31" s="100"/>
      <c r="I31" s="100"/>
      <c r="J31" s="100"/>
      <c r="K31" s="100"/>
      <c r="M31" s="100"/>
      <c r="N31" s="100"/>
      <c r="O31" s="100"/>
      <c r="P31" s="100"/>
      <c r="BG31" s="37"/>
      <c r="BH31" s="37"/>
      <c r="BI31" s="37"/>
      <c r="BJ31" s="37"/>
      <c r="BK31" s="37"/>
      <c r="BL31" s="37"/>
      <c r="BM31" s="37"/>
      <c r="BN31" s="37"/>
      <c r="BO31" s="1"/>
      <c r="BU31" s="1"/>
    </row>
    <row r="32" spans="1:73" x14ac:dyDescent="0.35">
      <c r="A32" s="11"/>
      <c r="B32" t="s">
        <v>229</v>
      </c>
      <c r="D32" s="97" t="s">
        <v>20</v>
      </c>
      <c r="E32" s="83">
        <v>0.33</v>
      </c>
      <c r="F32" s="83">
        <v>0.05</v>
      </c>
      <c r="G32" s="98">
        <v>0.79</v>
      </c>
      <c r="H32" s="100"/>
      <c r="I32" s="100"/>
      <c r="J32" s="100"/>
      <c r="K32" s="100"/>
      <c r="M32" s="100"/>
      <c r="N32" s="100"/>
      <c r="O32" s="100"/>
      <c r="P32" s="100"/>
      <c r="BG32" s="37"/>
      <c r="BH32" s="37"/>
      <c r="BI32" s="37"/>
      <c r="BJ32" s="37"/>
      <c r="BK32" s="37"/>
      <c r="BL32" s="37"/>
      <c r="BM32" s="37"/>
      <c r="BN32" s="37"/>
      <c r="BO32" s="1"/>
      <c r="BU32" s="1"/>
    </row>
    <row r="33" spans="1:73" x14ac:dyDescent="0.35">
      <c r="A33" s="11"/>
      <c r="B33" t="s">
        <v>229</v>
      </c>
      <c r="D33" s="97" t="s">
        <v>21</v>
      </c>
      <c r="E33" s="83">
        <v>0.02</v>
      </c>
      <c r="F33" s="83">
        <v>1.2500000000000001E-2</v>
      </c>
      <c r="G33" s="98">
        <v>1.35E-2</v>
      </c>
      <c r="H33" s="100"/>
      <c r="I33" s="100"/>
      <c r="J33" s="100"/>
      <c r="K33" s="100"/>
      <c r="M33" s="100"/>
      <c r="N33" s="100"/>
      <c r="O33" s="100"/>
      <c r="P33" s="100"/>
      <c r="BG33" s="37"/>
      <c r="BH33" s="37"/>
      <c r="BI33" s="37"/>
      <c r="BJ33" s="37"/>
      <c r="BK33" s="37"/>
      <c r="BL33" s="37"/>
      <c r="BM33" s="37"/>
      <c r="BN33" s="37"/>
      <c r="BO33" s="1"/>
      <c r="BU33" s="1"/>
    </row>
    <row r="34" spans="1:73" x14ac:dyDescent="0.35">
      <c r="A34" s="11"/>
      <c r="B34" t="s">
        <v>229</v>
      </c>
      <c r="D34" s="97" t="s">
        <v>130</v>
      </c>
      <c r="E34" s="83">
        <v>5.1999999999999998E-3</v>
      </c>
      <c r="F34" s="83">
        <v>2.7000000000000001E-3</v>
      </c>
      <c r="G34" s="98">
        <v>2.8999999999999998E-3</v>
      </c>
      <c r="H34" s="100"/>
      <c r="I34" s="100"/>
      <c r="J34" s="100"/>
      <c r="K34" s="100"/>
      <c r="M34" s="100"/>
      <c r="N34" s="100"/>
      <c r="O34" s="100"/>
      <c r="P34" s="100"/>
      <c r="BG34" s="37"/>
      <c r="BH34" s="37"/>
      <c r="BI34" s="37"/>
      <c r="BJ34" s="37"/>
      <c r="BK34" s="37"/>
      <c r="BL34" s="37"/>
      <c r="BM34" s="37"/>
      <c r="BN34" s="37"/>
      <c r="BO34" s="1"/>
      <c r="BU34" s="1"/>
    </row>
    <row r="35" spans="1:73" x14ac:dyDescent="0.35">
      <c r="A35" s="11"/>
      <c r="B35" t="s">
        <v>229</v>
      </c>
      <c r="D35" s="97" t="s">
        <v>23</v>
      </c>
      <c r="E35" s="83">
        <v>1.84E-2</v>
      </c>
      <c r="F35" s="83">
        <v>1.2500000000000001E-2</v>
      </c>
      <c r="G35" s="98">
        <v>1.35E-2</v>
      </c>
      <c r="H35" s="100"/>
      <c r="I35" s="100"/>
      <c r="J35" s="100"/>
      <c r="K35" s="100"/>
      <c r="M35" s="100"/>
      <c r="N35" s="100"/>
      <c r="O35" s="100"/>
      <c r="P35" s="100"/>
      <c r="BG35" s="37"/>
      <c r="BH35" s="37"/>
      <c r="BI35" s="37"/>
      <c r="BJ35" s="37"/>
      <c r="BK35" s="37"/>
      <c r="BL35" s="37"/>
      <c r="BM35" s="37"/>
      <c r="BN35" s="37"/>
      <c r="BO35" s="1"/>
      <c r="BU35" s="1"/>
    </row>
    <row r="36" spans="1:73" x14ac:dyDescent="0.35">
      <c r="A36" s="11"/>
      <c r="B36" t="s">
        <v>229</v>
      </c>
      <c r="D36" s="97" t="s">
        <v>131</v>
      </c>
      <c r="E36" s="83">
        <v>5.1999999999999998E-3</v>
      </c>
      <c r="F36" s="83">
        <v>2.7000000000000001E-3</v>
      </c>
      <c r="G36" s="98">
        <v>1E-4</v>
      </c>
      <c r="H36" s="100"/>
      <c r="I36" s="100"/>
      <c r="J36" s="100"/>
      <c r="K36" s="100"/>
      <c r="M36" s="100"/>
      <c r="N36" s="100"/>
      <c r="O36" s="100"/>
      <c r="P36" s="100"/>
      <c r="BG36" s="37"/>
      <c r="BH36" s="37"/>
      <c r="BI36" s="37"/>
      <c r="BJ36" s="37"/>
      <c r="BK36" s="37"/>
      <c r="BL36" s="37"/>
      <c r="BM36" s="37"/>
      <c r="BN36" s="37"/>
      <c r="BO36" s="1"/>
      <c r="BU36" s="1"/>
    </row>
    <row r="37" spans="1:73" ht="15" thickBot="1" x14ac:dyDescent="0.4">
      <c r="A37" s="11"/>
      <c r="B37" t="s">
        <v>229</v>
      </c>
      <c r="D37" s="102" t="s">
        <v>26</v>
      </c>
      <c r="E37" s="103">
        <v>1</v>
      </c>
      <c r="F37" s="103">
        <v>1</v>
      </c>
      <c r="G37" s="104">
        <v>1</v>
      </c>
      <c r="H37" s="100"/>
      <c r="I37" s="100"/>
      <c r="J37" s="100"/>
      <c r="K37" s="100"/>
      <c r="M37" s="100"/>
      <c r="N37" s="100"/>
      <c r="O37" s="100"/>
      <c r="P37" s="100"/>
      <c r="BG37" s="37"/>
      <c r="BH37" s="37"/>
      <c r="BI37" s="37"/>
      <c r="BJ37" s="37"/>
      <c r="BK37" s="37"/>
      <c r="BL37" s="37"/>
      <c r="BM37" s="37"/>
      <c r="BN37" s="37"/>
      <c r="BO37" s="1"/>
      <c r="BU37" s="1"/>
    </row>
    <row r="38" spans="1:73" x14ac:dyDescent="0.35">
      <c r="A38" s="62"/>
      <c r="D38" s="100"/>
      <c r="E38" s="100"/>
      <c r="F38" s="100"/>
      <c r="G38" s="100"/>
      <c r="H38" s="100"/>
      <c r="I38" s="100"/>
      <c r="J38" s="100"/>
      <c r="K38" s="100"/>
      <c r="M38" s="100"/>
      <c r="N38" s="100"/>
      <c r="O38" s="100"/>
      <c r="P38" s="100"/>
      <c r="BG38" s="37"/>
      <c r="BH38" s="37"/>
      <c r="BI38" s="37"/>
      <c r="BJ38" s="37"/>
      <c r="BK38" s="37"/>
      <c r="BL38" s="37"/>
      <c r="BM38" s="37"/>
      <c r="BN38" s="37"/>
      <c r="BO38" s="1"/>
      <c r="BU38" s="1"/>
    </row>
    <row r="39" spans="1:73" ht="15" thickBot="1" x14ac:dyDescent="0.4">
      <c r="A39" s="26"/>
      <c r="D39" s="1" t="s">
        <v>128</v>
      </c>
      <c r="E39" s="40"/>
      <c r="F39" s="40"/>
      <c r="G39" s="40"/>
      <c r="H39" s="40"/>
      <c r="I39" s="40"/>
      <c r="J39" s="40"/>
      <c r="K39" s="40"/>
      <c r="N39" s="40"/>
      <c r="O39" s="40"/>
      <c r="P39" s="40"/>
      <c r="Q39" s="40"/>
      <c r="R39" s="40"/>
      <c r="BG39" s="37"/>
      <c r="BH39" s="37"/>
      <c r="BI39" s="37"/>
      <c r="BJ39" s="37"/>
      <c r="BK39" s="37"/>
      <c r="BL39" s="37"/>
      <c r="BM39" s="37"/>
      <c r="BN39" s="37"/>
      <c r="BO39" s="1"/>
      <c r="BU39" s="1"/>
    </row>
    <row r="40" spans="1:73" x14ac:dyDescent="0.35">
      <c r="A40" s="54"/>
      <c r="D40" s="112" t="s">
        <v>3</v>
      </c>
      <c r="E40" s="113" t="s">
        <v>62</v>
      </c>
      <c r="F40" s="114"/>
      <c r="G40" s="115" t="s">
        <v>17</v>
      </c>
      <c r="H40" s="143"/>
      <c r="I40" s="143"/>
      <c r="J40" s="143"/>
      <c r="K40" s="143"/>
      <c r="BG40" s="37"/>
      <c r="BH40" s="37"/>
      <c r="BI40" s="37"/>
      <c r="BJ40" s="37"/>
      <c r="BK40" s="37"/>
      <c r="BL40" s="37"/>
      <c r="BM40" s="37"/>
      <c r="BN40" s="37"/>
      <c r="BO40" s="1"/>
      <c r="BU40" s="1"/>
    </row>
    <row r="41" spans="1:73" ht="14.5" customHeight="1" x14ac:dyDescent="0.35">
      <c r="A41" s="94"/>
      <c r="B41" t="s">
        <v>256</v>
      </c>
      <c r="D41" s="116" t="s">
        <v>68</v>
      </c>
      <c r="E41" s="84">
        <v>0.4</v>
      </c>
      <c r="F41" s="84"/>
      <c r="G41" s="117">
        <v>0.48</v>
      </c>
      <c r="H41" s="143"/>
      <c r="I41" s="143"/>
      <c r="J41" s="143"/>
      <c r="K41" s="143"/>
      <c r="BG41" s="37"/>
      <c r="BH41" s="37"/>
      <c r="BI41" s="37"/>
      <c r="BJ41" s="37"/>
      <c r="BK41" s="37"/>
      <c r="BL41" s="37"/>
      <c r="BM41" s="37"/>
      <c r="BN41" s="37"/>
      <c r="BO41" s="1"/>
      <c r="BU41" s="1"/>
    </row>
    <row r="42" spans="1:73" x14ac:dyDescent="0.35">
      <c r="A42" s="94"/>
      <c r="B42" t="s">
        <v>256</v>
      </c>
      <c r="D42" s="116" t="s">
        <v>20</v>
      </c>
      <c r="E42" s="84">
        <v>9.0999999999999998E-2</v>
      </c>
      <c r="F42" s="84"/>
      <c r="G42" s="117">
        <v>2.1999999999999999E-2</v>
      </c>
      <c r="H42" s="143"/>
      <c r="I42" s="143"/>
      <c r="J42" s="143"/>
      <c r="K42" s="143"/>
      <c r="BG42" s="37"/>
      <c r="BH42" s="37"/>
      <c r="BI42" s="37"/>
      <c r="BJ42" s="37"/>
      <c r="BK42" s="37"/>
      <c r="BL42" s="37"/>
      <c r="BM42" s="37"/>
      <c r="BN42" s="37"/>
      <c r="BO42" s="1"/>
      <c r="BU42" s="1"/>
    </row>
    <row r="43" spans="1:73" x14ac:dyDescent="0.35">
      <c r="A43" s="94"/>
      <c r="B43" t="s">
        <v>256</v>
      </c>
      <c r="D43" s="116" t="s">
        <v>21</v>
      </c>
      <c r="E43" s="84">
        <v>0.32</v>
      </c>
      <c r="F43" s="84"/>
      <c r="G43" s="117">
        <v>0.32</v>
      </c>
      <c r="H43" s="143"/>
      <c r="I43" s="143"/>
      <c r="J43" s="143"/>
      <c r="K43" s="143"/>
      <c r="BG43" s="37"/>
      <c r="BH43" s="37"/>
      <c r="BI43" s="37"/>
      <c r="BJ43" s="37"/>
      <c r="BK43" s="37"/>
      <c r="BL43" s="37"/>
      <c r="BM43" s="37"/>
      <c r="BN43" s="37"/>
      <c r="BO43" s="1"/>
      <c r="BU43" s="1"/>
    </row>
    <row r="44" spans="1:73" x14ac:dyDescent="0.35">
      <c r="A44" s="94"/>
      <c r="B44" t="s">
        <v>256</v>
      </c>
      <c r="D44" s="116" t="s">
        <v>22</v>
      </c>
      <c r="E44" s="85"/>
      <c r="F44" s="86"/>
      <c r="G44" s="117"/>
      <c r="H44" s="143"/>
      <c r="I44" s="143"/>
      <c r="J44" s="143"/>
      <c r="K44" s="143"/>
      <c r="BG44" s="37"/>
      <c r="BH44" s="37"/>
      <c r="BI44" s="37"/>
      <c r="BJ44" s="37"/>
      <c r="BK44" s="37"/>
      <c r="BL44" s="37"/>
      <c r="BM44" s="37"/>
      <c r="BN44" s="37"/>
      <c r="BO44" s="1"/>
      <c r="BU44" s="1"/>
    </row>
    <row r="45" spans="1:73" x14ac:dyDescent="0.35">
      <c r="A45" s="94"/>
      <c r="B45" t="s">
        <v>256</v>
      </c>
      <c r="D45" s="116" t="s">
        <v>23</v>
      </c>
      <c r="E45" s="84">
        <v>0.23</v>
      </c>
      <c r="F45" s="84"/>
      <c r="G45" s="117">
        <v>0.23</v>
      </c>
      <c r="H45" s="143"/>
      <c r="I45" s="143"/>
      <c r="J45" s="143"/>
      <c r="K45" s="143"/>
      <c r="BG45" s="37"/>
      <c r="BH45" s="37"/>
      <c r="BI45" s="37"/>
      <c r="BJ45" s="37"/>
      <c r="BK45" s="37"/>
      <c r="BL45" s="37"/>
      <c r="BM45" s="37"/>
      <c r="BN45" s="37"/>
      <c r="BO45" s="1"/>
      <c r="BU45" s="1"/>
    </row>
    <row r="46" spans="1:73" x14ac:dyDescent="0.35">
      <c r="A46" s="94"/>
      <c r="B46" t="s">
        <v>256</v>
      </c>
      <c r="D46" s="116" t="s">
        <v>24</v>
      </c>
      <c r="E46" s="84">
        <v>0.02</v>
      </c>
      <c r="F46" s="84"/>
      <c r="G46" s="117">
        <v>0.02</v>
      </c>
      <c r="H46" s="143"/>
      <c r="I46" s="143"/>
      <c r="J46" s="143"/>
      <c r="K46" s="143"/>
      <c r="BG46" s="37"/>
      <c r="BH46" s="37"/>
      <c r="BI46" s="37"/>
      <c r="BJ46" s="37"/>
      <c r="BK46" s="37"/>
      <c r="BL46" s="37"/>
      <c r="BM46" s="37"/>
      <c r="BN46" s="37"/>
      <c r="BO46" s="1"/>
      <c r="BU46" s="1"/>
    </row>
    <row r="47" spans="1:73" x14ac:dyDescent="0.35">
      <c r="A47" s="94"/>
      <c r="B47" t="s">
        <v>256</v>
      </c>
      <c r="D47" s="116" t="s">
        <v>25</v>
      </c>
      <c r="E47" s="84">
        <v>0.06</v>
      </c>
      <c r="F47" s="84"/>
      <c r="G47" s="117">
        <v>0.06</v>
      </c>
      <c r="H47" s="143"/>
      <c r="I47" s="143"/>
      <c r="J47" s="143"/>
      <c r="K47" s="143"/>
      <c r="BG47" s="37"/>
      <c r="BH47" s="37"/>
      <c r="BI47" s="37"/>
      <c r="BJ47" s="37"/>
      <c r="BK47" s="37"/>
      <c r="BL47" s="37"/>
      <c r="BM47" s="37"/>
      <c r="BN47" s="37"/>
      <c r="BO47" s="1"/>
      <c r="BU47" s="1"/>
    </row>
    <row r="48" spans="1:73" ht="15" thickBot="1" x14ac:dyDescent="0.4">
      <c r="A48" s="94"/>
      <c r="B48" t="s">
        <v>256</v>
      </c>
      <c r="D48" s="118" t="s">
        <v>26</v>
      </c>
      <c r="E48" s="119">
        <v>1</v>
      </c>
      <c r="F48" s="119"/>
      <c r="G48" s="120">
        <v>1</v>
      </c>
      <c r="H48" s="144"/>
      <c r="I48" s="144"/>
      <c r="J48" s="144"/>
      <c r="K48" s="144"/>
      <c r="BG48" s="37"/>
      <c r="BH48" s="37"/>
      <c r="BI48" s="37"/>
      <c r="BJ48" s="37"/>
      <c r="BK48" s="37"/>
      <c r="BL48" s="37"/>
      <c r="BM48" s="37"/>
      <c r="BN48" s="37"/>
      <c r="BO48" s="1"/>
      <c r="BU48" s="1"/>
    </row>
    <row r="49" spans="1:73" x14ac:dyDescent="0.35">
      <c r="A49" s="94"/>
      <c r="G49" s="1"/>
      <c r="H49" s="1"/>
      <c r="I49" s="1"/>
      <c r="J49" s="1"/>
      <c r="K49" s="1"/>
      <c r="BG49" s="37"/>
      <c r="BH49" s="37"/>
      <c r="BI49" s="37"/>
      <c r="BJ49" s="37"/>
      <c r="BK49" s="37"/>
      <c r="BL49" s="37"/>
      <c r="BM49" s="37"/>
      <c r="BN49" s="37"/>
      <c r="BO49" s="1"/>
      <c r="BU49" s="1"/>
    </row>
    <row r="50" spans="1:73" ht="15" thickBot="1" x14ac:dyDescent="0.4">
      <c r="A50" s="94"/>
      <c r="D50" s="1" t="s">
        <v>128</v>
      </c>
      <c r="G50" s="1"/>
      <c r="H50" s="1"/>
      <c r="I50" s="1"/>
      <c r="J50" s="1"/>
      <c r="K50" s="1"/>
      <c r="BG50" s="37"/>
      <c r="BH50" s="37"/>
      <c r="BI50" s="37"/>
      <c r="BJ50" s="37"/>
      <c r="BK50" s="37"/>
      <c r="BL50" s="37"/>
      <c r="BM50" s="37"/>
      <c r="BN50" s="37"/>
      <c r="BO50" s="1"/>
      <c r="BU50" s="1"/>
    </row>
    <row r="51" spans="1:73" x14ac:dyDescent="0.35">
      <c r="A51" s="94"/>
      <c r="D51" s="138" t="s">
        <v>129</v>
      </c>
      <c r="E51" s="30"/>
      <c r="F51" s="122"/>
      <c r="G51" s="122"/>
      <c r="H51" s="122"/>
      <c r="I51" s="122"/>
      <c r="J51" s="123"/>
      <c r="K51" s="142"/>
      <c r="R51" s="7"/>
      <c r="S51" s="7"/>
      <c r="T51" s="7"/>
      <c r="Z51" s="7"/>
      <c r="AA51" s="7"/>
      <c r="AB51" s="7"/>
      <c r="AC51" s="7"/>
      <c r="BG51" s="37"/>
      <c r="BH51" s="37"/>
      <c r="BI51" s="37"/>
      <c r="BJ51" s="37"/>
      <c r="BK51" s="37"/>
      <c r="BL51" s="37"/>
      <c r="BM51" s="37"/>
      <c r="BN51" s="37"/>
      <c r="BO51" s="1"/>
      <c r="BU51" s="1"/>
    </row>
    <row r="52" spans="1:73" x14ac:dyDescent="0.35">
      <c r="A52" s="94"/>
      <c r="D52" s="95"/>
      <c r="E52" s="61" t="s">
        <v>4</v>
      </c>
      <c r="F52" s="61"/>
      <c r="G52" s="177" t="s">
        <v>5</v>
      </c>
      <c r="H52" s="178"/>
      <c r="I52" s="179" t="s">
        <v>6</v>
      </c>
      <c r="J52" s="124"/>
      <c r="K52" s="142"/>
      <c r="T52" s="1"/>
      <c r="BG52" s="37"/>
      <c r="BH52" s="37"/>
      <c r="BI52" s="37"/>
      <c r="BJ52" s="37"/>
      <c r="BK52" s="37"/>
      <c r="BL52" s="37"/>
      <c r="BM52" s="37"/>
      <c r="BN52" s="37"/>
      <c r="BO52" s="1"/>
      <c r="BU52" s="1"/>
    </row>
    <row r="53" spans="1:73" x14ac:dyDescent="0.35">
      <c r="A53" s="94"/>
      <c r="D53" s="95"/>
      <c r="E53" s="48" t="s">
        <v>27</v>
      </c>
      <c r="F53" s="48" t="s">
        <v>28</v>
      </c>
      <c r="G53" s="48" t="s">
        <v>27</v>
      </c>
      <c r="H53" s="48" t="s">
        <v>28</v>
      </c>
      <c r="I53" s="48" t="s">
        <v>27</v>
      </c>
      <c r="J53" s="96" t="s">
        <v>28</v>
      </c>
      <c r="K53" s="32"/>
      <c r="T53" s="1"/>
      <c r="U53" s="6"/>
      <c r="V53" s="6"/>
      <c r="BG53" s="37"/>
      <c r="BH53" s="37"/>
      <c r="BI53" s="37"/>
      <c r="BJ53" s="37"/>
      <c r="BK53" s="37"/>
      <c r="BL53" s="37"/>
      <c r="BM53" s="37"/>
      <c r="BN53" s="37"/>
    </row>
    <row r="54" spans="1:73" ht="14.5" customHeight="1" x14ac:dyDescent="0.35">
      <c r="A54" s="94"/>
      <c r="B54" t="s">
        <v>264</v>
      </c>
      <c r="D54" s="116" t="s">
        <v>20</v>
      </c>
      <c r="E54" s="121">
        <f>-2.2532</f>
        <v>-2.2532000000000001</v>
      </c>
      <c r="F54" s="121">
        <v>0.7802</v>
      </c>
      <c r="G54" s="121">
        <v>-1.4772000000000001</v>
      </c>
      <c r="H54" s="121">
        <v>0.77180000000000004</v>
      </c>
      <c r="I54" s="121"/>
      <c r="J54" s="125"/>
      <c r="K54" s="34"/>
      <c r="R54" s="6"/>
      <c r="S54" s="6"/>
      <c r="T54" s="1"/>
      <c r="U54" s="6"/>
      <c r="W54" s="6"/>
      <c r="X54" s="6"/>
      <c r="AB54" s="6"/>
      <c r="AC54" s="6"/>
      <c r="BG54" s="37"/>
      <c r="BH54" s="37"/>
      <c r="BI54" s="37"/>
      <c r="BJ54" s="37"/>
      <c r="BK54" s="37"/>
      <c r="BL54" s="37"/>
      <c r="BM54" s="37"/>
      <c r="BN54" s="37"/>
    </row>
    <row r="55" spans="1:73" x14ac:dyDescent="0.35">
      <c r="A55" s="94"/>
      <c r="B55" t="s">
        <v>264</v>
      </c>
      <c r="D55" s="116" t="s">
        <v>21</v>
      </c>
      <c r="E55" s="121">
        <v>-2.3012000000000001</v>
      </c>
      <c r="F55" s="121">
        <v>0.95040000000000002</v>
      </c>
      <c r="G55" s="121">
        <v>-1.4447000000000001</v>
      </c>
      <c r="H55" s="121">
        <v>0.86419999999999997</v>
      </c>
      <c r="I55" s="121">
        <v>-2.6242000000000001</v>
      </c>
      <c r="J55" s="125">
        <v>1.0533999999999999</v>
      </c>
      <c r="K55" s="34"/>
      <c r="R55" s="6"/>
      <c r="S55" s="6"/>
      <c r="T55" s="1"/>
      <c r="U55" s="6"/>
      <c r="W55" s="6"/>
      <c r="X55" s="6"/>
      <c r="AB55" s="6"/>
      <c r="AC55" s="6"/>
      <c r="AN55" s="1"/>
      <c r="BG55" s="37"/>
      <c r="BH55" s="37"/>
      <c r="BI55" s="37"/>
      <c r="BJ55" s="37"/>
      <c r="BK55" s="37"/>
      <c r="BL55" s="37"/>
      <c r="BM55" s="37"/>
      <c r="BN55" s="37"/>
    </row>
    <row r="56" spans="1:73" ht="14.5" customHeight="1" x14ac:dyDescent="0.35">
      <c r="A56" s="94"/>
      <c r="B56" t="s">
        <v>264</v>
      </c>
      <c r="D56" s="116" t="s">
        <v>22</v>
      </c>
      <c r="E56" s="121">
        <v>-2.8289</v>
      </c>
      <c r="F56" s="121">
        <v>0.88419999999999999</v>
      </c>
      <c r="G56" s="121">
        <v>-2.82</v>
      </c>
      <c r="H56" s="121">
        <v>0.92210000000000003</v>
      </c>
      <c r="I56" s="121">
        <v>-2.5764</v>
      </c>
      <c r="J56" s="125">
        <v>0.96209999999999996</v>
      </c>
      <c r="K56" s="34"/>
      <c r="R56" s="6"/>
      <c r="S56" s="6"/>
      <c r="T56" s="1"/>
      <c r="U56" s="6"/>
      <c r="W56" s="6"/>
      <c r="X56" s="6"/>
      <c r="AB56" s="6"/>
      <c r="AC56" s="6"/>
      <c r="AN56" s="1"/>
      <c r="BG56" s="37"/>
      <c r="BH56" s="37"/>
      <c r="BI56" s="37"/>
      <c r="BJ56" s="37"/>
      <c r="BK56" s="37"/>
      <c r="BL56" s="37"/>
      <c r="BM56" s="37"/>
      <c r="BN56" s="37"/>
    </row>
    <row r="57" spans="1:73" x14ac:dyDescent="0.35">
      <c r="A57" s="94"/>
      <c r="B57" t="s">
        <v>264</v>
      </c>
      <c r="D57" s="116" t="s">
        <v>23</v>
      </c>
      <c r="E57" s="121">
        <v>-3.3197000000000001</v>
      </c>
      <c r="F57" s="121">
        <v>1.1399999999999999</v>
      </c>
      <c r="G57" s="121">
        <v>-2.8028</v>
      </c>
      <c r="H57" s="121">
        <v>1.081</v>
      </c>
      <c r="I57" s="121"/>
      <c r="J57" s="125"/>
      <c r="K57" s="34"/>
      <c r="R57" s="6"/>
      <c r="S57" s="6"/>
      <c r="T57" s="1"/>
      <c r="U57" s="6"/>
      <c r="W57" s="6"/>
      <c r="X57" s="6"/>
      <c r="AB57" s="6"/>
      <c r="AC57" s="6"/>
      <c r="AN57" s="1"/>
      <c r="BG57" s="37"/>
      <c r="BH57" s="37"/>
      <c r="BI57" s="37"/>
      <c r="BJ57" s="37"/>
      <c r="BK57" s="37"/>
      <c r="BL57" s="37"/>
      <c r="BM57" s="37"/>
      <c r="BN57" s="37"/>
    </row>
    <row r="58" spans="1:73" x14ac:dyDescent="0.35">
      <c r="A58" s="94"/>
      <c r="B58" t="s">
        <v>264</v>
      </c>
      <c r="D58" s="116" t="s">
        <v>24</v>
      </c>
      <c r="E58" s="121">
        <v>-2.6589</v>
      </c>
      <c r="F58" s="121">
        <v>0.86860000000000004</v>
      </c>
      <c r="G58" s="121">
        <v>-2.1204999999999998</v>
      </c>
      <c r="H58" s="121">
        <v>0.77070000000000005</v>
      </c>
      <c r="I58" s="121"/>
      <c r="J58" s="125"/>
      <c r="K58" s="34"/>
      <c r="R58" s="6"/>
      <c r="S58" s="6"/>
      <c r="T58" s="1"/>
      <c r="U58" s="6"/>
      <c r="W58" s="6"/>
      <c r="X58" s="6"/>
      <c r="AB58" s="6"/>
      <c r="AC58" s="6"/>
      <c r="AN58" s="1"/>
      <c r="BG58" s="37"/>
      <c r="BH58" s="37"/>
      <c r="BI58" s="37"/>
      <c r="BJ58" s="37"/>
      <c r="BK58" s="37"/>
      <c r="BL58" s="37"/>
      <c r="BM58" s="37"/>
      <c r="BN58" s="37"/>
    </row>
    <row r="59" spans="1:73" x14ac:dyDescent="0.35">
      <c r="A59" s="94"/>
      <c r="B59" t="s">
        <v>264</v>
      </c>
      <c r="D59" s="116" t="s">
        <v>25</v>
      </c>
      <c r="E59" s="121">
        <v>-3.1697000000000002</v>
      </c>
      <c r="F59" s="121">
        <v>1.0170999999999999</v>
      </c>
      <c r="G59" s="121">
        <v>-2.9409999999999998</v>
      </c>
      <c r="H59" s="121">
        <v>0.97499999999999998</v>
      </c>
      <c r="I59" s="121"/>
      <c r="J59" s="125"/>
      <c r="K59" s="34"/>
      <c r="R59" s="6"/>
      <c r="S59" s="6"/>
      <c r="T59" s="1"/>
      <c r="U59" s="6"/>
      <c r="V59" s="6"/>
      <c r="W59" s="6"/>
      <c r="X59" s="6"/>
      <c r="AB59" s="6"/>
      <c r="AC59" s="6"/>
      <c r="AN59" s="1"/>
      <c r="BG59" s="37"/>
      <c r="BH59" s="37"/>
      <c r="BI59" s="37"/>
      <c r="BJ59" s="37"/>
      <c r="BK59" s="37"/>
      <c r="BL59" s="37"/>
      <c r="BM59" s="37"/>
      <c r="BN59" s="37"/>
    </row>
    <row r="60" spans="1:73" x14ac:dyDescent="0.35">
      <c r="A60" s="94"/>
      <c r="B60" t="s">
        <v>264</v>
      </c>
      <c r="D60" s="116" t="s">
        <v>26</v>
      </c>
      <c r="E60" s="121">
        <v>-1.1576</v>
      </c>
      <c r="F60" s="121">
        <v>1.0444</v>
      </c>
      <c r="G60" s="121">
        <v>-1.1153999999999999</v>
      </c>
      <c r="H60" s="121">
        <v>1.0198</v>
      </c>
      <c r="I60" s="121">
        <v>-0.98180000000000001</v>
      </c>
      <c r="J60" s="125">
        <v>1.0062</v>
      </c>
      <c r="K60" s="34"/>
      <c r="R60" s="6"/>
      <c r="S60" s="6"/>
      <c r="T60" s="6"/>
      <c r="U60" s="6"/>
      <c r="V60" s="6"/>
      <c r="W60" s="6"/>
      <c r="X60" s="6"/>
      <c r="AB60" s="6"/>
      <c r="AC60" s="6"/>
      <c r="AN60" s="1"/>
      <c r="BG60" s="37"/>
      <c r="BH60" s="37"/>
      <c r="BI60" s="37"/>
      <c r="BJ60" s="37"/>
      <c r="BK60" s="37"/>
      <c r="BL60" s="37"/>
      <c r="BM60" s="37"/>
      <c r="BN60" s="37"/>
    </row>
    <row r="61" spans="1:73" ht="15" thickBot="1" x14ac:dyDescent="0.4">
      <c r="A61" s="94"/>
      <c r="D61" s="118" t="s">
        <v>29</v>
      </c>
      <c r="E61" s="126">
        <v>-3.9251999999999998</v>
      </c>
      <c r="F61" s="126">
        <v>0.90559999999999996</v>
      </c>
      <c r="G61" s="126">
        <v>-4.1336000000000004</v>
      </c>
      <c r="H61" s="126">
        <v>0.91410000000000002</v>
      </c>
      <c r="I61" s="126">
        <v>-3.8654000000000002</v>
      </c>
      <c r="J61" s="127">
        <v>0.81969999999999998</v>
      </c>
      <c r="K61" s="34"/>
      <c r="R61" s="6"/>
      <c r="S61" s="6"/>
      <c r="T61" s="6"/>
      <c r="U61" s="6"/>
      <c r="V61" s="6"/>
      <c r="W61" s="6"/>
      <c r="X61" s="6"/>
      <c r="AB61" s="6"/>
      <c r="AC61" s="6"/>
      <c r="AN61" s="1"/>
      <c r="BG61" s="37"/>
      <c r="BH61" s="37"/>
      <c r="BI61" s="37"/>
      <c r="BJ61" s="37"/>
      <c r="BK61" s="37"/>
      <c r="BL61" s="37"/>
      <c r="BM61" s="37"/>
      <c r="BN61" s="37"/>
    </row>
    <row r="62" spans="1:73" x14ac:dyDescent="0.35">
      <c r="A62" s="94"/>
      <c r="D62" s="33"/>
      <c r="E62" s="34"/>
      <c r="F62" s="34"/>
      <c r="G62" s="34"/>
      <c r="H62" s="34"/>
      <c r="I62" s="34"/>
      <c r="J62" s="34"/>
      <c r="K62" s="34"/>
      <c r="L62" s="34"/>
      <c r="M62" s="34"/>
      <c r="N62" s="34"/>
      <c r="R62" s="6"/>
      <c r="S62" s="6"/>
      <c r="T62" s="6"/>
      <c r="U62" s="6"/>
      <c r="V62" s="6"/>
      <c r="W62" s="6"/>
      <c r="X62" s="6"/>
      <c r="AB62" s="6"/>
      <c r="AC62" s="6"/>
      <c r="AN62" s="1"/>
      <c r="BG62" s="37"/>
      <c r="BH62" s="37"/>
      <c r="BI62" s="37"/>
      <c r="BJ62" s="37"/>
      <c r="BK62" s="37"/>
      <c r="BL62" s="37"/>
      <c r="BM62" s="37"/>
      <c r="BN62" s="37"/>
    </row>
    <row r="63" spans="1:73" ht="15" thickBot="1" x14ac:dyDescent="0.4">
      <c r="A63" s="56"/>
      <c r="D63" s="1" t="s">
        <v>31</v>
      </c>
      <c r="G63" s="6"/>
      <c r="H63" s="6"/>
      <c r="I63" s="6"/>
      <c r="J63" s="6"/>
      <c r="K63" s="6"/>
      <c r="L63" s="6"/>
      <c r="M63" s="6"/>
      <c r="BG63" s="37"/>
      <c r="BH63" s="37"/>
      <c r="BI63" s="37"/>
      <c r="BJ63" s="37"/>
      <c r="BK63" s="37"/>
      <c r="BL63" s="37"/>
      <c r="BM63" s="37"/>
      <c r="BN63" s="37"/>
    </row>
    <row r="64" spans="1:73" x14ac:dyDescent="0.35">
      <c r="A64" s="292"/>
      <c r="D64" s="133"/>
      <c r="E64" s="114" t="s">
        <v>32</v>
      </c>
      <c r="F64" s="134" t="s">
        <v>33</v>
      </c>
      <c r="BG64" s="37"/>
      <c r="BH64" s="37"/>
      <c r="BI64" s="37"/>
      <c r="BJ64" s="37"/>
      <c r="BK64" s="37"/>
      <c r="BL64" s="37"/>
      <c r="BM64" s="37"/>
      <c r="BN64" s="37"/>
    </row>
    <row r="65" spans="1:66" x14ac:dyDescent="0.35">
      <c r="A65" s="292"/>
      <c r="B65" t="s">
        <v>229</v>
      </c>
      <c r="D65" s="95" t="s">
        <v>34</v>
      </c>
      <c r="E65" s="48" t="s">
        <v>0</v>
      </c>
      <c r="F65" s="96">
        <v>50.6</v>
      </c>
      <c r="BG65" s="37"/>
      <c r="BH65" s="37"/>
      <c r="BI65" s="37"/>
      <c r="BJ65" s="37"/>
      <c r="BK65" s="37"/>
      <c r="BL65" s="37"/>
      <c r="BM65" s="37"/>
      <c r="BN65" s="37"/>
    </row>
    <row r="66" spans="1:66" ht="15" thickBot="1" x14ac:dyDescent="0.4">
      <c r="A66" s="292"/>
      <c r="B66" t="s">
        <v>229</v>
      </c>
      <c r="D66" s="135" t="s">
        <v>34</v>
      </c>
      <c r="E66" s="136" t="s">
        <v>2</v>
      </c>
      <c r="F66" s="137">
        <v>66.599999999999994</v>
      </c>
      <c r="BG66" s="37"/>
      <c r="BH66" s="37"/>
      <c r="BI66" s="37"/>
      <c r="BJ66" s="37"/>
      <c r="BK66" s="37"/>
      <c r="BL66" s="37"/>
      <c r="BM66" s="37"/>
      <c r="BN66" s="37"/>
    </row>
    <row r="67" spans="1:66" x14ac:dyDescent="0.35">
      <c r="A67" s="64"/>
      <c r="D67" s="32"/>
      <c r="E67" s="32"/>
      <c r="F67" s="32"/>
      <c r="BG67" s="37"/>
      <c r="BH67" s="37"/>
      <c r="BI67" s="37"/>
      <c r="BJ67" s="37"/>
      <c r="BK67" s="37"/>
      <c r="BL67" s="37"/>
      <c r="BM67" s="37"/>
      <c r="BN67" s="37"/>
    </row>
    <row r="68" spans="1:66" ht="15" thickBot="1" x14ac:dyDescent="0.4">
      <c r="A68" s="88"/>
      <c r="D68" s="33" t="s">
        <v>177</v>
      </c>
      <c r="E68" s="32"/>
      <c r="BG68" s="37"/>
      <c r="BH68" s="37"/>
      <c r="BI68" s="37"/>
      <c r="BJ68" s="37"/>
      <c r="BK68" s="37"/>
      <c r="BL68" s="37"/>
      <c r="BM68" s="37"/>
      <c r="BN68" s="37"/>
    </row>
    <row r="69" spans="1:66" x14ac:dyDescent="0.35">
      <c r="A69" s="88"/>
      <c r="B69" t="s">
        <v>229</v>
      </c>
      <c r="D69" s="133" t="s">
        <v>153</v>
      </c>
      <c r="E69" s="134">
        <v>0.51700000000000002</v>
      </c>
      <c r="BG69" s="37"/>
      <c r="BH69" s="37"/>
      <c r="BI69" s="37"/>
      <c r="BJ69" s="37"/>
      <c r="BK69" s="37"/>
      <c r="BL69" s="37"/>
      <c r="BM69" s="37"/>
      <c r="BN69" s="37"/>
    </row>
    <row r="70" spans="1:66" x14ac:dyDescent="0.35">
      <c r="A70" s="88"/>
      <c r="B70" t="s">
        <v>229</v>
      </c>
      <c r="D70" s="95" t="s">
        <v>154</v>
      </c>
      <c r="E70" s="96">
        <v>3.552</v>
      </c>
      <c r="BG70" s="37"/>
      <c r="BH70" s="37"/>
      <c r="BI70" s="37"/>
      <c r="BJ70" s="37"/>
      <c r="BK70" s="37"/>
      <c r="BL70" s="37"/>
      <c r="BM70" s="37"/>
      <c r="BN70" s="37"/>
    </row>
    <row r="71" spans="1:66" x14ac:dyDescent="0.35">
      <c r="A71" s="88"/>
      <c r="B71" t="s">
        <v>229</v>
      </c>
      <c r="D71" s="95" t="s">
        <v>155</v>
      </c>
      <c r="E71" s="96">
        <v>0.34599999999999997</v>
      </c>
      <c r="BG71" s="37"/>
      <c r="BH71" s="37"/>
      <c r="BI71" s="37"/>
      <c r="BJ71" s="37"/>
      <c r="BK71" s="37"/>
      <c r="BL71" s="37"/>
      <c r="BM71" s="37"/>
      <c r="BN71" s="37"/>
    </row>
    <row r="72" spans="1:66" x14ac:dyDescent="0.35">
      <c r="A72" s="88"/>
      <c r="B72" t="s">
        <v>229</v>
      </c>
      <c r="D72" s="95" t="s">
        <v>156</v>
      </c>
      <c r="E72" s="96">
        <v>0.26600000000000001</v>
      </c>
      <c r="BG72" s="37"/>
      <c r="BH72" s="37"/>
      <c r="BI72" s="37"/>
      <c r="BJ72" s="37"/>
      <c r="BK72" s="37"/>
      <c r="BL72" s="37"/>
      <c r="BM72" s="37"/>
      <c r="BN72" s="37"/>
    </row>
    <row r="73" spans="1:66" x14ac:dyDescent="0.35">
      <c r="A73" s="88"/>
      <c r="B73" t="s">
        <v>229</v>
      </c>
      <c r="D73" s="95" t="s">
        <v>157</v>
      </c>
      <c r="E73" s="96">
        <v>4.4900000000000002E-2</v>
      </c>
      <c r="BG73" s="37"/>
      <c r="BH73" s="37"/>
      <c r="BI73" s="37"/>
      <c r="BJ73" s="37"/>
      <c r="BK73" s="37"/>
      <c r="BL73" s="37"/>
      <c r="BM73" s="37"/>
      <c r="BN73" s="37"/>
    </row>
    <row r="74" spans="1:66" x14ac:dyDescent="0.35">
      <c r="A74" s="88"/>
      <c r="B74" t="s">
        <v>229</v>
      </c>
      <c r="D74" s="95" t="s">
        <v>158</v>
      </c>
      <c r="E74" s="96">
        <v>2.8999999999999998E-3</v>
      </c>
      <c r="BG74" s="37"/>
      <c r="BH74" s="37"/>
      <c r="BI74" s="37"/>
      <c r="BJ74" s="37"/>
      <c r="BK74" s="37"/>
      <c r="BL74" s="37"/>
      <c r="BM74" s="37"/>
      <c r="BN74" s="37"/>
    </row>
    <row r="75" spans="1:66" x14ac:dyDescent="0.35">
      <c r="A75" s="88"/>
      <c r="B75" t="s">
        <v>229</v>
      </c>
      <c r="D75" s="95" t="s">
        <v>159</v>
      </c>
      <c r="E75" s="96">
        <v>0.97799999999999998</v>
      </c>
      <c r="BG75" s="37"/>
      <c r="BH75" s="37"/>
      <c r="BI75" s="37"/>
      <c r="BJ75" s="37"/>
      <c r="BK75" s="37"/>
      <c r="BL75" s="37"/>
      <c r="BM75" s="37"/>
      <c r="BN75" s="37"/>
    </row>
    <row r="76" spans="1:66" x14ac:dyDescent="0.35">
      <c r="A76" s="88"/>
      <c r="B76" t="s">
        <v>229</v>
      </c>
      <c r="D76" s="95" t="s">
        <v>160</v>
      </c>
      <c r="E76" s="96">
        <v>0.63700000000000001</v>
      </c>
      <c r="BG76" s="37"/>
      <c r="BH76" s="37"/>
      <c r="BI76" s="37"/>
      <c r="BJ76" s="37"/>
      <c r="BK76" s="37"/>
      <c r="BL76" s="37"/>
      <c r="BM76" s="37"/>
      <c r="BN76" s="37"/>
    </row>
    <row r="77" spans="1:66" x14ac:dyDescent="0.35">
      <c r="A77" s="88"/>
      <c r="B77" t="s">
        <v>229</v>
      </c>
      <c r="D77" s="95" t="s">
        <v>161</v>
      </c>
      <c r="E77" s="96">
        <v>0.312</v>
      </c>
      <c r="BG77" s="37"/>
      <c r="BH77" s="37"/>
      <c r="BI77" s="37"/>
      <c r="BJ77" s="37"/>
      <c r="BK77" s="37"/>
      <c r="BL77" s="37"/>
      <c r="BM77" s="37"/>
      <c r="BN77" s="37"/>
    </row>
    <row r="78" spans="1:66" x14ac:dyDescent="0.35">
      <c r="A78" s="88"/>
      <c r="B78" t="s">
        <v>229</v>
      </c>
      <c r="D78" s="95" t="s">
        <v>162</v>
      </c>
      <c r="E78" s="96">
        <v>1.8700000000000001E-2</v>
      </c>
      <c r="BG78" s="37"/>
      <c r="BH78" s="37"/>
      <c r="BI78" s="37"/>
      <c r="BJ78" s="37"/>
      <c r="BK78" s="37"/>
      <c r="BL78" s="37"/>
      <c r="BM78" s="37"/>
      <c r="BN78" s="37"/>
    </row>
    <row r="79" spans="1:66" x14ac:dyDescent="0.35">
      <c r="A79" s="88"/>
      <c r="B79" t="s">
        <v>229</v>
      </c>
      <c r="D79" s="95" t="s">
        <v>163</v>
      </c>
      <c r="E79" s="96">
        <v>2.2499999999999999E-2</v>
      </c>
      <c r="BG79" s="37"/>
      <c r="BH79" s="37"/>
      <c r="BI79" s="37"/>
      <c r="BJ79" s="37"/>
      <c r="BK79" s="37"/>
      <c r="BL79" s="37"/>
      <c r="BM79" s="37"/>
      <c r="BN79" s="37"/>
    </row>
    <row r="80" spans="1:66" x14ac:dyDescent="0.35">
      <c r="A80" s="88"/>
      <c r="B80" t="s">
        <v>229</v>
      </c>
      <c r="D80" s="95" t="s">
        <v>164</v>
      </c>
      <c r="E80" s="96">
        <v>1.17E-2</v>
      </c>
      <c r="BG80" s="37"/>
      <c r="BH80" s="37"/>
      <c r="BI80" s="37"/>
      <c r="BJ80" s="37"/>
      <c r="BK80" s="37"/>
      <c r="BL80" s="37"/>
      <c r="BM80" s="37"/>
      <c r="BN80" s="37"/>
    </row>
    <row r="81" spans="1:66" x14ac:dyDescent="0.35">
      <c r="A81" s="88"/>
      <c r="B81" t="s">
        <v>229</v>
      </c>
      <c r="D81" s="95" t="s">
        <v>165</v>
      </c>
      <c r="E81" s="96">
        <v>1E-3</v>
      </c>
      <c r="BG81" s="37"/>
      <c r="BH81" s="37"/>
      <c r="BI81" s="37"/>
      <c r="BJ81" s="37"/>
      <c r="BK81" s="37"/>
      <c r="BL81" s="37"/>
      <c r="BM81" s="37"/>
      <c r="BN81" s="37"/>
    </row>
    <row r="82" spans="1:66" x14ac:dyDescent="0.35">
      <c r="A82" s="88"/>
      <c r="B82" t="s">
        <v>229</v>
      </c>
      <c r="D82" s="95" t="s">
        <v>166</v>
      </c>
      <c r="E82" s="96">
        <v>0.33600000000000002</v>
      </c>
      <c r="BG82" s="37"/>
      <c r="BH82" s="37"/>
      <c r="BI82" s="37"/>
      <c r="BJ82" s="37"/>
      <c r="BK82" s="37"/>
      <c r="BL82" s="37"/>
      <c r="BM82" s="37"/>
      <c r="BN82" s="37"/>
    </row>
    <row r="83" spans="1:66" x14ac:dyDescent="0.35">
      <c r="A83" s="88"/>
      <c r="B83" t="s">
        <v>229</v>
      </c>
      <c r="D83" s="95" t="s">
        <v>167</v>
      </c>
      <c r="E83" s="96">
        <v>4.2000000000000003E-2</v>
      </c>
      <c r="BG83" s="37"/>
      <c r="BH83" s="37"/>
      <c r="BI83" s="37"/>
      <c r="BJ83" s="37"/>
      <c r="BK83" s="37"/>
      <c r="BL83" s="37"/>
      <c r="BM83" s="37"/>
      <c r="BN83" s="37"/>
    </row>
    <row r="84" spans="1:66" x14ac:dyDescent="0.35">
      <c r="A84" s="88"/>
      <c r="B84" t="s">
        <v>229</v>
      </c>
      <c r="D84" s="95" t="s">
        <v>168</v>
      </c>
      <c r="E84" s="96">
        <v>8.9899999999999994E-2</v>
      </c>
      <c r="BG84" s="37"/>
      <c r="BH84" s="37"/>
      <c r="BI84" s="37"/>
      <c r="BJ84" s="37"/>
      <c r="BK84" s="37"/>
      <c r="BL84" s="37"/>
      <c r="BM84" s="37"/>
      <c r="BN84" s="37"/>
    </row>
    <row r="85" spans="1:66" x14ac:dyDescent="0.35">
      <c r="A85" s="88"/>
      <c r="B85" t="s">
        <v>229</v>
      </c>
      <c r="D85" s="95" t="s">
        <v>169</v>
      </c>
      <c r="E85" s="96">
        <v>8.9599999999999999E-2</v>
      </c>
      <c r="BG85" s="37"/>
      <c r="BH85" s="37"/>
      <c r="BI85" s="37"/>
      <c r="BJ85" s="37"/>
      <c r="BK85" s="37"/>
      <c r="BL85" s="37"/>
      <c r="BM85" s="37"/>
      <c r="BN85" s="37"/>
    </row>
    <row r="86" spans="1:66" x14ac:dyDescent="0.35">
      <c r="A86" s="88"/>
      <c r="B86" t="s">
        <v>229</v>
      </c>
      <c r="D86" s="95" t="s">
        <v>170</v>
      </c>
      <c r="E86" s="96">
        <v>-2.3E-3</v>
      </c>
      <c r="BG86" s="37"/>
      <c r="BH86" s="37"/>
      <c r="BI86" s="37"/>
      <c r="BJ86" s="37"/>
      <c r="BK86" s="37"/>
      <c r="BL86" s="37"/>
      <c r="BM86" s="37"/>
      <c r="BN86" s="37"/>
    </row>
    <row r="87" spans="1:66" x14ac:dyDescent="0.35">
      <c r="A87" s="88"/>
      <c r="B87" t="s">
        <v>229</v>
      </c>
      <c r="D87" s="95" t="s">
        <v>169</v>
      </c>
      <c r="E87" s="96">
        <v>8.9599999999999999E-2</v>
      </c>
      <c r="BG87" s="37"/>
      <c r="BH87" s="37"/>
      <c r="BI87" s="37"/>
      <c r="BJ87" s="37"/>
      <c r="BK87" s="37"/>
      <c r="BL87" s="37"/>
      <c r="BM87" s="37"/>
      <c r="BN87" s="37"/>
    </row>
    <row r="88" spans="1:66" x14ac:dyDescent="0.35">
      <c r="A88" s="88"/>
      <c r="B88" t="s">
        <v>229</v>
      </c>
      <c r="D88" s="95" t="s">
        <v>170</v>
      </c>
      <c r="E88" s="96">
        <v>-2.3E-3</v>
      </c>
      <c r="BG88" s="37"/>
      <c r="BH88" s="37"/>
      <c r="BI88" s="37"/>
      <c r="BJ88" s="37"/>
      <c r="BK88" s="37"/>
      <c r="BL88" s="37"/>
      <c r="BM88" s="37"/>
      <c r="BN88" s="37"/>
    </row>
    <row r="89" spans="1:66" x14ac:dyDescent="0.35">
      <c r="A89" s="88"/>
      <c r="B89" t="s">
        <v>229</v>
      </c>
      <c r="D89" s="95" t="s">
        <v>169</v>
      </c>
      <c r="E89" s="96">
        <v>8.9599999999999999E-2</v>
      </c>
      <c r="BG89" s="37"/>
      <c r="BH89" s="37"/>
      <c r="BI89" s="37"/>
      <c r="BJ89" s="37"/>
      <c r="BK89" s="37"/>
      <c r="BL89" s="37"/>
      <c r="BM89" s="37"/>
      <c r="BN89" s="37"/>
    </row>
    <row r="90" spans="1:66" x14ac:dyDescent="0.35">
      <c r="A90" s="88"/>
      <c r="B90" t="s">
        <v>229</v>
      </c>
      <c r="D90" s="95" t="s">
        <v>170</v>
      </c>
      <c r="E90" s="96">
        <v>-2.3E-3</v>
      </c>
      <c r="BG90" s="37"/>
      <c r="BH90" s="37"/>
      <c r="BI90" s="37"/>
      <c r="BJ90" s="37"/>
      <c r="BK90" s="37"/>
      <c r="BL90" s="37"/>
      <c r="BM90" s="37"/>
      <c r="BN90" s="37"/>
    </row>
    <row r="91" spans="1:66" x14ac:dyDescent="0.35">
      <c r="A91" s="88"/>
      <c r="B91" t="s">
        <v>229</v>
      </c>
      <c r="D91" s="95" t="s">
        <v>171</v>
      </c>
      <c r="E91" s="96">
        <v>-2.94</v>
      </c>
      <c r="BG91" s="37"/>
      <c r="BH91" s="37"/>
      <c r="BI91" s="37"/>
      <c r="BJ91" s="37"/>
      <c r="BK91" s="37"/>
      <c r="BL91" s="37"/>
      <c r="BM91" s="37"/>
      <c r="BN91" s="37"/>
    </row>
    <row r="92" spans="1:66" x14ac:dyDescent="0.35">
      <c r="A92" s="88"/>
      <c r="B92" t="s">
        <v>229</v>
      </c>
      <c r="D92" s="95" t="s">
        <v>171</v>
      </c>
      <c r="E92" s="96">
        <v>-2.94</v>
      </c>
      <c r="BG92" s="37"/>
      <c r="BH92" s="37"/>
      <c r="BI92" s="37"/>
      <c r="BJ92" s="37"/>
      <c r="BK92" s="37"/>
      <c r="BL92" s="37"/>
      <c r="BM92" s="37"/>
      <c r="BN92" s="37"/>
    </row>
    <row r="93" spans="1:66" x14ac:dyDescent="0.35">
      <c r="A93" s="88"/>
      <c r="B93" t="s">
        <v>229</v>
      </c>
      <c r="D93" s="95" t="s">
        <v>171</v>
      </c>
      <c r="E93" s="96">
        <v>-2.94</v>
      </c>
      <c r="BG93" s="37"/>
      <c r="BH93" s="37"/>
      <c r="BI93" s="37"/>
      <c r="BJ93" s="37"/>
      <c r="BK93" s="37"/>
      <c r="BL93" s="37"/>
      <c r="BM93" s="37"/>
      <c r="BN93" s="37"/>
    </row>
    <row r="94" spans="1:66" x14ac:dyDescent="0.35">
      <c r="A94" s="88"/>
      <c r="B94" t="s">
        <v>229</v>
      </c>
      <c r="D94" s="95" t="s">
        <v>172</v>
      </c>
      <c r="E94" s="96">
        <v>1.5E-3</v>
      </c>
      <c r="BG94" s="37"/>
      <c r="BH94" s="37"/>
      <c r="BI94" s="37"/>
      <c r="BJ94" s="37"/>
      <c r="BK94" s="37"/>
      <c r="BL94" s="37"/>
      <c r="BM94" s="37"/>
      <c r="BN94" s="37"/>
    </row>
    <row r="95" spans="1:66" x14ac:dyDescent="0.35">
      <c r="A95" s="88"/>
      <c r="B95" t="s">
        <v>229</v>
      </c>
      <c r="D95" s="95" t="s">
        <v>173</v>
      </c>
      <c r="E95" s="96">
        <v>2.4000000000000001E-4</v>
      </c>
      <c r="BG95" s="37"/>
      <c r="BH95" s="37"/>
      <c r="BI95" s="37"/>
      <c r="BJ95" s="37"/>
      <c r="BK95" s="37"/>
      <c r="BL95" s="37"/>
      <c r="BM95" s="37"/>
      <c r="BN95" s="37"/>
    </row>
    <row r="96" spans="1:66" x14ac:dyDescent="0.35">
      <c r="A96" s="88"/>
      <c r="B96" t="s">
        <v>229</v>
      </c>
      <c r="D96" s="95" t="s">
        <v>174</v>
      </c>
      <c r="E96" s="96">
        <v>-0.53900000000000003</v>
      </c>
      <c r="BG96" s="37"/>
      <c r="BH96" s="37"/>
      <c r="BI96" s="37"/>
      <c r="BJ96" s="37"/>
      <c r="BK96" s="37"/>
      <c r="BL96" s="37"/>
      <c r="BM96" s="37"/>
      <c r="BN96" s="37"/>
    </row>
    <row r="97" spans="1:80" x14ac:dyDescent="0.35">
      <c r="A97" s="88"/>
      <c r="B97" t="s">
        <v>229</v>
      </c>
      <c r="D97" s="95" t="s">
        <v>175</v>
      </c>
      <c r="E97" s="96">
        <v>1.1859999999999999</v>
      </c>
      <c r="BG97" s="37"/>
      <c r="BH97" s="37"/>
      <c r="BI97" s="37"/>
      <c r="BJ97" s="37"/>
      <c r="BK97" s="37"/>
      <c r="BL97" s="37"/>
      <c r="BM97" s="37"/>
      <c r="BN97" s="37"/>
    </row>
    <row r="98" spans="1:80" ht="15" thickBot="1" x14ac:dyDescent="0.4">
      <c r="A98" s="88"/>
      <c r="B98" t="s">
        <v>229</v>
      </c>
      <c r="D98" s="135" t="s">
        <v>176</v>
      </c>
      <c r="E98" s="137">
        <v>0.26300000000000001</v>
      </c>
      <c r="BG98" s="37"/>
      <c r="BH98" s="37"/>
      <c r="BI98" s="37"/>
      <c r="BJ98" s="37"/>
      <c r="BK98" s="37"/>
      <c r="BL98" s="37"/>
      <c r="BM98" s="37"/>
      <c r="BN98" s="37"/>
    </row>
    <row r="99" spans="1:80" x14ac:dyDescent="0.35">
      <c r="A99" s="88"/>
      <c r="BG99" s="37"/>
      <c r="BH99" s="37"/>
      <c r="BI99" s="37"/>
      <c r="BJ99" s="37"/>
      <c r="BK99" s="37"/>
      <c r="BL99" s="37"/>
      <c r="BM99" s="37"/>
      <c r="BN99" s="37"/>
    </row>
    <row r="100" spans="1:80" x14ac:dyDescent="0.35">
      <c r="D100" s="1" t="s">
        <v>44</v>
      </c>
      <c r="BG100" s="37"/>
      <c r="BH100" s="37"/>
      <c r="BI100" s="37"/>
      <c r="BJ100" s="37"/>
      <c r="BK100" s="37"/>
      <c r="BL100" s="37"/>
      <c r="BM100" s="37"/>
      <c r="BN100" s="37"/>
    </row>
    <row r="101" spans="1:80" x14ac:dyDescent="0.35">
      <c r="D101" t="s">
        <v>45</v>
      </c>
      <c r="E101" t="s">
        <v>46</v>
      </c>
      <c r="BG101" s="37"/>
      <c r="BH101" s="37"/>
      <c r="BI101" s="37"/>
      <c r="BJ101" s="37"/>
      <c r="BK101" s="37"/>
      <c r="BL101" s="37"/>
      <c r="BM101" s="37"/>
      <c r="BN101" s="37"/>
    </row>
    <row r="102" spans="1:80" x14ac:dyDescent="0.35">
      <c r="B102" s="139" t="s">
        <v>265</v>
      </c>
      <c r="D102" s="48" t="s">
        <v>36</v>
      </c>
      <c r="E102" s="48">
        <v>7</v>
      </c>
      <c r="F102" s="48">
        <v>0.8</v>
      </c>
      <c r="BG102" s="37"/>
      <c r="BH102" s="37"/>
      <c r="BI102" s="37"/>
      <c r="BJ102" s="37"/>
      <c r="BK102" s="37"/>
      <c r="BL102" s="37"/>
      <c r="BM102" s="37"/>
      <c r="BN102" s="37"/>
    </row>
    <row r="103" spans="1:80" x14ac:dyDescent="0.35">
      <c r="B103" s="139" t="s">
        <v>265</v>
      </c>
      <c r="D103" s="48" t="s">
        <v>37</v>
      </c>
      <c r="E103" s="48">
        <v>15</v>
      </c>
      <c r="F103" s="48">
        <v>0.5</v>
      </c>
      <c r="BG103" s="37"/>
      <c r="BH103" s="37"/>
      <c r="BI103" s="37"/>
      <c r="BJ103" s="37"/>
      <c r="BK103" s="37"/>
      <c r="BL103" s="37"/>
      <c r="BM103" s="37"/>
      <c r="BN103" s="37"/>
    </row>
    <row r="104" spans="1:80" x14ac:dyDescent="0.35">
      <c r="B104" s="139" t="s">
        <v>265</v>
      </c>
      <c r="D104" s="48" t="s">
        <v>38</v>
      </c>
      <c r="E104" s="48">
        <v>32</v>
      </c>
      <c r="F104" s="48">
        <v>0.7</v>
      </c>
      <c r="BG104" s="37"/>
      <c r="BH104" s="37"/>
      <c r="BI104" s="37"/>
      <c r="BJ104" s="37"/>
      <c r="BK104" s="37"/>
      <c r="BL104" s="37"/>
      <c r="BM104" s="37"/>
      <c r="BN104" s="37"/>
    </row>
    <row r="105" spans="1:80" x14ac:dyDescent="0.35">
      <c r="B105" s="139" t="s">
        <v>265</v>
      </c>
      <c r="D105" s="48" t="s">
        <v>39</v>
      </c>
      <c r="E105" s="48">
        <v>45</v>
      </c>
      <c r="F105" s="48">
        <v>0.2</v>
      </c>
      <c r="BG105" s="37"/>
      <c r="BH105" s="37"/>
      <c r="BI105" s="37"/>
      <c r="BJ105" s="37"/>
      <c r="BK105" s="37"/>
      <c r="BL105" s="37"/>
      <c r="BM105" s="37"/>
      <c r="BN105" s="37"/>
    </row>
    <row r="106" spans="1:80" x14ac:dyDescent="0.35">
      <c r="B106" s="139" t="s">
        <v>265</v>
      </c>
      <c r="D106" s="48" t="s">
        <v>40</v>
      </c>
      <c r="E106" s="48">
        <v>40</v>
      </c>
      <c r="F106" s="48">
        <v>0.2</v>
      </c>
      <c r="BG106" s="37"/>
      <c r="BH106" s="37"/>
      <c r="BI106" s="37"/>
      <c r="BJ106" s="37"/>
      <c r="BK106" s="37"/>
      <c r="BL106" s="37"/>
      <c r="BM106" s="37"/>
      <c r="BN106" s="37"/>
    </row>
    <row r="107" spans="1:80" x14ac:dyDescent="0.35">
      <c r="A107" s="139"/>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39"/>
      <c r="AW107" s="139"/>
      <c r="AX107" s="139"/>
      <c r="AY107" s="139"/>
      <c r="AZ107" s="139"/>
      <c r="BA107" s="139"/>
      <c r="BB107" s="139"/>
      <c r="BC107" s="139"/>
      <c r="BD107" s="139"/>
      <c r="BE107" s="139"/>
      <c r="BF107" s="139"/>
      <c r="BG107" s="139"/>
      <c r="BH107" s="139"/>
      <c r="BI107" s="139"/>
      <c r="BJ107" s="139"/>
      <c r="BK107" s="139"/>
      <c r="BL107" s="139"/>
      <c r="BM107" s="139"/>
      <c r="BN107" s="139"/>
      <c r="BO107" s="139"/>
      <c r="BP107" s="139"/>
      <c r="BQ107" s="139"/>
      <c r="BR107" s="139"/>
      <c r="BS107" s="139"/>
      <c r="BT107" s="139"/>
      <c r="BU107" s="139"/>
      <c r="BV107" s="139"/>
      <c r="BW107" s="139"/>
      <c r="BX107" s="139"/>
      <c r="BY107" s="139"/>
      <c r="BZ107" s="139"/>
      <c r="CA107" s="139"/>
      <c r="CB107" s="139"/>
    </row>
    <row r="108" spans="1:80" x14ac:dyDescent="0.35">
      <c r="A108" s="139"/>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39"/>
      <c r="BE108" s="139"/>
      <c r="BF108" s="139"/>
      <c r="BG108" s="139"/>
      <c r="BH108" s="139"/>
      <c r="BI108" s="139"/>
      <c r="BJ108" s="139"/>
      <c r="BK108" s="139"/>
      <c r="BL108" s="139"/>
      <c r="BM108" s="139"/>
      <c r="BN108" s="139"/>
      <c r="BO108" s="139"/>
      <c r="BP108" s="139"/>
      <c r="BQ108" s="139"/>
      <c r="BR108" s="139"/>
      <c r="BS108" s="139"/>
      <c r="BT108" s="139"/>
      <c r="BU108" s="139"/>
      <c r="BV108" s="139"/>
      <c r="BW108" s="139"/>
      <c r="BX108" s="139"/>
      <c r="BY108" s="139"/>
      <c r="BZ108" s="139"/>
      <c r="CA108" s="139"/>
      <c r="CB108" s="139"/>
    </row>
    <row r="109" spans="1:80" x14ac:dyDescent="0.35">
      <c r="A109" s="139"/>
      <c r="B109" s="139"/>
      <c r="C109" s="139"/>
      <c r="D109" s="139"/>
      <c r="E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c r="AQ109" s="139"/>
      <c r="AR109" s="139"/>
      <c r="AS109" s="139"/>
      <c r="AT109" s="139"/>
      <c r="AU109" s="139"/>
      <c r="AV109" s="139"/>
      <c r="AW109" s="139"/>
      <c r="AX109" s="139"/>
      <c r="AY109" s="139"/>
      <c r="AZ109" s="139"/>
      <c r="BA109" s="139"/>
      <c r="BB109" s="139"/>
      <c r="BC109" s="139"/>
      <c r="BD109" s="139"/>
      <c r="BE109" s="139"/>
      <c r="BF109" s="139"/>
      <c r="BG109" s="139"/>
      <c r="BH109" s="139"/>
      <c r="BI109" s="139"/>
      <c r="BJ109" s="139"/>
      <c r="BK109" s="139"/>
      <c r="BL109" s="139"/>
      <c r="BM109" s="139"/>
      <c r="BN109" s="139"/>
      <c r="BO109" s="139"/>
      <c r="BP109" s="139"/>
      <c r="BQ109" s="139"/>
      <c r="BR109" s="139"/>
      <c r="BS109" s="139"/>
      <c r="BT109" s="139"/>
      <c r="BU109" s="139"/>
      <c r="BV109" s="139"/>
      <c r="BW109" s="139"/>
      <c r="BX109" s="139"/>
      <c r="BY109" s="139"/>
      <c r="BZ109" s="139"/>
      <c r="CA109" s="139"/>
      <c r="CB109" s="139"/>
    </row>
    <row r="110" spans="1:80" x14ac:dyDescent="0.35">
      <c r="A110" s="139"/>
      <c r="B110" s="139"/>
      <c r="C110" s="139"/>
      <c r="D110" s="140" t="s">
        <v>150</v>
      </c>
      <c r="E110" s="139"/>
      <c r="F110" s="140" t="s">
        <v>149</v>
      </c>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40">
        <v>1990</v>
      </c>
      <c r="AE110" s="140">
        <v>1991</v>
      </c>
      <c r="AF110" s="140">
        <v>1992</v>
      </c>
      <c r="AG110" s="140">
        <v>1993</v>
      </c>
      <c r="AH110" s="140">
        <v>1994</v>
      </c>
      <c r="AI110" s="140">
        <v>1995</v>
      </c>
      <c r="AJ110" s="140">
        <v>1996</v>
      </c>
      <c r="AK110" s="140">
        <v>1997</v>
      </c>
      <c r="AL110" s="140">
        <v>1998</v>
      </c>
      <c r="AM110" s="140">
        <v>1999</v>
      </c>
      <c r="AN110" s="140">
        <v>2000</v>
      </c>
      <c r="AO110" s="140">
        <v>2001</v>
      </c>
      <c r="AP110" s="140">
        <v>2002</v>
      </c>
      <c r="AQ110" s="140">
        <v>2003</v>
      </c>
      <c r="AR110" s="140">
        <v>2004</v>
      </c>
      <c r="AS110" s="140">
        <v>2005</v>
      </c>
      <c r="AT110" s="140">
        <v>2006</v>
      </c>
      <c r="AU110" s="140">
        <v>2007</v>
      </c>
      <c r="AV110" s="140">
        <v>2008</v>
      </c>
      <c r="AW110" s="140">
        <v>2009</v>
      </c>
      <c r="AX110" s="140">
        <v>2010</v>
      </c>
      <c r="AY110" s="140">
        <v>2011</v>
      </c>
      <c r="AZ110" s="140">
        <v>2012</v>
      </c>
      <c r="BA110" s="140">
        <v>2013</v>
      </c>
      <c r="BB110" s="140">
        <v>2014</v>
      </c>
      <c r="BC110" s="140">
        <v>2015</v>
      </c>
      <c r="BD110" s="140">
        <v>2016</v>
      </c>
      <c r="BE110" s="140">
        <v>2017</v>
      </c>
      <c r="BF110" s="140">
        <v>2018</v>
      </c>
      <c r="BG110" s="140">
        <v>2019</v>
      </c>
      <c r="BH110" s="140">
        <v>2020</v>
      </c>
      <c r="BI110" s="140">
        <v>2021</v>
      </c>
      <c r="BJ110" s="140">
        <v>2022</v>
      </c>
      <c r="BK110" s="140">
        <v>2023</v>
      </c>
      <c r="BL110" s="140">
        <v>2024</v>
      </c>
      <c r="BM110" s="140">
        <v>2025</v>
      </c>
      <c r="BN110" s="140">
        <v>2026</v>
      </c>
      <c r="BO110" s="140">
        <v>2027</v>
      </c>
      <c r="BP110" s="140">
        <v>2028</v>
      </c>
      <c r="BQ110" s="140">
        <v>2029</v>
      </c>
      <c r="BR110" s="140">
        <v>2030</v>
      </c>
      <c r="BS110" s="140">
        <v>2031</v>
      </c>
      <c r="BT110" s="140">
        <v>2032</v>
      </c>
      <c r="BU110" s="140">
        <v>2033</v>
      </c>
      <c r="BV110" s="140">
        <v>2034</v>
      </c>
      <c r="BW110" s="140">
        <v>2035</v>
      </c>
      <c r="BX110" s="140">
        <v>2036</v>
      </c>
      <c r="BY110" s="140">
        <v>2037</v>
      </c>
      <c r="BZ110" s="140">
        <v>2038</v>
      </c>
      <c r="CA110" s="140">
        <v>2039</v>
      </c>
      <c r="CB110" s="139"/>
    </row>
    <row r="111" spans="1:80" x14ac:dyDescent="0.35">
      <c r="A111" s="139"/>
      <c r="B111" s="139" t="s">
        <v>265</v>
      </c>
      <c r="C111" s="139"/>
      <c r="D111" s="139" t="s">
        <v>0</v>
      </c>
      <c r="E111" s="139"/>
      <c r="F111" s="139" t="s">
        <v>36</v>
      </c>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v>17.394764300004169</v>
      </c>
      <c r="AE111" s="139">
        <v>17.55218245559216</v>
      </c>
      <c r="AF111" s="139">
        <v>17.709600611180171</v>
      </c>
      <c r="AG111" s="139">
        <v>17.86701876676819</v>
      </c>
      <c r="AH111" s="139">
        <v>18.02443692235618</v>
      </c>
      <c r="AI111" s="139">
        <v>18.181855077944199</v>
      </c>
      <c r="AJ111" s="139">
        <v>18.33927323353219</v>
      </c>
      <c r="AK111" s="139">
        <v>18.496691389120208</v>
      </c>
      <c r="AL111" s="139">
        <v>18.654109544708209</v>
      </c>
      <c r="AM111" s="139">
        <v>18.730314168995129</v>
      </c>
      <c r="AN111" s="139">
        <v>18.806518793282052</v>
      </c>
      <c r="AO111" s="139">
        <v>18.882723417568968</v>
      </c>
      <c r="AP111" s="139">
        <v>18.958928041855891</v>
      </c>
      <c r="AQ111" s="139">
        <v>19.0351326661428</v>
      </c>
      <c r="AR111" s="139">
        <v>19.111337290429709</v>
      </c>
      <c r="AS111" s="139">
        <v>19.18754191471664</v>
      </c>
      <c r="AT111" s="139">
        <v>19.263746539003563</v>
      </c>
      <c r="AU111" s="139">
        <v>19.314951539294341</v>
      </c>
      <c r="AV111" s="139">
        <v>19.36615653958512</v>
      </c>
      <c r="AW111" s="139">
        <v>19.417361539875913</v>
      </c>
      <c r="AX111" s="139">
        <v>19.468566540166691</v>
      </c>
      <c r="AY111" s="139">
        <v>19.519771540457477</v>
      </c>
      <c r="AZ111" s="139">
        <v>19.705676273192459</v>
      </c>
      <c r="BA111" s="139">
        <v>19.891581005927438</v>
      </c>
      <c r="BB111" s="139">
        <v>20.077485738662411</v>
      </c>
      <c r="BC111" s="139">
        <v>20.26339047139739</v>
      </c>
      <c r="BD111" s="139">
        <v>20.449295204132362</v>
      </c>
      <c r="BE111" s="139">
        <v>20.767814815439802</v>
      </c>
      <c r="BF111" s="139">
        <v>21.086334426747293</v>
      </c>
      <c r="BG111" s="139">
        <v>21.404854038054641</v>
      </c>
      <c r="BH111" s="139">
        <v>21.723373649362088</v>
      </c>
      <c r="BI111" s="139">
        <v>21.723373649362088</v>
      </c>
      <c r="BJ111" s="139">
        <v>21.723373649362088</v>
      </c>
      <c r="BK111" s="139">
        <v>21.723373649362088</v>
      </c>
      <c r="BL111" s="139">
        <v>21.723373649362088</v>
      </c>
      <c r="BM111" s="139">
        <v>21.723373649362088</v>
      </c>
      <c r="BN111" s="139">
        <v>21.723373649362088</v>
      </c>
      <c r="BO111" s="139">
        <v>21.723373649362088</v>
      </c>
      <c r="BP111" s="139">
        <v>21.723373649362088</v>
      </c>
      <c r="BQ111" s="139">
        <v>21.723373649362088</v>
      </c>
      <c r="BR111" s="139">
        <v>21.723373649362088</v>
      </c>
      <c r="BS111" s="139">
        <v>21.723373649362088</v>
      </c>
      <c r="BT111" s="139">
        <v>21.723373649362088</v>
      </c>
      <c r="BU111" s="139">
        <v>21.723373649362088</v>
      </c>
      <c r="BV111" s="139">
        <v>21.723373649362088</v>
      </c>
      <c r="BW111" s="139">
        <v>21.723373649362088</v>
      </c>
      <c r="BX111" s="139">
        <v>21.723373649362088</v>
      </c>
      <c r="BY111" s="139">
        <v>21.723373649362088</v>
      </c>
      <c r="BZ111" s="139">
        <v>21.723373649362088</v>
      </c>
      <c r="CA111" s="139">
        <v>21.723373649362088</v>
      </c>
      <c r="CB111" s="139"/>
    </row>
    <row r="112" spans="1:80" x14ac:dyDescent="0.35">
      <c r="A112" s="139"/>
      <c r="B112" s="139" t="s">
        <v>265</v>
      </c>
      <c r="C112" s="139"/>
      <c r="D112" s="139" t="s">
        <v>0</v>
      </c>
      <c r="E112" s="139"/>
      <c r="F112" s="139" t="s">
        <v>37</v>
      </c>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v>18.89494167949422</v>
      </c>
      <c r="AE112" s="139">
        <v>18.950000221525968</v>
      </c>
      <c r="AF112" s="139">
        <v>19.00505876355771</v>
      </c>
      <c r="AG112" s="139">
        <v>19.060117305589468</v>
      </c>
      <c r="AH112" s="139">
        <v>19.11517584762122</v>
      </c>
      <c r="AI112" s="139">
        <v>19.170234389652979</v>
      </c>
      <c r="AJ112" s="139">
        <v>19.22529293168472</v>
      </c>
      <c r="AK112" s="139">
        <v>19.280351473716472</v>
      </c>
      <c r="AL112" s="139">
        <v>19.335410015748231</v>
      </c>
      <c r="AM112" s="139">
        <v>19.4375108871644</v>
      </c>
      <c r="AN112" s="139">
        <v>19.539611758580552</v>
      </c>
      <c r="AO112" s="139">
        <v>19.641712629996722</v>
      </c>
      <c r="AP112" s="139">
        <v>19.74381350141288</v>
      </c>
      <c r="AQ112" s="139">
        <v>19.845914372829043</v>
      </c>
      <c r="AR112" s="139">
        <v>19.948015244245198</v>
      </c>
      <c r="AS112" s="139">
        <v>20.050116115661368</v>
      </c>
      <c r="AT112" s="139">
        <v>20.152216987077523</v>
      </c>
      <c r="AU112" s="139">
        <v>20.216257515777521</v>
      </c>
      <c r="AV112" s="139">
        <v>20.280298044477501</v>
      </c>
      <c r="AW112" s="139">
        <v>20.344338573177499</v>
      </c>
      <c r="AX112" s="139">
        <v>20.408379101877479</v>
      </c>
      <c r="AY112" s="139">
        <v>20.472419630577459</v>
      </c>
      <c r="AZ112" s="139">
        <v>20.47823882478254</v>
      </c>
      <c r="BA112" s="139">
        <v>20.484058018987621</v>
      </c>
      <c r="BB112" s="139">
        <v>20.489877213192692</v>
      </c>
      <c r="BC112" s="139">
        <v>20.495696407397762</v>
      </c>
      <c r="BD112" s="139">
        <v>20.50151560160284</v>
      </c>
      <c r="BE112" s="139">
        <v>20.33764884855977</v>
      </c>
      <c r="BF112" s="139">
        <v>20.173782095516692</v>
      </c>
      <c r="BG112" s="139">
        <v>20.009915342473601</v>
      </c>
      <c r="BH112" s="139">
        <v>19.846048589430509</v>
      </c>
      <c r="BI112" s="139">
        <v>19.846048589430509</v>
      </c>
      <c r="BJ112" s="139">
        <v>19.846048589430509</v>
      </c>
      <c r="BK112" s="139">
        <v>19.846048589430509</v>
      </c>
      <c r="BL112" s="139">
        <v>19.846048589430509</v>
      </c>
      <c r="BM112" s="139">
        <v>19.846048589430509</v>
      </c>
      <c r="BN112" s="139">
        <v>19.846048589430509</v>
      </c>
      <c r="BO112" s="139">
        <v>19.846048589430509</v>
      </c>
      <c r="BP112" s="139">
        <v>19.846048589430509</v>
      </c>
      <c r="BQ112" s="139">
        <v>19.846048589430509</v>
      </c>
      <c r="BR112" s="139">
        <v>19.846048589430509</v>
      </c>
      <c r="BS112" s="139">
        <v>19.846048589430509</v>
      </c>
      <c r="BT112" s="139">
        <v>19.846048589430509</v>
      </c>
      <c r="BU112" s="139">
        <v>19.846048589430509</v>
      </c>
      <c r="BV112" s="139">
        <v>19.846048589430509</v>
      </c>
      <c r="BW112" s="139">
        <v>19.846048589430509</v>
      </c>
      <c r="BX112" s="139">
        <v>19.846048589430509</v>
      </c>
      <c r="BY112" s="139">
        <v>19.846048589430509</v>
      </c>
      <c r="BZ112" s="139">
        <v>19.846048589430509</v>
      </c>
      <c r="CA112" s="139">
        <v>19.846048589430509</v>
      </c>
      <c r="CB112" s="139"/>
    </row>
    <row r="113" spans="1:80" x14ac:dyDescent="0.35">
      <c r="A113" s="139"/>
      <c r="B113" s="139" t="s">
        <v>265</v>
      </c>
      <c r="C113" s="139"/>
      <c r="D113" s="139" t="s">
        <v>0</v>
      </c>
      <c r="E113" s="139"/>
      <c r="F113" s="139" t="s">
        <v>38</v>
      </c>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v>13.5436877898187</v>
      </c>
      <c r="AE113" s="139">
        <v>13.8234361274611</v>
      </c>
      <c r="AF113" s="139">
        <v>14.103184465103491</v>
      </c>
      <c r="AG113" s="139">
        <v>14.3829328027459</v>
      </c>
      <c r="AH113" s="139">
        <v>14.66268114038826</v>
      </c>
      <c r="AI113" s="139">
        <v>14.942429478030649</v>
      </c>
      <c r="AJ113" s="139">
        <v>15.222177815673039</v>
      </c>
      <c r="AK113" s="139">
        <v>15.501926153315441</v>
      </c>
      <c r="AL113" s="139">
        <v>15.781674490957831</v>
      </c>
      <c r="AM113" s="139">
        <v>15.926875093231512</v>
      </c>
      <c r="AN113" s="139">
        <v>16.072075695505092</v>
      </c>
      <c r="AO113" s="139">
        <v>16.217276297778771</v>
      </c>
      <c r="AP113" s="139">
        <v>16.36247690005235</v>
      </c>
      <c r="AQ113" s="139">
        <v>16.507677502326029</v>
      </c>
      <c r="AR113" s="139">
        <v>16.652878104599619</v>
      </c>
      <c r="AS113" s="139">
        <v>16.798078706873298</v>
      </c>
      <c r="AT113" s="139">
        <v>16.943279309146881</v>
      </c>
      <c r="AU113" s="139">
        <v>17.146430458614319</v>
      </c>
      <c r="AV113" s="139">
        <v>17.34958160808165</v>
      </c>
      <c r="AW113" s="139">
        <v>17.55273275754908</v>
      </c>
      <c r="AX113" s="139">
        <v>17.755883907016418</v>
      </c>
      <c r="AY113" s="139">
        <v>17.959035056483849</v>
      </c>
      <c r="AZ113" s="139">
        <v>17.93132273356494</v>
      </c>
      <c r="BA113" s="139">
        <v>17.903610410646138</v>
      </c>
      <c r="BB113" s="139">
        <v>17.875898087727229</v>
      </c>
      <c r="BC113" s="139">
        <v>17.848185764808328</v>
      </c>
      <c r="BD113" s="139">
        <v>17.820473441889519</v>
      </c>
      <c r="BE113" s="139">
        <v>17.735471725818041</v>
      </c>
      <c r="BF113" s="139">
        <v>17.650470009746563</v>
      </c>
      <c r="BG113" s="139">
        <v>17.56546829367506</v>
      </c>
      <c r="BH113" s="139">
        <v>17.480466577603679</v>
      </c>
      <c r="BI113" s="139">
        <v>17.480466577603679</v>
      </c>
      <c r="BJ113" s="139">
        <v>17.480466577603679</v>
      </c>
      <c r="BK113" s="139">
        <v>17.480466577603679</v>
      </c>
      <c r="BL113" s="139">
        <v>17.480466577603679</v>
      </c>
      <c r="BM113" s="139">
        <v>17.480466577603679</v>
      </c>
      <c r="BN113" s="139">
        <v>17.480466577603679</v>
      </c>
      <c r="BO113" s="139">
        <v>17.480466577603679</v>
      </c>
      <c r="BP113" s="139">
        <v>17.480466577603679</v>
      </c>
      <c r="BQ113" s="139">
        <v>17.480466577603679</v>
      </c>
      <c r="BR113" s="139">
        <v>17.480466577603679</v>
      </c>
      <c r="BS113" s="139">
        <v>17.480466577603679</v>
      </c>
      <c r="BT113" s="139">
        <v>17.480466577603679</v>
      </c>
      <c r="BU113" s="139">
        <v>17.480466577603679</v>
      </c>
      <c r="BV113" s="139">
        <v>17.480466577603679</v>
      </c>
      <c r="BW113" s="139">
        <v>17.480466577603679</v>
      </c>
      <c r="BX113" s="139">
        <v>17.480466577603679</v>
      </c>
      <c r="BY113" s="139">
        <v>17.480466577603679</v>
      </c>
      <c r="BZ113" s="139">
        <v>17.480466577603679</v>
      </c>
      <c r="CA113" s="139">
        <v>17.480466577603679</v>
      </c>
      <c r="CB113" s="139"/>
    </row>
    <row r="114" spans="1:80" x14ac:dyDescent="0.35">
      <c r="A114" s="139"/>
      <c r="B114" s="139" t="s">
        <v>265</v>
      </c>
      <c r="C114" s="139"/>
      <c r="D114" s="139" t="s">
        <v>0</v>
      </c>
      <c r="E114" s="139"/>
      <c r="F114" s="139" t="s">
        <v>39</v>
      </c>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v>8.2584169311753186</v>
      </c>
      <c r="AE114" s="139">
        <v>8.4970116435557017</v>
      </c>
      <c r="AF114" s="139">
        <v>8.7356063559360866</v>
      </c>
      <c r="AG114" s="139">
        <v>8.9742010683164697</v>
      </c>
      <c r="AH114" s="139">
        <v>9.2127957806968528</v>
      </c>
      <c r="AI114" s="139">
        <v>9.4513904930772252</v>
      </c>
      <c r="AJ114" s="139">
        <v>9.6899852054576101</v>
      </c>
      <c r="AK114" s="139">
        <v>9.9285799178379914</v>
      </c>
      <c r="AL114" s="139">
        <v>10.167174630218375</v>
      </c>
      <c r="AM114" s="139">
        <v>10.393302526042866</v>
      </c>
      <c r="AN114" s="139">
        <v>10.619430421867355</v>
      </c>
      <c r="AO114" s="139">
        <v>10.845558317691847</v>
      </c>
      <c r="AP114" s="139">
        <v>11.071686213516388</v>
      </c>
      <c r="AQ114" s="139">
        <v>11.297814109340807</v>
      </c>
      <c r="AR114" s="139">
        <v>11.523942005165329</v>
      </c>
      <c r="AS114" s="139">
        <v>11.750069900989851</v>
      </c>
      <c r="AT114" s="139">
        <v>11.976197796814269</v>
      </c>
      <c r="AU114" s="139">
        <v>12.111321684736435</v>
      </c>
      <c r="AV114" s="139">
        <v>12.246445572658597</v>
      </c>
      <c r="AW114" s="139">
        <v>12.381569460580762</v>
      </c>
      <c r="AX114" s="139">
        <v>12.516693348502926</v>
      </c>
      <c r="AY114" s="139">
        <v>12.65181723642509</v>
      </c>
      <c r="AZ114" s="139">
        <v>12.770078755576925</v>
      </c>
      <c r="BA114" s="139">
        <v>12.888340274728765</v>
      </c>
      <c r="BB114" s="139">
        <v>13.006601793880602</v>
      </c>
      <c r="BC114" s="139">
        <v>13.124863313032341</v>
      </c>
      <c r="BD114" s="139">
        <v>13.243124832184177</v>
      </c>
      <c r="BE114" s="139">
        <v>13.281535241302272</v>
      </c>
      <c r="BF114" s="139">
        <v>13.319945650420369</v>
      </c>
      <c r="BG114" s="139">
        <v>13.358356059538361</v>
      </c>
      <c r="BH114" s="139">
        <v>13.396766468656457</v>
      </c>
      <c r="BI114" s="139">
        <v>13.396766468656457</v>
      </c>
      <c r="BJ114" s="139">
        <v>13.396766468656457</v>
      </c>
      <c r="BK114" s="139">
        <v>13.396766468656457</v>
      </c>
      <c r="BL114" s="139">
        <v>13.396766468656457</v>
      </c>
      <c r="BM114" s="139">
        <v>13.396766468656457</v>
      </c>
      <c r="BN114" s="139">
        <v>13.396766468656457</v>
      </c>
      <c r="BO114" s="139">
        <v>13.396766468656457</v>
      </c>
      <c r="BP114" s="139">
        <v>13.396766468656457</v>
      </c>
      <c r="BQ114" s="139">
        <v>13.396766468656457</v>
      </c>
      <c r="BR114" s="139">
        <v>13.396766468656457</v>
      </c>
      <c r="BS114" s="139">
        <v>13.396766468656457</v>
      </c>
      <c r="BT114" s="139">
        <v>13.396766468656457</v>
      </c>
      <c r="BU114" s="139">
        <v>13.396766468656457</v>
      </c>
      <c r="BV114" s="139">
        <v>13.396766468656457</v>
      </c>
      <c r="BW114" s="139">
        <v>13.396766468656457</v>
      </c>
      <c r="BX114" s="139">
        <v>13.396766468656457</v>
      </c>
      <c r="BY114" s="139">
        <v>13.396766468656457</v>
      </c>
      <c r="BZ114" s="139">
        <v>13.396766468656457</v>
      </c>
      <c r="CA114" s="139">
        <v>13.396766468656457</v>
      </c>
      <c r="CB114" s="139"/>
    </row>
    <row r="115" spans="1:80" x14ac:dyDescent="0.35">
      <c r="A115" s="139"/>
      <c r="B115" s="139" t="s">
        <v>265</v>
      </c>
      <c r="C115" s="139"/>
      <c r="D115" s="139" t="s">
        <v>0</v>
      </c>
      <c r="E115" s="139"/>
      <c r="F115" s="139" t="s">
        <v>40</v>
      </c>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v>4.8388080448114357</v>
      </c>
      <c r="AE115" s="139">
        <v>4.7834720201726908</v>
      </c>
      <c r="AF115" s="139">
        <v>4.7281359955339539</v>
      </c>
      <c r="AG115" s="139">
        <v>4.6727999708952082</v>
      </c>
      <c r="AH115" s="139">
        <v>4.6174639462564713</v>
      </c>
      <c r="AI115" s="139">
        <v>4.5621279216177246</v>
      </c>
      <c r="AJ115" s="139">
        <v>4.5067918969789895</v>
      </c>
      <c r="AK115" s="139">
        <v>4.4514558723402429</v>
      </c>
      <c r="AL115" s="139">
        <v>4.3961198477014971</v>
      </c>
      <c r="AM115" s="139">
        <v>4.5005535717138985</v>
      </c>
      <c r="AN115" s="139">
        <v>4.6049872957262901</v>
      </c>
      <c r="AO115" s="139">
        <v>4.7094210197386808</v>
      </c>
      <c r="AP115" s="139">
        <v>4.8138547437510715</v>
      </c>
      <c r="AQ115" s="139">
        <v>4.9182884677634631</v>
      </c>
      <c r="AR115" s="139">
        <v>5.0227221917758538</v>
      </c>
      <c r="AS115" s="139">
        <v>5.1271559157882454</v>
      </c>
      <c r="AT115" s="139">
        <v>5.231589639800637</v>
      </c>
      <c r="AU115" s="139">
        <v>5.5965104663200034</v>
      </c>
      <c r="AV115" s="139">
        <v>5.9614312928393796</v>
      </c>
      <c r="AW115" s="139">
        <v>6.326352119358746</v>
      </c>
      <c r="AX115" s="139">
        <v>6.6912729458781115</v>
      </c>
      <c r="AY115" s="139">
        <v>7.0561937723974779</v>
      </c>
      <c r="AZ115" s="139">
        <v>7.0698843143747192</v>
      </c>
      <c r="BA115" s="139">
        <v>7.0835748563519481</v>
      </c>
      <c r="BB115" s="139">
        <v>7.0972653983291902</v>
      </c>
      <c r="BC115" s="139">
        <v>7.1109559403064209</v>
      </c>
      <c r="BD115" s="139">
        <v>7.1246464822836613</v>
      </c>
      <c r="BE115" s="139">
        <v>7.2408874783756429</v>
      </c>
      <c r="BF115" s="139">
        <v>7.3571284744676246</v>
      </c>
      <c r="BG115" s="139">
        <v>7.4733694705596054</v>
      </c>
      <c r="BH115" s="139">
        <v>7.5896104666515871</v>
      </c>
      <c r="BI115" s="139">
        <v>7.5896104666515871</v>
      </c>
      <c r="BJ115" s="139">
        <v>7.5896104666515871</v>
      </c>
      <c r="BK115" s="139">
        <v>7.5896104666515871</v>
      </c>
      <c r="BL115" s="139">
        <v>7.5896104666515871</v>
      </c>
      <c r="BM115" s="139">
        <v>7.5896104666515871</v>
      </c>
      <c r="BN115" s="139">
        <v>7.5896104666515871</v>
      </c>
      <c r="BO115" s="139">
        <v>7.5896104666515871</v>
      </c>
      <c r="BP115" s="139">
        <v>7.5896104666515871</v>
      </c>
      <c r="BQ115" s="139">
        <v>7.5896104666515871</v>
      </c>
      <c r="BR115" s="139">
        <v>7.5896104666515871</v>
      </c>
      <c r="BS115" s="139">
        <v>7.5896104666515871</v>
      </c>
      <c r="BT115" s="139">
        <v>7.5896104666515871</v>
      </c>
      <c r="BU115" s="139">
        <v>7.5896104666515871</v>
      </c>
      <c r="BV115" s="139">
        <v>7.5896104666515871</v>
      </c>
      <c r="BW115" s="139">
        <v>7.5896104666515871</v>
      </c>
      <c r="BX115" s="139">
        <v>7.5896104666515871</v>
      </c>
      <c r="BY115" s="139">
        <v>7.5896104666515871</v>
      </c>
      <c r="BZ115" s="139">
        <v>7.5896104666515871</v>
      </c>
      <c r="CA115" s="139">
        <v>7.5896104666515871</v>
      </c>
      <c r="CB115" s="139"/>
    </row>
    <row r="116" spans="1:80" x14ac:dyDescent="0.35">
      <c r="A116" s="139"/>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c r="AQ116" s="139"/>
      <c r="AR116" s="139"/>
      <c r="AS116" s="139"/>
      <c r="AT116" s="139"/>
      <c r="AU116" s="139"/>
      <c r="AV116" s="139"/>
      <c r="AW116" s="139"/>
      <c r="AX116" s="139"/>
      <c r="AY116" s="139"/>
      <c r="AZ116" s="139"/>
      <c r="BA116" s="139"/>
      <c r="BB116" s="139"/>
      <c r="BC116" s="139"/>
      <c r="BD116" s="139"/>
      <c r="BE116" s="139"/>
      <c r="BF116" s="139"/>
      <c r="BG116" s="139"/>
      <c r="BH116" s="139"/>
      <c r="BI116" s="139"/>
      <c r="BJ116" s="139"/>
      <c r="BK116" s="139"/>
      <c r="BL116" s="139"/>
      <c r="BM116" s="139"/>
      <c r="BN116" s="139"/>
      <c r="BO116" s="139"/>
      <c r="BP116" s="139"/>
      <c r="BQ116" s="139"/>
      <c r="BR116" s="139"/>
      <c r="BS116" s="139"/>
      <c r="BT116" s="139"/>
      <c r="BU116" s="139"/>
      <c r="BV116" s="139"/>
      <c r="BW116" s="139"/>
      <c r="BX116" s="139"/>
      <c r="BY116" s="139"/>
      <c r="BZ116" s="139"/>
      <c r="CA116" s="139"/>
      <c r="CB116" s="139"/>
    </row>
    <row r="117" spans="1:80" x14ac:dyDescent="0.35">
      <c r="A117" s="139"/>
      <c r="B117" s="139"/>
      <c r="C117" s="139"/>
      <c r="D117" s="140" t="s">
        <v>150</v>
      </c>
      <c r="E117" s="139"/>
      <c r="F117" s="140" t="s">
        <v>149</v>
      </c>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40">
        <v>1990</v>
      </c>
      <c r="AE117" s="140">
        <v>1991</v>
      </c>
      <c r="AF117" s="140">
        <v>1992</v>
      </c>
      <c r="AG117" s="140">
        <v>1993</v>
      </c>
      <c r="AH117" s="140">
        <v>1994</v>
      </c>
      <c r="AI117" s="140">
        <v>1995</v>
      </c>
      <c r="AJ117" s="140">
        <v>1996</v>
      </c>
      <c r="AK117" s="140">
        <v>1997</v>
      </c>
      <c r="AL117" s="140">
        <v>1998</v>
      </c>
      <c r="AM117" s="140">
        <v>1999</v>
      </c>
      <c r="AN117" s="140">
        <v>2000</v>
      </c>
      <c r="AO117" s="140">
        <v>2001</v>
      </c>
      <c r="AP117" s="140">
        <v>2002</v>
      </c>
      <c r="AQ117" s="140">
        <v>2003</v>
      </c>
      <c r="AR117" s="140">
        <v>2004</v>
      </c>
      <c r="AS117" s="140">
        <v>2005</v>
      </c>
      <c r="AT117" s="140">
        <v>2006</v>
      </c>
      <c r="AU117" s="140">
        <v>2007</v>
      </c>
      <c r="AV117" s="140">
        <v>2008</v>
      </c>
      <c r="AW117" s="140">
        <v>2009</v>
      </c>
      <c r="AX117" s="140">
        <v>2010</v>
      </c>
      <c r="AY117" s="140">
        <v>2011</v>
      </c>
      <c r="AZ117" s="140">
        <v>2012</v>
      </c>
      <c r="BA117" s="140">
        <v>2013</v>
      </c>
      <c r="BB117" s="140">
        <v>2014</v>
      </c>
      <c r="BC117" s="140">
        <v>2015</v>
      </c>
      <c r="BD117" s="140">
        <v>2016</v>
      </c>
      <c r="BE117" s="140">
        <v>2017</v>
      </c>
      <c r="BF117" s="140">
        <v>2018</v>
      </c>
      <c r="BG117" s="140">
        <v>2019</v>
      </c>
      <c r="BH117" s="140">
        <v>2020</v>
      </c>
      <c r="BI117" s="140">
        <v>2021</v>
      </c>
      <c r="BJ117" s="140">
        <v>2022</v>
      </c>
      <c r="BK117" s="140">
        <v>2023</v>
      </c>
      <c r="BL117" s="140">
        <v>2024</v>
      </c>
      <c r="BM117" s="140">
        <v>2025</v>
      </c>
      <c r="BN117" s="140">
        <v>2026</v>
      </c>
      <c r="BO117" s="140">
        <v>2027</v>
      </c>
      <c r="BP117" s="140">
        <v>2028</v>
      </c>
      <c r="BQ117" s="140">
        <v>2029</v>
      </c>
      <c r="BR117" s="140">
        <v>2030</v>
      </c>
      <c r="BS117" s="140">
        <v>2031</v>
      </c>
      <c r="BT117" s="140">
        <v>2032</v>
      </c>
      <c r="BU117" s="140">
        <v>2033</v>
      </c>
      <c r="BV117" s="140">
        <v>2034</v>
      </c>
      <c r="BW117" s="140">
        <v>2035</v>
      </c>
      <c r="BX117" s="140">
        <v>2036</v>
      </c>
      <c r="BY117" s="140">
        <v>2037</v>
      </c>
      <c r="BZ117" s="140">
        <v>2038</v>
      </c>
      <c r="CA117" s="140">
        <v>2039</v>
      </c>
      <c r="CB117" s="139"/>
    </row>
    <row r="118" spans="1:80" x14ac:dyDescent="0.35">
      <c r="A118" s="139"/>
      <c r="B118" s="139" t="s">
        <v>265</v>
      </c>
      <c r="C118" s="139"/>
      <c r="D118" s="139" t="s">
        <v>2</v>
      </c>
      <c r="E118" s="139"/>
      <c r="F118" s="139" t="s">
        <v>36</v>
      </c>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v>13.00497440251754</v>
      </c>
      <c r="AE118" s="139">
        <v>13.218364905298799</v>
      </c>
      <c r="AF118" s="139">
        <v>13.43175540807999</v>
      </c>
      <c r="AG118" s="139">
        <v>13.64514591086094</v>
      </c>
      <c r="AH118" s="139">
        <v>13.85853641364222</v>
      </c>
      <c r="AI118" s="139">
        <v>14.071926916423491</v>
      </c>
      <c r="AJ118" s="139">
        <v>14.28531741920475</v>
      </c>
      <c r="AK118" s="139">
        <v>14.498707921986028</v>
      </c>
      <c r="AL118" s="139">
        <v>14.7120984247673</v>
      </c>
      <c r="AM118" s="139">
        <v>14.925488927548569</v>
      </c>
      <c r="AN118" s="139">
        <v>15.13887943032983</v>
      </c>
      <c r="AO118" s="139">
        <v>15.352269933111071</v>
      </c>
      <c r="AP118" s="139">
        <v>15.565660435892349</v>
      </c>
      <c r="AQ118" s="139">
        <v>15.694057028713711</v>
      </c>
      <c r="AR118" s="139">
        <v>15.822453621535061</v>
      </c>
      <c r="AS118" s="139">
        <v>15.9508502143564</v>
      </c>
      <c r="AT118" s="139">
        <v>16.079246807177761</v>
      </c>
      <c r="AU118" s="139">
        <v>16.2076433999991</v>
      </c>
      <c r="AV118" s="139">
        <v>16.449359831376551</v>
      </c>
      <c r="AW118" s="139">
        <v>16.691076262753992</v>
      </c>
      <c r="AX118" s="139">
        <v>16.93279269413145</v>
      </c>
      <c r="AY118" s="139">
        <v>17.174509125508898</v>
      </c>
      <c r="AZ118" s="139">
        <v>17.054413299404349</v>
      </c>
      <c r="BA118" s="139">
        <v>16.93431747329981</v>
      </c>
      <c r="BB118" s="139">
        <v>16.814221647195261</v>
      </c>
      <c r="BC118" s="139">
        <v>16.694125821090708</v>
      </c>
      <c r="BD118" s="139">
        <v>16.574029994986162</v>
      </c>
      <c r="BE118" s="139">
        <v>16.465550583415208</v>
      </c>
      <c r="BF118" s="139">
        <v>16.357071171844282</v>
      </c>
      <c r="BG118" s="139">
        <v>16.248591760273342</v>
      </c>
      <c r="BH118" s="139">
        <v>16.140112348702402</v>
      </c>
      <c r="BI118" s="139">
        <v>16.140112348702402</v>
      </c>
      <c r="BJ118" s="139">
        <v>16.140112348702402</v>
      </c>
      <c r="BK118" s="139">
        <v>16.140112348702402</v>
      </c>
      <c r="BL118" s="139">
        <v>16.140112348702402</v>
      </c>
      <c r="BM118" s="139">
        <v>16.140112348702402</v>
      </c>
      <c r="BN118" s="139">
        <v>16.140112348702402</v>
      </c>
      <c r="BO118" s="139">
        <v>16.140112348702402</v>
      </c>
      <c r="BP118" s="139">
        <v>16.140112348702402</v>
      </c>
      <c r="BQ118" s="139">
        <v>16.140112348702402</v>
      </c>
      <c r="BR118" s="139">
        <v>16.140112348702402</v>
      </c>
      <c r="BS118" s="139">
        <v>16.140112348702402</v>
      </c>
      <c r="BT118" s="139">
        <v>16.140112348702402</v>
      </c>
      <c r="BU118" s="139">
        <v>16.140112348702402</v>
      </c>
      <c r="BV118" s="139">
        <v>16.140112348702402</v>
      </c>
      <c r="BW118" s="139">
        <v>16.140112348702402</v>
      </c>
      <c r="BX118" s="139">
        <v>16.140112348702402</v>
      </c>
      <c r="BY118" s="139">
        <v>16.140112348702402</v>
      </c>
      <c r="BZ118" s="139">
        <v>16.140112348702402</v>
      </c>
      <c r="CA118" s="139">
        <v>16.140112348702402</v>
      </c>
      <c r="CB118" s="139"/>
    </row>
    <row r="119" spans="1:80" x14ac:dyDescent="0.35">
      <c r="A119" s="139"/>
      <c r="B119" s="139" t="s">
        <v>265</v>
      </c>
      <c r="C119" s="139"/>
      <c r="D119" s="139" t="s">
        <v>2</v>
      </c>
      <c r="E119" s="139"/>
      <c r="F119" s="139" t="s">
        <v>37</v>
      </c>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v>12.119801409561351</v>
      </c>
      <c r="AE119" s="139">
        <v>12.47897206311567</v>
      </c>
      <c r="AF119" s="139">
        <v>12.83814271666998</v>
      </c>
      <c r="AG119" s="139">
        <v>13.19731337022381</v>
      </c>
      <c r="AH119" s="139">
        <v>13.556484023778189</v>
      </c>
      <c r="AI119" s="139">
        <v>13.91565467733256</v>
      </c>
      <c r="AJ119" s="139">
        <v>14.27482533088692</v>
      </c>
      <c r="AK119" s="139">
        <v>14.63399598444129</v>
      </c>
      <c r="AL119" s="139">
        <v>14.993166637995671</v>
      </c>
      <c r="AM119" s="139">
        <v>15.35233729155004</v>
      </c>
      <c r="AN119" s="139">
        <v>15.711507945104408</v>
      </c>
      <c r="AO119" s="139">
        <v>16.07067859865878</v>
      </c>
      <c r="AP119" s="139">
        <v>16.429849252213149</v>
      </c>
      <c r="AQ119" s="139">
        <v>16.53867367516202</v>
      </c>
      <c r="AR119" s="139">
        <v>16.647498098110887</v>
      </c>
      <c r="AS119" s="139">
        <v>16.756322521059758</v>
      </c>
      <c r="AT119" s="139">
        <v>16.865146944008622</v>
      </c>
      <c r="AU119" s="139">
        <v>16.9739713669575</v>
      </c>
      <c r="AV119" s="139">
        <v>17.156682436272128</v>
      </c>
      <c r="AW119" s="139">
        <v>17.33939350558677</v>
      </c>
      <c r="AX119" s="139">
        <v>17.522104574901409</v>
      </c>
      <c r="AY119" s="139">
        <v>17.704815644216051</v>
      </c>
      <c r="AZ119" s="139">
        <v>18.08014980449548</v>
      </c>
      <c r="BA119" s="139">
        <v>18.45548396477492</v>
      </c>
      <c r="BB119" s="139">
        <v>18.830818125054343</v>
      </c>
      <c r="BC119" s="139">
        <v>19.206152285333772</v>
      </c>
      <c r="BD119" s="139">
        <v>19.581486445613209</v>
      </c>
      <c r="BE119" s="139">
        <v>19.225203965284848</v>
      </c>
      <c r="BF119" s="139">
        <v>18.868921484956481</v>
      </c>
      <c r="BG119" s="139">
        <v>18.512639004628127</v>
      </c>
      <c r="BH119" s="139">
        <v>18.15635652429976</v>
      </c>
      <c r="BI119" s="139">
        <v>18.15635652429976</v>
      </c>
      <c r="BJ119" s="139">
        <v>18.15635652429976</v>
      </c>
      <c r="BK119" s="139">
        <v>18.15635652429976</v>
      </c>
      <c r="BL119" s="139">
        <v>18.15635652429976</v>
      </c>
      <c r="BM119" s="139">
        <v>18.15635652429976</v>
      </c>
      <c r="BN119" s="139">
        <v>18.15635652429976</v>
      </c>
      <c r="BO119" s="139">
        <v>18.15635652429976</v>
      </c>
      <c r="BP119" s="139">
        <v>18.15635652429976</v>
      </c>
      <c r="BQ119" s="139">
        <v>18.15635652429976</v>
      </c>
      <c r="BR119" s="139">
        <v>18.15635652429976</v>
      </c>
      <c r="BS119" s="139">
        <v>18.15635652429976</v>
      </c>
      <c r="BT119" s="139">
        <v>18.15635652429976</v>
      </c>
      <c r="BU119" s="139">
        <v>18.15635652429976</v>
      </c>
      <c r="BV119" s="139">
        <v>18.15635652429976</v>
      </c>
      <c r="BW119" s="139">
        <v>18.15635652429976</v>
      </c>
      <c r="BX119" s="139">
        <v>18.15635652429976</v>
      </c>
      <c r="BY119" s="139">
        <v>18.15635652429976</v>
      </c>
      <c r="BZ119" s="139">
        <v>18.15635652429976</v>
      </c>
      <c r="CA119" s="139">
        <v>18.15635652429976</v>
      </c>
      <c r="CB119" s="139"/>
    </row>
    <row r="120" spans="1:80" x14ac:dyDescent="0.35">
      <c r="A120" s="139"/>
      <c r="B120" s="139" t="s">
        <v>265</v>
      </c>
      <c r="C120" s="139"/>
      <c r="D120" s="139" t="s">
        <v>2</v>
      </c>
      <c r="E120" s="139"/>
      <c r="F120" s="139" t="s">
        <v>38</v>
      </c>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v>8.7609149434432432</v>
      </c>
      <c r="AE120" s="139">
        <v>9.0311672444767446</v>
      </c>
      <c r="AF120" s="139">
        <v>9.3014195455102886</v>
      </c>
      <c r="AG120" s="139">
        <v>9.5716718465434596</v>
      </c>
      <c r="AH120" s="139">
        <v>9.8419241475770303</v>
      </c>
      <c r="AI120" s="139">
        <v>10.112176448610601</v>
      </c>
      <c r="AJ120" s="139">
        <v>10.38242874964417</v>
      </c>
      <c r="AK120" s="139">
        <v>10.652681050677751</v>
      </c>
      <c r="AL120" s="139">
        <v>10.922933351711322</v>
      </c>
      <c r="AM120" s="139">
        <v>11.193185652744893</v>
      </c>
      <c r="AN120" s="139">
        <v>11.463437953778474</v>
      </c>
      <c r="AO120" s="139">
        <v>11.733690254812043</v>
      </c>
      <c r="AP120" s="139">
        <v>12.003942555845613</v>
      </c>
      <c r="AQ120" s="139">
        <v>12.222806491873369</v>
      </c>
      <c r="AR120" s="139">
        <v>12.441670427901119</v>
      </c>
      <c r="AS120" s="139">
        <v>12.660534363928889</v>
      </c>
      <c r="AT120" s="139">
        <v>12.879398299956639</v>
      </c>
      <c r="AU120" s="139">
        <v>13.041571321648989</v>
      </c>
      <c r="AV120" s="139">
        <v>13.203744343341329</v>
      </c>
      <c r="AW120" s="139">
        <v>13.365917365033692</v>
      </c>
      <c r="AX120" s="139">
        <v>13.528090386726038</v>
      </c>
      <c r="AY120" s="139">
        <v>13.690263408418399</v>
      </c>
      <c r="AZ120" s="139">
        <v>13.995405313953388</v>
      </c>
      <c r="BA120" s="139">
        <v>14.30054721948837</v>
      </c>
      <c r="BB120" s="139">
        <v>14.605689125023359</v>
      </c>
      <c r="BC120" s="139">
        <v>14.91083103055835</v>
      </c>
      <c r="BD120" s="139">
        <v>15.215972936093371</v>
      </c>
      <c r="BE120" s="139">
        <v>15.20089410451545</v>
      </c>
      <c r="BF120" s="139">
        <v>15.185815272937528</v>
      </c>
      <c r="BG120" s="139">
        <v>15.17073644135963</v>
      </c>
      <c r="BH120" s="139">
        <v>15.155657609781731</v>
      </c>
      <c r="BI120" s="139">
        <v>15.155657609781731</v>
      </c>
      <c r="BJ120" s="139">
        <v>15.155657609781731</v>
      </c>
      <c r="BK120" s="139">
        <v>15.155657609781731</v>
      </c>
      <c r="BL120" s="139">
        <v>15.155657609781731</v>
      </c>
      <c r="BM120" s="139">
        <v>15.155657609781731</v>
      </c>
      <c r="BN120" s="139">
        <v>15.155657609781731</v>
      </c>
      <c r="BO120" s="139">
        <v>15.155657609781731</v>
      </c>
      <c r="BP120" s="139">
        <v>15.155657609781731</v>
      </c>
      <c r="BQ120" s="139">
        <v>15.155657609781731</v>
      </c>
      <c r="BR120" s="139">
        <v>15.155657609781731</v>
      </c>
      <c r="BS120" s="139">
        <v>15.155657609781731</v>
      </c>
      <c r="BT120" s="139">
        <v>15.155657609781731</v>
      </c>
      <c r="BU120" s="139">
        <v>15.155657609781731</v>
      </c>
      <c r="BV120" s="139">
        <v>15.155657609781731</v>
      </c>
      <c r="BW120" s="139">
        <v>15.155657609781731</v>
      </c>
      <c r="BX120" s="139">
        <v>15.155657609781731</v>
      </c>
      <c r="BY120" s="139">
        <v>15.155657609781731</v>
      </c>
      <c r="BZ120" s="139">
        <v>15.155657609781731</v>
      </c>
      <c r="CA120" s="139">
        <v>15.155657609781731</v>
      </c>
      <c r="CB120" s="139"/>
    </row>
    <row r="121" spans="1:80" x14ac:dyDescent="0.35">
      <c r="A121" s="139"/>
      <c r="B121" s="139" t="s">
        <v>265</v>
      </c>
      <c r="C121" s="139"/>
      <c r="D121" s="139" t="s">
        <v>2</v>
      </c>
      <c r="E121" s="139"/>
      <c r="F121" s="139" t="s">
        <v>39</v>
      </c>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v>5.7342192727467367</v>
      </c>
      <c r="AE121" s="139">
        <v>5.8719950125486537</v>
      </c>
      <c r="AF121" s="139">
        <v>6.0097707523505388</v>
      </c>
      <c r="AG121" s="139">
        <v>6.1475464921522569</v>
      </c>
      <c r="AH121" s="139">
        <v>6.2853222319541722</v>
      </c>
      <c r="AI121" s="139">
        <v>6.4230979717560857</v>
      </c>
      <c r="AJ121" s="139">
        <v>6.5608737115580107</v>
      </c>
      <c r="AK121" s="139">
        <v>6.6986494513599251</v>
      </c>
      <c r="AL121" s="139">
        <v>6.8364251911618483</v>
      </c>
      <c r="AM121" s="139">
        <v>6.9742009309637627</v>
      </c>
      <c r="AN121" s="139">
        <v>7.1119766707656771</v>
      </c>
      <c r="AO121" s="139">
        <v>7.2497524105676012</v>
      </c>
      <c r="AP121" s="139">
        <v>7.3875281503695156</v>
      </c>
      <c r="AQ121" s="139">
        <v>7.7277780848823374</v>
      </c>
      <c r="AR121" s="139">
        <v>8.0680280193951575</v>
      </c>
      <c r="AS121" s="139">
        <v>8.4082779539079873</v>
      </c>
      <c r="AT121" s="139">
        <v>8.74852788842081</v>
      </c>
      <c r="AU121" s="139">
        <v>8.9279086480584464</v>
      </c>
      <c r="AV121" s="139">
        <v>9.1072894076960704</v>
      </c>
      <c r="AW121" s="139">
        <v>9.2866701673337086</v>
      </c>
      <c r="AX121" s="139">
        <v>9.4660509269713327</v>
      </c>
      <c r="AY121" s="139">
        <v>9.6454316866089709</v>
      </c>
      <c r="AZ121" s="139">
        <v>9.790239471031132</v>
      </c>
      <c r="BA121" s="139">
        <v>9.935047255453286</v>
      </c>
      <c r="BB121" s="139">
        <v>10.079855039875445</v>
      </c>
      <c r="BC121" s="139">
        <v>10.224662824297608</v>
      </c>
      <c r="BD121" s="139">
        <v>10.369470608719761</v>
      </c>
      <c r="BE121" s="139">
        <v>10.400035297987003</v>
      </c>
      <c r="BF121" s="139">
        <v>10.430599987254256</v>
      </c>
      <c r="BG121" s="139">
        <v>10.461164676521497</v>
      </c>
      <c r="BH121" s="139">
        <v>10.49172936578875</v>
      </c>
      <c r="BI121" s="139">
        <v>10.49172936578875</v>
      </c>
      <c r="BJ121" s="139">
        <v>10.49172936578875</v>
      </c>
      <c r="BK121" s="139">
        <v>10.49172936578875</v>
      </c>
      <c r="BL121" s="139">
        <v>10.49172936578875</v>
      </c>
      <c r="BM121" s="139">
        <v>10.49172936578875</v>
      </c>
      <c r="BN121" s="139">
        <v>10.49172936578875</v>
      </c>
      <c r="BO121" s="139">
        <v>10.49172936578875</v>
      </c>
      <c r="BP121" s="139">
        <v>10.49172936578875</v>
      </c>
      <c r="BQ121" s="139">
        <v>10.49172936578875</v>
      </c>
      <c r="BR121" s="139">
        <v>10.49172936578875</v>
      </c>
      <c r="BS121" s="139">
        <v>10.49172936578875</v>
      </c>
      <c r="BT121" s="139">
        <v>10.49172936578875</v>
      </c>
      <c r="BU121" s="139">
        <v>10.49172936578875</v>
      </c>
      <c r="BV121" s="139">
        <v>10.49172936578875</v>
      </c>
      <c r="BW121" s="139">
        <v>10.49172936578875</v>
      </c>
      <c r="BX121" s="139">
        <v>10.49172936578875</v>
      </c>
      <c r="BY121" s="139">
        <v>10.49172936578875</v>
      </c>
      <c r="BZ121" s="139">
        <v>10.49172936578875</v>
      </c>
      <c r="CA121" s="139">
        <v>10.49172936578875</v>
      </c>
      <c r="CB121" s="139"/>
    </row>
    <row r="122" spans="1:80" x14ac:dyDescent="0.35">
      <c r="A122" s="139"/>
      <c r="B122" s="139" t="s">
        <v>265</v>
      </c>
      <c r="C122" s="139"/>
      <c r="D122" s="139" t="s">
        <v>2</v>
      </c>
      <c r="E122" s="139"/>
      <c r="F122" s="139" t="s">
        <v>40</v>
      </c>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v>6.198040819965752</v>
      </c>
      <c r="AE122" s="139">
        <v>5.9016357211043591</v>
      </c>
      <c r="AF122" s="139">
        <v>5.6052306222431172</v>
      </c>
      <c r="AG122" s="139">
        <v>5.3088255233817394</v>
      </c>
      <c r="AH122" s="139">
        <v>5.0124204245203527</v>
      </c>
      <c r="AI122" s="139">
        <v>4.7160153256589741</v>
      </c>
      <c r="AJ122" s="139">
        <v>4.4196102267975856</v>
      </c>
      <c r="AK122" s="139">
        <v>4.1232051279362079</v>
      </c>
      <c r="AL122" s="139">
        <v>3.8268000290748212</v>
      </c>
      <c r="AM122" s="139">
        <v>3.530394930213443</v>
      </c>
      <c r="AN122" s="139">
        <v>3.2339898313520554</v>
      </c>
      <c r="AO122" s="139">
        <v>2.9375847324906781</v>
      </c>
      <c r="AP122" s="139">
        <v>2.6411796336292901</v>
      </c>
      <c r="AQ122" s="139">
        <v>3.0406942131245489</v>
      </c>
      <c r="AR122" s="139">
        <v>3.4402087926198073</v>
      </c>
      <c r="AS122" s="139">
        <v>3.8397233721150665</v>
      </c>
      <c r="AT122" s="139">
        <v>4.239237951610324</v>
      </c>
      <c r="AU122" s="139">
        <v>4.6387525311055837</v>
      </c>
      <c r="AV122" s="139">
        <v>4.9498387569789379</v>
      </c>
      <c r="AW122" s="139">
        <v>5.260924982852293</v>
      </c>
      <c r="AX122" s="139">
        <v>5.5720112087256481</v>
      </c>
      <c r="AY122" s="139">
        <v>5.8830974345989926</v>
      </c>
      <c r="AZ122" s="139">
        <v>5.836342189240554</v>
      </c>
      <c r="BA122" s="139">
        <v>5.7895869438821057</v>
      </c>
      <c r="BB122" s="139">
        <v>5.7428316985236556</v>
      </c>
      <c r="BC122" s="139">
        <v>5.6960764531652082</v>
      </c>
      <c r="BD122" s="139">
        <v>5.6493212078067598</v>
      </c>
      <c r="BE122" s="139">
        <v>5.7758515023041852</v>
      </c>
      <c r="BF122" s="139">
        <v>5.9023817968016106</v>
      </c>
      <c r="BG122" s="139">
        <v>6.0289120912990377</v>
      </c>
      <c r="BH122" s="139">
        <v>6.1554423857964631</v>
      </c>
      <c r="BI122" s="139">
        <v>6.1554423857964631</v>
      </c>
      <c r="BJ122" s="139">
        <v>6.1554423857964631</v>
      </c>
      <c r="BK122" s="139">
        <v>6.1554423857964631</v>
      </c>
      <c r="BL122" s="139">
        <v>6.1554423857964631</v>
      </c>
      <c r="BM122" s="139">
        <v>6.1554423857964631</v>
      </c>
      <c r="BN122" s="139">
        <v>6.1554423857964631</v>
      </c>
      <c r="BO122" s="139">
        <v>6.1554423857964631</v>
      </c>
      <c r="BP122" s="139">
        <v>6.1554423857964631</v>
      </c>
      <c r="BQ122" s="139">
        <v>6.1554423857964631</v>
      </c>
      <c r="BR122" s="139">
        <v>6.1554423857964631</v>
      </c>
      <c r="BS122" s="139">
        <v>6.1554423857964631</v>
      </c>
      <c r="BT122" s="139">
        <v>6.1554423857964631</v>
      </c>
      <c r="BU122" s="139">
        <v>6.1554423857964631</v>
      </c>
      <c r="BV122" s="139">
        <v>6.1554423857964631</v>
      </c>
      <c r="BW122" s="139">
        <v>6.1554423857964631</v>
      </c>
      <c r="BX122" s="139">
        <v>6.1554423857964631</v>
      </c>
      <c r="BY122" s="139">
        <v>6.1554423857964631</v>
      </c>
      <c r="BZ122" s="139">
        <v>6.1554423857964631</v>
      </c>
      <c r="CA122" s="139">
        <v>6.1554423857964631</v>
      </c>
      <c r="CB122" s="139"/>
    </row>
    <row r="123" spans="1:80" x14ac:dyDescent="0.35">
      <c r="A123" s="139"/>
      <c r="B123" s="139"/>
      <c r="C123" s="140"/>
      <c r="D123" s="139"/>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39"/>
      <c r="AX123" s="139"/>
      <c r="AY123" s="139"/>
      <c r="AZ123" s="139"/>
      <c r="BA123" s="139"/>
      <c r="BB123" s="139"/>
      <c r="BC123" s="139"/>
      <c r="BD123" s="139"/>
      <c r="BE123" s="139"/>
      <c r="BF123" s="139"/>
      <c r="BG123" s="139"/>
      <c r="BH123" s="139"/>
      <c r="BI123" s="139"/>
      <c r="BJ123" s="139"/>
      <c r="BK123" s="139"/>
      <c r="BL123" s="139"/>
      <c r="BM123" s="139"/>
      <c r="BN123" s="139"/>
      <c r="BO123" s="139"/>
      <c r="BP123" s="139"/>
      <c r="BQ123" s="139"/>
      <c r="BR123" s="139"/>
      <c r="BS123" s="139"/>
      <c r="BT123" s="139"/>
      <c r="BU123" s="139"/>
      <c r="BV123" s="139"/>
      <c r="BW123" s="139"/>
      <c r="BX123" s="139"/>
      <c r="BY123" s="139"/>
      <c r="BZ123" s="139"/>
      <c r="CA123" s="139"/>
      <c r="CB123" s="139"/>
    </row>
    <row r="124" spans="1:80" x14ac:dyDescent="0.35">
      <c r="A124" s="139"/>
      <c r="B124" s="139"/>
      <c r="C124" s="139"/>
      <c r="D124" s="140" t="s">
        <v>151</v>
      </c>
      <c r="E124" s="139"/>
      <c r="F124" s="140" t="s">
        <v>149</v>
      </c>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40">
        <v>1990</v>
      </c>
      <c r="AE124" s="140">
        <v>1991</v>
      </c>
      <c r="AF124" s="140">
        <v>1992</v>
      </c>
      <c r="AG124" s="140">
        <v>1993</v>
      </c>
      <c r="AH124" s="140">
        <v>1994</v>
      </c>
      <c r="AI124" s="140">
        <v>1995</v>
      </c>
      <c r="AJ124" s="140">
        <v>1996</v>
      </c>
      <c r="AK124" s="140">
        <v>1997</v>
      </c>
      <c r="AL124" s="140">
        <v>1998</v>
      </c>
      <c r="AM124" s="140">
        <v>1999</v>
      </c>
      <c r="AN124" s="140">
        <v>2000</v>
      </c>
      <c r="AO124" s="140">
        <v>2001</v>
      </c>
      <c r="AP124" s="140">
        <v>2002</v>
      </c>
      <c r="AQ124" s="140">
        <v>2003</v>
      </c>
      <c r="AR124" s="140">
        <v>2004</v>
      </c>
      <c r="AS124" s="140">
        <v>2005</v>
      </c>
      <c r="AT124" s="140">
        <v>2006</v>
      </c>
      <c r="AU124" s="140">
        <v>2007</v>
      </c>
      <c r="AV124" s="140">
        <v>2008</v>
      </c>
      <c r="AW124" s="140">
        <v>2009</v>
      </c>
      <c r="AX124" s="140">
        <v>2010</v>
      </c>
      <c r="AY124" s="140">
        <v>2011</v>
      </c>
      <c r="AZ124" s="140">
        <v>2012</v>
      </c>
      <c r="BA124" s="140">
        <v>2013</v>
      </c>
      <c r="BB124" s="140">
        <v>2014</v>
      </c>
      <c r="BC124" s="140">
        <v>2015</v>
      </c>
      <c r="BD124" s="140">
        <v>2016</v>
      </c>
      <c r="BE124" s="140">
        <v>2017</v>
      </c>
      <c r="BF124" s="140">
        <v>2018</v>
      </c>
      <c r="BG124" s="140">
        <v>2019</v>
      </c>
      <c r="BH124" s="140">
        <v>2020</v>
      </c>
      <c r="BI124" s="140">
        <v>2021</v>
      </c>
      <c r="BJ124" s="140">
        <v>2022</v>
      </c>
      <c r="BK124" s="140">
        <v>2023</v>
      </c>
      <c r="BL124" s="140">
        <v>2024</v>
      </c>
      <c r="BM124" s="140">
        <v>2025</v>
      </c>
      <c r="BN124" s="140">
        <v>2026</v>
      </c>
      <c r="BO124" s="140">
        <v>2027</v>
      </c>
      <c r="BP124" s="140">
        <v>2028</v>
      </c>
      <c r="BQ124" s="140">
        <v>2029</v>
      </c>
      <c r="BR124" s="140">
        <v>2030</v>
      </c>
      <c r="BS124" s="140">
        <v>2031</v>
      </c>
      <c r="BT124" s="140">
        <v>2032</v>
      </c>
      <c r="BU124" s="140">
        <v>2033</v>
      </c>
      <c r="BV124" s="140">
        <v>2034</v>
      </c>
      <c r="BW124" s="140">
        <v>2035</v>
      </c>
      <c r="BX124" s="140">
        <v>2036</v>
      </c>
      <c r="BY124" s="140">
        <v>2037</v>
      </c>
      <c r="BZ124" s="140">
        <v>2038</v>
      </c>
      <c r="CA124" s="140">
        <v>2039</v>
      </c>
      <c r="CB124" s="139"/>
    </row>
    <row r="125" spans="1:80" x14ac:dyDescent="0.35">
      <c r="A125" s="139"/>
      <c r="B125" s="139" t="s">
        <v>265</v>
      </c>
      <c r="C125" s="139"/>
      <c r="D125" s="139" t="s">
        <v>0</v>
      </c>
      <c r="E125" s="139"/>
      <c r="F125" s="139" t="s">
        <v>36</v>
      </c>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f>AD143+AD157+AD172</f>
        <v>17.394764300004169</v>
      </c>
      <c r="AE125" s="139">
        <f t="shared" ref="AE125:BI125" si="0">AE143+AE157+AE172</f>
        <v>17.55218245559216</v>
      </c>
      <c r="AF125" s="139">
        <f>AF143+AF157+AF172</f>
        <v>17.709600611180171</v>
      </c>
      <c r="AG125" s="139">
        <f t="shared" si="0"/>
        <v>17.86701876676819</v>
      </c>
      <c r="AH125" s="139">
        <f t="shared" si="0"/>
        <v>18.02443692235618</v>
      </c>
      <c r="AI125" s="139">
        <f t="shared" si="0"/>
        <v>18.181855077944199</v>
      </c>
      <c r="AJ125" s="139">
        <f t="shared" si="0"/>
        <v>18.33927323353219</v>
      </c>
      <c r="AK125" s="139">
        <f t="shared" si="0"/>
        <v>18.496691389120208</v>
      </c>
      <c r="AL125" s="139">
        <f t="shared" si="0"/>
        <v>18.654109544708209</v>
      </c>
      <c r="AM125" s="139">
        <f t="shared" si="0"/>
        <v>18.730314168995129</v>
      </c>
      <c r="AN125" s="139">
        <f t="shared" si="0"/>
        <v>18.806518793282052</v>
      </c>
      <c r="AO125" s="139">
        <f t="shared" si="0"/>
        <v>18.882723417568968</v>
      </c>
      <c r="AP125" s="139">
        <f t="shared" si="0"/>
        <v>18.958928041855891</v>
      </c>
      <c r="AQ125" s="139">
        <f t="shared" si="0"/>
        <v>19.0351326661428</v>
      </c>
      <c r="AR125" s="139">
        <f t="shared" si="0"/>
        <v>19.111337290429709</v>
      </c>
      <c r="AS125" s="139">
        <f t="shared" si="0"/>
        <v>19.18754191471664</v>
      </c>
      <c r="AT125" s="139">
        <f t="shared" si="0"/>
        <v>19.263746539003563</v>
      </c>
      <c r="AU125" s="139">
        <f t="shared" si="0"/>
        <v>19.314951539294341</v>
      </c>
      <c r="AV125" s="139">
        <f t="shared" si="0"/>
        <v>19.36615653958512</v>
      </c>
      <c r="AW125" s="139">
        <f t="shared" si="0"/>
        <v>19.417361539875913</v>
      </c>
      <c r="AX125" s="139">
        <f t="shared" si="0"/>
        <v>19.468566540166691</v>
      </c>
      <c r="AY125" s="139">
        <f t="shared" si="0"/>
        <v>19.519771540457477</v>
      </c>
      <c r="AZ125" s="139">
        <f t="shared" si="0"/>
        <v>19.705676273192459</v>
      </c>
      <c r="BA125" s="139">
        <f t="shared" si="0"/>
        <v>19.891581005927438</v>
      </c>
      <c r="BB125" s="139">
        <f t="shared" si="0"/>
        <v>20.077485738662411</v>
      </c>
      <c r="BC125" s="139">
        <f t="shared" si="0"/>
        <v>20.26339047139739</v>
      </c>
      <c r="BD125" s="139">
        <f t="shared" si="0"/>
        <v>20.449295204132362</v>
      </c>
      <c r="BE125" s="139">
        <f t="shared" si="0"/>
        <v>20.767814815439802</v>
      </c>
      <c r="BF125" s="139">
        <f t="shared" si="0"/>
        <v>21.086334426747293</v>
      </c>
      <c r="BG125" s="139">
        <f t="shared" si="0"/>
        <v>21.404854038054641</v>
      </c>
      <c r="BH125" s="139">
        <f t="shared" si="0"/>
        <v>21.723373649362088</v>
      </c>
      <c r="BI125" s="139">
        <f t="shared" si="0"/>
        <v>21.723373649362088</v>
      </c>
      <c r="BJ125" s="139">
        <f t="shared" ref="BJ125" si="1">BJ143+BJ157+BJ172</f>
        <v>21.723373649362088</v>
      </c>
      <c r="BK125" s="139">
        <f>BK143+BK157+BK172</f>
        <v>21.723373649362088</v>
      </c>
      <c r="BL125" s="139">
        <f>BL130*($BK$125/$BK$130)</f>
        <v>21.477535461468094</v>
      </c>
      <c r="BM125" s="139">
        <f t="shared" ref="BM125:CA125" si="2">BM130*($BK$125/$BK$130)</f>
        <v>21.395589398836755</v>
      </c>
      <c r="BN125" s="139">
        <f>BN130*($BK$125/$BK$130)</f>
        <v>21.313643336205416</v>
      </c>
      <c r="BO125" s="139">
        <f t="shared" si="2"/>
        <v>21.231697273574088</v>
      </c>
      <c r="BP125" s="139">
        <f t="shared" si="2"/>
        <v>21.149751210942746</v>
      </c>
      <c r="BQ125" s="139">
        <f t="shared" si="2"/>
        <v>21.067805148311411</v>
      </c>
      <c r="BR125" s="139">
        <f t="shared" si="2"/>
        <v>21.101404490305491</v>
      </c>
      <c r="BS125" s="139">
        <f t="shared" si="2"/>
        <v>21.135003832299557</v>
      </c>
      <c r="BT125" s="139">
        <f t="shared" si="2"/>
        <v>21.168603174293601</v>
      </c>
      <c r="BU125" s="139">
        <f t="shared" si="2"/>
        <v>21.202202516287674</v>
      </c>
      <c r="BV125" s="139">
        <f t="shared" si="2"/>
        <v>21.235801858281718</v>
      </c>
      <c r="BW125" s="139">
        <f t="shared" si="2"/>
        <v>21.26940120027578</v>
      </c>
      <c r="BX125" s="139">
        <f t="shared" si="2"/>
        <v>21.303000542269849</v>
      </c>
      <c r="BY125" s="139">
        <f t="shared" si="2"/>
        <v>21.336599884263901</v>
      </c>
      <c r="BZ125" s="139">
        <f t="shared" si="2"/>
        <v>21.370199226257967</v>
      </c>
      <c r="CA125" s="139">
        <f t="shared" si="2"/>
        <v>21.403798568252011</v>
      </c>
      <c r="CB125" s="139"/>
    </row>
    <row r="126" spans="1:80" x14ac:dyDescent="0.35">
      <c r="A126" s="139"/>
      <c r="B126" s="139" t="s">
        <v>265</v>
      </c>
      <c r="C126" s="139"/>
      <c r="D126" s="139" t="s">
        <v>0</v>
      </c>
      <c r="E126" s="139"/>
      <c r="F126" s="139" t="s">
        <v>37</v>
      </c>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f>AD144+AD158+AD173</f>
        <v>18.89494167949422</v>
      </c>
      <c r="AE126" s="139">
        <f t="shared" ref="AE126:AS126" si="3">AE144+AE158+AE173</f>
        <v>18.950000221525968</v>
      </c>
      <c r="AF126" s="139">
        <f t="shared" si="3"/>
        <v>19.00505876355771</v>
      </c>
      <c r="AG126" s="139">
        <f t="shared" si="3"/>
        <v>19.060117305589468</v>
      </c>
      <c r="AH126" s="139">
        <f t="shared" si="3"/>
        <v>19.11517584762122</v>
      </c>
      <c r="AI126" s="139">
        <f t="shared" si="3"/>
        <v>19.170234389652979</v>
      </c>
      <c r="AJ126" s="139">
        <f t="shared" si="3"/>
        <v>19.22529293168472</v>
      </c>
      <c r="AK126" s="139">
        <f t="shared" si="3"/>
        <v>19.280351473716472</v>
      </c>
      <c r="AL126" s="139">
        <f t="shared" si="3"/>
        <v>19.335410015748231</v>
      </c>
      <c r="AM126" s="139">
        <f t="shared" si="3"/>
        <v>19.4375108871644</v>
      </c>
      <c r="AN126" s="139">
        <f t="shared" si="3"/>
        <v>19.539611758580552</v>
      </c>
      <c r="AO126" s="139">
        <f t="shared" si="3"/>
        <v>19.641712629996722</v>
      </c>
      <c r="AP126" s="139">
        <f t="shared" si="3"/>
        <v>19.74381350141288</v>
      </c>
      <c r="AQ126" s="139">
        <f t="shared" si="3"/>
        <v>19.845914372829043</v>
      </c>
      <c r="AR126" s="139">
        <f t="shared" si="3"/>
        <v>19.948015244245198</v>
      </c>
      <c r="AS126" s="139">
        <f t="shared" si="3"/>
        <v>20.050116115661368</v>
      </c>
      <c r="AT126" s="139">
        <f t="shared" ref="AT126:BK126" si="4">AT144+AT158+AT173</f>
        <v>20.152216987077523</v>
      </c>
      <c r="AU126" s="139">
        <f t="shared" si="4"/>
        <v>20.216257515777521</v>
      </c>
      <c r="AV126" s="139">
        <f t="shared" si="4"/>
        <v>20.280298044477501</v>
      </c>
      <c r="AW126" s="139">
        <f t="shared" si="4"/>
        <v>20.344338573177499</v>
      </c>
      <c r="AX126" s="139">
        <f t="shared" si="4"/>
        <v>20.408379101877479</v>
      </c>
      <c r="AY126" s="139">
        <f t="shared" si="4"/>
        <v>20.472419630577459</v>
      </c>
      <c r="AZ126" s="139">
        <f t="shared" si="4"/>
        <v>20.47823882478254</v>
      </c>
      <c r="BA126" s="139">
        <f t="shared" si="4"/>
        <v>20.484058018987621</v>
      </c>
      <c r="BB126" s="139">
        <f t="shared" si="4"/>
        <v>20.489877213192692</v>
      </c>
      <c r="BC126" s="139">
        <f t="shared" si="4"/>
        <v>20.495696407397762</v>
      </c>
      <c r="BD126" s="139">
        <f t="shared" si="4"/>
        <v>20.50151560160284</v>
      </c>
      <c r="BE126" s="139">
        <f t="shared" si="4"/>
        <v>20.33764884855977</v>
      </c>
      <c r="BF126" s="139">
        <f t="shared" si="4"/>
        <v>20.173782095516692</v>
      </c>
      <c r="BG126" s="139">
        <f t="shared" si="4"/>
        <v>20.009915342473601</v>
      </c>
      <c r="BH126" s="139">
        <f t="shared" si="4"/>
        <v>19.846048589430509</v>
      </c>
      <c r="BI126" s="139">
        <f t="shared" si="4"/>
        <v>19.846048589430509</v>
      </c>
      <c r="BJ126" s="139">
        <f t="shared" si="4"/>
        <v>19.846048589430509</v>
      </c>
      <c r="BK126" s="139">
        <f t="shared" si="4"/>
        <v>19.846048589430509</v>
      </c>
      <c r="BL126" s="139">
        <f>BL130*($BK$126/$BK$130)</f>
        <v>19.62145563711875</v>
      </c>
      <c r="BM126" s="139">
        <f t="shared" ref="BM126:CA126" si="5">BM130*($BK$126/$BK$130)</f>
        <v>19.546591319681486</v>
      </c>
      <c r="BN126" s="139">
        <f t="shared" si="5"/>
        <v>19.471727002244226</v>
      </c>
      <c r="BO126" s="139">
        <f t="shared" si="5"/>
        <v>19.396862684806976</v>
      </c>
      <c r="BP126" s="139">
        <f t="shared" si="5"/>
        <v>19.321998367369712</v>
      </c>
      <c r="BQ126" s="139">
        <f t="shared" si="5"/>
        <v>19.247134049932455</v>
      </c>
      <c r="BR126" s="139">
        <f t="shared" si="5"/>
        <v>19.277829750542796</v>
      </c>
      <c r="BS126" s="139">
        <f t="shared" si="5"/>
        <v>19.308525451153127</v>
      </c>
      <c r="BT126" s="139">
        <f t="shared" si="5"/>
        <v>19.339221151763436</v>
      </c>
      <c r="BU126" s="139">
        <f t="shared" si="5"/>
        <v>19.36991685237377</v>
      </c>
      <c r="BV126" s="139">
        <f t="shared" si="5"/>
        <v>19.400612552984079</v>
      </c>
      <c r="BW126" s="139">
        <f t="shared" si="5"/>
        <v>19.431308253594405</v>
      </c>
      <c r="BX126" s="139">
        <f t="shared" si="5"/>
        <v>19.462003954204736</v>
      </c>
      <c r="BY126" s="139">
        <f t="shared" si="5"/>
        <v>19.492699654815052</v>
      </c>
      <c r="BZ126" s="139">
        <f t="shared" si="5"/>
        <v>19.523395355425382</v>
      </c>
      <c r="CA126" s="139">
        <f t="shared" si="5"/>
        <v>19.554091056035691</v>
      </c>
      <c r="CB126" s="139"/>
    </row>
    <row r="127" spans="1:80" x14ac:dyDescent="0.35">
      <c r="A127" s="139"/>
      <c r="B127" s="139" t="s">
        <v>265</v>
      </c>
      <c r="C127" s="139"/>
      <c r="D127" s="139" t="s">
        <v>0</v>
      </c>
      <c r="E127" s="139"/>
      <c r="F127" s="139" t="s">
        <v>38</v>
      </c>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f>AD145+AD159+AD174</f>
        <v>13.5436877898187</v>
      </c>
      <c r="AE127" s="139">
        <f t="shared" ref="AE127:AS127" si="6">AE145+AE159+AE174</f>
        <v>13.8234361274611</v>
      </c>
      <c r="AF127" s="139">
        <f t="shared" si="6"/>
        <v>14.103184465103491</v>
      </c>
      <c r="AG127" s="139">
        <f t="shared" si="6"/>
        <v>14.3829328027459</v>
      </c>
      <c r="AH127" s="139">
        <f t="shared" si="6"/>
        <v>14.66268114038826</v>
      </c>
      <c r="AI127" s="139">
        <f t="shared" si="6"/>
        <v>14.942429478030649</v>
      </c>
      <c r="AJ127" s="139">
        <f t="shared" si="6"/>
        <v>15.222177815673039</v>
      </c>
      <c r="AK127" s="139">
        <f t="shared" si="6"/>
        <v>15.501926153315441</v>
      </c>
      <c r="AL127" s="139">
        <f t="shared" si="6"/>
        <v>15.781674490957831</v>
      </c>
      <c r="AM127" s="139">
        <f t="shared" si="6"/>
        <v>15.926875093231512</v>
      </c>
      <c r="AN127" s="139">
        <f t="shared" si="6"/>
        <v>16.072075695505092</v>
      </c>
      <c r="AO127" s="139">
        <f t="shared" si="6"/>
        <v>16.217276297778771</v>
      </c>
      <c r="AP127" s="139">
        <f t="shared" si="6"/>
        <v>16.36247690005235</v>
      </c>
      <c r="AQ127" s="139">
        <f t="shared" si="6"/>
        <v>16.507677502326029</v>
      </c>
      <c r="AR127" s="139">
        <f t="shared" si="6"/>
        <v>16.652878104599619</v>
      </c>
      <c r="AS127" s="139">
        <f t="shared" si="6"/>
        <v>16.798078706873298</v>
      </c>
      <c r="AT127" s="139">
        <f t="shared" ref="AT127:BK127" si="7">AT145+AT159+AT174</f>
        <v>16.943279309146881</v>
      </c>
      <c r="AU127" s="139">
        <f t="shared" si="7"/>
        <v>17.146430458614319</v>
      </c>
      <c r="AV127" s="139">
        <f t="shared" si="7"/>
        <v>17.34958160808165</v>
      </c>
      <c r="AW127" s="139">
        <f t="shared" si="7"/>
        <v>17.55273275754908</v>
      </c>
      <c r="AX127" s="139">
        <f t="shared" si="7"/>
        <v>17.755883907016418</v>
      </c>
      <c r="AY127" s="139">
        <f t="shared" si="7"/>
        <v>17.959035056483849</v>
      </c>
      <c r="AZ127" s="139">
        <f t="shared" si="7"/>
        <v>17.93132273356494</v>
      </c>
      <c r="BA127" s="139">
        <f t="shared" si="7"/>
        <v>17.903610410646138</v>
      </c>
      <c r="BB127" s="139">
        <f t="shared" si="7"/>
        <v>17.875898087727229</v>
      </c>
      <c r="BC127" s="139">
        <f t="shared" si="7"/>
        <v>17.848185764808328</v>
      </c>
      <c r="BD127" s="139">
        <f t="shared" si="7"/>
        <v>17.820473441889519</v>
      </c>
      <c r="BE127" s="139">
        <f t="shared" si="7"/>
        <v>17.735471725818041</v>
      </c>
      <c r="BF127" s="139">
        <f t="shared" si="7"/>
        <v>17.650470009746563</v>
      </c>
      <c r="BG127" s="139">
        <f t="shared" si="7"/>
        <v>17.56546829367506</v>
      </c>
      <c r="BH127" s="139">
        <f t="shared" si="7"/>
        <v>17.480466577603679</v>
      </c>
      <c r="BI127" s="139">
        <f t="shared" si="7"/>
        <v>17.480466577603679</v>
      </c>
      <c r="BJ127" s="139">
        <f t="shared" si="7"/>
        <v>17.480466577603679</v>
      </c>
      <c r="BK127" s="139">
        <f t="shared" si="7"/>
        <v>17.480466577603679</v>
      </c>
      <c r="BL127" s="139">
        <f>BL130*($BK$127/$BK$130)</f>
        <v>17.282644347210574</v>
      </c>
      <c r="BM127" s="139">
        <f t="shared" ref="BM127:CA127" si="8">BM130*($BK$127/$BK$130)</f>
        <v>17.2167036037462</v>
      </c>
      <c r="BN127" s="139">
        <f t="shared" si="8"/>
        <v>17.150762860281823</v>
      </c>
      <c r="BO127" s="139">
        <f t="shared" si="8"/>
        <v>17.08482211681746</v>
      </c>
      <c r="BP127" s="139">
        <f t="shared" si="8"/>
        <v>17.018881373353082</v>
      </c>
      <c r="BQ127" s="139">
        <f t="shared" si="8"/>
        <v>16.952940629888712</v>
      </c>
      <c r="BR127" s="139">
        <f t="shared" si="8"/>
        <v>16.979977506583701</v>
      </c>
      <c r="BS127" s="139">
        <f t="shared" si="8"/>
        <v>17.00701438327868</v>
      </c>
      <c r="BT127" s="139">
        <f t="shared" si="8"/>
        <v>17.034051259973641</v>
      </c>
      <c r="BU127" s="139">
        <f t="shared" si="8"/>
        <v>17.061088136668623</v>
      </c>
      <c r="BV127" s="139">
        <f t="shared" si="8"/>
        <v>17.088125013363584</v>
      </c>
      <c r="BW127" s="139">
        <f t="shared" si="8"/>
        <v>17.115161890058562</v>
      </c>
      <c r="BX127" s="139">
        <f t="shared" si="8"/>
        <v>17.142198766753541</v>
      </c>
      <c r="BY127" s="139">
        <f t="shared" si="8"/>
        <v>17.169235643448509</v>
      </c>
      <c r="BZ127" s="139">
        <f t="shared" si="8"/>
        <v>17.196272520143488</v>
      </c>
      <c r="CA127" s="139">
        <f t="shared" si="8"/>
        <v>17.223309396838449</v>
      </c>
      <c r="CB127" s="139"/>
    </row>
    <row r="128" spans="1:80" x14ac:dyDescent="0.35">
      <c r="A128" s="139"/>
      <c r="B128" s="139" t="s">
        <v>265</v>
      </c>
      <c r="C128" s="139"/>
      <c r="D128" s="139" t="s">
        <v>0</v>
      </c>
      <c r="E128" s="139"/>
      <c r="F128" s="139" t="s">
        <v>39</v>
      </c>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f>AD146+AD160+AD175</f>
        <v>8.2584169311753186</v>
      </c>
      <c r="AE128" s="139">
        <f t="shared" ref="AE128:AS128" si="9">AE146+AE160+AE175</f>
        <v>8.4970116435557017</v>
      </c>
      <c r="AF128" s="139">
        <f t="shared" si="9"/>
        <v>8.7356063559360866</v>
      </c>
      <c r="AG128" s="139">
        <f t="shared" si="9"/>
        <v>8.9742010683164697</v>
      </c>
      <c r="AH128" s="139">
        <f t="shared" si="9"/>
        <v>9.2127957806968528</v>
      </c>
      <c r="AI128" s="139">
        <f t="shared" si="9"/>
        <v>9.4513904930772252</v>
      </c>
      <c r="AJ128" s="139">
        <f t="shared" si="9"/>
        <v>9.6899852054576101</v>
      </c>
      <c r="AK128" s="139">
        <f t="shared" si="9"/>
        <v>9.9285799178379914</v>
      </c>
      <c r="AL128" s="139">
        <f t="shared" si="9"/>
        <v>10.167174630218375</v>
      </c>
      <c r="AM128" s="139">
        <f t="shared" si="9"/>
        <v>10.393302526042866</v>
      </c>
      <c r="AN128" s="139">
        <f t="shared" si="9"/>
        <v>10.619430421867355</v>
      </c>
      <c r="AO128" s="139">
        <f t="shared" si="9"/>
        <v>10.845558317691847</v>
      </c>
      <c r="AP128" s="139">
        <f t="shared" si="9"/>
        <v>11.071686213516388</v>
      </c>
      <c r="AQ128" s="139">
        <f t="shared" si="9"/>
        <v>11.297814109340807</v>
      </c>
      <c r="AR128" s="139">
        <f t="shared" si="9"/>
        <v>11.523942005165329</v>
      </c>
      <c r="AS128" s="139">
        <f t="shared" si="9"/>
        <v>11.750069900989851</v>
      </c>
      <c r="AT128" s="139">
        <f t="shared" ref="AT128:BK128" si="10">AT146+AT160+AT175</f>
        <v>11.976197796814269</v>
      </c>
      <c r="AU128" s="139">
        <f t="shared" si="10"/>
        <v>12.111321684736435</v>
      </c>
      <c r="AV128" s="139">
        <f t="shared" si="10"/>
        <v>12.246445572658597</v>
      </c>
      <c r="AW128" s="139">
        <f t="shared" si="10"/>
        <v>12.381569460580762</v>
      </c>
      <c r="AX128" s="139">
        <f t="shared" si="10"/>
        <v>12.516693348502926</v>
      </c>
      <c r="AY128" s="139">
        <f t="shared" si="10"/>
        <v>12.65181723642509</v>
      </c>
      <c r="AZ128" s="139">
        <f t="shared" si="10"/>
        <v>12.770078755576925</v>
      </c>
      <c r="BA128" s="139">
        <f t="shared" si="10"/>
        <v>12.888340274728765</v>
      </c>
      <c r="BB128" s="139">
        <f t="shared" si="10"/>
        <v>13.006601793880602</v>
      </c>
      <c r="BC128" s="139">
        <f t="shared" si="10"/>
        <v>13.124863313032341</v>
      </c>
      <c r="BD128" s="139">
        <f t="shared" si="10"/>
        <v>13.243124832184177</v>
      </c>
      <c r="BE128" s="139">
        <f t="shared" si="10"/>
        <v>13.281535241302272</v>
      </c>
      <c r="BF128" s="139">
        <f t="shared" si="10"/>
        <v>13.319945650420369</v>
      </c>
      <c r="BG128" s="139">
        <f t="shared" si="10"/>
        <v>13.358356059538361</v>
      </c>
      <c r="BH128" s="139">
        <f t="shared" si="10"/>
        <v>13.396766468656457</v>
      </c>
      <c r="BI128" s="139">
        <f t="shared" si="10"/>
        <v>13.396766468656457</v>
      </c>
      <c r="BJ128" s="139">
        <f t="shared" si="10"/>
        <v>13.396766468656457</v>
      </c>
      <c r="BK128" s="139">
        <f t="shared" si="10"/>
        <v>13.396766468656457</v>
      </c>
      <c r="BL128" s="139">
        <f>BL130*($BK$128/$BK$130)</f>
        <v>13.245158488908329</v>
      </c>
      <c r="BM128" s="139">
        <f t="shared" ref="BM128:CA128" si="11">BM130*($BK$128/$BK$130)</f>
        <v>13.194622495658948</v>
      </c>
      <c r="BN128" s="139">
        <f t="shared" si="11"/>
        <v>13.144086502409566</v>
      </c>
      <c r="BO128" s="139">
        <f t="shared" si="11"/>
        <v>13.093550509160192</v>
      </c>
      <c r="BP128" s="139">
        <f t="shared" si="11"/>
        <v>13.04301451591081</v>
      </c>
      <c r="BQ128" s="139">
        <f t="shared" si="11"/>
        <v>12.992478522661431</v>
      </c>
      <c r="BR128" s="139">
        <f t="shared" si="11"/>
        <v>13.013199178000729</v>
      </c>
      <c r="BS128" s="139">
        <f t="shared" si="11"/>
        <v>13.033919833340018</v>
      </c>
      <c r="BT128" s="139">
        <f t="shared" si="11"/>
        <v>13.054640488679293</v>
      </c>
      <c r="BU128" s="139">
        <f t="shared" si="11"/>
        <v>13.075361144018586</v>
      </c>
      <c r="BV128" s="139">
        <f t="shared" si="11"/>
        <v>13.096081799357862</v>
      </c>
      <c r="BW128" s="139">
        <f t="shared" si="11"/>
        <v>13.116802454697149</v>
      </c>
      <c r="BX128" s="139">
        <f t="shared" si="11"/>
        <v>13.137523110036438</v>
      </c>
      <c r="BY128" s="139">
        <f t="shared" si="11"/>
        <v>13.158243765375719</v>
      </c>
      <c r="BZ128" s="139">
        <f t="shared" si="11"/>
        <v>13.178964420715008</v>
      </c>
      <c r="CA128" s="139">
        <f t="shared" si="11"/>
        <v>13.199685076054283</v>
      </c>
      <c r="CB128" s="139"/>
    </row>
    <row r="129" spans="1:80" x14ac:dyDescent="0.35">
      <c r="A129" s="139"/>
      <c r="B129" s="139" t="s">
        <v>265</v>
      </c>
      <c r="C129" s="139"/>
      <c r="D129" s="139" t="s">
        <v>0</v>
      </c>
      <c r="E129" s="139"/>
      <c r="F129" s="139" t="s">
        <v>40</v>
      </c>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f>AD147+AD161+AD176</f>
        <v>4.8388080448114357</v>
      </c>
      <c r="AE129" s="139">
        <f t="shared" ref="AE129:AS129" si="12">AE147+AE161+AE176</f>
        <v>4.7834720201726908</v>
      </c>
      <c r="AF129" s="139">
        <f t="shared" si="12"/>
        <v>4.7281359955339539</v>
      </c>
      <c r="AG129" s="139">
        <f t="shared" si="12"/>
        <v>4.6727999708952082</v>
      </c>
      <c r="AH129" s="139">
        <f t="shared" si="12"/>
        <v>4.6174639462564713</v>
      </c>
      <c r="AI129" s="139">
        <f t="shared" si="12"/>
        <v>4.5621279216177246</v>
      </c>
      <c r="AJ129" s="139">
        <f t="shared" si="12"/>
        <v>4.5067918969789895</v>
      </c>
      <c r="AK129" s="139">
        <f t="shared" si="12"/>
        <v>4.4514558723402429</v>
      </c>
      <c r="AL129" s="139">
        <f t="shared" si="12"/>
        <v>4.3961198477014971</v>
      </c>
      <c r="AM129" s="139">
        <f t="shared" si="12"/>
        <v>4.5005535717138985</v>
      </c>
      <c r="AN129" s="139">
        <f t="shared" si="12"/>
        <v>4.6049872957262901</v>
      </c>
      <c r="AO129" s="139">
        <f t="shared" si="12"/>
        <v>4.7094210197386808</v>
      </c>
      <c r="AP129" s="139">
        <f t="shared" si="12"/>
        <v>4.8138547437510715</v>
      </c>
      <c r="AQ129" s="139">
        <f t="shared" si="12"/>
        <v>4.9182884677634631</v>
      </c>
      <c r="AR129" s="139">
        <f t="shared" si="12"/>
        <v>5.0227221917758538</v>
      </c>
      <c r="AS129" s="139">
        <f t="shared" si="12"/>
        <v>5.1271559157882454</v>
      </c>
      <c r="AT129" s="139">
        <f t="shared" ref="AT129:BK129" si="13">AT147+AT161+AT176</f>
        <v>5.231589639800637</v>
      </c>
      <c r="AU129" s="139">
        <f t="shared" si="13"/>
        <v>5.5965104663200034</v>
      </c>
      <c r="AV129" s="139">
        <f t="shared" si="13"/>
        <v>5.9614312928393796</v>
      </c>
      <c r="AW129" s="139">
        <f t="shared" si="13"/>
        <v>6.326352119358746</v>
      </c>
      <c r="AX129" s="139">
        <f t="shared" si="13"/>
        <v>6.6912729458781115</v>
      </c>
      <c r="AY129" s="139">
        <f t="shared" si="13"/>
        <v>7.0561937723974779</v>
      </c>
      <c r="AZ129" s="139">
        <f t="shared" si="13"/>
        <v>7.0698843143747192</v>
      </c>
      <c r="BA129" s="139">
        <f t="shared" si="13"/>
        <v>7.0835748563519481</v>
      </c>
      <c r="BB129" s="139">
        <f t="shared" si="13"/>
        <v>7.0972653983291902</v>
      </c>
      <c r="BC129" s="139">
        <f t="shared" si="13"/>
        <v>7.1109559403064209</v>
      </c>
      <c r="BD129" s="139">
        <f t="shared" si="13"/>
        <v>7.1246464822836613</v>
      </c>
      <c r="BE129" s="139">
        <f t="shared" si="13"/>
        <v>7.2408874783756429</v>
      </c>
      <c r="BF129" s="139">
        <f t="shared" si="13"/>
        <v>7.3571284744676246</v>
      </c>
      <c r="BG129" s="139">
        <f t="shared" si="13"/>
        <v>7.4733694705596054</v>
      </c>
      <c r="BH129" s="139">
        <f t="shared" si="13"/>
        <v>7.5988292534463886</v>
      </c>
      <c r="BI129" s="139">
        <f t="shared" si="13"/>
        <v>7.5988292534463886</v>
      </c>
      <c r="BJ129" s="139">
        <f t="shared" si="13"/>
        <v>7.5988292534463886</v>
      </c>
      <c r="BK129" s="139">
        <f t="shared" si="13"/>
        <v>7.5988292534463886</v>
      </c>
      <c r="BL129" s="139">
        <f>BL130*($BK$129/$BK$130)</f>
        <v>7.5128351328306904</v>
      </c>
      <c r="BM129" s="139">
        <f t="shared" ref="BM129:CA129" si="14">BM130*($BK$129/$BK$130)</f>
        <v>7.484170425958788</v>
      </c>
      <c r="BN129" s="139">
        <f t="shared" si="14"/>
        <v>7.4555057190868856</v>
      </c>
      <c r="BO129" s="139">
        <f t="shared" si="14"/>
        <v>7.4268410122149868</v>
      </c>
      <c r="BP129" s="139">
        <f t="shared" si="14"/>
        <v>7.3981763053430845</v>
      </c>
      <c r="BQ129" s="139">
        <f t="shared" si="14"/>
        <v>7.3695115984711839</v>
      </c>
      <c r="BR129" s="139">
        <f t="shared" si="14"/>
        <v>7.3812646377072717</v>
      </c>
      <c r="BS129" s="139">
        <f t="shared" si="14"/>
        <v>7.393017676943356</v>
      </c>
      <c r="BT129" s="139">
        <f t="shared" si="14"/>
        <v>7.4047707161794323</v>
      </c>
      <c r="BU129" s="139">
        <f t="shared" si="14"/>
        <v>7.4165237554155174</v>
      </c>
      <c r="BV129" s="139">
        <f t="shared" si="14"/>
        <v>7.4282767946515937</v>
      </c>
      <c r="BW129" s="139">
        <f t="shared" si="14"/>
        <v>7.4400298338876762</v>
      </c>
      <c r="BX129" s="139">
        <f t="shared" si="14"/>
        <v>7.4517828731237605</v>
      </c>
      <c r="BY129" s="139">
        <f t="shared" si="14"/>
        <v>7.4635359123598395</v>
      </c>
      <c r="BZ129" s="139">
        <f t="shared" si="14"/>
        <v>7.4752889515959238</v>
      </c>
      <c r="CA129" s="139">
        <f t="shared" si="14"/>
        <v>7.4870419908319992</v>
      </c>
      <c r="CB129" s="139"/>
    </row>
    <row r="130" spans="1:80" s="1" customFormat="1" x14ac:dyDescent="0.35">
      <c r="B130" s="140"/>
      <c r="AD130" s="140">
        <f>(AD125*AD187+AD126*AD188+AD127*AD189+AD128*AD190+AD129*AD191)*10^-3</f>
        <v>31.598824270123394</v>
      </c>
      <c r="AE130" s="140">
        <f t="shared" ref="AE130:BJ130" si="15">(AE125*AE187+AE126*AE188+AE127*AE189+AE128*AE190+AE129*AE191)*10^-3</f>
        <v>32.156874480929879</v>
      </c>
      <c r="AF130" s="140">
        <f t="shared" si="15"/>
        <v>32.711517596904415</v>
      </c>
      <c r="AG130" s="140">
        <f t="shared" si="15"/>
        <v>33.263020603157528</v>
      </c>
      <c r="AH130" s="140">
        <f t="shared" si="15"/>
        <v>33.810936241577309</v>
      </c>
      <c r="AI130" s="140">
        <f t="shared" si="15"/>
        <v>34.354414144075626</v>
      </c>
      <c r="AJ130" s="140">
        <f t="shared" si="15"/>
        <v>34.893088740039175</v>
      </c>
      <c r="AK130" s="140">
        <f t="shared" si="15"/>
        <v>35.427708584065442</v>
      </c>
      <c r="AL130" s="140">
        <f t="shared" si="15"/>
        <v>35.952089824914353</v>
      </c>
      <c r="AM130" s="140">
        <f t="shared" si="15"/>
        <v>36.208988908094256</v>
      </c>
      <c r="AN130" s="140">
        <f t="shared" si="15"/>
        <v>36.46115214321923</v>
      </c>
      <c r="AO130" s="140">
        <f t="shared" si="15"/>
        <v>36.713907105171906</v>
      </c>
      <c r="AP130" s="140">
        <f t="shared" si="15"/>
        <v>36.965668250182503</v>
      </c>
      <c r="AQ130" s="140">
        <f t="shared" si="15"/>
        <v>37.214982804236953</v>
      </c>
      <c r="AR130" s="140">
        <f t="shared" si="15"/>
        <v>37.461659871634332</v>
      </c>
      <c r="AS130" s="140">
        <f t="shared" si="15"/>
        <v>37.707537866204341</v>
      </c>
      <c r="AT130" s="140">
        <f t="shared" si="15"/>
        <v>37.953261707096317</v>
      </c>
      <c r="AU130" s="140">
        <f t="shared" si="15"/>
        <v>38.16318797222322</v>
      </c>
      <c r="AV130" s="140">
        <f t="shared" si="15"/>
        <v>38.520034829587821</v>
      </c>
      <c r="AW130" s="140">
        <f t="shared" si="15"/>
        <v>38.866037689517356</v>
      </c>
      <c r="AX130" s="140">
        <f t="shared" si="15"/>
        <v>39.234937878463214</v>
      </c>
      <c r="AY130" s="140">
        <f t="shared" si="15"/>
        <v>39.60908300946673</v>
      </c>
      <c r="AZ130" s="140">
        <f t="shared" si="15"/>
        <v>39.567521381976988</v>
      </c>
      <c r="BA130" s="140">
        <f t="shared" si="15"/>
        <v>39.504431311092112</v>
      </c>
      <c r="BB130" s="140">
        <f t="shared" si="15"/>
        <v>39.449614794702093</v>
      </c>
      <c r="BC130" s="140">
        <f t="shared" si="15"/>
        <v>39.384540884392379</v>
      </c>
      <c r="BD130" s="140">
        <f t="shared" si="15"/>
        <v>39.316270579099424</v>
      </c>
      <c r="BE130" s="140">
        <f t="shared" si="15"/>
        <v>39.26052585793429</v>
      </c>
      <c r="BF130" s="140">
        <f t="shared" si="15"/>
        <v>39.213133550720151</v>
      </c>
      <c r="BG130" s="140">
        <f t="shared" si="15"/>
        <v>39.160897720223993</v>
      </c>
      <c r="BH130" s="140">
        <f t="shared" si="15"/>
        <v>39.115190043871934</v>
      </c>
      <c r="BI130" s="140">
        <f t="shared" si="15"/>
        <v>39.11340990721073</v>
      </c>
      <c r="BJ130" s="140">
        <f t="shared" si="15"/>
        <v>39.11340990721073</v>
      </c>
      <c r="BK130" s="140">
        <f>(BK125*BK187+BK126*BK188+BK127*BK189+BK128*BK190+BK129*BK191)*10^-3</f>
        <v>39.11340990721073</v>
      </c>
      <c r="BL130" s="140">
        <f t="shared" ref="BL130:CA130" si="16">BL131*$BI$132</f>
        <v>38.670772867073737</v>
      </c>
      <c r="BM130" s="140">
        <f t="shared" si="16"/>
        <v>38.523227187028056</v>
      </c>
      <c r="BN130" s="140">
        <f t="shared" si="16"/>
        <v>38.375681506982374</v>
      </c>
      <c r="BO130" s="140">
        <f t="shared" si="16"/>
        <v>38.228135826936715</v>
      </c>
      <c r="BP130" s="140">
        <f t="shared" si="16"/>
        <v>38.080590146891033</v>
      </c>
      <c r="BQ130" s="140">
        <f t="shared" si="16"/>
        <v>37.933044466845359</v>
      </c>
      <c r="BR130" s="140">
        <f t="shared" si="16"/>
        <v>37.993540817791548</v>
      </c>
      <c r="BS130" s="140">
        <f t="shared" si="16"/>
        <v>38.054037168737715</v>
      </c>
      <c r="BT130" s="140">
        <f t="shared" si="16"/>
        <v>38.114533519683839</v>
      </c>
      <c r="BU130" s="140">
        <f t="shared" si="16"/>
        <v>38.175029870630013</v>
      </c>
      <c r="BV130" s="140">
        <f t="shared" si="16"/>
        <v>38.235526221576137</v>
      </c>
      <c r="BW130" s="140">
        <f t="shared" si="16"/>
        <v>38.296022572522297</v>
      </c>
      <c r="BX130" s="140">
        <f t="shared" si="16"/>
        <v>38.356518923468464</v>
      </c>
      <c r="BY130" s="140">
        <f t="shared" si="16"/>
        <v>38.417015274414602</v>
      </c>
      <c r="BZ130" s="140">
        <f t="shared" si="16"/>
        <v>38.477511625360769</v>
      </c>
      <c r="CA130" s="140">
        <f t="shared" si="16"/>
        <v>38.538007976306893</v>
      </c>
    </row>
    <row r="131" spans="1:80" s="1" customFormat="1" x14ac:dyDescent="0.35">
      <c r="B131" s="140"/>
      <c r="AD131" s="140">
        <f>SUM('Growing stock'!Y83:Y85)</f>
        <v>123.75708804212763</v>
      </c>
      <c r="AE131" s="140">
        <f>SUM('Growing stock'!Z83:Z85)</f>
        <v>124.5428492213519</v>
      </c>
      <c r="AF131" s="140">
        <f>SUM('Growing stock'!AA83:AA85)</f>
        <v>125.32861040057645</v>
      </c>
      <c r="AG131" s="140">
        <f>SUM('Growing stock'!AB83:AB85)</f>
        <v>126.1143715798006</v>
      </c>
      <c r="AH131" s="140">
        <f>SUM('Growing stock'!AC83:AC85)</f>
        <v>126.9001327590251</v>
      </c>
      <c r="AI131" s="140">
        <f>SUM('Growing stock'!AD83:AD85)</f>
        <v>127.68589393824936</v>
      </c>
      <c r="AJ131" s="140">
        <f>SUM('Growing stock'!AE83:AE85)</f>
        <v>128.47165511747374</v>
      </c>
      <c r="AK131" s="140">
        <f>SUM('Growing stock'!AF83:AF85)</f>
        <v>129.52832958641261</v>
      </c>
      <c r="AL131" s="140">
        <f>SUM('Growing stock'!AG83:AG85)</f>
        <v>130.58500405535153</v>
      </c>
      <c r="AM131" s="140">
        <f>SUM('Growing stock'!AH83:AH85)</f>
        <v>131.6416785242904</v>
      </c>
      <c r="AN131" s="140">
        <f>SUM('Growing stock'!AI83:AI85)</f>
        <v>132.69835299322921</v>
      </c>
      <c r="AO131" s="140">
        <f>SUM('Growing stock'!AJ83:AJ85)</f>
        <v>133.75502746216819</v>
      </c>
      <c r="AP131" s="140">
        <f>SUM('Growing stock'!AK83:AK85)</f>
        <v>134.811701931107</v>
      </c>
      <c r="AQ131" s="140">
        <f>SUM('Growing stock'!AL83:AL85)</f>
        <v>135.86837640004603</v>
      </c>
      <c r="AR131" s="140">
        <f>SUM('Growing stock'!AM83:AM85)</f>
        <v>136.92505086898481</v>
      </c>
      <c r="AS131" s="140">
        <f>SUM('Growing stock'!AN83:AN85)</f>
        <v>137.59084581154707</v>
      </c>
      <c r="AT131" s="140">
        <f>SUM('Growing stock'!AO83:AO85)</f>
        <v>138.25664075410947</v>
      </c>
      <c r="AU131" s="140">
        <f>SUM('Growing stock'!AP83:AP85)</f>
        <v>138.92243569667178</v>
      </c>
      <c r="AV131" s="140">
        <f>SUM('Growing stock'!AQ83:AQ85)</f>
        <v>139.58823063923415</v>
      </c>
      <c r="AW131" s="140">
        <f>SUM('Growing stock'!AR83:AR85)</f>
        <v>140.25402558179655</v>
      </c>
      <c r="AX131" s="140">
        <f>SUM('Growing stock'!AS83:AS85)</f>
        <v>140.37567216283895</v>
      </c>
      <c r="AY131" s="140">
        <f>SUM('Growing stock'!AT83:AT85)</f>
        <v>140.49731874388112</v>
      </c>
      <c r="AZ131" s="140">
        <f>SUM('Growing stock'!AU83:AU85)</f>
        <v>140.61896532492352</v>
      </c>
      <c r="BA131" s="140">
        <f>SUM('Growing stock'!AV83:AV85)</f>
        <v>140.74061190596569</v>
      </c>
      <c r="BB131" s="140">
        <f>SUM('Growing stock'!AW83:AW85)</f>
        <v>140.86225848700775</v>
      </c>
      <c r="BC131" s="140">
        <f>SUM('Growing stock'!AX83:AX85)</f>
        <v>140.64914953492058</v>
      </c>
      <c r="BD131" s="140">
        <f>SUM('Growing stock'!AY83:AY85)</f>
        <v>140.43604058283341</v>
      </c>
      <c r="BE131" s="140">
        <f>SUM('Growing stock'!AZ83:AZ85)</f>
        <v>140.22293163074625</v>
      </c>
      <c r="BF131" s="140">
        <f>SUM('Growing stock'!BA83:BA85)</f>
        <v>140.00982267865911</v>
      </c>
      <c r="BG131" s="140">
        <f>SUM('Growing stock'!BB83:BB85)</f>
        <v>139.48758028857168</v>
      </c>
      <c r="BH131" s="140">
        <f>SUM('Growing stock'!BC83:BC85)</f>
        <v>138.96533789848411</v>
      </c>
      <c r="BI131" s="140">
        <f>SUM('Growing stock'!BD83:BD85)</f>
        <v>138.4430955083966</v>
      </c>
      <c r="BJ131" s="140">
        <f>SUM('Growing stock'!BE83:BE85)</f>
        <v>137.92085311830911</v>
      </c>
      <c r="BK131" s="140">
        <f>SUM('Growing stock'!BF83:BF85)</f>
        <v>137.39861072822157</v>
      </c>
      <c r="BL131" s="140">
        <f>SUM('Growing stock'!BG83:BG85)</f>
        <v>136.87636833813414</v>
      </c>
      <c r="BM131" s="140">
        <f>SUM('Growing stock'!BH83:BH85)</f>
        <v>136.3541259480466</v>
      </c>
      <c r="BN131" s="140">
        <f>SUM('Growing stock'!BI83:BI85)</f>
        <v>135.83188355795906</v>
      </c>
      <c r="BO131" s="140">
        <f>SUM('Growing stock'!BJ83:BJ85)</f>
        <v>135.30964116787158</v>
      </c>
      <c r="BP131" s="140">
        <f>SUM('Growing stock'!BK83:BK85)</f>
        <v>134.78739877778403</v>
      </c>
      <c r="BQ131" s="140">
        <f>SUM('Growing stock'!BL83:BL85)</f>
        <v>134.26515638769652</v>
      </c>
      <c r="BR131" s="140">
        <f>SUM('Growing stock'!BM83:BM85)</f>
        <v>134.47928504873173</v>
      </c>
      <c r="BS131" s="140">
        <f>SUM('Growing stock'!BN83:BN85)</f>
        <v>134.69341370976687</v>
      </c>
      <c r="BT131" s="140">
        <f>SUM('Growing stock'!BO83:BO85)</f>
        <v>134.90754237080188</v>
      </c>
      <c r="BU131" s="140">
        <f>SUM('Growing stock'!BP83:BP85)</f>
        <v>135.12167103183702</v>
      </c>
      <c r="BV131" s="140">
        <f>SUM('Growing stock'!BQ83:BQ85)</f>
        <v>135.33579969287203</v>
      </c>
      <c r="BW131" s="140">
        <f>SUM('Growing stock'!BR83:BR85)</f>
        <v>135.54992835390715</v>
      </c>
      <c r="BX131" s="140">
        <f>SUM('Growing stock'!BS83:BS85)</f>
        <v>135.7640570149423</v>
      </c>
      <c r="BY131" s="140">
        <f>SUM('Growing stock'!BT83:BT85)</f>
        <v>135.97818567597733</v>
      </c>
      <c r="BZ131" s="140">
        <f>SUM('Growing stock'!BU83:BU85)</f>
        <v>136.19231433701248</v>
      </c>
      <c r="CA131" s="140">
        <f>SUM('Growing stock'!BV83:BV85)</f>
        <v>136.40644299804745</v>
      </c>
    </row>
    <row r="132" spans="1:80" s="1" customFormat="1" x14ac:dyDescent="0.35">
      <c r="B132" s="140"/>
      <c r="AD132" s="140">
        <f t="shared" ref="AD132:BJ132" si="17">AD130/AD131</f>
        <v>0.25532940997583081</v>
      </c>
      <c r="AE132" s="140">
        <f t="shared" si="17"/>
        <v>0.25819928387680435</v>
      </c>
      <c r="AF132" s="140">
        <f t="shared" si="17"/>
        <v>0.26100598652096724</v>
      </c>
      <c r="AG132" s="140">
        <f t="shared" si="17"/>
        <v>0.26375281569008091</v>
      </c>
      <c r="AH132" s="140">
        <f t="shared" si="17"/>
        <v>0.26643735909860727</v>
      </c>
      <c r="AI132" s="140">
        <f t="shared" si="17"/>
        <v>0.26905410679655722</v>
      </c>
      <c r="AJ132" s="140">
        <f t="shared" si="17"/>
        <v>0.27160145720963225</v>
      </c>
      <c r="AK132" s="140">
        <f t="shared" si="17"/>
        <v>0.27351320515895677</v>
      </c>
      <c r="AL132" s="140">
        <f t="shared" si="17"/>
        <v>0.27531560828895185</v>
      </c>
      <c r="AM132" s="140">
        <f t="shared" si="17"/>
        <v>0.27505718032464171</v>
      </c>
      <c r="AN132" s="140">
        <f t="shared" si="17"/>
        <v>0.27476717925112171</v>
      </c>
      <c r="AO132" s="140">
        <f t="shared" si="17"/>
        <v>0.2744861841963751</v>
      </c>
      <c r="AP132" s="140">
        <f t="shared" si="17"/>
        <v>0.27420222221564355</v>
      </c>
      <c r="AQ132" s="140">
        <f t="shared" si="17"/>
        <v>0.27390467002168684</v>
      </c>
      <c r="AR132" s="140">
        <f t="shared" si="17"/>
        <v>0.27359244808664779</v>
      </c>
      <c r="AS132" s="140">
        <f t="shared" si="17"/>
        <v>0.27405557138482101</v>
      </c>
      <c r="AT132" s="140">
        <f t="shared" si="17"/>
        <v>0.27451311922583521</v>
      </c>
      <c r="AU132" s="140">
        <f t="shared" si="17"/>
        <v>0.2747086011042168</v>
      </c>
      <c r="AV132" s="140">
        <f t="shared" si="17"/>
        <v>0.27595474670886022</v>
      </c>
      <c r="AW132" s="140">
        <f t="shared" si="17"/>
        <v>0.27711174441014935</v>
      </c>
      <c r="AX132" s="140">
        <f t="shared" si="17"/>
        <v>0.2794995548299124</v>
      </c>
      <c r="AY132" s="140">
        <f t="shared" si="17"/>
        <v>0.28192056164197632</v>
      </c>
      <c r="AZ132" s="140">
        <f t="shared" si="17"/>
        <v>0.28138111591526538</v>
      </c>
      <c r="BA132" s="140">
        <f t="shared" si="17"/>
        <v>0.28068963731297808</v>
      </c>
      <c r="BB132" s="140">
        <f t="shared" si="17"/>
        <v>0.28005808808141947</v>
      </c>
      <c r="BC132" s="140">
        <f t="shared" si="17"/>
        <v>0.28001975848857819</v>
      </c>
      <c r="BD132" s="140">
        <f t="shared" si="17"/>
        <v>0.27995855206348902</v>
      </c>
      <c r="BE132" s="140">
        <f t="shared" si="17"/>
        <v>0.27998648581474783</v>
      </c>
      <c r="BF132" s="140">
        <f t="shared" si="17"/>
        <v>0.28007416051600487</v>
      </c>
      <c r="BG132" s="140">
        <f t="shared" si="17"/>
        <v>0.28074827622077886</v>
      </c>
      <c r="BH132" s="140">
        <f t="shared" si="17"/>
        <v>0.28147443553475227</v>
      </c>
      <c r="BI132" s="140">
        <f t="shared" si="17"/>
        <v>0.28252337007906975</v>
      </c>
      <c r="BJ132" s="140">
        <f t="shared" si="17"/>
        <v>0.28359315522547612</v>
      </c>
      <c r="BK132" s="140">
        <f>BK130/BK131</f>
        <v>0.28467107272706116</v>
      </c>
      <c r="BL132" s="140"/>
      <c r="BM132" s="140"/>
      <c r="BN132" s="140"/>
      <c r="BO132" s="140"/>
      <c r="BP132" s="140"/>
      <c r="BQ132" s="140"/>
      <c r="BR132" s="140"/>
      <c r="BS132" s="140"/>
      <c r="BT132" s="140"/>
      <c r="BU132" s="140"/>
      <c r="BV132" s="140"/>
      <c r="BW132" s="140"/>
      <c r="BX132" s="140"/>
      <c r="BY132" s="140"/>
      <c r="BZ132" s="140"/>
      <c r="CA132" s="140"/>
    </row>
    <row r="133" spans="1:80" x14ac:dyDescent="0.35">
      <c r="B133" s="139"/>
      <c r="D133" s="1" t="s">
        <v>151</v>
      </c>
      <c r="F133" s="1" t="s">
        <v>149</v>
      </c>
    </row>
    <row r="134" spans="1:80" x14ac:dyDescent="0.35">
      <c r="B134" s="139" t="s">
        <v>265</v>
      </c>
      <c r="D134" t="s">
        <v>2</v>
      </c>
      <c r="F134" t="s">
        <v>36</v>
      </c>
      <c r="AD134">
        <f t="shared" ref="AD134:BI134" si="18">AD150+AD165+AD179</f>
        <v>13.00497440251754</v>
      </c>
      <c r="AE134">
        <f t="shared" si="18"/>
        <v>13.218364905298799</v>
      </c>
      <c r="AF134">
        <f t="shared" si="18"/>
        <v>13.43175540807999</v>
      </c>
      <c r="AG134">
        <f t="shared" si="18"/>
        <v>13.64514591086094</v>
      </c>
      <c r="AH134">
        <f t="shared" si="18"/>
        <v>13.85853641364222</v>
      </c>
      <c r="AI134">
        <f t="shared" si="18"/>
        <v>14.071926916423491</v>
      </c>
      <c r="AJ134">
        <f t="shared" si="18"/>
        <v>14.28531741920475</v>
      </c>
      <c r="AK134">
        <f t="shared" si="18"/>
        <v>14.498707921986028</v>
      </c>
      <c r="AL134">
        <f t="shared" si="18"/>
        <v>14.7120984247673</v>
      </c>
      <c r="AM134">
        <f t="shared" si="18"/>
        <v>14.925488927548569</v>
      </c>
      <c r="AN134">
        <f t="shared" si="18"/>
        <v>15.13887943032983</v>
      </c>
      <c r="AO134">
        <f t="shared" si="18"/>
        <v>15.352269933111071</v>
      </c>
      <c r="AP134">
        <f t="shared" si="18"/>
        <v>15.565660435892349</v>
      </c>
      <c r="AQ134">
        <f t="shared" si="18"/>
        <v>15.694057028713711</v>
      </c>
      <c r="AR134">
        <f t="shared" si="18"/>
        <v>15.822453621535061</v>
      </c>
      <c r="AS134">
        <f t="shared" si="18"/>
        <v>15.9508502143564</v>
      </c>
      <c r="AT134">
        <f t="shared" si="18"/>
        <v>16.079246807177761</v>
      </c>
      <c r="AU134">
        <f t="shared" si="18"/>
        <v>16.2076433999991</v>
      </c>
      <c r="AV134">
        <f t="shared" si="18"/>
        <v>16.449359831376551</v>
      </c>
      <c r="AW134">
        <f t="shared" si="18"/>
        <v>16.691076262753992</v>
      </c>
      <c r="AX134">
        <f t="shared" si="18"/>
        <v>16.93279269413145</v>
      </c>
      <c r="AY134">
        <f t="shared" si="18"/>
        <v>17.174509125508898</v>
      </c>
      <c r="AZ134">
        <f t="shared" si="18"/>
        <v>17.054413299404349</v>
      </c>
      <c r="BA134">
        <f t="shared" si="18"/>
        <v>16.93431747329981</v>
      </c>
      <c r="BB134">
        <f t="shared" si="18"/>
        <v>16.814221647195261</v>
      </c>
      <c r="BC134">
        <f t="shared" si="18"/>
        <v>16.694125821090708</v>
      </c>
      <c r="BD134">
        <f t="shared" si="18"/>
        <v>16.574029994986162</v>
      </c>
      <c r="BE134">
        <f t="shared" si="18"/>
        <v>16.465550583415208</v>
      </c>
      <c r="BF134">
        <f t="shared" si="18"/>
        <v>16.357071171844282</v>
      </c>
      <c r="BG134">
        <f t="shared" si="18"/>
        <v>16.248591760273342</v>
      </c>
      <c r="BH134">
        <f t="shared" si="18"/>
        <v>16.140112348702402</v>
      </c>
      <c r="BI134">
        <f t="shared" si="18"/>
        <v>16.140112348702402</v>
      </c>
      <c r="BJ134">
        <f t="shared" ref="BJ134:BK134" si="19">BJ150+BJ165+BJ179</f>
        <v>16.140112348702402</v>
      </c>
      <c r="BK134">
        <f t="shared" si="19"/>
        <v>16.140112348702402</v>
      </c>
      <c r="BL134">
        <f>BL139*($BK$134/$BK$139)</f>
        <v>15.942415696090023</v>
      </c>
      <c r="BM134">
        <f t="shared" ref="BM134:CA134" si="20">BM139*($BK$134/$BK$139)</f>
        <v>15.876516811885903</v>
      </c>
      <c r="BN134">
        <f t="shared" si="20"/>
        <v>15.810617927681776</v>
      </c>
      <c r="BO134">
        <f t="shared" si="20"/>
        <v>15.744719043477655</v>
      </c>
      <c r="BP134">
        <f t="shared" si="20"/>
        <v>15.678820159273533</v>
      </c>
      <c r="BQ134">
        <f t="shared" si="20"/>
        <v>15.612921275069402</v>
      </c>
      <c r="BR134">
        <f t="shared" si="20"/>
        <v>15.625324854428809</v>
      </c>
      <c r="BS134">
        <f t="shared" si="20"/>
        <v>15.637728433788226</v>
      </c>
      <c r="BT134">
        <f t="shared" si="20"/>
        <v>15.650132013147628</v>
      </c>
      <c r="BU134">
        <f t="shared" si="20"/>
        <v>15.662535592507043</v>
      </c>
      <c r="BV134">
        <f t="shared" si="20"/>
        <v>15.674939171866459</v>
      </c>
      <c r="BW134">
        <f t="shared" si="20"/>
        <v>15.687342751225865</v>
      </c>
      <c r="BX134">
        <f t="shared" si="20"/>
        <v>15.699746330585279</v>
      </c>
      <c r="BY134">
        <f t="shared" si="20"/>
        <v>15.71214990994468</v>
      </c>
      <c r="BZ134">
        <f t="shared" si="20"/>
        <v>15.724553489304094</v>
      </c>
      <c r="CA134">
        <f t="shared" si="20"/>
        <v>15.736957068663504</v>
      </c>
    </row>
    <row r="135" spans="1:80" x14ac:dyDescent="0.35">
      <c r="B135" s="139" t="s">
        <v>265</v>
      </c>
      <c r="D135" t="s">
        <v>2</v>
      </c>
      <c r="F135" t="s">
        <v>37</v>
      </c>
      <c r="AD135">
        <f t="shared" ref="AD135:BI135" si="21">AD151+AD166+AD180</f>
        <v>12.119801409561351</v>
      </c>
      <c r="AE135">
        <f t="shared" si="21"/>
        <v>12.47897206311567</v>
      </c>
      <c r="AF135">
        <f t="shared" si="21"/>
        <v>12.83814271666998</v>
      </c>
      <c r="AG135">
        <f t="shared" si="21"/>
        <v>13.19731337022381</v>
      </c>
      <c r="AH135">
        <f t="shared" si="21"/>
        <v>13.556484023778189</v>
      </c>
      <c r="AI135">
        <f t="shared" si="21"/>
        <v>13.91565467733256</v>
      </c>
      <c r="AJ135">
        <f t="shared" si="21"/>
        <v>14.27482533088692</v>
      </c>
      <c r="AK135">
        <f t="shared" si="21"/>
        <v>14.63399598444129</v>
      </c>
      <c r="AL135">
        <f t="shared" si="21"/>
        <v>14.993166637995671</v>
      </c>
      <c r="AM135">
        <f t="shared" si="21"/>
        <v>15.35233729155004</v>
      </c>
      <c r="AN135">
        <f t="shared" si="21"/>
        <v>15.711507945104408</v>
      </c>
      <c r="AO135">
        <f t="shared" si="21"/>
        <v>16.07067859865878</v>
      </c>
      <c r="AP135">
        <f t="shared" si="21"/>
        <v>16.429849252213149</v>
      </c>
      <c r="AQ135">
        <f t="shared" si="21"/>
        <v>16.53867367516202</v>
      </c>
      <c r="AR135">
        <f t="shared" si="21"/>
        <v>16.647498098110887</v>
      </c>
      <c r="AS135">
        <f t="shared" si="21"/>
        <v>16.756322521059758</v>
      </c>
      <c r="AT135">
        <f t="shared" si="21"/>
        <v>16.865146944008622</v>
      </c>
      <c r="AU135">
        <f t="shared" si="21"/>
        <v>16.9739713669575</v>
      </c>
      <c r="AV135">
        <f t="shared" si="21"/>
        <v>17.156682436272128</v>
      </c>
      <c r="AW135">
        <f t="shared" si="21"/>
        <v>17.33939350558677</v>
      </c>
      <c r="AX135">
        <f t="shared" si="21"/>
        <v>17.522104574901409</v>
      </c>
      <c r="AY135">
        <f t="shared" si="21"/>
        <v>17.704815644216051</v>
      </c>
      <c r="AZ135">
        <f t="shared" si="21"/>
        <v>18.08014980449548</v>
      </c>
      <c r="BA135">
        <f t="shared" si="21"/>
        <v>18.45548396477492</v>
      </c>
      <c r="BB135">
        <f t="shared" si="21"/>
        <v>18.830818125054343</v>
      </c>
      <c r="BC135">
        <f t="shared" si="21"/>
        <v>19.206152285333772</v>
      </c>
      <c r="BD135">
        <f t="shared" si="21"/>
        <v>19.581486445613209</v>
      </c>
      <c r="BE135">
        <f t="shared" si="21"/>
        <v>19.225203965284848</v>
      </c>
      <c r="BF135">
        <f t="shared" si="21"/>
        <v>18.868921484956481</v>
      </c>
      <c r="BG135">
        <f t="shared" si="21"/>
        <v>18.512639004628127</v>
      </c>
      <c r="BH135">
        <f t="shared" si="21"/>
        <v>18.15635652429976</v>
      </c>
      <c r="BI135">
        <f t="shared" si="21"/>
        <v>18.15635652429976</v>
      </c>
      <c r="BJ135">
        <f t="shared" ref="BJ135:BK135" si="22">BJ151+BJ166+BJ180</f>
        <v>18.15635652429976</v>
      </c>
      <c r="BK135">
        <f t="shared" si="22"/>
        <v>18.15635652429976</v>
      </c>
      <c r="BL135">
        <f>BL139*($BK$135/$BK$139)</f>
        <v>17.933963344441906</v>
      </c>
      <c r="BM135">
        <f t="shared" ref="BM135:CA135" si="23">BM139*($BK$135/$BK$139)</f>
        <v>17.859832284489293</v>
      </c>
      <c r="BN135">
        <f t="shared" si="23"/>
        <v>17.785701224536673</v>
      </c>
      <c r="BO135">
        <f t="shared" si="23"/>
        <v>17.71157016458406</v>
      </c>
      <c r="BP135">
        <f t="shared" si="23"/>
        <v>17.637439104631447</v>
      </c>
      <c r="BQ135">
        <f t="shared" si="23"/>
        <v>17.56330804467882</v>
      </c>
      <c r="BR135">
        <f t="shared" si="23"/>
        <v>17.577261095572236</v>
      </c>
      <c r="BS135">
        <f t="shared" si="23"/>
        <v>17.591214146465656</v>
      </c>
      <c r="BT135">
        <f t="shared" si="23"/>
        <v>17.605167197359066</v>
      </c>
      <c r="BU135">
        <f t="shared" si="23"/>
        <v>17.619120248252486</v>
      </c>
      <c r="BV135">
        <f t="shared" si="23"/>
        <v>17.633073299145909</v>
      </c>
      <c r="BW135">
        <f t="shared" si="23"/>
        <v>17.647026350039319</v>
      </c>
      <c r="BX135">
        <f t="shared" si="23"/>
        <v>17.660979400932742</v>
      </c>
      <c r="BY135">
        <f t="shared" si="23"/>
        <v>17.674932451826145</v>
      </c>
      <c r="BZ135">
        <f t="shared" si="23"/>
        <v>17.688885502719565</v>
      </c>
      <c r="CA135">
        <f t="shared" si="23"/>
        <v>17.702838553612981</v>
      </c>
    </row>
    <row r="136" spans="1:80" x14ac:dyDescent="0.35">
      <c r="B136" s="139" t="s">
        <v>265</v>
      </c>
      <c r="D136" t="s">
        <v>2</v>
      </c>
      <c r="F136" t="s">
        <v>38</v>
      </c>
      <c r="AD136">
        <f t="shared" ref="AD136:BI136" si="24">AD152+AD167+AD181</f>
        <v>8.7609149434432432</v>
      </c>
      <c r="AE136">
        <f t="shared" si="24"/>
        <v>9.0311672444767446</v>
      </c>
      <c r="AF136">
        <f t="shared" si="24"/>
        <v>9.3014195455102886</v>
      </c>
      <c r="AG136">
        <f t="shared" si="24"/>
        <v>9.5716718465434596</v>
      </c>
      <c r="AH136">
        <f t="shared" si="24"/>
        <v>9.8419241475770303</v>
      </c>
      <c r="AI136">
        <f t="shared" si="24"/>
        <v>10.112176448610601</v>
      </c>
      <c r="AJ136">
        <f t="shared" si="24"/>
        <v>10.38242874964417</v>
      </c>
      <c r="AK136">
        <f t="shared" si="24"/>
        <v>10.652681050677751</v>
      </c>
      <c r="AL136">
        <f t="shared" si="24"/>
        <v>10.922933351711322</v>
      </c>
      <c r="AM136">
        <f t="shared" si="24"/>
        <v>11.193185652744893</v>
      </c>
      <c r="AN136">
        <f t="shared" si="24"/>
        <v>11.463437953778474</v>
      </c>
      <c r="AO136">
        <f t="shared" si="24"/>
        <v>11.733690254812043</v>
      </c>
      <c r="AP136">
        <f t="shared" si="24"/>
        <v>12.003942555845613</v>
      </c>
      <c r="AQ136">
        <f t="shared" si="24"/>
        <v>12.222806491873369</v>
      </c>
      <c r="AR136">
        <f t="shared" si="24"/>
        <v>12.441670427901119</v>
      </c>
      <c r="AS136">
        <f t="shared" si="24"/>
        <v>12.660534363928889</v>
      </c>
      <c r="AT136">
        <f t="shared" si="24"/>
        <v>12.879398299956639</v>
      </c>
      <c r="AU136">
        <f t="shared" si="24"/>
        <v>13.041571321648989</v>
      </c>
      <c r="AV136">
        <f t="shared" si="24"/>
        <v>13.203744343341329</v>
      </c>
      <c r="AW136">
        <f t="shared" si="24"/>
        <v>13.365917365033692</v>
      </c>
      <c r="AX136">
        <f t="shared" si="24"/>
        <v>13.528090386726038</v>
      </c>
      <c r="AY136">
        <f t="shared" si="24"/>
        <v>13.690263408418399</v>
      </c>
      <c r="AZ136">
        <f t="shared" si="24"/>
        <v>13.995405313953388</v>
      </c>
      <c r="BA136">
        <f t="shared" si="24"/>
        <v>14.30054721948837</v>
      </c>
      <c r="BB136">
        <f t="shared" si="24"/>
        <v>14.605689125023359</v>
      </c>
      <c r="BC136">
        <f t="shared" si="24"/>
        <v>14.91083103055835</v>
      </c>
      <c r="BD136">
        <f t="shared" si="24"/>
        <v>15.215972936093371</v>
      </c>
      <c r="BE136">
        <f t="shared" si="24"/>
        <v>15.20089410451545</v>
      </c>
      <c r="BF136">
        <f t="shared" si="24"/>
        <v>15.185815272937528</v>
      </c>
      <c r="BG136">
        <f t="shared" si="24"/>
        <v>15.17073644135963</v>
      </c>
      <c r="BH136">
        <f t="shared" si="24"/>
        <v>15.155657609781731</v>
      </c>
      <c r="BI136">
        <f t="shared" si="24"/>
        <v>15.155657609781731</v>
      </c>
      <c r="BJ136">
        <f t="shared" ref="BJ136:BK136" si="25">BJ152+BJ167+BJ181</f>
        <v>15.155657609781731</v>
      </c>
      <c r="BK136">
        <f t="shared" si="25"/>
        <v>15.155657609781731</v>
      </c>
      <c r="BL136">
        <f>BL139*($BK$136/$BK$139)</f>
        <v>14.970019324690485</v>
      </c>
      <c r="BM136">
        <f t="shared" ref="BM136:CA136" si="26">BM139*($BK$136/$BK$139)</f>
        <v>14.908139896326741</v>
      </c>
      <c r="BN136">
        <f t="shared" si="26"/>
        <v>14.846260467962992</v>
      </c>
      <c r="BO136">
        <f t="shared" si="26"/>
        <v>14.784381039599248</v>
      </c>
      <c r="BP136">
        <f t="shared" si="26"/>
        <v>14.722501611235502</v>
      </c>
      <c r="BQ136">
        <f t="shared" si="26"/>
        <v>14.660622182871748</v>
      </c>
      <c r="BR136">
        <f t="shared" si="26"/>
        <v>14.672269214679558</v>
      </c>
      <c r="BS136">
        <f t="shared" si="26"/>
        <v>14.683916246487373</v>
      </c>
      <c r="BT136">
        <f t="shared" si="26"/>
        <v>14.695563278295179</v>
      </c>
      <c r="BU136">
        <f t="shared" si="26"/>
        <v>14.707210310102992</v>
      </c>
      <c r="BV136">
        <f t="shared" si="26"/>
        <v>14.718857341910809</v>
      </c>
      <c r="BW136">
        <f t="shared" si="26"/>
        <v>14.730504373718615</v>
      </c>
      <c r="BX136">
        <f t="shared" si="26"/>
        <v>14.74215140552643</v>
      </c>
      <c r="BY136">
        <f t="shared" si="26"/>
        <v>14.753798437334231</v>
      </c>
      <c r="BZ136">
        <f t="shared" si="26"/>
        <v>14.765445469142046</v>
      </c>
      <c r="CA136">
        <f t="shared" si="26"/>
        <v>14.777092500949857</v>
      </c>
    </row>
    <row r="137" spans="1:80" x14ac:dyDescent="0.35">
      <c r="B137" s="139" t="s">
        <v>265</v>
      </c>
      <c r="D137" t="s">
        <v>2</v>
      </c>
      <c r="F137" t="s">
        <v>39</v>
      </c>
      <c r="AD137">
        <f t="shared" ref="AD137:BI137" si="27">AD153+AD168+AD182</f>
        <v>5.7342192727467367</v>
      </c>
      <c r="AE137">
        <f t="shared" si="27"/>
        <v>5.8719950125486537</v>
      </c>
      <c r="AF137">
        <f t="shared" si="27"/>
        <v>6.0097707523505388</v>
      </c>
      <c r="AG137">
        <f t="shared" si="27"/>
        <v>6.1475464921522569</v>
      </c>
      <c r="AH137">
        <f t="shared" si="27"/>
        <v>6.2853222319541722</v>
      </c>
      <c r="AI137">
        <f t="shared" si="27"/>
        <v>6.4230979717560857</v>
      </c>
      <c r="AJ137">
        <f t="shared" si="27"/>
        <v>6.5608737115580107</v>
      </c>
      <c r="AK137">
        <f t="shared" si="27"/>
        <v>6.6986494513599251</v>
      </c>
      <c r="AL137">
        <f t="shared" si="27"/>
        <v>6.8364251911618483</v>
      </c>
      <c r="AM137">
        <f t="shared" si="27"/>
        <v>6.9742009309637627</v>
      </c>
      <c r="AN137">
        <f t="shared" si="27"/>
        <v>7.1119766707656771</v>
      </c>
      <c r="AO137">
        <f t="shared" si="27"/>
        <v>7.2497524105676012</v>
      </c>
      <c r="AP137">
        <f t="shared" si="27"/>
        <v>7.3875281503695156</v>
      </c>
      <c r="AQ137">
        <f t="shared" si="27"/>
        <v>7.7277780848823374</v>
      </c>
      <c r="AR137">
        <f t="shared" si="27"/>
        <v>8.0680280193951575</v>
      </c>
      <c r="AS137">
        <f t="shared" si="27"/>
        <v>8.4082779539079873</v>
      </c>
      <c r="AT137">
        <f t="shared" si="27"/>
        <v>8.74852788842081</v>
      </c>
      <c r="AU137">
        <f t="shared" si="27"/>
        <v>8.9279086480584464</v>
      </c>
      <c r="AV137">
        <f t="shared" si="27"/>
        <v>9.1072894076960704</v>
      </c>
      <c r="AW137">
        <f t="shared" si="27"/>
        <v>9.2866701673337086</v>
      </c>
      <c r="AX137">
        <f t="shared" si="27"/>
        <v>9.4660509269713327</v>
      </c>
      <c r="AY137">
        <f t="shared" si="27"/>
        <v>9.6454316866089709</v>
      </c>
      <c r="AZ137">
        <f t="shared" si="27"/>
        <v>9.790239471031132</v>
      </c>
      <c r="BA137">
        <f t="shared" si="27"/>
        <v>9.935047255453286</v>
      </c>
      <c r="BB137">
        <f t="shared" si="27"/>
        <v>10.079855039875445</v>
      </c>
      <c r="BC137">
        <f t="shared" si="27"/>
        <v>10.224662824297608</v>
      </c>
      <c r="BD137">
        <f t="shared" si="27"/>
        <v>10.369470608719761</v>
      </c>
      <c r="BE137">
        <f t="shared" si="27"/>
        <v>10.400035297987003</v>
      </c>
      <c r="BF137">
        <f t="shared" si="27"/>
        <v>10.430599987254256</v>
      </c>
      <c r="BG137">
        <f t="shared" si="27"/>
        <v>10.461164676521497</v>
      </c>
      <c r="BH137">
        <f t="shared" si="27"/>
        <v>10.49172936578875</v>
      </c>
      <c r="BI137">
        <f t="shared" si="27"/>
        <v>10.49172936578875</v>
      </c>
      <c r="BJ137">
        <f t="shared" ref="BJ137:BK137" si="28">BJ153+BJ168+BJ182</f>
        <v>10.49172936578875</v>
      </c>
      <c r="BK137">
        <f t="shared" si="28"/>
        <v>10.49172936578875</v>
      </c>
      <c r="BL137">
        <f>BL139*($BK$137/$BK$139)</f>
        <v>10.3632185022384</v>
      </c>
      <c r="BM137">
        <f t="shared" ref="BM137:CA137" si="29">BM139*($BK$137/$BK$139)</f>
        <v>10.32038154772162</v>
      </c>
      <c r="BN137">
        <f t="shared" si="29"/>
        <v>10.277544593204835</v>
      </c>
      <c r="BO137">
        <f t="shared" si="29"/>
        <v>10.234707638688056</v>
      </c>
      <c r="BP137">
        <f t="shared" si="29"/>
        <v>10.191870684171274</v>
      </c>
      <c r="BQ137">
        <f t="shared" si="29"/>
        <v>10.149033729654487</v>
      </c>
      <c r="BR137">
        <f t="shared" si="29"/>
        <v>10.157096560630784</v>
      </c>
      <c r="BS137">
        <f t="shared" si="29"/>
        <v>10.165159391607082</v>
      </c>
      <c r="BT137">
        <f t="shared" si="29"/>
        <v>10.173222222583373</v>
      </c>
      <c r="BU137">
        <f t="shared" si="29"/>
        <v>10.181285053559671</v>
      </c>
      <c r="BV137">
        <f t="shared" si="29"/>
        <v>10.189347884535971</v>
      </c>
      <c r="BW137">
        <f t="shared" si="29"/>
        <v>10.197410715512264</v>
      </c>
      <c r="BX137">
        <f t="shared" si="29"/>
        <v>10.205473546488564</v>
      </c>
      <c r="BY137">
        <f t="shared" si="29"/>
        <v>10.213536377464854</v>
      </c>
      <c r="BZ137">
        <f t="shared" si="29"/>
        <v>10.221599208441152</v>
      </c>
      <c r="CA137">
        <f t="shared" si="29"/>
        <v>10.229662039417448</v>
      </c>
    </row>
    <row r="138" spans="1:80" x14ac:dyDescent="0.35">
      <c r="B138" s="139" t="s">
        <v>265</v>
      </c>
      <c r="D138" t="s">
        <v>2</v>
      </c>
      <c r="F138" t="s">
        <v>40</v>
      </c>
      <c r="AD138">
        <f t="shared" ref="AD138:BI138" si="30">AD154+AD169+AD183</f>
        <v>6.198040819965752</v>
      </c>
      <c r="AE138">
        <f t="shared" si="30"/>
        <v>5.9016357211043591</v>
      </c>
      <c r="AF138">
        <f t="shared" si="30"/>
        <v>5.6052306222431172</v>
      </c>
      <c r="AG138">
        <f t="shared" si="30"/>
        <v>5.3088255233817394</v>
      </c>
      <c r="AH138">
        <f t="shared" si="30"/>
        <v>5.0124204245203527</v>
      </c>
      <c r="AI138">
        <f t="shared" si="30"/>
        <v>4.7160153256589741</v>
      </c>
      <c r="AJ138">
        <f t="shared" si="30"/>
        <v>4.4196102267975856</v>
      </c>
      <c r="AK138">
        <f t="shared" si="30"/>
        <v>4.1232051279362079</v>
      </c>
      <c r="AL138">
        <f t="shared" si="30"/>
        <v>3.8268000290748212</v>
      </c>
      <c r="AM138">
        <f t="shared" si="30"/>
        <v>3.530394930213443</v>
      </c>
      <c r="AN138">
        <f t="shared" si="30"/>
        <v>3.2339898313520554</v>
      </c>
      <c r="AO138">
        <f t="shared" si="30"/>
        <v>2.9375847324906781</v>
      </c>
      <c r="AP138">
        <f t="shared" si="30"/>
        <v>2.6411796336292901</v>
      </c>
      <c r="AQ138">
        <f t="shared" si="30"/>
        <v>3.0406942131245489</v>
      </c>
      <c r="AR138">
        <f t="shared" si="30"/>
        <v>3.4402087926198073</v>
      </c>
      <c r="AS138">
        <f t="shared" si="30"/>
        <v>3.8397233721150665</v>
      </c>
      <c r="AT138">
        <f t="shared" si="30"/>
        <v>4.239237951610324</v>
      </c>
      <c r="AU138">
        <f t="shared" si="30"/>
        <v>4.6387525311055837</v>
      </c>
      <c r="AV138">
        <f t="shared" si="30"/>
        <v>4.9498387569789379</v>
      </c>
      <c r="AW138">
        <f t="shared" si="30"/>
        <v>5.260924982852293</v>
      </c>
      <c r="AX138">
        <f t="shared" si="30"/>
        <v>5.5720112087256481</v>
      </c>
      <c r="AY138">
        <f t="shared" si="30"/>
        <v>5.8830974345989926</v>
      </c>
      <c r="AZ138">
        <f t="shared" si="30"/>
        <v>5.836342189240554</v>
      </c>
      <c r="BA138">
        <f t="shared" si="30"/>
        <v>5.7895869438821057</v>
      </c>
      <c r="BB138">
        <f t="shared" si="30"/>
        <v>5.7428316985236556</v>
      </c>
      <c r="BC138">
        <f t="shared" si="30"/>
        <v>5.6960764531652082</v>
      </c>
      <c r="BD138">
        <f t="shared" si="30"/>
        <v>5.6493212078067598</v>
      </c>
      <c r="BE138">
        <f t="shared" si="30"/>
        <v>5.7758515023041852</v>
      </c>
      <c r="BF138">
        <f t="shared" si="30"/>
        <v>5.9023817968016106</v>
      </c>
      <c r="BG138">
        <f t="shared" si="30"/>
        <v>6.0289120912990377</v>
      </c>
      <c r="BH138">
        <f t="shared" si="30"/>
        <v>6.1695554616400825</v>
      </c>
      <c r="BI138">
        <f t="shared" si="30"/>
        <v>6.1695554616400825</v>
      </c>
      <c r="BJ138">
        <f t="shared" ref="BJ138:BK138" si="31">BJ154+BJ169+BJ183</f>
        <v>6.1695554616400825</v>
      </c>
      <c r="BK138">
        <f t="shared" si="31"/>
        <v>6.1695554616400825</v>
      </c>
      <c r="BL138">
        <f>BL139*($BK$138/$BK$139)</f>
        <v>6.0939859466006956</v>
      </c>
      <c r="BM138">
        <f t="shared" ref="BM138:CA138" si="32">BM139*($BK$138/$BK$139)</f>
        <v>6.0687961082542357</v>
      </c>
      <c r="BN138">
        <f t="shared" si="32"/>
        <v>6.0436062699077731</v>
      </c>
      <c r="BO138">
        <f t="shared" si="32"/>
        <v>6.0184164315613131</v>
      </c>
      <c r="BP138">
        <f t="shared" si="32"/>
        <v>5.9932265932148523</v>
      </c>
      <c r="BQ138">
        <f t="shared" si="32"/>
        <v>5.9680367548683879</v>
      </c>
      <c r="BR138">
        <f t="shared" si="32"/>
        <v>5.9727780211698507</v>
      </c>
      <c r="BS138">
        <f t="shared" si="32"/>
        <v>5.9775192874713161</v>
      </c>
      <c r="BT138">
        <f t="shared" si="32"/>
        <v>5.9822605537727771</v>
      </c>
      <c r="BU138">
        <f t="shared" si="32"/>
        <v>5.9870018200742408</v>
      </c>
      <c r="BV138">
        <f t="shared" si="32"/>
        <v>5.9917430863757071</v>
      </c>
      <c r="BW138">
        <f t="shared" si="32"/>
        <v>5.9964843526771689</v>
      </c>
      <c r="BX138">
        <f t="shared" si="32"/>
        <v>6.0012256189786335</v>
      </c>
      <c r="BY138">
        <f t="shared" si="32"/>
        <v>6.0059668852800927</v>
      </c>
      <c r="BZ138">
        <f t="shared" si="32"/>
        <v>6.0107081515815581</v>
      </c>
      <c r="CA138">
        <f t="shared" si="32"/>
        <v>6.0154494178830209</v>
      </c>
    </row>
    <row r="139" spans="1:80" x14ac:dyDescent="0.35">
      <c r="B139" s="139"/>
      <c r="AD139" s="139">
        <f>(AD134*AD195+AD135*AD196+AD136*AD197+AD137*AD198+AD138*AD199)*10^-3</f>
        <v>18.610271654026796</v>
      </c>
      <c r="AE139" s="139">
        <f t="shared" ref="AE139:BK139" si="33">(AE134*AE195+AE135*AE196+AE136*AE197+AE137*AE198+AE138*AE199)*10^-3</f>
        <v>19.108034179268948</v>
      </c>
      <c r="AF139" s="139">
        <f t="shared" si="33"/>
        <v>19.604438417978486</v>
      </c>
      <c r="AG139" s="139">
        <f t="shared" si="33"/>
        <v>20.09815127013588</v>
      </c>
      <c r="AH139" s="139">
        <f t="shared" si="33"/>
        <v>20.749154056671784</v>
      </c>
      <c r="AI139" s="139">
        <f t="shared" si="33"/>
        <v>21.406944802954673</v>
      </c>
      <c r="AJ139" s="139">
        <f t="shared" si="33"/>
        <v>22.074981312824917</v>
      </c>
      <c r="AK139" s="139">
        <f t="shared" si="33"/>
        <v>22.75219831205688</v>
      </c>
      <c r="AL139" s="139">
        <f t="shared" si="33"/>
        <v>23.443112300634809</v>
      </c>
      <c r="AM139" s="139">
        <f t="shared" si="33"/>
        <v>24.1434240784092</v>
      </c>
      <c r="AN139" s="139">
        <f t="shared" si="33"/>
        <v>24.852182107242019</v>
      </c>
      <c r="AO139" s="139">
        <f t="shared" si="33"/>
        <v>25.567143489731283</v>
      </c>
      <c r="AP139" s="139">
        <f t="shared" si="33"/>
        <v>26.22178106113185</v>
      </c>
      <c r="AQ139" s="139">
        <f t="shared" si="33"/>
        <v>26.758388816192632</v>
      </c>
      <c r="AR139" s="139">
        <f t="shared" si="33"/>
        <v>27.304394935003291</v>
      </c>
      <c r="AS139" s="139">
        <f t="shared" si="33"/>
        <v>27.858774601976656</v>
      </c>
      <c r="AT139" s="139">
        <f t="shared" si="33"/>
        <v>28.427062920990853</v>
      </c>
      <c r="AU139" s="139">
        <f t="shared" si="33"/>
        <v>28.88562501334631</v>
      </c>
      <c r="AV139" s="139">
        <f t="shared" si="33"/>
        <v>28.951061891232502</v>
      </c>
      <c r="AW139" s="139">
        <f t="shared" si="33"/>
        <v>29.013812673132428</v>
      </c>
      <c r="AX139" s="139">
        <f t="shared" si="33"/>
        <v>29.081954122002717</v>
      </c>
      <c r="AY139" s="139">
        <f t="shared" si="33"/>
        <v>29.146899483660906</v>
      </c>
      <c r="AZ139" s="139">
        <f t="shared" si="33"/>
        <v>29.576263539739504</v>
      </c>
      <c r="BA139" s="139">
        <f t="shared" si="33"/>
        <v>30.004158727766157</v>
      </c>
      <c r="BB139" s="139">
        <f t="shared" si="33"/>
        <v>30.428802728213387</v>
      </c>
      <c r="BC139" s="139">
        <f t="shared" si="33"/>
        <v>30.852903581382584</v>
      </c>
      <c r="BD139" s="139">
        <f t="shared" si="33"/>
        <v>31.277392078520698</v>
      </c>
      <c r="BE139" s="139">
        <f t="shared" si="33"/>
        <v>31.108834545493856</v>
      </c>
      <c r="BF139" s="139">
        <f t="shared" si="33"/>
        <v>30.942994217106754</v>
      </c>
      <c r="BG139" s="139">
        <f t="shared" si="33"/>
        <v>30.779374944766484</v>
      </c>
      <c r="BH139" s="139">
        <f t="shared" si="33"/>
        <v>30.612172959110875</v>
      </c>
      <c r="BI139" s="139">
        <f t="shared" si="33"/>
        <v>30.620835007085734</v>
      </c>
      <c r="BJ139" s="139">
        <f t="shared" si="33"/>
        <v>30.620835007085734</v>
      </c>
      <c r="BK139" s="139">
        <f t="shared" si="33"/>
        <v>30.620835007085734</v>
      </c>
      <c r="BL139" s="139">
        <f>BL140*$BI$141</f>
        <v>30.24576719774775</v>
      </c>
      <c r="BM139" s="139">
        <f t="shared" ref="BM139:CA139" si="34">BM140*$BI$141</f>
        <v>30.120744594635099</v>
      </c>
      <c r="BN139" s="139">
        <f t="shared" si="34"/>
        <v>29.995721991522434</v>
      </c>
      <c r="BO139" s="139">
        <f t="shared" si="34"/>
        <v>29.870699388409783</v>
      </c>
      <c r="BP139" s="139">
        <f t="shared" si="34"/>
        <v>29.745676785297128</v>
      </c>
      <c r="BQ139" s="139">
        <f t="shared" si="34"/>
        <v>29.620654182184456</v>
      </c>
      <c r="BR139" s="139">
        <f t="shared" si="34"/>
        <v>29.644186109896985</v>
      </c>
      <c r="BS139" s="139">
        <f t="shared" si="34"/>
        <v>29.667718037609525</v>
      </c>
      <c r="BT139" s="139">
        <f t="shared" si="34"/>
        <v>29.691249965322044</v>
      </c>
      <c r="BU139" s="139">
        <f t="shared" si="34"/>
        <v>29.71478189303458</v>
      </c>
      <c r="BV139" s="139">
        <f t="shared" si="34"/>
        <v>29.738313820747123</v>
      </c>
      <c r="BW139" s="139">
        <f t="shared" si="34"/>
        <v>29.761845748459645</v>
      </c>
      <c r="BX139" s="139">
        <f t="shared" si="34"/>
        <v>29.785377676172185</v>
      </c>
      <c r="BY139" s="139">
        <f t="shared" si="34"/>
        <v>29.808909603884697</v>
      </c>
      <c r="BZ139" s="139">
        <f t="shared" si="34"/>
        <v>29.832441531597237</v>
      </c>
      <c r="CA139" s="139">
        <f t="shared" si="34"/>
        <v>29.855973459309766</v>
      </c>
    </row>
    <row r="140" spans="1:80" x14ac:dyDescent="0.35">
      <c r="B140" s="139"/>
      <c r="AD140" s="139">
        <f>SUM('Growing stock'!Y88:Y90)</f>
        <v>81.429055789730114</v>
      </c>
      <c r="AE140" s="139">
        <f>SUM('Growing stock'!Z88:Z90)</f>
        <v>83.883855762239477</v>
      </c>
      <c r="AF140" s="139">
        <f>SUM('Growing stock'!AA88:AA90)</f>
        <v>86.338655734748272</v>
      </c>
      <c r="AG140" s="139">
        <f>SUM('Growing stock'!AB88:AB90)</f>
        <v>88.793455707257181</v>
      </c>
      <c r="AH140" s="139">
        <f>SUM('Growing stock'!AC88:AC90)</f>
        <v>91.24825567976643</v>
      </c>
      <c r="AI140" s="139">
        <f>SUM('Growing stock'!AD88:AD90)</f>
        <v>93.703055652275225</v>
      </c>
      <c r="AJ140" s="139">
        <f>SUM('Growing stock'!AE88:AE90)</f>
        <v>96.157855624784375</v>
      </c>
      <c r="AK140" s="139">
        <f>SUM('Growing stock'!AF88:AF90)</f>
        <v>96.535122747752837</v>
      </c>
      <c r="AL140" s="139">
        <f>SUM('Growing stock'!AG88:AG90)</f>
        <v>96.91238987072154</v>
      </c>
      <c r="AM140" s="139">
        <f>SUM('Growing stock'!AH88:AH90)</f>
        <v>97.289656993690187</v>
      </c>
      <c r="AN140" s="139">
        <f>SUM('Growing stock'!AI88:AI90)</f>
        <v>97.66692411665889</v>
      </c>
      <c r="AO140" s="139">
        <f>SUM('Growing stock'!AJ88:AJ90)</f>
        <v>98.04419123962748</v>
      </c>
      <c r="AP140" s="139">
        <f>SUM('Growing stock'!AK88:AK90)</f>
        <v>98.421458362596184</v>
      </c>
      <c r="AQ140" s="139">
        <f>SUM('Growing stock'!AL88:AL90)</f>
        <v>98.798725485564773</v>
      </c>
      <c r="AR140" s="139">
        <f>SUM('Growing stock'!AM88:AM90)</f>
        <v>99.175992608533562</v>
      </c>
      <c r="AS140" s="139">
        <f>SUM('Growing stock'!AN88:AN90)</f>
        <v>101.92718227661305</v>
      </c>
      <c r="AT140" s="139">
        <f>SUM('Growing stock'!AO88:AO90)</f>
        <v>104.67837194469314</v>
      </c>
      <c r="AU140" s="139">
        <f>SUM('Growing stock'!AP88:AP90)</f>
        <v>107.42956161277277</v>
      </c>
      <c r="AV140" s="139">
        <f>SUM('Growing stock'!AQ88:AQ90)</f>
        <v>110.18075128085241</v>
      </c>
      <c r="AW140" s="139">
        <f>SUM('Growing stock'!AR88:AR90)</f>
        <v>112.93194094893198</v>
      </c>
      <c r="AX140" s="139">
        <f>SUM('Growing stock'!AS88:AS90)</f>
        <v>111.82610021117026</v>
      </c>
      <c r="AY140" s="139">
        <f>SUM('Growing stock'!AT88:AT90)</f>
        <v>110.72025947340848</v>
      </c>
      <c r="AZ140" s="139">
        <f>SUM('Growing stock'!AU88:AU90)</f>
        <v>109.61441873564655</v>
      </c>
      <c r="BA140" s="139">
        <f>SUM('Growing stock'!AV88:AV90)</f>
        <v>108.50857799788488</v>
      </c>
      <c r="BB140" s="139">
        <f>SUM('Growing stock'!AW88:AW90)</f>
        <v>107.4027372601231</v>
      </c>
      <c r="BC140" s="139">
        <f>SUM('Growing stock'!AX88:AX90)</f>
        <v>106.07859768346901</v>
      </c>
      <c r="BD140" s="139">
        <f>SUM('Growing stock'!AY88:AY90)</f>
        <v>104.75445810681515</v>
      </c>
      <c r="BE140" s="139">
        <f>SUM('Growing stock'!AZ88:AZ90)</f>
        <v>103.43031853016106</v>
      </c>
      <c r="BF140" s="139">
        <f>SUM('Growing stock'!BA88:BA90)</f>
        <v>102.10617895350728</v>
      </c>
      <c r="BG140" s="139">
        <f>SUM('Growing stock'!BB88:BB90)</f>
        <v>101.69433160831916</v>
      </c>
      <c r="BH140" s="139">
        <f>SUM('Growing stock'!BC88:BC90)</f>
        <v>101.28248426313101</v>
      </c>
      <c r="BI140" s="139">
        <f>SUM('Growing stock'!BD88:BD90)</f>
        <v>100.87063691794287</v>
      </c>
      <c r="BJ140" s="139">
        <f>SUM('Growing stock'!BE88:BE90)</f>
        <v>100.45878957275468</v>
      </c>
      <c r="BK140" s="139">
        <f>SUM('Growing stock'!BF88:BF90)</f>
        <v>100.04694222756649</v>
      </c>
      <c r="BL140" s="139">
        <f>SUM('Growing stock'!BG88:BG90)</f>
        <v>99.635094882378354</v>
      </c>
      <c r="BM140" s="139">
        <f>SUM('Growing stock'!BH88:BH90)</f>
        <v>99.223247537190218</v>
      </c>
      <c r="BN140" s="139">
        <f>SUM('Growing stock'!BI88:BI90)</f>
        <v>98.811400192002026</v>
      </c>
      <c r="BO140" s="139">
        <f>SUM('Growing stock'!BJ88:BJ90)</f>
        <v>98.39955284681389</v>
      </c>
      <c r="BP140" s="139">
        <f>SUM('Growing stock'!BK88:BK90)</f>
        <v>97.98770550162574</v>
      </c>
      <c r="BQ140" s="139">
        <f>SUM('Growing stock'!BL88:BL90)</f>
        <v>97.575858156437533</v>
      </c>
      <c r="BR140" s="139">
        <f>SUM('Growing stock'!BM88:BM90)</f>
        <v>97.653376634810854</v>
      </c>
      <c r="BS140" s="139">
        <f>SUM('Growing stock'!BN88:BN90)</f>
        <v>97.730895113184204</v>
      </c>
      <c r="BT140" s="139">
        <f>SUM('Growing stock'!BO88:BO90)</f>
        <v>97.808413591557496</v>
      </c>
      <c r="BU140" s="139">
        <f>SUM('Growing stock'!BP88:BP90)</f>
        <v>97.885932069930846</v>
      </c>
      <c r="BV140" s="139">
        <f>SUM('Growing stock'!BQ88:BQ90)</f>
        <v>97.963450548304209</v>
      </c>
      <c r="BW140" s="139">
        <f>SUM('Growing stock'!BR88:BR90)</f>
        <v>98.040969026677502</v>
      </c>
      <c r="BX140" s="139">
        <f>SUM('Growing stock'!BS88:BS90)</f>
        <v>98.118487505050865</v>
      </c>
      <c r="BY140" s="139">
        <f>SUM('Growing stock'!BT88:BT90)</f>
        <v>98.196005983424129</v>
      </c>
      <c r="BZ140" s="139">
        <f>SUM('Growing stock'!BU88:BU90)</f>
        <v>98.273524461797479</v>
      </c>
      <c r="CA140" s="139">
        <f>SUM('Growing stock'!BV88:BV90)</f>
        <v>98.3510429401708</v>
      </c>
    </row>
    <row r="141" spans="1:80" x14ac:dyDescent="0.35">
      <c r="B141" s="139"/>
      <c r="AD141" s="139">
        <f t="shared" ref="AD141:BJ141" si="35">AD139/AD140</f>
        <v>0.22854583629316669</v>
      </c>
      <c r="AE141" s="139">
        <f t="shared" si="35"/>
        <v>0.22779155781094265</v>
      </c>
      <c r="AF141" s="139">
        <f t="shared" si="35"/>
        <v>0.22706443887900826</v>
      </c>
      <c r="AG141" s="139">
        <f t="shared" si="35"/>
        <v>0.22634721342975322</v>
      </c>
      <c r="AH141" s="139">
        <f t="shared" si="35"/>
        <v>0.22739233645726276</v>
      </c>
      <c r="AI141" s="139">
        <f t="shared" si="35"/>
        <v>0.22845514112575138</v>
      </c>
      <c r="AJ141" s="139">
        <f t="shared" si="35"/>
        <v>0.22957023291953654</v>
      </c>
      <c r="AK141" s="139">
        <f t="shared" si="35"/>
        <v>0.23568829317707071</v>
      </c>
      <c r="AL141" s="139">
        <f t="shared" si="35"/>
        <v>0.24190005356288577</v>
      </c>
      <c r="AM141" s="139">
        <f t="shared" si="35"/>
        <v>0.24816023433996734</v>
      </c>
      <c r="AN141" s="139">
        <f t="shared" si="35"/>
        <v>0.2544585317088226</v>
      </c>
      <c r="AO141" s="139">
        <f t="shared" si="35"/>
        <v>0.26077162926708464</v>
      </c>
      <c r="AP141" s="139">
        <f t="shared" si="35"/>
        <v>0.2664234151512746</v>
      </c>
      <c r="AQ141" s="139">
        <f t="shared" si="35"/>
        <v>0.27083738868779467</v>
      </c>
      <c r="AR141" s="139">
        <f t="shared" si="35"/>
        <v>0.27531254507105274</v>
      </c>
      <c r="AS141" s="139">
        <f t="shared" si="35"/>
        <v>0.27332036439870061</v>
      </c>
      <c r="AT141" s="139">
        <f t="shared" si="35"/>
        <v>0.27156577230691265</v>
      </c>
      <c r="AU141" s="139">
        <f t="shared" si="35"/>
        <v>0.2688796694290147</v>
      </c>
      <c r="AV141" s="139">
        <f t="shared" si="35"/>
        <v>0.26275970670626314</v>
      </c>
      <c r="AW141" s="139">
        <f t="shared" si="35"/>
        <v>0.25691414164441329</v>
      </c>
      <c r="AX141" s="139">
        <f t="shared" si="35"/>
        <v>0.26006410012586428</v>
      </c>
      <c r="AY141" s="139">
        <f t="shared" si="35"/>
        <v>0.26324811396112269</v>
      </c>
      <c r="AZ141" s="139">
        <f t="shared" si="35"/>
        <v>0.26982092210941333</v>
      </c>
      <c r="BA141" s="139">
        <f t="shared" si="35"/>
        <v>0.27651416396177469</v>
      </c>
      <c r="BB141" s="139">
        <f t="shared" si="35"/>
        <v>0.28331496481804386</v>
      </c>
      <c r="BC141" s="139">
        <f t="shared" si="35"/>
        <v>0.29084946685895541</v>
      </c>
      <c r="BD141" s="139">
        <f t="shared" si="35"/>
        <v>0.29857814783050118</v>
      </c>
      <c r="BE141" s="139">
        <f t="shared" si="35"/>
        <v>0.30077094402858562</v>
      </c>
      <c r="BF141" s="139">
        <f t="shared" si="35"/>
        <v>0.30304722529276357</v>
      </c>
      <c r="BG141" s="139">
        <f t="shared" si="35"/>
        <v>0.30266559067731325</v>
      </c>
      <c r="BH141" s="139">
        <f t="shared" si="35"/>
        <v>0.3022454788883408</v>
      </c>
      <c r="BI141" s="139">
        <f t="shared" si="35"/>
        <v>0.30356539764882656</v>
      </c>
      <c r="BJ141" s="139">
        <f t="shared" si="35"/>
        <v>0.30480991396884577</v>
      </c>
      <c r="BK141" s="139">
        <f>BK139/BK140</f>
        <v>0.30606467649391694</v>
      </c>
    </row>
    <row r="142" spans="1:80" x14ac:dyDescent="0.35">
      <c r="B142" s="139"/>
      <c r="D142" s="1" t="s">
        <v>142</v>
      </c>
      <c r="F142" s="1" t="s">
        <v>149</v>
      </c>
      <c r="AD142" s="139"/>
    </row>
    <row r="143" spans="1:80" x14ac:dyDescent="0.35">
      <c r="B143" s="139" t="s">
        <v>265</v>
      </c>
      <c r="D143" t="s">
        <v>0</v>
      </c>
      <c r="E143" t="s">
        <v>41</v>
      </c>
      <c r="F143" t="s">
        <v>36</v>
      </c>
      <c r="AD143">
        <v>2.3655226726613598</v>
      </c>
      <c r="AE143">
        <v>2.3416533855847002</v>
      </c>
      <c r="AF143">
        <v>2.31778409850804</v>
      </c>
      <c r="AG143">
        <v>2.2939148114313901</v>
      </c>
      <c r="AH143">
        <v>2.2700455243547299</v>
      </c>
      <c r="AI143">
        <v>2.24617623727808</v>
      </c>
      <c r="AJ143">
        <v>2.2223069502014199</v>
      </c>
      <c r="AK143">
        <v>2.19843766312477</v>
      </c>
      <c r="AL143">
        <v>2.1745683760481098</v>
      </c>
      <c r="AM143">
        <v>2.26270361434621</v>
      </c>
      <c r="AN143">
        <v>2.3508388526443098</v>
      </c>
      <c r="AO143">
        <v>2.43897409094241</v>
      </c>
      <c r="AP143">
        <v>2.5271093292405098</v>
      </c>
      <c r="AQ143">
        <v>2.6152445675385998</v>
      </c>
      <c r="AR143">
        <v>2.7033798058367</v>
      </c>
      <c r="AS143">
        <v>2.7915150441347998</v>
      </c>
      <c r="AT143">
        <v>2.8796502824329</v>
      </c>
      <c r="AU143">
        <v>2.8598283165771399</v>
      </c>
      <c r="AV143">
        <v>2.8400063507213802</v>
      </c>
      <c r="AW143">
        <v>2.8201843848656201</v>
      </c>
      <c r="AX143">
        <v>2.8003624190098599</v>
      </c>
      <c r="AY143">
        <v>2.7805404531540998</v>
      </c>
      <c r="AZ143">
        <v>2.7842776498043298</v>
      </c>
      <c r="BA143">
        <v>2.78801484645455</v>
      </c>
      <c r="BB143">
        <v>2.7917520431047702</v>
      </c>
      <c r="BC143">
        <v>2.7954892397550002</v>
      </c>
      <c r="BD143">
        <v>2.79922643640522</v>
      </c>
      <c r="BE143">
        <v>2.8159455060826</v>
      </c>
      <c r="BF143">
        <v>2.8326645757599902</v>
      </c>
      <c r="BG143">
        <v>2.8493836454373702</v>
      </c>
      <c r="BH143">
        <v>2.8661027151147498</v>
      </c>
      <c r="BI143">
        <v>2.8661027151147498</v>
      </c>
      <c r="BJ143">
        <v>2.8661027151147498</v>
      </c>
      <c r="BK143">
        <v>2.8661027151147498</v>
      </c>
      <c r="BL143">
        <v>2.8661027151147498</v>
      </c>
      <c r="BM143">
        <v>2.8661027151147498</v>
      </c>
      <c r="BN143">
        <v>2.8661027151147498</v>
      </c>
      <c r="BO143">
        <v>2.8661027151147498</v>
      </c>
      <c r="BP143">
        <v>2.8661027151147498</v>
      </c>
      <c r="BQ143">
        <v>2.8661027151147498</v>
      </c>
      <c r="BR143">
        <v>2.8661027151147498</v>
      </c>
      <c r="BS143">
        <v>2.8661027151147498</v>
      </c>
      <c r="BT143">
        <v>2.8661027151147498</v>
      </c>
      <c r="BU143">
        <v>2.8661027151147498</v>
      </c>
      <c r="BV143">
        <v>2.8661027151147498</v>
      </c>
      <c r="BW143">
        <v>2.8661027151147498</v>
      </c>
      <c r="BX143">
        <v>2.8661027151147498</v>
      </c>
      <c r="BY143">
        <v>2.8661027151147498</v>
      </c>
      <c r="BZ143">
        <v>2.8661027151147498</v>
      </c>
      <c r="CA143">
        <v>2.8661027151147498</v>
      </c>
    </row>
    <row r="144" spans="1:80" x14ac:dyDescent="0.35">
      <c r="B144" s="139" t="s">
        <v>265</v>
      </c>
      <c r="D144" t="s">
        <v>0</v>
      </c>
      <c r="E144" t="s">
        <v>41</v>
      </c>
      <c r="F144" t="s">
        <v>37</v>
      </c>
      <c r="AD144">
        <v>4.42071212877803</v>
      </c>
      <c r="AE144">
        <v>4.6111621774293798</v>
      </c>
      <c r="AF144">
        <v>4.8016122260807199</v>
      </c>
      <c r="AG144">
        <v>4.9920622747320698</v>
      </c>
      <c r="AH144">
        <v>5.1825123233834196</v>
      </c>
      <c r="AI144">
        <v>5.3729623720347703</v>
      </c>
      <c r="AJ144">
        <v>5.5634124206861104</v>
      </c>
      <c r="AK144">
        <v>5.7538624693374603</v>
      </c>
      <c r="AL144">
        <v>5.9443125179888101</v>
      </c>
      <c r="AM144">
        <v>6.0398839762769301</v>
      </c>
      <c r="AN144">
        <v>6.1354554345650403</v>
      </c>
      <c r="AO144">
        <v>6.2310268928531602</v>
      </c>
      <c r="AP144">
        <v>6.3265983511412696</v>
      </c>
      <c r="AQ144">
        <v>6.4221698094293904</v>
      </c>
      <c r="AR144">
        <v>6.5177412677174997</v>
      </c>
      <c r="AS144">
        <v>6.6133127260056197</v>
      </c>
      <c r="AT144">
        <v>6.7088841842937299</v>
      </c>
      <c r="AU144">
        <v>6.6841155363472602</v>
      </c>
      <c r="AV144">
        <v>6.6593468884007798</v>
      </c>
      <c r="AW144">
        <v>6.6345782404543101</v>
      </c>
      <c r="AX144">
        <v>6.6098095925078297</v>
      </c>
      <c r="AY144">
        <v>6.5850409445613503</v>
      </c>
      <c r="AZ144">
        <v>6.55016660490395</v>
      </c>
      <c r="BA144">
        <v>6.5152922652465497</v>
      </c>
      <c r="BB144">
        <v>6.4804179255891396</v>
      </c>
      <c r="BC144">
        <v>6.4455435859317403</v>
      </c>
      <c r="BD144">
        <v>6.41066924627434</v>
      </c>
      <c r="BE144">
        <v>6.4246302704890397</v>
      </c>
      <c r="BF144">
        <v>6.4385912947037403</v>
      </c>
      <c r="BG144">
        <v>6.4525523189184302</v>
      </c>
      <c r="BH144">
        <v>6.4665133431331299</v>
      </c>
      <c r="BI144">
        <v>6.4665133431331299</v>
      </c>
      <c r="BJ144">
        <v>6.4665133431331299</v>
      </c>
      <c r="BK144">
        <v>6.4665133431331299</v>
      </c>
      <c r="BL144">
        <v>6.4665133431331299</v>
      </c>
      <c r="BM144">
        <v>6.4665133431331299</v>
      </c>
      <c r="BN144">
        <v>6.4665133431331299</v>
      </c>
      <c r="BO144">
        <v>6.4665133431331299</v>
      </c>
      <c r="BP144">
        <v>6.4665133431331299</v>
      </c>
      <c r="BQ144">
        <v>6.4665133431331299</v>
      </c>
      <c r="BR144">
        <v>6.4665133431331299</v>
      </c>
      <c r="BS144">
        <v>6.4665133431331299</v>
      </c>
      <c r="BT144">
        <v>6.4665133431331299</v>
      </c>
      <c r="BU144">
        <v>6.4665133431331299</v>
      </c>
      <c r="BV144">
        <v>6.4665133431331299</v>
      </c>
      <c r="BW144">
        <v>6.4665133431331299</v>
      </c>
      <c r="BX144">
        <v>6.4665133431331299</v>
      </c>
      <c r="BY144">
        <v>6.4665133431331299</v>
      </c>
      <c r="BZ144">
        <v>6.4665133431331299</v>
      </c>
      <c r="CA144">
        <v>6.4665133431331299</v>
      </c>
    </row>
    <row r="145" spans="2:79" x14ac:dyDescent="0.35">
      <c r="B145" s="139" t="s">
        <v>265</v>
      </c>
      <c r="D145" t="s">
        <v>0</v>
      </c>
      <c r="E145" t="s">
        <v>41</v>
      </c>
      <c r="F145" t="s">
        <v>38</v>
      </c>
      <c r="AD145">
        <v>9.2567516138192101</v>
      </c>
      <c r="AE145">
        <v>9.44555834192162</v>
      </c>
      <c r="AF145">
        <v>9.6343650700240193</v>
      </c>
      <c r="AG145">
        <v>9.8231717981264293</v>
      </c>
      <c r="AH145">
        <v>10.0119785262288</v>
      </c>
      <c r="AI145">
        <v>10.200785254331199</v>
      </c>
      <c r="AJ145">
        <v>10.3895919824336</v>
      </c>
      <c r="AK145">
        <v>10.578398710536</v>
      </c>
      <c r="AL145">
        <v>10.767205438638401</v>
      </c>
      <c r="AM145">
        <v>10.937493102495701</v>
      </c>
      <c r="AN145">
        <v>11.107780766352899</v>
      </c>
      <c r="AO145">
        <v>11.278068430210199</v>
      </c>
      <c r="AP145">
        <v>11.4483560940674</v>
      </c>
      <c r="AQ145">
        <v>11.618643757924699</v>
      </c>
      <c r="AR145">
        <v>11.7889314217819</v>
      </c>
      <c r="AS145">
        <v>11.9592190856392</v>
      </c>
      <c r="AT145">
        <v>12.1295067494964</v>
      </c>
      <c r="AU145">
        <v>12.275675289851099</v>
      </c>
      <c r="AV145">
        <v>12.421843830205701</v>
      </c>
      <c r="AW145">
        <v>12.5680123705604</v>
      </c>
      <c r="AX145">
        <v>12.714180910914999</v>
      </c>
      <c r="AY145">
        <v>12.8603494512697</v>
      </c>
      <c r="AZ145">
        <v>12.813299786476099</v>
      </c>
      <c r="BA145">
        <v>12.766250121682599</v>
      </c>
      <c r="BB145">
        <v>12.719200456889</v>
      </c>
      <c r="BC145">
        <v>12.672150792095399</v>
      </c>
      <c r="BD145">
        <v>12.6251011273019</v>
      </c>
      <c r="BE145">
        <v>12.5035920475267</v>
      </c>
      <c r="BF145">
        <v>12.382082967751501</v>
      </c>
      <c r="BG145">
        <v>12.2605738879763</v>
      </c>
      <c r="BH145">
        <v>12.1390648082012</v>
      </c>
      <c r="BI145">
        <v>12.1390648082012</v>
      </c>
      <c r="BJ145">
        <v>12.1390648082012</v>
      </c>
      <c r="BK145">
        <v>12.1390648082012</v>
      </c>
      <c r="BL145">
        <v>12.1390648082012</v>
      </c>
      <c r="BM145">
        <v>12.1390648082012</v>
      </c>
      <c r="BN145">
        <v>12.1390648082012</v>
      </c>
      <c r="BO145">
        <v>12.1390648082012</v>
      </c>
      <c r="BP145">
        <v>12.1390648082012</v>
      </c>
      <c r="BQ145">
        <v>12.1390648082012</v>
      </c>
      <c r="BR145">
        <v>12.1390648082012</v>
      </c>
      <c r="BS145">
        <v>12.1390648082012</v>
      </c>
      <c r="BT145">
        <v>12.1390648082012</v>
      </c>
      <c r="BU145">
        <v>12.1390648082012</v>
      </c>
      <c r="BV145">
        <v>12.1390648082012</v>
      </c>
      <c r="BW145">
        <v>12.1390648082012</v>
      </c>
      <c r="BX145">
        <v>12.1390648082012</v>
      </c>
      <c r="BY145">
        <v>12.1390648082012</v>
      </c>
      <c r="BZ145">
        <v>12.1390648082012</v>
      </c>
      <c r="CA145">
        <v>12.1390648082012</v>
      </c>
    </row>
    <row r="146" spans="2:79" x14ac:dyDescent="0.35">
      <c r="B146" s="139" t="s">
        <v>265</v>
      </c>
      <c r="D146" t="s">
        <v>0</v>
      </c>
      <c r="E146" t="s">
        <v>41</v>
      </c>
      <c r="F146" t="s">
        <v>39</v>
      </c>
      <c r="AD146">
        <v>7.4956790426191198</v>
      </c>
      <c r="AE146">
        <v>7.71908073041104</v>
      </c>
      <c r="AF146">
        <v>7.9424824182029603</v>
      </c>
      <c r="AG146">
        <v>8.1658841059948806</v>
      </c>
      <c r="AH146">
        <v>8.3892857937868008</v>
      </c>
      <c r="AI146">
        <v>8.6126874815787104</v>
      </c>
      <c r="AJ146">
        <v>8.8360891693706307</v>
      </c>
      <c r="AK146">
        <v>9.0594908571625492</v>
      </c>
      <c r="AL146">
        <v>9.2828925449544695</v>
      </c>
      <c r="AM146">
        <v>9.4825779168525397</v>
      </c>
      <c r="AN146">
        <v>9.6822632887506099</v>
      </c>
      <c r="AO146">
        <v>9.8819486606486802</v>
      </c>
      <c r="AP146">
        <v>10.0816340325468</v>
      </c>
      <c r="AQ146">
        <v>10.281319404444799</v>
      </c>
      <c r="AR146">
        <v>10.4810047763429</v>
      </c>
      <c r="AS146">
        <v>10.680690148241</v>
      </c>
      <c r="AT146">
        <v>10.880375520138999</v>
      </c>
      <c r="AU146">
        <v>11.0140652877503</v>
      </c>
      <c r="AV146">
        <v>11.1477550553616</v>
      </c>
      <c r="AW146">
        <v>11.281444822972899</v>
      </c>
      <c r="AX146">
        <v>11.4151345905842</v>
      </c>
      <c r="AY146">
        <v>11.5488243581955</v>
      </c>
      <c r="AZ146">
        <v>11.666690906670899</v>
      </c>
      <c r="BA146">
        <v>11.784557455146301</v>
      </c>
      <c r="BB146">
        <v>11.9024240036217</v>
      </c>
      <c r="BC146">
        <v>12.020290552097</v>
      </c>
      <c r="BD146">
        <v>12.1381571005724</v>
      </c>
      <c r="BE146">
        <v>12.2045056147899</v>
      </c>
      <c r="BF146">
        <v>12.2708541290074</v>
      </c>
      <c r="BG146">
        <v>12.337202643224799</v>
      </c>
      <c r="BH146">
        <v>12.403551157442299</v>
      </c>
      <c r="BI146">
        <v>12.403551157442299</v>
      </c>
      <c r="BJ146">
        <v>12.403551157442299</v>
      </c>
      <c r="BK146">
        <v>12.403551157442299</v>
      </c>
      <c r="BL146">
        <v>12.403551157442299</v>
      </c>
      <c r="BM146">
        <v>12.403551157442299</v>
      </c>
      <c r="BN146">
        <v>12.403551157442299</v>
      </c>
      <c r="BO146">
        <v>12.403551157442299</v>
      </c>
      <c r="BP146">
        <v>12.403551157442299</v>
      </c>
      <c r="BQ146">
        <v>12.403551157442299</v>
      </c>
      <c r="BR146">
        <v>12.403551157442299</v>
      </c>
      <c r="BS146">
        <v>12.403551157442299</v>
      </c>
      <c r="BT146">
        <v>12.403551157442299</v>
      </c>
      <c r="BU146">
        <v>12.403551157442299</v>
      </c>
      <c r="BV146">
        <v>12.403551157442299</v>
      </c>
      <c r="BW146">
        <v>12.403551157442299</v>
      </c>
      <c r="BX146">
        <v>12.403551157442299</v>
      </c>
      <c r="BY146">
        <v>12.403551157442299</v>
      </c>
      <c r="BZ146">
        <v>12.403551157442299</v>
      </c>
      <c r="CA146">
        <v>12.403551157442299</v>
      </c>
    </row>
    <row r="147" spans="2:79" x14ac:dyDescent="0.35">
      <c r="B147" s="139" t="s">
        <v>265</v>
      </c>
      <c r="D147" t="s">
        <v>0</v>
      </c>
      <c r="E147" t="s">
        <v>41</v>
      </c>
      <c r="F147" t="s">
        <v>40</v>
      </c>
      <c r="AD147">
        <v>4.6220143474486104</v>
      </c>
      <c r="AE147">
        <v>4.5883875097442903</v>
      </c>
      <c r="AF147">
        <v>4.55476067203998</v>
      </c>
      <c r="AG147">
        <v>4.52113383433566</v>
      </c>
      <c r="AH147">
        <v>4.4875069966313497</v>
      </c>
      <c r="AI147">
        <v>4.4538801589270296</v>
      </c>
      <c r="AJ147">
        <v>4.4202533212227202</v>
      </c>
      <c r="AK147">
        <v>4.3866264835184001</v>
      </c>
      <c r="AL147">
        <v>4.3529996458140801</v>
      </c>
      <c r="AM147">
        <v>4.4247327398647904</v>
      </c>
      <c r="AN147">
        <v>4.4964658339154902</v>
      </c>
      <c r="AO147">
        <v>4.5681989279661899</v>
      </c>
      <c r="AP147">
        <v>4.6399320220168896</v>
      </c>
      <c r="AQ147">
        <v>4.7116651160675902</v>
      </c>
      <c r="AR147">
        <v>4.7833982101182899</v>
      </c>
      <c r="AS147">
        <v>4.8551313041689896</v>
      </c>
      <c r="AT147">
        <v>4.9268643982196902</v>
      </c>
      <c r="AU147">
        <v>5.2716250983570303</v>
      </c>
      <c r="AV147">
        <v>5.6163857984943801</v>
      </c>
      <c r="AW147">
        <v>5.9611464986317202</v>
      </c>
      <c r="AX147">
        <v>6.3059071987690603</v>
      </c>
      <c r="AY147">
        <v>6.6506678989064003</v>
      </c>
      <c r="AZ147">
        <v>6.6451180359519304</v>
      </c>
      <c r="BA147">
        <v>6.6395681729974498</v>
      </c>
      <c r="BB147">
        <v>6.6340183100429799</v>
      </c>
      <c r="BC147">
        <v>6.6284684470885002</v>
      </c>
      <c r="BD147">
        <v>6.6229185841340303</v>
      </c>
      <c r="BE147">
        <v>6.8499683748371103</v>
      </c>
      <c r="BF147">
        <v>7.0770181655401903</v>
      </c>
      <c r="BG147">
        <v>7.3040679562432702</v>
      </c>
      <c r="BH147">
        <v>7.5311177469463502</v>
      </c>
      <c r="BI147">
        <v>7.5311177469463502</v>
      </c>
      <c r="BJ147">
        <v>7.5311177469463502</v>
      </c>
      <c r="BK147">
        <v>7.5311177469463502</v>
      </c>
      <c r="BL147">
        <v>7.5311177469463502</v>
      </c>
      <c r="BM147">
        <v>7.5311177469463502</v>
      </c>
      <c r="BN147">
        <v>7.5311177469463502</v>
      </c>
      <c r="BO147">
        <v>7.5311177469463502</v>
      </c>
      <c r="BP147">
        <v>7.5311177469463502</v>
      </c>
      <c r="BQ147">
        <v>7.5311177469463502</v>
      </c>
      <c r="BR147">
        <v>7.5311177469463502</v>
      </c>
      <c r="BS147">
        <v>7.5311177469463502</v>
      </c>
      <c r="BT147">
        <v>7.5311177469463502</v>
      </c>
      <c r="BU147">
        <v>7.5311177469463502</v>
      </c>
      <c r="BV147">
        <v>7.5311177469463502</v>
      </c>
      <c r="BW147">
        <v>7.5311177469463502</v>
      </c>
      <c r="BX147">
        <v>7.5311177469463502</v>
      </c>
      <c r="BY147">
        <v>7.5311177469463502</v>
      </c>
      <c r="BZ147">
        <v>7.5311177469463502</v>
      </c>
      <c r="CA147">
        <v>7.5311177469463502</v>
      </c>
    </row>
    <row r="148" spans="2:79" x14ac:dyDescent="0.35">
      <c r="B148" s="139"/>
      <c r="AD148" s="1">
        <f>AVERAGE(AD143:AD147)</f>
        <v>5.6321359610652664</v>
      </c>
      <c r="AE148" s="1">
        <f t="shared" ref="AE148:CA148" si="36">AVERAGE(AE143:AE147)</f>
        <v>5.7411684290182059</v>
      </c>
      <c r="AF148" s="1">
        <f t="shared" si="36"/>
        <v>5.8502008969711436</v>
      </c>
      <c r="AG148" s="1">
        <f t="shared" si="36"/>
        <v>5.9592333649240858</v>
      </c>
      <c r="AH148" s="1">
        <f t="shared" si="36"/>
        <v>6.06826583287702</v>
      </c>
      <c r="AI148" s="1">
        <f t="shared" si="36"/>
        <v>6.1772983008299578</v>
      </c>
      <c r="AJ148" s="1">
        <f t="shared" si="36"/>
        <v>6.2863307687828964</v>
      </c>
      <c r="AK148" s="1">
        <f t="shared" si="36"/>
        <v>6.3953632367358351</v>
      </c>
      <c r="AL148" s="1">
        <f t="shared" si="36"/>
        <v>6.5043957046887737</v>
      </c>
      <c r="AM148" s="1">
        <f t="shared" si="36"/>
        <v>6.6294782699672341</v>
      </c>
      <c r="AN148" s="1">
        <f t="shared" si="36"/>
        <v>6.7545608352456696</v>
      </c>
      <c r="AO148" s="1">
        <f t="shared" si="36"/>
        <v>6.8796434005241283</v>
      </c>
      <c r="AP148" s="1">
        <f t="shared" si="36"/>
        <v>7.0047259658025753</v>
      </c>
      <c r="AQ148" s="1">
        <f t="shared" si="36"/>
        <v>7.1298085310810162</v>
      </c>
      <c r="AR148" s="1">
        <f t="shared" si="36"/>
        <v>7.2548910963594579</v>
      </c>
      <c r="AS148" s="1">
        <f t="shared" si="36"/>
        <v>7.3799736616379219</v>
      </c>
      <c r="AT148" s="1">
        <f t="shared" si="36"/>
        <v>7.5050562269163432</v>
      </c>
      <c r="AU148" s="1">
        <f t="shared" si="36"/>
        <v>7.6210619057765658</v>
      </c>
      <c r="AV148" s="1">
        <f t="shared" si="36"/>
        <v>7.7370675846367671</v>
      </c>
      <c r="AW148" s="1">
        <f t="shared" si="36"/>
        <v>7.8530732634969898</v>
      </c>
      <c r="AX148" s="1">
        <f t="shared" si="36"/>
        <v>7.9690789423571902</v>
      </c>
      <c r="AY148" s="1">
        <f t="shared" si="36"/>
        <v>8.0850846212174083</v>
      </c>
      <c r="AZ148" s="1">
        <f t="shared" si="36"/>
        <v>8.0919105967614424</v>
      </c>
      <c r="BA148" s="1">
        <f t="shared" si="36"/>
        <v>8.0987365723054889</v>
      </c>
      <c r="BB148" s="1">
        <f t="shared" si="36"/>
        <v>8.1055625478495177</v>
      </c>
      <c r="BC148" s="1">
        <f t="shared" si="36"/>
        <v>8.1123885233935287</v>
      </c>
      <c r="BD148" s="1">
        <f t="shared" si="36"/>
        <v>8.119214498937577</v>
      </c>
      <c r="BE148" s="1">
        <f t="shared" si="36"/>
        <v>8.1597283627450707</v>
      </c>
      <c r="BF148" s="1">
        <f t="shared" si="36"/>
        <v>8.2002422265525645</v>
      </c>
      <c r="BG148" s="1">
        <f t="shared" si="36"/>
        <v>8.2407560903600334</v>
      </c>
      <c r="BH148" s="1">
        <f t="shared" si="36"/>
        <v>8.281269954167545</v>
      </c>
      <c r="BI148" s="1">
        <f t="shared" si="36"/>
        <v>8.281269954167545</v>
      </c>
      <c r="BJ148" s="1">
        <f t="shared" si="36"/>
        <v>8.281269954167545</v>
      </c>
      <c r="BK148" s="1">
        <f t="shared" si="36"/>
        <v>8.281269954167545</v>
      </c>
      <c r="BL148" s="1">
        <f t="shared" si="36"/>
        <v>8.281269954167545</v>
      </c>
      <c r="BM148" s="1">
        <f t="shared" si="36"/>
        <v>8.281269954167545</v>
      </c>
      <c r="BN148" s="1">
        <f t="shared" si="36"/>
        <v>8.281269954167545</v>
      </c>
      <c r="BO148" s="1">
        <f t="shared" si="36"/>
        <v>8.281269954167545</v>
      </c>
      <c r="BP148" s="1">
        <f t="shared" si="36"/>
        <v>8.281269954167545</v>
      </c>
      <c r="BQ148" s="1">
        <f t="shared" si="36"/>
        <v>8.281269954167545</v>
      </c>
      <c r="BR148" s="1">
        <f t="shared" si="36"/>
        <v>8.281269954167545</v>
      </c>
      <c r="BS148" s="1">
        <f t="shared" si="36"/>
        <v>8.281269954167545</v>
      </c>
      <c r="BT148" s="1">
        <f t="shared" si="36"/>
        <v>8.281269954167545</v>
      </c>
      <c r="BU148" s="1">
        <f t="shared" si="36"/>
        <v>8.281269954167545</v>
      </c>
      <c r="BV148" s="1">
        <f t="shared" si="36"/>
        <v>8.281269954167545</v>
      </c>
      <c r="BW148" s="1">
        <f t="shared" si="36"/>
        <v>8.281269954167545</v>
      </c>
      <c r="BX148" s="1">
        <f t="shared" si="36"/>
        <v>8.281269954167545</v>
      </c>
      <c r="BY148" s="1">
        <f t="shared" si="36"/>
        <v>8.281269954167545</v>
      </c>
      <c r="BZ148" s="1">
        <f t="shared" si="36"/>
        <v>8.281269954167545</v>
      </c>
      <c r="CA148" s="1">
        <f t="shared" si="36"/>
        <v>8.281269954167545</v>
      </c>
    </row>
    <row r="149" spans="2:79" x14ac:dyDescent="0.35">
      <c r="B149" s="139"/>
      <c r="D149" s="1" t="s">
        <v>142</v>
      </c>
      <c r="F149" s="1" t="s">
        <v>149</v>
      </c>
    </row>
    <row r="150" spans="2:79" x14ac:dyDescent="0.35">
      <c r="B150" s="139" t="s">
        <v>265</v>
      </c>
      <c r="D150" t="s">
        <v>2</v>
      </c>
      <c r="E150" t="s">
        <v>41</v>
      </c>
      <c r="F150" t="s">
        <v>36</v>
      </c>
      <c r="AD150">
        <v>2.4312862105307298</v>
      </c>
      <c r="AE150">
        <v>2.3784239614792102</v>
      </c>
      <c r="AF150">
        <v>2.3255617124277101</v>
      </c>
      <c r="AG150">
        <v>2.2726994633762598</v>
      </c>
      <c r="AH150">
        <v>2.21983721432475</v>
      </c>
      <c r="AI150">
        <v>2.1669749652732402</v>
      </c>
      <c r="AJ150">
        <v>2.1141127162217201</v>
      </c>
      <c r="AK150">
        <v>2.0612504671702099</v>
      </c>
      <c r="AL150">
        <v>2.0083882181187001</v>
      </c>
      <c r="AM150">
        <v>1.95552596906718</v>
      </c>
      <c r="AN150">
        <v>1.90266372001567</v>
      </c>
      <c r="AO150">
        <v>1.8498014709641599</v>
      </c>
      <c r="AP150">
        <v>1.7969392219126401</v>
      </c>
      <c r="AQ150">
        <v>2.0246761812884002</v>
      </c>
      <c r="AR150">
        <v>2.2524131406641601</v>
      </c>
      <c r="AS150">
        <v>2.48015010003992</v>
      </c>
      <c r="AT150">
        <v>2.7078870594156901</v>
      </c>
      <c r="AU150">
        <v>2.93562401879145</v>
      </c>
      <c r="AV150">
        <v>2.8690128399429899</v>
      </c>
      <c r="AW150">
        <v>2.8024016610945202</v>
      </c>
      <c r="AX150">
        <v>2.7357904822460601</v>
      </c>
      <c r="AY150">
        <v>2.6691793033976001</v>
      </c>
      <c r="AZ150">
        <v>2.6341962405097599</v>
      </c>
      <c r="BA150">
        <v>2.5992131776219298</v>
      </c>
      <c r="BB150">
        <v>2.56423011473409</v>
      </c>
      <c r="BC150">
        <v>2.5292470518462502</v>
      </c>
      <c r="BD150">
        <v>2.4942639889584099</v>
      </c>
      <c r="BE150">
        <v>2.7311179789658802</v>
      </c>
      <c r="BF150">
        <v>2.9679719689733601</v>
      </c>
      <c r="BG150">
        <v>3.2048259589808299</v>
      </c>
      <c r="BH150">
        <v>3.4416799489883001</v>
      </c>
      <c r="BI150">
        <v>3.4416799489883001</v>
      </c>
      <c r="BJ150">
        <v>3.4416799489883001</v>
      </c>
      <c r="BK150">
        <v>3.4416799489883001</v>
      </c>
      <c r="BL150">
        <v>3.4416799489883001</v>
      </c>
      <c r="BM150">
        <v>3.4416799489883001</v>
      </c>
      <c r="BN150">
        <v>3.4416799489883001</v>
      </c>
      <c r="BO150">
        <v>3.4416799489883001</v>
      </c>
      <c r="BP150">
        <v>3.4416799489883001</v>
      </c>
      <c r="BQ150">
        <v>3.4416799489883001</v>
      </c>
      <c r="BR150">
        <v>3.4416799489883001</v>
      </c>
      <c r="BS150">
        <v>3.4416799489883001</v>
      </c>
      <c r="BT150">
        <v>3.4416799489883001</v>
      </c>
      <c r="BU150">
        <v>3.4416799489883001</v>
      </c>
      <c r="BV150">
        <v>3.4416799489883001</v>
      </c>
      <c r="BW150">
        <v>3.4416799489883001</v>
      </c>
      <c r="BX150">
        <v>3.4416799489883001</v>
      </c>
      <c r="BY150">
        <v>3.4416799489883001</v>
      </c>
      <c r="BZ150">
        <v>3.4416799489883001</v>
      </c>
      <c r="CA150">
        <v>3.4416799489883001</v>
      </c>
    </row>
    <row r="151" spans="2:79" x14ac:dyDescent="0.35">
      <c r="B151" s="139" t="s">
        <v>265</v>
      </c>
      <c r="D151" t="s">
        <v>2</v>
      </c>
      <c r="E151" t="s">
        <v>41</v>
      </c>
      <c r="F151" t="s">
        <v>37</v>
      </c>
      <c r="AD151">
        <v>3.53418725369903</v>
      </c>
      <c r="AE151">
        <v>3.7092885465357899</v>
      </c>
      <c r="AF151">
        <v>3.8843898393725498</v>
      </c>
      <c r="AG151">
        <v>4.0594911322090601</v>
      </c>
      <c r="AH151">
        <v>4.2345924250458404</v>
      </c>
      <c r="AI151">
        <v>4.4096937178826199</v>
      </c>
      <c r="AJ151">
        <v>4.5847950107193904</v>
      </c>
      <c r="AK151">
        <v>4.7598963035561699</v>
      </c>
      <c r="AL151">
        <v>4.9349975963929396</v>
      </c>
      <c r="AM151">
        <v>5.1100988892297199</v>
      </c>
      <c r="AN151">
        <v>5.2852001820665002</v>
      </c>
      <c r="AO151">
        <v>5.4603014749032797</v>
      </c>
      <c r="AP151">
        <v>5.6354027677400502</v>
      </c>
      <c r="AQ151">
        <v>5.6703579572572496</v>
      </c>
      <c r="AR151">
        <v>5.70531314677444</v>
      </c>
      <c r="AS151">
        <v>5.7402683362916296</v>
      </c>
      <c r="AT151">
        <v>5.77522352580882</v>
      </c>
      <c r="AU151">
        <v>5.8101787153260203</v>
      </c>
      <c r="AV151">
        <v>5.7524001599383796</v>
      </c>
      <c r="AW151">
        <v>5.6946216045507398</v>
      </c>
      <c r="AX151">
        <v>5.6368430491631001</v>
      </c>
      <c r="AY151">
        <v>5.5790644937754701</v>
      </c>
      <c r="AZ151">
        <v>5.7159603038403599</v>
      </c>
      <c r="BA151">
        <v>5.8528561139052604</v>
      </c>
      <c r="BB151">
        <v>5.9897519239701502</v>
      </c>
      <c r="BC151">
        <v>6.12664773403504</v>
      </c>
      <c r="BD151">
        <v>6.2635435440999396</v>
      </c>
      <c r="BE151">
        <v>6.21546680932759</v>
      </c>
      <c r="BF151">
        <v>6.1673900745552404</v>
      </c>
      <c r="BG151">
        <v>6.1193133397828996</v>
      </c>
      <c r="BH151">
        <v>6.07123660501055</v>
      </c>
      <c r="BI151">
        <v>6.07123660501055</v>
      </c>
      <c r="BJ151">
        <v>6.07123660501055</v>
      </c>
      <c r="BK151">
        <v>6.07123660501055</v>
      </c>
      <c r="BL151">
        <v>6.07123660501055</v>
      </c>
      <c r="BM151">
        <v>6.07123660501055</v>
      </c>
      <c r="BN151">
        <v>6.07123660501055</v>
      </c>
      <c r="BO151">
        <v>6.07123660501055</v>
      </c>
      <c r="BP151">
        <v>6.07123660501055</v>
      </c>
      <c r="BQ151">
        <v>6.07123660501055</v>
      </c>
      <c r="BR151">
        <v>6.07123660501055</v>
      </c>
      <c r="BS151">
        <v>6.07123660501055</v>
      </c>
      <c r="BT151">
        <v>6.07123660501055</v>
      </c>
      <c r="BU151">
        <v>6.07123660501055</v>
      </c>
      <c r="BV151">
        <v>6.07123660501055</v>
      </c>
      <c r="BW151">
        <v>6.07123660501055</v>
      </c>
      <c r="BX151">
        <v>6.07123660501055</v>
      </c>
      <c r="BY151">
        <v>6.07123660501055</v>
      </c>
      <c r="BZ151">
        <v>6.07123660501055</v>
      </c>
      <c r="CA151">
        <v>6.07123660501055</v>
      </c>
    </row>
    <row r="152" spans="2:79" x14ac:dyDescent="0.35">
      <c r="B152" s="139" t="s">
        <v>265</v>
      </c>
      <c r="D152" t="s">
        <v>2</v>
      </c>
      <c r="E152" t="s">
        <v>41</v>
      </c>
      <c r="F152" t="s">
        <v>38</v>
      </c>
      <c r="AD152">
        <v>6.0444169673109496</v>
      </c>
      <c r="AE152">
        <v>6.2496494107462599</v>
      </c>
      <c r="AF152">
        <v>6.45488185418162</v>
      </c>
      <c r="AG152">
        <v>6.6601142976167003</v>
      </c>
      <c r="AH152">
        <v>6.8653467410520799</v>
      </c>
      <c r="AI152">
        <v>7.0705791844874604</v>
      </c>
      <c r="AJ152">
        <v>7.27581162792284</v>
      </c>
      <c r="AK152">
        <v>7.4810440713582302</v>
      </c>
      <c r="AL152">
        <v>7.6862765147936098</v>
      </c>
      <c r="AM152">
        <v>7.8915089582289903</v>
      </c>
      <c r="AN152">
        <v>8.0967414016643797</v>
      </c>
      <c r="AO152">
        <v>8.3019738450997593</v>
      </c>
      <c r="AP152">
        <v>8.5072062885351407</v>
      </c>
      <c r="AQ152">
        <v>8.6813471785638807</v>
      </c>
      <c r="AR152">
        <v>8.8554880685926207</v>
      </c>
      <c r="AS152">
        <v>9.0296289586213696</v>
      </c>
      <c r="AT152">
        <v>9.2037698486501096</v>
      </c>
      <c r="AU152">
        <v>9.2758529868100794</v>
      </c>
      <c r="AV152">
        <v>9.3479361249700492</v>
      </c>
      <c r="AW152">
        <v>9.4200192631300208</v>
      </c>
      <c r="AX152">
        <v>9.4921024012899995</v>
      </c>
      <c r="AY152">
        <v>9.5641855394499693</v>
      </c>
      <c r="AZ152">
        <v>9.6555362454050293</v>
      </c>
      <c r="BA152">
        <v>9.7468869513600893</v>
      </c>
      <c r="BB152">
        <v>9.8382376573151493</v>
      </c>
      <c r="BC152">
        <v>9.9295883632702093</v>
      </c>
      <c r="BD152">
        <v>10.0209390692253</v>
      </c>
      <c r="BE152">
        <v>10.000633370320401</v>
      </c>
      <c r="BF152">
        <v>9.9803276714155196</v>
      </c>
      <c r="BG152">
        <v>9.9600219725106491</v>
      </c>
      <c r="BH152">
        <v>9.9397162736057805</v>
      </c>
      <c r="BI152">
        <v>9.9397162736057805</v>
      </c>
      <c r="BJ152">
        <v>9.9397162736057805</v>
      </c>
      <c r="BK152">
        <v>9.9397162736057805</v>
      </c>
      <c r="BL152">
        <v>9.9397162736057805</v>
      </c>
      <c r="BM152">
        <v>9.9397162736057805</v>
      </c>
      <c r="BN152">
        <v>9.9397162736057805</v>
      </c>
      <c r="BO152">
        <v>9.9397162736057805</v>
      </c>
      <c r="BP152">
        <v>9.9397162736057805</v>
      </c>
      <c r="BQ152">
        <v>9.9397162736057805</v>
      </c>
      <c r="BR152">
        <v>9.9397162736057805</v>
      </c>
      <c r="BS152">
        <v>9.9397162736057805</v>
      </c>
      <c r="BT152">
        <v>9.9397162736057805</v>
      </c>
      <c r="BU152">
        <v>9.9397162736057805</v>
      </c>
      <c r="BV152">
        <v>9.9397162736057805</v>
      </c>
      <c r="BW152">
        <v>9.9397162736057805</v>
      </c>
      <c r="BX152">
        <v>9.9397162736057805</v>
      </c>
      <c r="BY152">
        <v>9.9397162736057805</v>
      </c>
      <c r="BZ152">
        <v>9.9397162736057805</v>
      </c>
      <c r="CA152">
        <v>9.9397162736057805</v>
      </c>
    </row>
    <row r="153" spans="2:79" x14ac:dyDescent="0.35">
      <c r="B153" s="139" t="s">
        <v>265</v>
      </c>
      <c r="D153" t="s">
        <v>2</v>
      </c>
      <c r="E153" t="s">
        <v>41</v>
      </c>
      <c r="F153" t="s">
        <v>39</v>
      </c>
      <c r="AD153">
        <v>5.1577757454339199</v>
      </c>
      <c r="AE153">
        <v>5.2703835968374104</v>
      </c>
      <c r="AF153">
        <v>5.3829914482408601</v>
      </c>
      <c r="AG153">
        <v>5.49559929964418</v>
      </c>
      <c r="AH153">
        <v>5.6082071510476599</v>
      </c>
      <c r="AI153">
        <v>5.7208150024511397</v>
      </c>
      <c r="AJ153">
        <v>5.8334228538546302</v>
      </c>
      <c r="AK153">
        <v>5.9460307052581101</v>
      </c>
      <c r="AL153">
        <v>6.0586385566615997</v>
      </c>
      <c r="AM153">
        <v>6.1712464080650804</v>
      </c>
      <c r="AN153">
        <v>6.2838542594685602</v>
      </c>
      <c r="AO153">
        <v>6.3964621108720499</v>
      </c>
      <c r="AP153">
        <v>6.5090699622755297</v>
      </c>
      <c r="AQ153">
        <v>6.7949120796599898</v>
      </c>
      <c r="AR153">
        <v>7.0807541970444499</v>
      </c>
      <c r="AS153">
        <v>7.3665963144289197</v>
      </c>
      <c r="AT153">
        <v>7.6524384318133798</v>
      </c>
      <c r="AU153">
        <v>7.82719937242502</v>
      </c>
      <c r="AV153">
        <v>8.0019603130366495</v>
      </c>
      <c r="AW153">
        <v>8.1767212536482905</v>
      </c>
      <c r="AX153">
        <v>8.3514821942599191</v>
      </c>
      <c r="AY153">
        <v>8.5262431348715602</v>
      </c>
      <c r="AZ153">
        <v>8.6191024950670396</v>
      </c>
      <c r="BA153">
        <v>8.7119618552625102</v>
      </c>
      <c r="BB153">
        <v>8.8048212154579897</v>
      </c>
      <c r="BC153">
        <v>8.8976805756534691</v>
      </c>
      <c r="BD153">
        <v>8.9905399358489397</v>
      </c>
      <c r="BE153">
        <v>9.0315832017483295</v>
      </c>
      <c r="BF153">
        <v>9.07262646764773</v>
      </c>
      <c r="BG153">
        <v>9.1136697335471197</v>
      </c>
      <c r="BH153">
        <v>9.1547129994465202</v>
      </c>
      <c r="BI153">
        <v>9.1547129994465202</v>
      </c>
      <c r="BJ153">
        <v>9.1547129994465202</v>
      </c>
      <c r="BK153">
        <v>9.1547129994465202</v>
      </c>
      <c r="BL153">
        <v>9.1547129994465202</v>
      </c>
      <c r="BM153">
        <v>9.1547129994465202</v>
      </c>
      <c r="BN153">
        <v>9.1547129994465202</v>
      </c>
      <c r="BO153">
        <v>9.1547129994465202</v>
      </c>
      <c r="BP153">
        <v>9.1547129994465202</v>
      </c>
      <c r="BQ153">
        <v>9.1547129994465202</v>
      </c>
      <c r="BR153">
        <v>9.1547129994465202</v>
      </c>
      <c r="BS153">
        <v>9.1547129994465202</v>
      </c>
      <c r="BT153">
        <v>9.1547129994465202</v>
      </c>
      <c r="BU153">
        <v>9.1547129994465202</v>
      </c>
      <c r="BV153">
        <v>9.1547129994465202</v>
      </c>
      <c r="BW153">
        <v>9.1547129994465202</v>
      </c>
      <c r="BX153">
        <v>9.1547129994465202</v>
      </c>
      <c r="BY153">
        <v>9.1547129994465202</v>
      </c>
      <c r="BZ153">
        <v>9.1547129994465202</v>
      </c>
      <c r="CA153">
        <v>9.1547129994465202</v>
      </c>
    </row>
    <row r="154" spans="2:79" x14ac:dyDescent="0.35">
      <c r="B154" s="139" t="s">
        <v>265</v>
      </c>
      <c r="D154" t="s">
        <v>2</v>
      </c>
      <c r="E154" t="s">
        <v>41</v>
      </c>
      <c r="F154" t="s">
        <v>40</v>
      </c>
      <c r="AD154">
        <v>5.5806283403064798</v>
      </c>
      <c r="AE154">
        <v>5.33567428141669</v>
      </c>
      <c r="AF154">
        <v>5.0907202225270396</v>
      </c>
      <c r="AG154">
        <v>4.8457661636372702</v>
      </c>
      <c r="AH154">
        <v>4.6008121047474901</v>
      </c>
      <c r="AI154">
        <v>4.3558580458577199</v>
      </c>
      <c r="AJ154">
        <v>4.1109039869679398</v>
      </c>
      <c r="AK154">
        <v>3.86594992807817</v>
      </c>
      <c r="AL154">
        <v>3.6209958691883899</v>
      </c>
      <c r="AM154">
        <v>3.37604181029862</v>
      </c>
      <c r="AN154">
        <v>3.13108775140884</v>
      </c>
      <c r="AO154">
        <v>2.8861336925190701</v>
      </c>
      <c r="AP154">
        <v>2.6411796336292901</v>
      </c>
      <c r="AQ154">
        <v>2.9205902943726101</v>
      </c>
      <c r="AR154">
        <v>3.2000009551159301</v>
      </c>
      <c r="AS154">
        <v>3.4794116158592501</v>
      </c>
      <c r="AT154">
        <v>3.7588222766025701</v>
      </c>
      <c r="AU154">
        <v>4.0382329373458896</v>
      </c>
      <c r="AV154">
        <v>4.2349675366132198</v>
      </c>
      <c r="AW154">
        <v>4.43170213588055</v>
      </c>
      <c r="AX154">
        <v>4.6284367351478801</v>
      </c>
      <c r="AY154">
        <v>4.8251713344151996</v>
      </c>
      <c r="AZ154">
        <v>4.9132008386247801</v>
      </c>
      <c r="BA154">
        <v>5.0012303428343499</v>
      </c>
      <c r="BB154">
        <v>5.0892598470439196</v>
      </c>
      <c r="BC154">
        <v>5.1772893512534903</v>
      </c>
      <c r="BD154">
        <v>5.2653188554630601</v>
      </c>
      <c r="BE154">
        <v>5.3684490913313301</v>
      </c>
      <c r="BF154">
        <v>5.4715793271996001</v>
      </c>
      <c r="BG154">
        <v>5.57470956306787</v>
      </c>
      <c r="BH154">
        <v>5.67783979893614</v>
      </c>
      <c r="BI154">
        <v>5.67783979893614</v>
      </c>
      <c r="BJ154">
        <v>5.67783979893614</v>
      </c>
      <c r="BK154">
        <v>5.67783979893614</v>
      </c>
      <c r="BL154">
        <v>5.67783979893614</v>
      </c>
      <c r="BM154">
        <v>5.67783979893614</v>
      </c>
      <c r="BN154">
        <v>5.67783979893614</v>
      </c>
      <c r="BO154">
        <v>5.67783979893614</v>
      </c>
      <c r="BP154">
        <v>5.67783979893614</v>
      </c>
      <c r="BQ154">
        <v>5.67783979893614</v>
      </c>
      <c r="BR154">
        <v>5.67783979893614</v>
      </c>
      <c r="BS154">
        <v>5.67783979893614</v>
      </c>
      <c r="BT154">
        <v>5.67783979893614</v>
      </c>
      <c r="BU154">
        <v>5.67783979893614</v>
      </c>
      <c r="BV154">
        <v>5.67783979893614</v>
      </c>
      <c r="BW154">
        <v>5.67783979893614</v>
      </c>
      <c r="BX154">
        <v>5.67783979893614</v>
      </c>
      <c r="BY154">
        <v>5.67783979893614</v>
      </c>
      <c r="BZ154">
        <v>5.67783979893614</v>
      </c>
      <c r="CA154">
        <v>5.67783979893614</v>
      </c>
    </row>
    <row r="155" spans="2:79" x14ac:dyDescent="0.35">
      <c r="B155" s="139"/>
      <c r="AD155" s="1">
        <f>AVERAGE(AD150:AD154)</f>
        <v>4.5496589034562209</v>
      </c>
      <c r="AE155" s="1">
        <f t="shared" ref="AE155:CA155" si="37">AVERAGE(AE150:AE154)</f>
        <v>4.5886839594030722</v>
      </c>
      <c r="AF155" s="1">
        <f t="shared" si="37"/>
        <v>4.6277090153499554</v>
      </c>
      <c r="AG155" s="1">
        <f t="shared" si="37"/>
        <v>4.6667340712966947</v>
      </c>
      <c r="AH155" s="1">
        <f t="shared" si="37"/>
        <v>4.7057591272435646</v>
      </c>
      <c r="AI155" s="1">
        <f t="shared" si="37"/>
        <v>4.7447841831904363</v>
      </c>
      <c r="AJ155" s="1">
        <f t="shared" si="37"/>
        <v>4.7838092391373035</v>
      </c>
      <c r="AK155" s="1">
        <f t="shared" si="37"/>
        <v>4.8228342950841778</v>
      </c>
      <c r="AL155" s="1">
        <f t="shared" si="37"/>
        <v>4.8618593510310486</v>
      </c>
      <c r="AM155" s="1">
        <f t="shared" si="37"/>
        <v>4.9008844069779176</v>
      </c>
      <c r="AN155" s="1">
        <f t="shared" si="37"/>
        <v>4.9399094629247902</v>
      </c>
      <c r="AO155" s="1">
        <f t="shared" si="37"/>
        <v>4.9789345188716636</v>
      </c>
      <c r="AP155" s="1">
        <f t="shared" si="37"/>
        <v>5.0179595748185299</v>
      </c>
      <c r="AQ155" s="1">
        <f t="shared" si="37"/>
        <v>5.2183767382284261</v>
      </c>
      <c r="AR155" s="1">
        <f t="shared" si="37"/>
        <v>5.4187939016383195</v>
      </c>
      <c r="AS155" s="1">
        <f t="shared" si="37"/>
        <v>5.6192110650482174</v>
      </c>
      <c r="AT155" s="1">
        <f t="shared" si="37"/>
        <v>5.8196282284581136</v>
      </c>
      <c r="AU155" s="1">
        <f t="shared" si="37"/>
        <v>5.9774176061396913</v>
      </c>
      <c r="AV155" s="1">
        <f t="shared" si="37"/>
        <v>6.041255394900257</v>
      </c>
      <c r="AW155" s="1">
        <f t="shared" si="37"/>
        <v>6.1050931836608244</v>
      </c>
      <c r="AX155" s="1">
        <f t="shared" si="37"/>
        <v>6.1689309724213919</v>
      </c>
      <c r="AY155" s="1">
        <f t="shared" si="37"/>
        <v>6.2327687611819602</v>
      </c>
      <c r="AZ155" s="1">
        <f t="shared" si="37"/>
        <v>6.3075992246893948</v>
      </c>
      <c r="BA155" s="1">
        <f t="shared" si="37"/>
        <v>6.3824296881968277</v>
      </c>
      <c r="BB155" s="1">
        <f t="shared" si="37"/>
        <v>6.4572601517042596</v>
      </c>
      <c r="BC155" s="1">
        <f t="shared" si="37"/>
        <v>6.5320906152116915</v>
      </c>
      <c r="BD155" s="1">
        <f t="shared" si="37"/>
        <v>6.6069210787191297</v>
      </c>
      <c r="BE155" s="1">
        <f t="shared" si="37"/>
        <v>6.6694500903387066</v>
      </c>
      <c r="BF155" s="1">
        <f t="shared" si="37"/>
        <v>6.7319791019582897</v>
      </c>
      <c r="BG155" s="1">
        <f t="shared" si="37"/>
        <v>6.7945081135778738</v>
      </c>
      <c r="BH155" s="1">
        <f t="shared" si="37"/>
        <v>6.8570371251974578</v>
      </c>
      <c r="BI155" s="1">
        <f t="shared" si="37"/>
        <v>6.8570371251974578</v>
      </c>
      <c r="BJ155" s="1">
        <f t="shared" si="37"/>
        <v>6.8570371251974578</v>
      </c>
      <c r="BK155" s="1">
        <f t="shared" si="37"/>
        <v>6.8570371251974578</v>
      </c>
      <c r="BL155" s="1">
        <f t="shared" si="37"/>
        <v>6.8570371251974578</v>
      </c>
      <c r="BM155" s="1">
        <f t="shared" si="37"/>
        <v>6.8570371251974578</v>
      </c>
      <c r="BN155" s="1">
        <f t="shared" si="37"/>
        <v>6.8570371251974578</v>
      </c>
      <c r="BO155" s="1">
        <f t="shared" si="37"/>
        <v>6.8570371251974578</v>
      </c>
      <c r="BP155" s="1">
        <f t="shared" si="37"/>
        <v>6.8570371251974578</v>
      </c>
      <c r="BQ155" s="1">
        <f t="shared" si="37"/>
        <v>6.8570371251974578</v>
      </c>
      <c r="BR155" s="1">
        <f t="shared" si="37"/>
        <v>6.8570371251974578</v>
      </c>
      <c r="BS155" s="1">
        <f t="shared" si="37"/>
        <v>6.8570371251974578</v>
      </c>
      <c r="BT155" s="1">
        <f t="shared" si="37"/>
        <v>6.8570371251974578</v>
      </c>
      <c r="BU155" s="1">
        <f t="shared" si="37"/>
        <v>6.8570371251974578</v>
      </c>
      <c r="BV155" s="1">
        <f t="shared" si="37"/>
        <v>6.8570371251974578</v>
      </c>
      <c r="BW155" s="1">
        <f t="shared" si="37"/>
        <v>6.8570371251974578</v>
      </c>
      <c r="BX155" s="1">
        <f t="shared" si="37"/>
        <v>6.8570371251974578</v>
      </c>
      <c r="BY155" s="1">
        <f t="shared" si="37"/>
        <v>6.8570371251974578</v>
      </c>
      <c r="BZ155" s="1">
        <f t="shared" si="37"/>
        <v>6.8570371251974578</v>
      </c>
      <c r="CA155" s="1">
        <f t="shared" si="37"/>
        <v>6.8570371251974578</v>
      </c>
    </row>
    <row r="156" spans="2:79" x14ac:dyDescent="0.35">
      <c r="B156" s="139"/>
      <c r="D156" s="1" t="s">
        <v>142</v>
      </c>
      <c r="F156" s="1" t="s">
        <v>149</v>
      </c>
    </row>
    <row r="157" spans="2:79" x14ac:dyDescent="0.35">
      <c r="B157" s="139" t="s">
        <v>265</v>
      </c>
      <c r="D157" t="s">
        <v>0</v>
      </c>
      <c r="E157" t="s">
        <v>5</v>
      </c>
      <c r="F157" t="s">
        <v>36</v>
      </c>
      <c r="AD157">
        <v>7.33442867981808</v>
      </c>
      <c r="AE157">
        <v>7.4531338182413096</v>
      </c>
      <c r="AF157">
        <v>7.5718389566645499</v>
      </c>
      <c r="AG157">
        <v>7.6905440950877901</v>
      </c>
      <c r="AH157">
        <v>7.8092492335110197</v>
      </c>
      <c r="AI157">
        <v>7.92795437193426</v>
      </c>
      <c r="AJ157">
        <v>8.0466595103574896</v>
      </c>
      <c r="AK157">
        <v>8.1653646487807308</v>
      </c>
      <c r="AL157">
        <v>8.2840697872039701</v>
      </c>
      <c r="AM157">
        <v>8.1871039226408495</v>
      </c>
      <c r="AN157">
        <v>8.0901380580777396</v>
      </c>
      <c r="AO157">
        <v>7.9931721935146198</v>
      </c>
      <c r="AP157">
        <v>7.8962063289515099</v>
      </c>
      <c r="AQ157">
        <v>7.7992404643883901</v>
      </c>
      <c r="AR157">
        <v>7.7022745998252704</v>
      </c>
      <c r="AS157">
        <v>7.6053087352621596</v>
      </c>
      <c r="AT157">
        <v>7.5083428706990398</v>
      </c>
      <c r="AU157">
        <v>7.6358895426295597</v>
      </c>
      <c r="AV157">
        <v>7.7634362145600697</v>
      </c>
      <c r="AW157">
        <v>7.8909828864905904</v>
      </c>
      <c r="AX157">
        <v>8.0185295584211005</v>
      </c>
      <c r="AY157">
        <v>8.1460762303516194</v>
      </c>
      <c r="AZ157">
        <v>8.47794703220295</v>
      </c>
      <c r="BA157">
        <v>8.8098178340542894</v>
      </c>
      <c r="BB157">
        <v>9.14168863590562</v>
      </c>
      <c r="BC157">
        <v>9.4735594377569594</v>
      </c>
      <c r="BD157">
        <v>9.80543023960829</v>
      </c>
      <c r="BE157">
        <v>9.9760884633300808</v>
      </c>
      <c r="BF157">
        <v>10.1467466870519</v>
      </c>
      <c r="BG157">
        <v>10.3174049107736</v>
      </c>
      <c r="BH157">
        <v>10.4880631344954</v>
      </c>
      <c r="BI157">
        <v>10.4880631344954</v>
      </c>
      <c r="BJ157">
        <v>10.4880631344954</v>
      </c>
      <c r="BK157">
        <v>10.4880631344954</v>
      </c>
      <c r="BL157">
        <v>10.4880631344954</v>
      </c>
      <c r="BM157">
        <v>10.4880631344954</v>
      </c>
      <c r="BN157">
        <v>10.4880631344954</v>
      </c>
      <c r="BO157">
        <v>10.4880631344954</v>
      </c>
      <c r="BP157">
        <v>10.4880631344954</v>
      </c>
      <c r="BQ157">
        <v>10.4880631344954</v>
      </c>
      <c r="BR157">
        <v>10.4880631344954</v>
      </c>
      <c r="BS157">
        <v>10.4880631344954</v>
      </c>
      <c r="BT157">
        <v>10.4880631344954</v>
      </c>
      <c r="BU157">
        <v>10.4880631344954</v>
      </c>
      <c r="BV157">
        <v>10.4880631344954</v>
      </c>
      <c r="BW157">
        <v>10.4880631344954</v>
      </c>
      <c r="BX157">
        <v>10.4880631344954</v>
      </c>
      <c r="BY157">
        <v>10.4880631344954</v>
      </c>
      <c r="BZ157">
        <v>10.4880631344954</v>
      </c>
      <c r="CA157">
        <v>10.4880631344954</v>
      </c>
    </row>
    <row r="158" spans="2:79" x14ac:dyDescent="0.35">
      <c r="B158" s="139" t="s">
        <v>265</v>
      </c>
      <c r="D158" t="s">
        <v>0</v>
      </c>
      <c r="E158" t="s">
        <v>5</v>
      </c>
      <c r="F158" t="s">
        <v>37</v>
      </c>
      <c r="AD158">
        <v>8.3178805354758207</v>
      </c>
      <c r="AE158">
        <v>8.1833736726698305</v>
      </c>
      <c r="AF158">
        <v>8.0488668098638492</v>
      </c>
      <c r="AG158">
        <v>7.9143599470578696</v>
      </c>
      <c r="AH158">
        <v>7.7798530842518803</v>
      </c>
      <c r="AI158">
        <v>7.6453462214458998</v>
      </c>
      <c r="AJ158">
        <v>7.5108393586399202</v>
      </c>
      <c r="AK158">
        <v>7.37633249583393</v>
      </c>
      <c r="AL158">
        <v>7.2418256330279496</v>
      </c>
      <c r="AM158">
        <v>7.2608252746383499</v>
      </c>
      <c r="AN158">
        <v>7.2798249162487396</v>
      </c>
      <c r="AO158">
        <v>7.29882455785914</v>
      </c>
      <c r="AP158">
        <v>7.3178241994695403</v>
      </c>
      <c r="AQ158">
        <v>7.33682384107993</v>
      </c>
      <c r="AR158">
        <v>7.3558234826903304</v>
      </c>
      <c r="AS158">
        <v>7.3748231243007298</v>
      </c>
      <c r="AT158">
        <v>7.3938227659111204</v>
      </c>
      <c r="AU158">
        <v>7.4889167604199898</v>
      </c>
      <c r="AV158">
        <v>7.5840107549288502</v>
      </c>
      <c r="AW158">
        <v>7.6791047494377196</v>
      </c>
      <c r="AX158">
        <v>7.7741987439465801</v>
      </c>
      <c r="AY158">
        <v>7.8692927384554396</v>
      </c>
      <c r="AZ158">
        <v>7.9856505574178103</v>
      </c>
      <c r="BA158">
        <v>8.10200837638018</v>
      </c>
      <c r="BB158">
        <v>8.2183661953425506</v>
      </c>
      <c r="BC158">
        <v>8.3347240143049106</v>
      </c>
      <c r="BD158">
        <v>8.4510818332672795</v>
      </c>
      <c r="BE158">
        <v>8.3954176147551092</v>
      </c>
      <c r="BF158">
        <v>8.3397533962429407</v>
      </c>
      <c r="BG158">
        <v>8.2840891777307704</v>
      </c>
      <c r="BH158">
        <v>8.2284249592185894</v>
      </c>
      <c r="BI158">
        <v>8.2284249592185894</v>
      </c>
      <c r="BJ158">
        <v>8.2284249592185894</v>
      </c>
      <c r="BK158">
        <v>8.2284249592185894</v>
      </c>
      <c r="BL158">
        <v>8.2284249592185894</v>
      </c>
      <c r="BM158">
        <v>8.2284249592185894</v>
      </c>
      <c r="BN158">
        <v>8.2284249592185894</v>
      </c>
      <c r="BO158">
        <v>8.2284249592185894</v>
      </c>
      <c r="BP158">
        <v>8.2284249592185894</v>
      </c>
      <c r="BQ158">
        <v>8.2284249592185894</v>
      </c>
      <c r="BR158">
        <v>8.2284249592185894</v>
      </c>
      <c r="BS158">
        <v>8.2284249592185894</v>
      </c>
      <c r="BT158">
        <v>8.2284249592185894</v>
      </c>
      <c r="BU158">
        <v>8.2284249592185894</v>
      </c>
      <c r="BV158">
        <v>8.2284249592185894</v>
      </c>
      <c r="BW158">
        <v>8.2284249592185894</v>
      </c>
      <c r="BX158">
        <v>8.2284249592185894</v>
      </c>
      <c r="BY158">
        <v>8.2284249592185894</v>
      </c>
      <c r="BZ158">
        <v>8.2284249592185894</v>
      </c>
      <c r="CA158">
        <v>8.2284249592185894</v>
      </c>
    </row>
    <row r="159" spans="2:79" x14ac:dyDescent="0.35">
      <c r="B159" s="139" t="s">
        <v>265</v>
      </c>
      <c r="D159" t="s">
        <v>0</v>
      </c>
      <c r="E159" t="s">
        <v>5</v>
      </c>
      <c r="F159" t="s">
        <v>38</v>
      </c>
      <c r="AD159">
        <v>1.24025544904017</v>
      </c>
      <c r="AE159">
        <v>1.2668661509900001</v>
      </c>
      <c r="AF159">
        <v>1.2934768529398299</v>
      </c>
      <c r="AG159">
        <v>1.32008755488966</v>
      </c>
      <c r="AH159">
        <v>1.3466982568394901</v>
      </c>
      <c r="AI159">
        <v>1.3733089587893199</v>
      </c>
      <c r="AJ159">
        <v>1.39991966073915</v>
      </c>
      <c r="AK159">
        <v>1.42653036268898</v>
      </c>
      <c r="AL159">
        <v>1.4531410646388101</v>
      </c>
      <c r="AM159">
        <v>1.4446145465848299</v>
      </c>
      <c r="AN159">
        <v>1.4360880285308499</v>
      </c>
      <c r="AO159">
        <v>1.42756151047687</v>
      </c>
      <c r="AP159">
        <v>1.41903499242289</v>
      </c>
      <c r="AQ159">
        <v>1.41050847436891</v>
      </c>
      <c r="AR159">
        <v>1.40198195631494</v>
      </c>
      <c r="AS159">
        <v>1.3934554382609601</v>
      </c>
      <c r="AT159">
        <v>1.3849289202069801</v>
      </c>
      <c r="AU159">
        <v>1.4565727824492201</v>
      </c>
      <c r="AV159">
        <v>1.52821664469146</v>
      </c>
      <c r="AW159">
        <v>1.5998605069337</v>
      </c>
      <c r="AX159">
        <v>1.6715043691759399</v>
      </c>
      <c r="AY159">
        <v>1.7431482314181801</v>
      </c>
      <c r="AZ159">
        <v>1.7787086020415901</v>
      </c>
      <c r="BA159">
        <v>1.8142689726650001</v>
      </c>
      <c r="BB159">
        <v>1.8498293432884101</v>
      </c>
      <c r="BC159">
        <v>1.8853897139118201</v>
      </c>
      <c r="BD159">
        <v>1.9209500845352301</v>
      </c>
      <c r="BE159">
        <v>1.9557647893169401</v>
      </c>
      <c r="BF159">
        <v>1.9905794940986501</v>
      </c>
      <c r="BG159">
        <v>2.0253941988803499</v>
      </c>
      <c r="BH159">
        <v>2.0602089036620601</v>
      </c>
      <c r="BI159">
        <v>2.0602089036620601</v>
      </c>
      <c r="BJ159">
        <v>2.0602089036620601</v>
      </c>
      <c r="BK159">
        <v>2.0602089036620601</v>
      </c>
      <c r="BL159">
        <v>2.0602089036620601</v>
      </c>
      <c r="BM159">
        <v>2.0602089036620601</v>
      </c>
      <c r="BN159">
        <v>2.0602089036620601</v>
      </c>
      <c r="BO159">
        <v>2.0602089036620601</v>
      </c>
      <c r="BP159">
        <v>2.0602089036620601</v>
      </c>
      <c r="BQ159">
        <v>2.0602089036620601</v>
      </c>
      <c r="BR159">
        <v>2.0602089036620601</v>
      </c>
      <c r="BS159">
        <v>2.0602089036620601</v>
      </c>
      <c r="BT159">
        <v>2.0602089036620601</v>
      </c>
      <c r="BU159">
        <v>2.0602089036620601</v>
      </c>
      <c r="BV159">
        <v>2.0602089036620601</v>
      </c>
      <c r="BW159">
        <v>2.0602089036620601</v>
      </c>
      <c r="BX159">
        <v>2.0602089036620601</v>
      </c>
      <c r="BY159">
        <v>2.0602089036620601</v>
      </c>
      <c r="BZ159">
        <v>2.0602089036620601</v>
      </c>
      <c r="CA159">
        <v>2.0602089036620601</v>
      </c>
    </row>
    <row r="160" spans="2:79" x14ac:dyDescent="0.35">
      <c r="B160" s="139" t="s">
        <v>265</v>
      </c>
      <c r="D160" t="s">
        <v>0</v>
      </c>
      <c r="E160" t="s">
        <v>5</v>
      </c>
      <c r="F160" t="s">
        <v>39</v>
      </c>
      <c r="AD160">
        <v>0.10073182424209499</v>
      </c>
      <c r="AE160">
        <v>0.100181007280211</v>
      </c>
      <c r="AF160">
        <v>9.9630190318327705E-2</v>
      </c>
      <c r="AG160">
        <v>9.9079373356444095E-2</v>
      </c>
      <c r="AH160">
        <v>9.8528556394560499E-2</v>
      </c>
      <c r="AI160">
        <v>9.7977739432676902E-2</v>
      </c>
      <c r="AJ160">
        <v>9.7426922470793306E-2</v>
      </c>
      <c r="AK160">
        <v>9.6876105508909793E-2</v>
      </c>
      <c r="AL160">
        <v>9.6325288547026197E-2</v>
      </c>
      <c r="AM160">
        <v>0.106576393179057</v>
      </c>
      <c r="AN160">
        <v>0.116827497811088</v>
      </c>
      <c r="AO160">
        <v>0.127078602443119</v>
      </c>
      <c r="AP160">
        <v>0.13732970707514999</v>
      </c>
      <c r="AQ160">
        <v>0.14758081170718099</v>
      </c>
      <c r="AR160">
        <v>0.15783191633921201</v>
      </c>
      <c r="AS160">
        <v>0.168083020971243</v>
      </c>
      <c r="AT160">
        <v>0.178334125603273</v>
      </c>
      <c r="AU160">
        <v>0.17706922791821</v>
      </c>
      <c r="AV160">
        <v>0.17580433023314601</v>
      </c>
      <c r="AW160">
        <v>0.17453943254808199</v>
      </c>
      <c r="AX160">
        <v>0.173274534863018</v>
      </c>
      <c r="AY160">
        <v>0.172009637177955</v>
      </c>
      <c r="AZ160">
        <v>0.18044111247546199</v>
      </c>
      <c r="BA160">
        <v>0.18887258777297</v>
      </c>
      <c r="BB160">
        <v>0.19730406307047699</v>
      </c>
      <c r="BC160">
        <v>0.205735538367985</v>
      </c>
      <c r="BD160">
        <v>0.21416701366549301</v>
      </c>
      <c r="BE160">
        <v>0.202950272168336</v>
      </c>
      <c r="BF160">
        <v>0.19173353067117899</v>
      </c>
      <c r="BG160">
        <v>0.180516789174022</v>
      </c>
      <c r="BH160">
        <v>0.16930004767686499</v>
      </c>
      <c r="BI160">
        <v>0.16930004767686499</v>
      </c>
      <c r="BJ160">
        <v>0.16930004767686499</v>
      </c>
      <c r="BK160">
        <v>0.16930004767686499</v>
      </c>
      <c r="BL160">
        <v>0.16930004767686499</v>
      </c>
      <c r="BM160">
        <v>0.16930004767686499</v>
      </c>
      <c r="BN160">
        <v>0.16930004767686499</v>
      </c>
      <c r="BO160">
        <v>0.16930004767686499</v>
      </c>
      <c r="BP160">
        <v>0.16930004767686499</v>
      </c>
      <c r="BQ160">
        <v>0.16930004767686499</v>
      </c>
      <c r="BR160">
        <v>0.16930004767686499</v>
      </c>
      <c r="BS160">
        <v>0.16930004767686499</v>
      </c>
      <c r="BT160">
        <v>0.16930004767686499</v>
      </c>
      <c r="BU160">
        <v>0.16930004767686499</v>
      </c>
      <c r="BV160">
        <v>0.16930004767686499</v>
      </c>
      <c r="BW160">
        <v>0.16930004767686499</v>
      </c>
      <c r="BX160">
        <v>0.16930004767686499</v>
      </c>
      <c r="BY160">
        <v>0.16930004767686499</v>
      </c>
      <c r="BZ160">
        <v>0.16930004767686499</v>
      </c>
      <c r="CA160">
        <v>0.16930004767686499</v>
      </c>
    </row>
    <row r="161" spans="2:79" x14ac:dyDescent="0.35">
      <c r="B161" s="139" t="s">
        <v>265</v>
      </c>
      <c r="D161" t="s">
        <v>0</v>
      </c>
      <c r="E161" t="s">
        <v>5</v>
      </c>
      <c r="F161" t="s">
        <v>40</v>
      </c>
      <c r="AD161">
        <v>3.9481872952692898E-2</v>
      </c>
      <c r="AE161">
        <v>3.45466388336063E-2</v>
      </c>
      <c r="AF161">
        <v>2.9611404714519701E-2</v>
      </c>
      <c r="AG161">
        <v>2.4676170595433099E-2</v>
      </c>
      <c r="AH161">
        <v>1.9740936476346501E-2</v>
      </c>
      <c r="AI161">
        <v>1.48057023572598E-2</v>
      </c>
      <c r="AJ161">
        <v>9.8704682381732193E-3</v>
      </c>
      <c r="AK161">
        <v>4.9352341190866201E-3</v>
      </c>
      <c r="AL161">
        <v>0</v>
      </c>
      <c r="AM161">
        <v>0</v>
      </c>
      <c r="AN161">
        <v>0</v>
      </c>
      <c r="AO161">
        <v>0</v>
      </c>
      <c r="AP161">
        <v>0</v>
      </c>
      <c r="AQ161">
        <v>0</v>
      </c>
      <c r="AR161">
        <v>0</v>
      </c>
      <c r="AS161">
        <v>0</v>
      </c>
      <c r="AT161">
        <v>0</v>
      </c>
      <c r="AU161">
        <v>3.36837226453975E-3</v>
      </c>
      <c r="AV161">
        <v>6.7367445290795001E-3</v>
      </c>
      <c r="AW161">
        <v>1.0105116793619201E-2</v>
      </c>
      <c r="AX161">
        <v>1.3473489058159E-2</v>
      </c>
      <c r="AY161">
        <v>1.6841861322698701E-2</v>
      </c>
      <c r="AZ161">
        <v>2.0848518493999799E-2</v>
      </c>
      <c r="BA161">
        <v>2.4855175665300901E-2</v>
      </c>
      <c r="BB161">
        <v>2.8861832836602E-2</v>
      </c>
      <c r="BC161">
        <v>3.2868490007903199E-2</v>
      </c>
      <c r="BD161">
        <v>3.6875147179204301E-2</v>
      </c>
      <c r="BE161">
        <v>2.7656360384403202E-2</v>
      </c>
      <c r="BF161">
        <v>1.8437573589602099E-2</v>
      </c>
      <c r="BG161">
        <v>9.2187867948010597E-3</v>
      </c>
      <c r="BH161">
        <v>9.2187867948010597E-3</v>
      </c>
      <c r="BI161">
        <v>9.2187867948010597E-3</v>
      </c>
      <c r="BJ161">
        <v>9.2187867948010597E-3</v>
      </c>
      <c r="BK161">
        <v>9.2187867948010597E-3</v>
      </c>
      <c r="BL161">
        <v>9.2187867948010597E-3</v>
      </c>
      <c r="BM161">
        <v>9.2187867948010597E-3</v>
      </c>
      <c r="BN161">
        <v>9.2187867948010597E-3</v>
      </c>
      <c r="BO161">
        <v>9.2187867948010597E-3</v>
      </c>
      <c r="BP161">
        <v>9.2187867948010597E-3</v>
      </c>
      <c r="BQ161">
        <v>9.2187867948010597E-3</v>
      </c>
      <c r="BR161">
        <v>9.2187867948010597E-3</v>
      </c>
      <c r="BS161">
        <v>9.2187867948010597E-3</v>
      </c>
      <c r="BT161">
        <v>9.2187867948010597E-3</v>
      </c>
      <c r="BU161">
        <v>9.2187867948010597E-3</v>
      </c>
      <c r="BV161">
        <v>9.2187867948010597E-3</v>
      </c>
      <c r="BW161">
        <v>9.2187867948010597E-3</v>
      </c>
      <c r="BX161">
        <v>9.2187867948010597E-3</v>
      </c>
      <c r="BY161">
        <v>9.2187867948010597E-3</v>
      </c>
      <c r="BZ161">
        <v>9.2187867948010597E-3</v>
      </c>
      <c r="CA161">
        <v>9.2187867948010597E-3</v>
      </c>
    </row>
    <row r="162" spans="2:79" x14ac:dyDescent="0.35">
      <c r="B162" s="139"/>
      <c r="AD162">
        <f>AVERAGE(AD157:AD161)</f>
        <v>3.4065556723057719</v>
      </c>
      <c r="AE162">
        <f t="shared" ref="AE162:CA162" si="38">AVERAGE(AE157:AE161)</f>
        <v>3.4076202576029915</v>
      </c>
      <c r="AF162">
        <f t="shared" si="38"/>
        <v>3.4086848429002155</v>
      </c>
      <c r="AG162">
        <f t="shared" si="38"/>
        <v>3.409749428197439</v>
      </c>
      <c r="AH162">
        <f t="shared" si="38"/>
        <v>3.410814013494659</v>
      </c>
      <c r="AI162">
        <f t="shared" si="38"/>
        <v>3.4118785987918834</v>
      </c>
      <c r="AJ162">
        <f t="shared" si="38"/>
        <v>3.4129431840891051</v>
      </c>
      <c r="AK162">
        <f t="shared" si="38"/>
        <v>3.4140077693863278</v>
      </c>
      <c r="AL162">
        <f t="shared" si="38"/>
        <v>3.4150723546835509</v>
      </c>
      <c r="AM162">
        <f t="shared" si="38"/>
        <v>3.3998240274086173</v>
      </c>
      <c r="AN162">
        <f t="shared" si="38"/>
        <v>3.3845757001336834</v>
      </c>
      <c r="AO162">
        <f t="shared" si="38"/>
        <v>3.3693273728587498</v>
      </c>
      <c r="AP162">
        <f t="shared" si="38"/>
        <v>3.3540790455838176</v>
      </c>
      <c r="AQ162">
        <f t="shared" si="38"/>
        <v>3.3388307183088819</v>
      </c>
      <c r="AR162">
        <f t="shared" si="38"/>
        <v>3.3235823910339506</v>
      </c>
      <c r="AS162">
        <f t="shared" si="38"/>
        <v>3.3083340637590184</v>
      </c>
      <c r="AT162">
        <f t="shared" si="38"/>
        <v>3.2930857364840826</v>
      </c>
      <c r="AU162">
        <f t="shared" si="38"/>
        <v>3.3523633371363042</v>
      </c>
      <c r="AV162">
        <f t="shared" si="38"/>
        <v>3.4116409377885213</v>
      </c>
      <c r="AW162">
        <f t="shared" si="38"/>
        <v>3.4709185384407419</v>
      </c>
      <c r="AX162">
        <f t="shared" si="38"/>
        <v>3.5301961390929599</v>
      </c>
      <c r="AY162">
        <f t="shared" si="38"/>
        <v>3.5894737397451784</v>
      </c>
      <c r="AZ162">
        <f t="shared" si="38"/>
        <v>3.6887191645263626</v>
      </c>
      <c r="BA162">
        <f t="shared" si="38"/>
        <v>3.7879645893075482</v>
      </c>
      <c r="BB162">
        <f t="shared" si="38"/>
        <v>3.8872100140887311</v>
      </c>
      <c r="BC162">
        <f t="shared" si="38"/>
        <v>3.9864554388699163</v>
      </c>
      <c r="BD162">
        <f t="shared" si="38"/>
        <v>4.0857008636511001</v>
      </c>
      <c r="BE162">
        <f t="shared" si="38"/>
        <v>4.1115754999909742</v>
      </c>
      <c r="BF162">
        <f t="shared" si="38"/>
        <v>4.1374501363308545</v>
      </c>
      <c r="BG162">
        <f t="shared" si="38"/>
        <v>4.1633247726707081</v>
      </c>
      <c r="BH162">
        <f t="shared" si="38"/>
        <v>4.1910431663695435</v>
      </c>
      <c r="BI162">
        <f t="shared" si="38"/>
        <v>4.1910431663695435</v>
      </c>
      <c r="BJ162">
        <f t="shared" si="38"/>
        <v>4.1910431663695435</v>
      </c>
      <c r="BK162">
        <f t="shared" si="38"/>
        <v>4.1910431663695435</v>
      </c>
      <c r="BL162">
        <f t="shared" si="38"/>
        <v>4.1910431663695435</v>
      </c>
      <c r="BM162">
        <f t="shared" si="38"/>
        <v>4.1910431663695435</v>
      </c>
      <c r="BN162">
        <f t="shared" si="38"/>
        <v>4.1910431663695435</v>
      </c>
      <c r="BO162">
        <f t="shared" si="38"/>
        <v>4.1910431663695435</v>
      </c>
      <c r="BP162">
        <f t="shared" si="38"/>
        <v>4.1910431663695435</v>
      </c>
      <c r="BQ162">
        <f t="shared" si="38"/>
        <v>4.1910431663695435</v>
      </c>
      <c r="BR162">
        <f t="shared" si="38"/>
        <v>4.1910431663695435</v>
      </c>
      <c r="BS162">
        <f t="shared" si="38"/>
        <v>4.1910431663695435</v>
      </c>
      <c r="BT162">
        <f t="shared" si="38"/>
        <v>4.1910431663695435</v>
      </c>
      <c r="BU162">
        <f t="shared" si="38"/>
        <v>4.1910431663695435</v>
      </c>
      <c r="BV162">
        <f t="shared" si="38"/>
        <v>4.1910431663695435</v>
      </c>
      <c r="BW162">
        <f t="shared" si="38"/>
        <v>4.1910431663695435</v>
      </c>
      <c r="BX162">
        <f t="shared" si="38"/>
        <v>4.1910431663695435</v>
      </c>
      <c r="BY162">
        <f t="shared" si="38"/>
        <v>4.1910431663695435</v>
      </c>
      <c r="BZ162">
        <f t="shared" si="38"/>
        <v>4.1910431663695435</v>
      </c>
      <c r="CA162">
        <f t="shared" si="38"/>
        <v>4.1910431663695435</v>
      </c>
    </row>
    <row r="163" spans="2:79" x14ac:dyDescent="0.35">
      <c r="B163" s="139"/>
      <c r="AD163" s="1">
        <f>AVERAGE(AD157:AD162)</f>
        <v>3.4065556723057715</v>
      </c>
      <c r="AE163" s="1">
        <f t="shared" ref="AE163:CA163" si="39">AVERAGE(AE157:AE162)</f>
        <v>3.4076202576029915</v>
      </c>
      <c r="AF163" s="1">
        <f t="shared" si="39"/>
        <v>3.408684842900215</v>
      </c>
      <c r="AG163" s="1">
        <f t="shared" si="39"/>
        <v>3.4097494281974394</v>
      </c>
      <c r="AH163" s="1">
        <f t="shared" si="39"/>
        <v>3.4108140134946585</v>
      </c>
      <c r="AI163" s="1">
        <f t="shared" si="39"/>
        <v>3.4118785987918834</v>
      </c>
      <c r="AJ163" s="1">
        <f t="shared" si="39"/>
        <v>3.4129431840891051</v>
      </c>
      <c r="AK163" s="1">
        <f t="shared" si="39"/>
        <v>3.4140077693863273</v>
      </c>
      <c r="AL163" s="1">
        <f t="shared" si="39"/>
        <v>3.4150723546835509</v>
      </c>
      <c r="AM163" s="1">
        <f t="shared" si="39"/>
        <v>3.3998240274086169</v>
      </c>
      <c r="AN163" s="1">
        <f t="shared" si="39"/>
        <v>3.3845757001336838</v>
      </c>
      <c r="AO163" s="1">
        <f t="shared" si="39"/>
        <v>3.3693273728587498</v>
      </c>
      <c r="AP163" s="1">
        <f t="shared" si="39"/>
        <v>3.3540790455838176</v>
      </c>
      <c r="AQ163" s="1">
        <f t="shared" si="39"/>
        <v>3.3388307183088819</v>
      </c>
      <c r="AR163" s="1">
        <f t="shared" si="39"/>
        <v>3.3235823910339506</v>
      </c>
      <c r="AS163" s="1">
        <f t="shared" si="39"/>
        <v>3.3083340637590184</v>
      </c>
      <c r="AT163" s="1">
        <f t="shared" si="39"/>
        <v>3.2930857364840826</v>
      </c>
      <c r="AU163" s="1">
        <f t="shared" si="39"/>
        <v>3.3523633371363037</v>
      </c>
      <c r="AV163" s="1">
        <f t="shared" si="39"/>
        <v>3.4116409377885213</v>
      </c>
      <c r="AW163" s="1">
        <f t="shared" si="39"/>
        <v>3.4709185384407419</v>
      </c>
      <c r="AX163" s="1">
        <f t="shared" si="39"/>
        <v>3.5301961390929599</v>
      </c>
      <c r="AY163" s="1">
        <f t="shared" si="39"/>
        <v>3.5894737397451784</v>
      </c>
      <c r="AZ163" s="1">
        <f t="shared" si="39"/>
        <v>3.6887191645263626</v>
      </c>
      <c r="BA163" s="1">
        <f t="shared" si="39"/>
        <v>3.7879645893075486</v>
      </c>
      <c r="BB163" s="1">
        <f t="shared" si="39"/>
        <v>3.8872100140887311</v>
      </c>
      <c r="BC163" s="1">
        <f t="shared" si="39"/>
        <v>3.9864554388699163</v>
      </c>
      <c r="BD163" s="1">
        <f t="shared" si="39"/>
        <v>4.0857008636510992</v>
      </c>
      <c r="BE163" s="1">
        <f t="shared" si="39"/>
        <v>4.1115754999909742</v>
      </c>
      <c r="BF163" s="1">
        <f t="shared" si="39"/>
        <v>4.1374501363308545</v>
      </c>
      <c r="BG163" s="1">
        <f t="shared" si="39"/>
        <v>4.1633247726707081</v>
      </c>
      <c r="BH163" s="1">
        <f t="shared" si="39"/>
        <v>4.1910431663695435</v>
      </c>
      <c r="BI163" s="1">
        <f t="shared" si="39"/>
        <v>4.1910431663695435</v>
      </c>
      <c r="BJ163" s="1">
        <f t="shared" si="39"/>
        <v>4.1910431663695435</v>
      </c>
      <c r="BK163" s="1">
        <f t="shared" si="39"/>
        <v>4.1910431663695435</v>
      </c>
      <c r="BL163" s="1">
        <f t="shared" si="39"/>
        <v>4.1910431663695435</v>
      </c>
      <c r="BM163" s="1">
        <f t="shared" si="39"/>
        <v>4.1910431663695435</v>
      </c>
      <c r="BN163" s="1">
        <f t="shared" si="39"/>
        <v>4.1910431663695435</v>
      </c>
      <c r="BO163" s="1">
        <f t="shared" si="39"/>
        <v>4.1910431663695435</v>
      </c>
      <c r="BP163" s="1">
        <f t="shared" si="39"/>
        <v>4.1910431663695435</v>
      </c>
      <c r="BQ163" s="1">
        <f t="shared" si="39"/>
        <v>4.1910431663695435</v>
      </c>
      <c r="BR163" s="1">
        <f t="shared" si="39"/>
        <v>4.1910431663695435</v>
      </c>
      <c r="BS163" s="1">
        <f t="shared" si="39"/>
        <v>4.1910431663695435</v>
      </c>
      <c r="BT163" s="1">
        <f t="shared" si="39"/>
        <v>4.1910431663695435</v>
      </c>
      <c r="BU163" s="1">
        <f t="shared" si="39"/>
        <v>4.1910431663695435</v>
      </c>
      <c r="BV163" s="1">
        <f t="shared" si="39"/>
        <v>4.1910431663695435</v>
      </c>
      <c r="BW163" s="1">
        <f t="shared" si="39"/>
        <v>4.1910431663695435</v>
      </c>
      <c r="BX163" s="1">
        <f t="shared" si="39"/>
        <v>4.1910431663695435</v>
      </c>
      <c r="BY163" s="1">
        <f t="shared" si="39"/>
        <v>4.1910431663695435</v>
      </c>
      <c r="BZ163" s="1">
        <f t="shared" si="39"/>
        <v>4.1910431663695435</v>
      </c>
      <c r="CA163" s="1">
        <f t="shared" si="39"/>
        <v>4.1910431663695435</v>
      </c>
    </row>
    <row r="164" spans="2:79" x14ac:dyDescent="0.35">
      <c r="B164" s="139"/>
      <c r="D164" s="1" t="s">
        <v>142</v>
      </c>
      <c r="F164" s="1" t="s">
        <v>149</v>
      </c>
    </row>
    <row r="165" spans="2:79" x14ac:dyDescent="0.35">
      <c r="B165" s="139" t="s">
        <v>265</v>
      </c>
      <c r="D165" t="s">
        <v>2</v>
      </c>
      <c r="E165" t="s">
        <v>5</v>
      </c>
      <c r="F165" t="s">
        <v>36</v>
      </c>
      <c r="AD165">
        <v>2.17514160266794</v>
      </c>
      <c r="AE165">
        <v>2.2935295489629399</v>
      </c>
      <c r="AF165">
        <v>2.4119174952579101</v>
      </c>
      <c r="AG165">
        <v>2.53030544155272</v>
      </c>
      <c r="AH165">
        <v>2.6486933878477199</v>
      </c>
      <c r="AI165">
        <v>2.7670813341427198</v>
      </c>
      <c r="AJ165">
        <v>2.8854692804377202</v>
      </c>
      <c r="AK165">
        <v>3.0038572267327202</v>
      </c>
      <c r="AL165">
        <v>3.1222451730277201</v>
      </c>
      <c r="AM165">
        <v>3.24063311932272</v>
      </c>
      <c r="AN165">
        <v>3.3590210656177102</v>
      </c>
      <c r="AO165">
        <v>3.4774090119127101</v>
      </c>
      <c r="AP165">
        <v>3.5957969582077101</v>
      </c>
      <c r="AQ165">
        <v>3.6698074610485598</v>
      </c>
      <c r="AR165">
        <v>3.74381796388941</v>
      </c>
      <c r="AS165">
        <v>3.8178284667302602</v>
      </c>
      <c r="AT165">
        <v>3.89183896957111</v>
      </c>
      <c r="AU165">
        <v>3.9658494724119602</v>
      </c>
      <c r="AV165">
        <v>4.1078614059704899</v>
      </c>
      <c r="AW165">
        <v>4.2498733395290298</v>
      </c>
      <c r="AX165">
        <v>4.3918852730875697</v>
      </c>
      <c r="AY165">
        <v>4.5338972066461096</v>
      </c>
      <c r="AZ165">
        <v>4.7378604925870498</v>
      </c>
      <c r="BA165">
        <v>4.9418237785279899</v>
      </c>
      <c r="BB165">
        <v>5.1457870644689301</v>
      </c>
      <c r="BC165">
        <v>5.3497503504098702</v>
      </c>
      <c r="BD165">
        <v>5.5537136363508104</v>
      </c>
      <c r="BE165">
        <v>5.4890056660623801</v>
      </c>
      <c r="BF165">
        <v>5.4242976957739497</v>
      </c>
      <c r="BG165">
        <v>5.3595897254855203</v>
      </c>
      <c r="BH165">
        <v>5.2948817551970899</v>
      </c>
      <c r="BI165">
        <v>5.2948817551970899</v>
      </c>
      <c r="BJ165">
        <v>5.2948817551970899</v>
      </c>
      <c r="BK165">
        <v>5.2948817551970899</v>
      </c>
      <c r="BL165">
        <v>5.2948817551970899</v>
      </c>
      <c r="BM165">
        <v>5.2948817551970899</v>
      </c>
      <c r="BN165">
        <v>5.2948817551970899</v>
      </c>
      <c r="BO165">
        <v>5.2948817551970899</v>
      </c>
      <c r="BP165">
        <v>5.2948817551970899</v>
      </c>
      <c r="BQ165">
        <v>5.2948817551970899</v>
      </c>
      <c r="BR165">
        <v>5.2948817551970899</v>
      </c>
      <c r="BS165">
        <v>5.2948817551970899</v>
      </c>
      <c r="BT165">
        <v>5.2948817551970899</v>
      </c>
      <c r="BU165">
        <v>5.2948817551970899</v>
      </c>
      <c r="BV165">
        <v>5.2948817551970899</v>
      </c>
      <c r="BW165">
        <v>5.2948817551970899</v>
      </c>
      <c r="BX165">
        <v>5.2948817551970899</v>
      </c>
      <c r="BY165">
        <v>5.2948817551970899</v>
      </c>
      <c r="BZ165">
        <v>5.2948817551970899</v>
      </c>
      <c r="CA165">
        <v>5.2948817551970899</v>
      </c>
    </row>
    <row r="166" spans="2:79" x14ac:dyDescent="0.35">
      <c r="B166" s="139" t="s">
        <v>265</v>
      </c>
      <c r="D166" t="s">
        <v>2</v>
      </c>
      <c r="E166" t="s">
        <v>5</v>
      </c>
      <c r="F166" t="s">
        <v>37</v>
      </c>
      <c r="AD166">
        <v>2.8398050097229102</v>
      </c>
      <c r="AE166">
        <v>2.9499515515364299</v>
      </c>
      <c r="AF166">
        <v>3.0600980933499198</v>
      </c>
      <c r="AG166">
        <v>3.1702446351633</v>
      </c>
      <c r="AH166">
        <v>3.2803911769768401</v>
      </c>
      <c r="AI166">
        <v>3.39053771879037</v>
      </c>
      <c r="AJ166">
        <v>3.5006842606038999</v>
      </c>
      <c r="AK166">
        <v>3.6108308024174298</v>
      </c>
      <c r="AL166">
        <v>3.7209773442309699</v>
      </c>
      <c r="AM166">
        <v>3.8311238860444998</v>
      </c>
      <c r="AN166">
        <v>3.9412704278580302</v>
      </c>
      <c r="AO166">
        <v>4.0514169696715596</v>
      </c>
      <c r="AP166">
        <v>4.1615635114850997</v>
      </c>
      <c r="AQ166">
        <v>4.2614937716087899</v>
      </c>
      <c r="AR166">
        <v>4.3614240317324802</v>
      </c>
      <c r="AS166">
        <v>4.4613542918561802</v>
      </c>
      <c r="AT166">
        <v>4.5612845519798704</v>
      </c>
      <c r="AU166">
        <v>4.6612148121035704</v>
      </c>
      <c r="AV166">
        <v>4.9004732140422798</v>
      </c>
      <c r="AW166">
        <v>5.1397316159809998</v>
      </c>
      <c r="AX166">
        <v>5.3789900179197199</v>
      </c>
      <c r="AY166">
        <v>5.6182484198584302</v>
      </c>
      <c r="AZ166">
        <v>5.7864723518393699</v>
      </c>
      <c r="BA166">
        <v>5.9546962838203097</v>
      </c>
      <c r="BB166">
        <v>6.1229202158012503</v>
      </c>
      <c r="BC166">
        <v>6.2911441477821901</v>
      </c>
      <c r="BD166">
        <v>6.4593680797631299</v>
      </c>
      <c r="BE166">
        <v>6.2772244686294796</v>
      </c>
      <c r="BF166">
        <v>6.0950808574958302</v>
      </c>
      <c r="BG166">
        <v>5.9129372463621799</v>
      </c>
      <c r="BH166">
        <v>5.7307936352285296</v>
      </c>
      <c r="BI166">
        <v>5.7307936352285296</v>
      </c>
      <c r="BJ166">
        <v>5.7307936352285296</v>
      </c>
      <c r="BK166">
        <v>5.7307936352285296</v>
      </c>
      <c r="BL166">
        <v>5.7307936352285296</v>
      </c>
      <c r="BM166">
        <v>5.7307936352285296</v>
      </c>
      <c r="BN166">
        <v>5.7307936352285296</v>
      </c>
      <c r="BO166">
        <v>5.7307936352285296</v>
      </c>
      <c r="BP166">
        <v>5.7307936352285296</v>
      </c>
      <c r="BQ166">
        <v>5.7307936352285296</v>
      </c>
      <c r="BR166">
        <v>5.7307936352285296</v>
      </c>
      <c r="BS166">
        <v>5.7307936352285296</v>
      </c>
      <c r="BT166">
        <v>5.7307936352285296</v>
      </c>
      <c r="BU166">
        <v>5.7307936352285296</v>
      </c>
      <c r="BV166">
        <v>5.7307936352285296</v>
      </c>
      <c r="BW166">
        <v>5.7307936352285296</v>
      </c>
      <c r="BX166">
        <v>5.7307936352285296</v>
      </c>
      <c r="BY166">
        <v>5.7307936352285296</v>
      </c>
      <c r="BZ166">
        <v>5.7307936352285296</v>
      </c>
      <c r="CA166">
        <v>5.7307936352285296</v>
      </c>
    </row>
    <row r="167" spans="2:79" x14ac:dyDescent="0.35">
      <c r="B167" s="139" t="s">
        <v>265</v>
      </c>
      <c r="D167" t="s">
        <v>2</v>
      </c>
      <c r="E167" t="s">
        <v>5</v>
      </c>
      <c r="F167" t="s">
        <v>38</v>
      </c>
      <c r="AD167">
        <v>0.60686164466330395</v>
      </c>
      <c r="AE167">
        <v>0.636030659497685</v>
      </c>
      <c r="AF167">
        <v>0.66519967433205796</v>
      </c>
      <c r="AG167">
        <v>0.69436868916640004</v>
      </c>
      <c r="AH167">
        <v>0.72353770400077999</v>
      </c>
      <c r="AI167">
        <v>0.75270671883516005</v>
      </c>
      <c r="AJ167">
        <v>0.781875733669541</v>
      </c>
      <c r="AK167">
        <v>0.81104474850392105</v>
      </c>
      <c r="AL167">
        <v>0.840213763338302</v>
      </c>
      <c r="AM167">
        <v>0.86938277817268195</v>
      </c>
      <c r="AN167">
        <v>0.898551793007063</v>
      </c>
      <c r="AO167">
        <v>0.92772080784144295</v>
      </c>
      <c r="AP167">
        <v>0.95688982267582301</v>
      </c>
      <c r="AQ167">
        <v>0.99611871332072699</v>
      </c>
      <c r="AR167">
        <v>1.03534760396563</v>
      </c>
      <c r="AS167">
        <v>1.0745764946105401</v>
      </c>
      <c r="AT167">
        <v>1.1138053852554399</v>
      </c>
      <c r="AU167">
        <v>1.1464888985244699</v>
      </c>
      <c r="AV167">
        <v>1.1791724117934901</v>
      </c>
      <c r="AW167">
        <v>1.21185592506252</v>
      </c>
      <c r="AX167">
        <v>1.24453943833154</v>
      </c>
      <c r="AY167">
        <v>1.27722295160057</v>
      </c>
      <c r="AZ167">
        <v>1.34230333427855</v>
      </c>
      <c r="BA167">
        <v>1.40738371695653</v>
      </c>
      <c r="BB167">
        <v>1.47246409963451</v>
      </c>
      <c r="BC167">
        <v>1.53754448231249</v>
      </c>
      <c r="BD167">
        <v>1.60262486499047</v>
      </c>
      <c r="BE167">
        <v>1.6662534713016</v>
      </c>
      <c r="BF167">
        <v>1.7298820776127199</v>
      </c>
      <c r="BG167">
        <v>1.7935106839238399</v>
      </c>
      <c r="BH167">
        <v>1.8571392902349599</v>
      </c>
      <c r="BI167">
        <v>1.8571392902349599</v>
      </c>
      <c r="BJ167">
        <v>1.8571392902349599</v>
      </c>
      <c r="BK167">
        <v>1.8571392902349599</v>
      </c>
      <c r="BL167">
        <v>1.8571392902349599</v>
      </c>
      <c r="BM167">
        <v>1.8571392902349599</v>
      </c>
      <c r="BN167">
        <v>1.8571392902349599</v>
      </c>
      <c r="BO167">
        <v>1.8571392902349599</v>
      </c>
      <c r="BP167">
        <v>1.8571392902349599</v>
      </c>
      <c r="BQ167">
        <v>1.8571392902349599</v>
      </c>
      <c r="BR167">
        <v>1.8571392902349599</v>
      </c>
      <c r="BS167">
        <v>1.8571392902349599</v>
      </c>
      <c r="BT167">
        <v>1.8571392902349599</v>
      </c>
      <c r="BU167">
        <v>1.8571392902349599</v>
      </c>
      <c r="BV167">
        <v>1.8571392902349599</v>
      </c>
      <c r="BW167">
        <v>1.8571392902349599</v>
      </c>
      <c r="BX167">
        <v>1.8571392902349599</v>
      </c>
      <c r="BY167">
        <v>1.8571392902349599</v>
      </c>
      <c r="BZ167">
        <v>1.8571392902349599</v>
      </c>
      <c r="CA167">
        <v>1.8571392902349599</v>
      </c>
    </row>
    <row r="168" spans="2:79" x14ac:dyDescent="0.35">
      <c r="B168" s="139" t="s">
        <v>265</v>
      </c>
      <c r="D168" t="s">
        <v>2</v>
      </c>
      <c r="E168" t="s">
        <v>5</v>
      </c>
      <c r="F168" t="s">
        <v>39</v>
      </c>
      <c r="AD168">
        <v>0.18476691634450601</v>
      </c>
      <c r="AE168">
        <v>0.17915393892666401</v>
      </c>
      <c r="AF168">
        <v>0.173540961508824</v>
      </c>
      <c r="AG168">
        <v>0.167927984090988</v>
      </c>
      <c r="AH168">
        <v>0.162315006673146</v>
      </c>
      <c r="AI168">
        <v>0.15670202925530299</v>
      </c>
      <c r="AJ168">
        <v>0.15108905183745999</v>
      </c>
      <c r="AK168">
        <v>0.14547607441961799</v>
      </c>
      <c r="AL168">
        <v>0.13986309700177499</v>
      </c>
      <c r="AM168">
        <v>0.13425011958393299</v>
      </c>
      <c r="AN168">
        <v>0.12863714216609001</v>
      </c>
      <c r="AO168">
        <v>0.123024164748247</v>
      </c>
      <c r="AP168">
        <v>0.117411187330405</v>
      </c>
      <c r="AQ168">
        <v>0.14443220816800001</v>
      </c>
      <c r="AR168">
        <v>0.17145322900559501</v>
      </c>
      <c r="AS168">
        <v>0.19847424984318901</v>
      </c>
      <c r="AT168">
        <v>0.22549527068078401</v>
      </c>
      <c r="AU168">
        <v>0.22558219356928499</v>
      </c>
      <c r="AV168">
        <v>0.22566911645778601</v>
      </c>
      <c r="AW168">
        <v>0.22575603934628699</v>
      </c>
      <c r="AX168">
        <v>0.225842962234788</v>
      </c>
      <c r="AY168">
        <v>0.22592988512328899</v>
      </c>
      <c r="AZ168">
        <v>0.260122915461658</v>
      </c>
      <c r="BA168">
        <v>0.29431594580002701</v>
      </c>
      <c r="BB168">
        <v>0.32850897613839503</v>
      </c>
      <c r="BC168">
        <v>0.36270200647676398</v>
      </c>
      <c r="BD168">
        <v>0.396895036815133</v>
      </c>
      <c r="BE168">
        <v>0.40572210978560502</v>
      </c>
      <c r="BF168">
        <v>0.414549182756076</v>
      </c>
      <c r="BG168">
        <v>0.42337625572654702</v>
      </c>
      <c r="BH168">
        <v>0.432203328697019</v>
      </c>
      <c r="BI168">
        <v>0.432203328697019</v>
      </c>
      <c r="BJ168">
        <v>0.432203328697019</v>
      </c>
      <c r="BK168">
        <v>0.432203328697019</v>
      </c>
      <c r="BL168">
        <v>0.432203328697019</v>
      </c>
      <c r="BM168">
        <v>0.432203328697019</v>
      </c>
      <c r="BN168">
        <v>0.432203328697019</v>
      </c>
      <c r="BO168">
        <v>0.432203328697019</v>
      </c>
      <c r="BP168">
        <v>0.432203328697019</v>
      </c>
      <c r="BQ168">
        <v>0.432203328697019</v>
      </c>
      <c r="BR168">
        <v>0.432203328697019</v>
      </c>
      <c r="BS168">
        <v>0.432203328697019</v>
      </c>
      <c r="BT168">
        <v>0.432203328697019</v>
      </c>
      <c r="BU168">
        <v>0.432203328697019</v>
      </c>
      <c r="BV168">
        <v>0.432203328697019</v>
      </c>
      <c r="BW168">
        <v>0.432203328697019</v>
      </c>
      <c r="BX168">
        <v>0.432203328697019</v>
      </c>
      <c r="BY168">
        <v>0.432203328697019</v>
      </c>
      <c r="BZ168">
        <v>0.432203328697019</v>
      </c>
      <c r="CA168">
        <v>0.432203328697019</v>
      </c>
    </row>
    <row r="169" spans="2:79" x14ac:dyDescent="0.35">
      <c r="B169" s="139" t="s">
        <v>265</v>
      </c>
      <c r="D169" t="s">
        <v>2</v>
      </c>
      <c r="E169" t="s">
        <v>5</v>
      </c>
      <c r="F169" t="s">
        <v>40</v>
      </c>
      <c r="AD169">
        <v>0.37123040201051799</v>
      </c>
      <c r="AE169">
        <v>0.34029453517631197</v>
      </c>
      <c r="AF169">
        <v>0.30935866834210901</v>
      </c>
      <c r="AG169">
        <v>0.278422801507898</v>
      </c>
      <c r="AH169">
        <v>0.24748693467368699</v>
      </c>
      <c r="AI169">
        <v>0.216551067839476</v>
      </c>
      <c r="AJ169">
        <v>0.18561520100526499</v>
      </c>
      <c r="AK169">
        <v>0.15467933417105401</v>
      </c>
      <c r="AL169">
        <v>0.12374346733684401</v>
      </c>
      <c r="AM169">
        <v>9.2807600502632703E-2</v>
      </c>
      <c r="AN169">
        <v>6.1871733668421802E-2</v>
      </c>
      <c r="AO169">
        <v>3.0935866834210901E-2</v>
      </c>
      <c r="AP169">
        <v>0</v>
      </c>
      <c r="AQ169">
        <v>1.8253632728400099E-2</v>
      </c>
      <c r="AR169">
        <v>3.6507265456800199E-2</v>
      </c>
      <c r="AS169">
        <v>5.4760898185200198E-2</v>
      </c>
      <c r="AT169">
        <v>7.3014530913600301E-2</v>
      </c>
      <c r="AU169">
        <v>9.1268163642000397E-2</v>
      </c>
      <c r="AV169">
        <v>0.109159720829755</v>
      </c>
      <c r="AW169">
        <v>0.12705127801751001</v>
      </c>
      <c r="AX169">
        <v>0.14494283520526499</v>
      </c>
      <c r="AY169">
        <v>0.16283439239302</v>
      </c>
      <c r="AZ169">
        <v>0.14155797458931099</v>
      </c>
      <c r="BA169">
        <v>0.120281556785603</v>
      </c>
      <c r="BB169">
        <v>9.90051389818946E-2</v>
      </c>
      <c r="BC169">
        <v>7.7728721178186203E-2</v>
      </c>
      <c r="BD169">
        <v>5.6452303374477902E-2</v>
      </c>
      <c r="BE169">
        <v>4.2339227530858399E-2</v>
      </c>
      <c r="BF169">
        <v>2.8226151687238899E-2</v>
      </c>
      <c r="BG169">
        <v>1.41130758436195E-2</v>
      </c>
      <c r="BH169">
        <v>1.41130758436195E-2</v>
      </c>
      <c r="BI169">
        <v>1.41130758436195E-2</v>
      </c>
      <c r="BJ169">
        <v>1.41130758436195E-2</v>
      </c>
      <c r="BK169">
        <v>1.41130758436195E-2</v>
      </c>
      <c r="BL169">
        <v>1.41130758436195E-2</v>
      </c>
      <c r="BM169">
        <v>1.41130758436195E-2</v>
      </c>
      <c r="BN169">
        <v>1.41130758436195E-2</v>
      </c>
      <c r="BO169">
        <v>1.41130758436195E-2</v>
      </c>
      <c r="BP169">
        <v>1.41130758436195E-2</v>
      </c>
      <c r="BQ169">
        <v>1.41130758436195E-2</v>
      </c>
      <c r="BR169">
        <v>1.41130758436195E-2</v>
      </c>
      <c r="BS169">
        <v>1.41130758436195E-2</v>
      </c>
      <c r="BT169">
        <v>1.41130758436195E-2</v>
      </c>
      <c r="BU169">
        <v>1.41130758436195E-2</v>
      </c>
      <c r="BV169">
        <v>1.41130758436195E-2</v>
      </c>
      <c r="BW169">
        <v>1.41130758436195E-2</v>
      </c>
      <c r="BX169">
        <v>1.41130758436195E-2</v>
      </c>
      <c r="BY169">
        <v>1.41130758436195E-2</v>
      </c>
      <c r="BZ169">
        <v>1.41130758436195E-2</v>
      </c>
      <c r="CA169">
        <v>1.41130758436195E-2</v>
      </c>
    </row>
    <row r="170" spans="2:79" x14ac:dyDescent="0.35">
      <c r="B170" s="139"/>
      <c r="AD170" s="1">
        <f>AVERAGE(AD165:AD169)</f>
        <v>1.2355611150818355</v>
      </c>
      <c r="AE170" s="1">
        <f t="shared" ref="AE170:CA170" si="40">AVERAGE(AE165:AE169)</f>
        <v>1.2797920468200061</v>
      </c>
      <c r="AF170" s="1">
        <f t="shared" si="40"/>
        <v>1.3240229785581641</v>
      </c>
      <c r="AG170" s="1">
        <f t="shared" si="40"/>
        <v>1.3682539102962612</v>
      </c>
      <c r="AH170" s="1">
        <f t="shared" si="40"/>
        <v>1.4124848420344347</v>
      </c>
      <c r="AI170" s="1">
        <f t="shared" si="40"/>
        <v>1.4567157737726057</v>
      </c>
      <c r="AJ170" s="1">
        <f t="shared" si="40"/>
        <v>1.5009467055107772</v>
      </c>
      <c r="AK170" s="1">
        <f t="shared" si="40"/>
        <v>1.5451776372489487</v>
      </c>
      <c r="AL170" s="1">
        <f t="shared" si="40"/>
        <v>1.5894085689871222</v>
      </c>
      <c r="AM170" s="1">
        <f t="shared" si="40"/>
        <v>1.6336395007252935</v>
      </c>
      <c r="AN170" s="1">
        <f t="shared" si="40"/>
        <v>1.6778704324634628</v>
      </c>
      <c r="AO170" s="1">
        <f t="shared" si="40"/>
        <v>1.7221013642016338</v>
      </c>
      <c r="AP170" s="1">
        <f t="shared" si="40"/>
        <v>1.7663322959398073</v>
      </c>
      <c r="AQ170" s="1">
        <f t="shared" si="40"/>
        <v>1.8180211573748957</v>
      </c>
      <c r="AR170" s="1">
        <f t="shared" si="40"/>
        <v>1.8697100188099829</v>
      </c>
      <c r="AS170" s="1">
        <f t="shared" si="40"/>
        <v>1.9213988802450739</v>
      </c>
      <c r="AT170" s="1">
        <f t="shared" si="40"/>
        <v>1.9730877416801604</v>
      </c>
      <c r="AU170" s="1">
        <f t="shared" si="40"/>
        <v>2.018080708050257</v>
      </c>
      <c r="AV170" s="1">
        <f t="shared" si="40"/>
        <v>2.1044671738187599</v>
      </c>
      <c r="AW170" s="1">
        <f t="shared" si="40"/>
        <v>2.1908536395872695</v>
      </c>
      <c r="AX170" s="1">
        <f t="shared" si="40"/>
        <v>2.2772401053557765</v>
      </c>
      <c r="AY170" s="1">
        <f t="shared" si="40"/>
        <v>2.3636265711242834</v>
      </c>
      <c r="AZ170" s="1">
        <f t="shared" si="40"/>
        <v>2.4536634137511877</v>
      </c>
      <c r="BA170" s="1">
        <f t="shared" si="40"/>
        <v>2.5437002563780919</v>
      </c>
      <c r="BB170" s="1">
        <f t="shared" si="40"/>
        <v>2.6337370990049962</v>
      </c>
      <c r="BC170" s="1">
        <f t="shared" si="40"/>
        <v>2.7237739416319005</v>
      </c>
      <c r="BD170" s="1">
        <f t="shared" si="40"/>
        <v>2.8138107842588047</v>
      </c>
      <c r="BE170" s="1">
        <f t="shared" si="40"/>
        <v>2.7761089886619845</v>
      </c>
      <c r="BF170" s="1">
        <f t="shared" si="40"/>
        <v>2.738407193065163</v>
      </c>
      <c r="BG170" s="1">
        <f t="shared" si="40"/>
        <v>2.700705397468341</v>
      </c>
      <c r="BH170" s="1">
        <f t="shared" si="40"/>
        <v>2.6658262170402436</v>
      </c>
      <c r="BI170" s="1">
        <f t="shared" si="40"/>
        <v>2.6658262170402436</v>
      </c>
      <c r="BJ170" s="1">
        <f t="shared" si="40"/>
        <v>2.6658262170402436</v>
      </c>
      <c r="BK170" s="1">
        <f t="shared" si="40"/>
        <v>2.6658262170402436</v>
      </c>
      <c r="BL170" s="1">
        <f t="shared" si="40"/>
        <v>2.6658262170402436</v>
      </c>
      <c r="BM170" s="1">
        <f t="shared" si="40"/>
        <v>2.6658262170402436</v>
      </c>
      <c r="BN170" s="1">
        <f t="shared" si="40"/>
        <v>2.6658262170402436</v>
      </c>
      <c r="BO170" s="1">
        <f t="shared" si="40"/>
        <v>2.6658262170402436</v>
      </c>
      <c r="BP170" s="1">
        <f t="shared" si="40"/>
        <v>2.6658262170402436</v>
      </c>
      <c r="BQ170" s="1">
        <f t="shared" si="40"/>
        <v>2.6658262170402436</v>
      </c>
      <c r="BR170" s="1">
        <f t="shared" si="40"/>
        <v>2.6658262170402436</v>
      </c>
      <c r="BS170" s="1">
        <f t="shared" si="40"/>
        <v>2.6658262170402436</v>
      </c>
      <c r="BT170" s="1">
        <f t="shared" si="40"/>
        <v>2.6658262170402436</v>
      </c>
      <c r="BU170" s="1">
        <f t="shared" si="40"/>
        <v>2.6658262170402436</v>
      </c>
      <c r="BV170" s="1">
        <f t="shared" si="40"/>
        <v>2.6658262170402436</v>
      </c>
      <c r="BW170" s="1">
        <f t="shared" si="40"/>
        <v>2.6658262170402436</v>
      </c>
      <c r="BX170" s="1">
        <f t="shared" si="40"/>
        <v>2.6658262170402436</v>
      </c>
      <c r="BY170" s="1">
        <f t="shared" si="40"/>
        <v>2.6658262170402436</v>
      </c>
      <c r="BZ170" s="1">
        <f t="shared" si="40"/>
        <v>2.6658262170402436</v>
      </c>
      <c r="CA170" s="1">
        <f t="shared" si="40"/>
        <v>2.6658262170402436</v>
      </c>
    </row>
    <row r="171" spans="2:79" x14ac:dyDescent="0.35">
      <c r="B171" s="139"/>
      <c r="D171" s="1" t="s">
        <v>142</v>
      </c>
      <c r="F171" s="1" t="s">
        <v>149</v>
      </c>
    </row>
    <row r="172" spans="2:79" x14ac:dyDescent="0.35">
      <c r="B172" s="139" t="s">
        <v>265</v>
      </c>
      <c r="D172" t="s">
        <v>0</v>
      </c>
      <c r="E172" t="s">
        <v>42</v>
      </c>
      <c r="F172" t="s">
        <v>36</v>
      </c>
      <c r="AD172">
        <v>7.6948129475247304</v>
      </c>
      <c r="AE172">
        <v>7.75739525176615</v>
      </c>
      <c r="AF172">
        <v>7.8199775560075802</v>
      </c>
      <c r="AG172">
        <v>7.8825598602490103</v>
      </c>
      <c r="AH172">
        <v>7.9451421644904299</v>
      </c>
      <c r="AI172">
        <v>8.0077244687318601</v>
      </c>
      <c r="AJ172">
        <v>8.0703067729732805</v>
      </c>
      <c r="AK172">
        <v>8.1328890772147098</v>
      </c>
      <c r="AL172">
        <v>8.1954713814561302</v>
      </c>
      <c r="AM172">
        <v>8.2805066320080698</v>
      </c>
      <c r="AN172">
        <v>8.3655418825600005</v>
      </c>
      <c r="AO172">
        <v>8.4505771331119401</v>
      </c>
      <c r="AP172">
        <v>8.5356123836638709</v>
      </c>
      <c r="AQ172">
        <v>8.6206476342158105</v>
      </c>
      <c r="AR172">
        <v>8.7056828847677394</v>
      </c>
      <c r="AS172">
        <v>8.7907181353196808</v>
      </c>
      <c r="AT172">
        <v>8.8757533858716204</v>
      </c>
      <c r="AU172">
        <v>8.8192336800876401</v>
      </c>
      <c r="AV172">
        <v>8.7627139743036704</v>
      </c>
      <c r="AW172">
        <v>8.7061942685197007</v>
      </c>
      <c r="AX172">
        <v>8.6496745627357292</v>
      </c>
      <c r="AY172">
        <v>8.5931548569517595</v>
      </c>
      <c r="AZ172">
        <v>8.4434515911851804</v>
      </c>
      <c r="BA172">
        <v>8.2937483254185995</v>
      </c>
      <c r="BB172">
        <v>8.1440450596520204</v>
      </c>
      <c r="BC172">
        <v>7.9943417938854298</v>
      </c>
      <c r="BD172">
        <v>7.8446385281188498</v>
      </c>
      <c r="BE172">
        <v>7.9757808460271198</v>
      </c>
      <c r="BF172">
        <v>8.1069231639354005</v>
      </c>
      <c r="BG172">
        <v>8.2380654818436696</v>
      </c>
      <c r="BH172">
        <v>8.3692077997519405</v>
      </c>
      <c r="BI172">
        <v>8.3692077997519405</v>
      </c>
      <c r="BJ172">
        <v>8.3692077997519405</v>
      </c>
      <c r="BK172">
        <v>8.3692077997519405</v>
      </c>
      <c r="BL172">
        <v>8.3692077997519405</v>
      </c>
      <c r="BM172">
        <v>8.3692077997519405</v>
      </c>
      <c r="BN172">
        <v>8.3692077997519405</v>
      </c>
      <c r="BO172">
        <v>8.3692077997519405</v>
      </c>
      <c r="BP172">
        <v>8.3692077997519405</v>
      </c>
      <c r="BQ172">
        <v>8.3692077997519405</v>
      </c>
      <c r="BR172">
        <v>8.3692077997519405</v>
      </c>
      <c r="BS172">
        <v>8.3692077997519405</v>
      </c>
      <c r="BT172">
        <v>8.3692077997519405</v>
      </c>
      <c r="BU172">
        <v>8.3692077997519405</v>
      </c>
      <c r="BV172">
        <v>8.3692077997519405</v>
      </c>
      <c r="BW172">
        <v>8.3692077997519405</v>
      </c>
      <c r="BX172">
        <v>8.3692077997519405</v>
      </c>
      <c r="BY172">
        <v>8.3692077997519405</v>
      </c>
      <c r="BZ172">
        <v>8.3692077997519405</v>
      </c>
      <c r="CA172">
        <v>8.3692077997519405</v>
      </c>
    </row>
    <row r="173" spans="2:79" x14ac:dyDescent="0.35">
      <c r="B173" s="139" t="s">
        <v>265</v>
      </c>
      <c r="D173" t="s">
        <v>0</v>
      </c>
      <c r="E173" t="s">
        <v>42</v>
      </c>
      <c r="F173" t="s">
        <v>37</v>
      </c>
      <c r="AD173">
        <v>6.1563490152403704</v>
      </c>
      <c r="AE173">
        <v>6.1554643714267598</v>
      </c>
      <c r="AF173">
        <v>6.1545797276131404</v>
      </c>
      <c r="AG173">
        <v>6.1536950837995299</v>
      </c>
      <c r="AH173">
        <v>6.1528104399859203</v>
      </c>
      <c r="AI173">
        <v>6.1519257961723097</v>
      </c>
      <c r="AJ173">
        <v>6.1510411523586903</v>
      </c>
      <c r="AK173">
        <v>6.1501565085450798</v>
      </c>
      <c r="AL173">
        <v>6.1492718647314701</v>
      </c>
      <c r="AM173">
        <v>6.1368016362491202</v>
      </c>
      <c r="AN173">
        <v>6.1243314077667703</v>
      </c>
      <c r="AO173">
        <v>6.1118611792844204</v>
      </c>
      <c r="AP173">
        <v>6.0993909508020696</v>
      </c>
      <c r="AQ173">
        <v>6.0869207223197197</v>
      </c>
      <c r="AR173">
        <v>6.0744504938373698</v>
      </c>
      <c r="AS173">
        <v>6.0619802653550199</v>
      </c>
      <c r="AT173">
        <v>6.04951003687267</v>
      </c>
      <c r="AU173">
        <v>6.04322521901027</v>
      </c>
      <c r="AV173">
        <v>6.03694040114787</v>
      </c>
      <c r="AW173">
        <v>6.03065558328547</v>
      </c>
      <c r="AX173">
        <v>6.02437076542307</v>
      </c>
      <c r="AY173">
        <v>6.0180859475606701</v>
      </c>
      <c r="AZ173">
        <v>5.94242166246078</v>
      </c>
      <c r="BA173">
        <v>5.8667573773608899</v>
      </c>
      <c r="BB173">
        <v>5.7910930922609998</v>
      </c>
      <c r="BC173">
        <v>5.7154288071611097</v>
      </c>
      <c r="BD173">
        <v>5.6397645220612196</v>
      </c>
      <c r="BE173">
        <v>5.51760096331562</v>
      </c>
      <c r="BF173">
        <v>5.3954374045700098</v>
      </c>
      <c r="BG173">
        <v>5.2732738458244004</v>
      </c>
      <c r="BH173">
        <v>5.1511102870787902</v>
      </c>
      <c r="BI173">
        <v>5.1511102870787902</v>
      </c>
      <c r="BJ173">
        <v>5.1511102870787902</v>
      </c>
      <c r="BK173">
        <v>5.1511102870787902</v>
      </c>
      <c r="BL173">
        <v>5.1511102870787902</v>
      </c>
      <c r="BM173">
        <v>5.1511102870787902</v>
      </c>
      <c r="BN173">
        <v>5.1511102870787902</v>
      </c>
      <c r="BO173">
        <v>5.1511102870787902</v>
      </c>
      <c r="BP173">
        <v>5.1511102870787902</v>
      </c>
      <c r="BQ173">
        <v>5.1511102870787902</v>
      </c>
      <c r="BR173">
        <v>5.1511102870787902</v>
      </c>
      <c r="BS173">
        <v>5.1511102870787902</v>
      </c>
      <c r="BT173">
        <v>5.1511102870787902</v>
      </c>
      <c r="BU173">
        <v>5.1511102870787902</v>
      </c>
      <c r="BV173">
        <v>5.1511102870787902</v>
      </c>
      <c r="BW173">
        <v>5.1511102870787902</v>
      </c>
      <c r="BX173">
        <v>5.1511102870787902</v>
      </c>
      <c r="BY173">
        <v>5.1511102870787902</v>
      </c>
      <c r="BZ173">
        <v>5.1511102870787902</v>
      </c>
      <c r="CA173">
        <v>5.1511102870787902</v>
      </c>
    </row>
    <row r="174" spans="2:79" x14ac:dyDescent="0.35">
      <c r="B174" s="139" t="s">
        <v>265</v>
      </c>
      <c r="D174" t="s">
        <v>0</v>
      </c>
      <c r="E174" t="s">
        <v>42</v>
      </c>
      <c r="F174" t="s">
        <v>38</v>
      </c>
      <c r="AD174">
        <v>3.0466807269593201</v>
      </c>
      <c r="AE174">
        <v>3.11101163454948</v>
      </c>
      <c r="AF174">
        <v>3.17534254213964</v>
      </c>
      <c r="AG174">
        <v>3.2396734497298101</v>
      </c>
      <c r="AH174">
        <v>3.30400435731997</v>
      </c>
      <c r="AI174">
        <v>3.3683352649101299</v>
      </c>
      <c r="AJ174">
        <v>3.4326661725002898</v>
      </c>
      <c r="AK174">
        <v>3.49699708009046</v>
      </c>
      <c r="AL174">
        <v>3.5613279876806199</v>
      </c>
      <c r="AM174">
        <v>3.5447674441509802</v>
      </c>
      <c r="AN174">
        <v>3.5282069006213401</v>
      </c>
      <c r="AO174">
        <v>3.5116463570917</v>
      </c>
      <c r="AP174">
        <v>3.4950858135620599</v>
      </c>
      <c r="AQ174">
        <v>3.4785252700324198</v>
      </c>
      <c r="AR174">
        <v>3.4619647265027802</v>
      </c>
      <c r="AS174">
        <v>3.4454041829731401</v>
      </c>
      <c r="AT174">
        <v>3.4288436394435</v>
      </c>
      <c r="AU174">
        <v>3.4141823863140002</v>
      </c>
      <c r="AV174">
        <v>3.3995211331844901</v>
      </c>
      <c r="AW174">
        <v>3.3848598800549801</v>
      </c>
      <c r="AX174">
        <v>3.3701986269254798</v>
      </c>
      <c r="AY174">
        <v>3.3555373737959702</v>
      </c>
      <c r="AZ174">
        <v>3.3393143450472502</v>
      </c>
      <c r="BA174">
        <v>3.32309131629854</v>
      </c>
      <c r="BB174">
        <v>3.3068682875498201</v>
      </c>
      <c r="BC174">
        <v>3.2906452588011099</v>
      </c>
      <c r="BD174">
        <v>3.27442223005239</v>
      </c>
      <c r="BE174">
        <v>3.2761148889744001</v>
      </c>
      <c r="BF174">
        <v>3.2778075478964102</v>
      </c>
      <c r="BG174">
        <v>3.27950020681841</v>
      </c>
      <c r="BH174">
        <v>3.2811928657404201</v>
      </c>
      <c r="BI174">
        <v>3.2811928657404201</v>
      </c>
      <c r="BJ174">
        <v>3.2811928657404201</v>
      </c>
      <c r="BK174">
        <v>3.2811928657404201</v>
      </c>
      <c r="BL174">
        <v>3.2811928657404201</v>
      </c>
      <c r="BM174">
        <v>3.2811928657404201</v>
      </c>
      <c r="BN174">
        <v>3.2811928657404201</v>
      </c>
      <c r="BO174">
        <v>3.2811928657404201</v>
      </c>
      <c r="BP174">
        <v>3.2811928657404201</v>
      </c>
      <c r="BQ174">
        <v>3.2811928657404201</v>
      </c>
      <c r="BR174">
        <v>3.2811928657404201</v>
      </c>
      <c r="BS174">
        <v>3.2811928657404201</v>
      </c>
      <c r="BT174">
        <v>3.2811928657404201</v>
      </c>
      <c r="BU174">
        <v>3.2811928657404201</v>
      </c>
      <c r="BV174">
        <v>3.2811928657404201</v>
      </c>
      <c r="BW174">
        <v>3.2811928657404201</v>
      </c>
      <c r="BX174">
        <v>3.2811928657404201</v>
      </c>
      <c r="BY174">
        <v>3.2811928657404201</v>
      </c>
      <c r="BZ174">
        <v>3.2811928657404201</v>
      </c>
      <c r="CA174">
        <v>3.2811928657404201</v>
      </c>
    </row>
    <row r="175" spans="2:79" x14ac:dyDescent="0.35">
      <c r="B175" s="139" t="s">
        <v>265</v>
      </c>
      <c r="D175" t="s">
        <v>0</v>
      </c>
      <c r="E175" t="s">
        <v>42</v>
      </c>
      <c r="F175" t="s">
        <v>39</v>
      </c>
      <c r="AD175">
        <v>0.66200606431410502</v>
      </c>
      <c r="AE175">
        <v>0.67774990586445105</v>
      </c>
      <c r="AF175">
        <v>0.69349374741479797</v>
      </c>
      <c r="AG175">
        <v>0.70923758896514499</v>
      </c>
      <c r="AH175">
        <v>0.72498143051549202</v>
      </c>
      <c r="AI175">
        <v>0.74072527206583805</v>
      </c>
      <c r="AJ175">
        <v>0.75646911361618496</v>
      </c>
      <c r="AK175">
        <v>0.77221295516653199</v>
      </c>
      <c r="AL175">
        <v>0.78795679671687902</v>
      </c>
      <c r="AM175">
        <v>0.80414821601126896</v>
      </c>
      <c r="AN175">
        <v>0.82033963530565801</v>
      </c>
      <c r="AO175">
        <v>0.83653105460004795</v>
      </c>
      <c r="AP175">
        <v>0.852722473894438</v>
      </c>
      <c r="AQ175">
        <v>0.86891389318882695</v>
      </c>
      <c r="AR175">
        <v>0.885105312483217</v>
      </c>
      <c r="AS175">
        <v>0.90129673177760705</v>
      </c>
      <c r="AT175">
        <v>0.91748815107199599</v>
      </c>
      <c r="AU175">
        <v>0.92018716906792397</v>
      </c>
      <c r="AV175">
        <v>0.92288618706385195</v>
      </c>
      <c r="AW175">
        <v>0.92558520505978004</v>
      </c>
      <c r="AX175">
        <v>0.92828422305570801</v>
      </c>
      <c r="AY175">
        <v>0.93098324105163499</v>
      </c>
      <c r="AZ175">
        <v>0.92294673643056502</v>
      </c>
      <c r="BA175">
        <v>0.91491023180949504</v>
      </c>
      <c r="BB175">
        <v>0.90687372718842496</v>
      </c>
      <c r="BC175">
        <v>0.89883722256735499</v>
      </c>
      <c r="BD175">
        <v>0.89080071794628501</v>
      </c>
      <c r="BE175">
        <v>0.87407935434403705</v>
      </c>
      <c r="BF175">
        <v>0.85735799074178898</v>
      </c>
      <c r="BG175">
        <v>0.84063662713954102</v>
      </c>
      <c r="BH175">
        <v>0.82391526353729305</v>
      </c>
      <c r="BI175">
        <v>0.82391526353729305</v>
      </c>
      <c r="BJ175">
        <v>0.82391526353729305</v>
      </c>
      <c r="BK175">
        <v>0.82391526353729305</v>
      </c>
      <c r="BL175">
        <v>0.82391526353729305</v>
      </c>
      <c r="BM175">
        <v>0.82391526353729305</v>
      </c>
      <c r="BN175">
        <v>0.82391526353729305</v>
      </c>
      <c r="BO175">
        <v>0.82391526353729305</v>
      </c>
      <c r="BP175">
        <v>0.82391526353729305</v>
      </c>
      <c r="BQ175">
        <v>0.82391526353729305</v>
      </c>
      <c r="BR175">
        <v>0.82391526353729305</v>
      </c>
      <c r="BS175">
        <v>0.82391526353729305</v>
      </c>
      <c r="BT175">
        <v>0.82391526353729305</v>
      </c>
      <c r="BU175">
        <v>0.82391526353729305</v>
      </c>
      <c r="BV175">
        <v>0.82391526353729305</v>
      </c>
      <c r="BW175">
        <v>0.82391526353729305</v>
      </c>
      <c r="BX175">
        <v>0.82391526353729305</v>
      </c>
      <c r="BY175">
        <v>0.82391526353729305</v>
      </c>
      <c r="BZ175">
        <v>0.82391526353729305</v>
      </c>
      <c r="CA175">
        <v>0.82391526353729305</v>
      </c>
    </row>
    <row r="176" spans="2:79" x14ac:dyDescent="0.35">
      <c r="B176" s="139" t="s">
        <v>265</v>
      </c>
      <c r="D176" t="s">
        <v>0</v>
      </c>
      <c r="E176" t="s">
        <v>42</v>
      </c>
      <c r="F176" t="s">
        <v>40</v>
      </c>
      <c r="AD176">
        <v>0.17731182441013299</v>
      </c>
      <c r="AE176">
        <v>0.16053787159479399</v>
      </c>
      <c r="AF176">
        <v>0.14376391877945399</v>
      </c>
      <c r="AG176">
        <v>0.12698996596411499</v>
      </c>
      <c r="AH176">
        <v>0.11021601314877499</v>
      </c>
      <c r="AI176">
        <v>9.3442060333435703E-2</v>
      </c>
      <c r="AJ176">
        <v>7.6668107518096107E-2</v>
      </c>
      <c r="AK176">
        <v>5.9894154702756698E-2</v>
      </c>
      <c r="AL176">
        <v>4.3120201887417199E-2</v>
      </c>
      <c r="AM176">
        <v>7.58208318491084E-2</v>
      </c>
      <c r="AN176">
        <v>0.1085214618108</v>
      </c>
      <c r="AO176">
        <v>0.14122209177249101</v>
      </c>
      <c r="AP176">
        <v>0.173922721734182</v>
      </c>
      <c r="AQ176">
        <v>0.20662335169587301</v>
      </c>
      <c r="AR176">
        <v>0.23932398165756399</v>
      </c>
      <c r="AS176">
        <v>0.27202461161925601</v>
      </c>
      <c r="AT176">
        <v>0.30472524158094699</v>
      </c>
      <c r="AU176">
        <v>0.32151699569843301</v>
      </c>
      <c r="AV176">
        <v>0.33830874981592002</v>
      </c>
      <c r="AW176">
        <v>0.35510050393340598</v>
      </c>
      <c r="AX176">
        <v>0.37189225805089299</v>
      </c>
      <c r="AY176">
        <v>0.388684012168379</v>
      </c>
      <c r="AZ176">
        <v>0.40391775992878898</v>
      </c>
      <c r="BA176">
        <v>0.41915150768919801</v>
      </c>
      <c r="BB176">
        <v>0.43438525544960799</v>
      </c>
      <c r="BC176">
        <v>0.44961900321001702</v>
      </c>
      <c r="BD176">
        <v>0.464852750970427</v>
      </c>
      <c r="BE176">
        <v>0.36326274315412899</v>
      </c>
      <c r="BF176">
        <v>0.26167273533783197</v>
      </c>
      <c r="BG176">
        <v>0.16008272752153399</v>
      </c>
      <c r="BH176">
        <v>5.8492719705237103E-2</v>
      </c>
      <c r="BI176">
        <v>5.8492719705237103E-2</v>
      </c>
      <c r="BJ176">
        <v>5.8492719705237103E-2</v>
      </c>
      <c r="BK176">
        <v>5.8492719705237103E-2</v>
      </c>
      <c r="BL176">
        <v>5.8492719705237103E-2</v>
      </c>
      <c r="BM176">
        <v>5.8492719705237103E-2</v>
      </c>
      <c r="BN176">
        <v>5.8492719705237103E-2</v>
      </c>
      <c r="BO176">
        <v>5.8492719705237103E-2</v>
      </c>
      <c r="BP176">
        <v>5.8492719705237103E-2</v>
      </c>
      <c r="BQ176">
        <v>5.8492719705237103E-2</v>
      </c>
      <c r="BR176">
        <v>5.8492719705237103E-2</v>
      </c>
      <c r="BS176">
        <v>5.8492719705237103E-2</v>
      </c>
      <c r="BT176">
        <v>5.8492719705237103E-2</v>
      </c>
      <c r="BU176">
        <v>5.8492719705237103E-2</v>
      </c>
      <c r="BV176">
        <v>5.8492719705237103E-2</v>
      </c>
      <c r="BW176">
        <v>5.8492719705237103E-2</v>
      </c>
      <c r="BX176">
        <v>5.8492719705237103E-2</v>
      </c>
      <c r="BY176">
        <v>5.8492719705237103E-2</v>
      </c>
      <c r="BZ176">
        <v>5.8492719705237103E-2</v>
      </c>
      <c r="CA176">
        <v>5.8492719705237103E-2</v>
      </c>
    </row>
    <row r="177" spans="2:79" x14ac:dyDescent="0.35">
      <c r="B177" s="139"/>
      <c r="AD177" s="1">
        <f>AVERAGE(AD172:AD176)</f>
        <v>3.5474321156897317</v>
      </c>
      <c r="AE177" s="1">
        <f t="shared" ref="AE177:CA177" si="41">AVERAGE(AE172:AE176)</f>
        <v>3.5724318070403269</v>
      </c>
      <c r="AF177" s="1">
        <f t="shared" si="41"/>
        <v>3.5974314983909226</v>
      </c>
      <c r="AG177" s="1">
        <f t="shared" si="41"/>
        <v>3.6224311897415218</v>
      </c>
      <c r="AH177" s="1">
        <f t="shared" si="41"/>
        <v>3.6474308810921179</v>
      </c>
      <c r="AI177" s="1">
        <f t="shared" si="41"/>
        <v>3.6724305724427149</v>
      </c>
      <c r="AJ177" s="1">
        <f t="shared" si="41"/>
        <v>3.6974302637933079</v>
      </c>
      <c r="AK177" s="1">
        <f t="shared" si="41"/>
        <v>3.7224299551439075</v>
      </c>
      <c r="AL177" s="1">
        <f t="shared" si="41"/>
        <v>3.7474296464945041</v>
      </c>
      <c r="AM177" s="1">
        <f t="shared" si="41"/>
        <v>3.7684089520537101</v>
      </c>
      <c r="AN177" s="1">
        <f t="shared" si="41"/>
        <v>3.7893882576129139</v>
      </c>
      <c r="AO177" s="1">
        <f t="shared" si="41"/>
        <v>3.8103675631721194</v>
      </c>
      <c r="AP177" s="1">
        <f t="shared" si="41"/>
        <v>3.8313468687313241</v>
      </c>
      <c r="AQ177" s="1">
        <f t="shared" si="41"/>
        <v>3.8523261742905306</v>
      </c>
      <c r="AR177" s="1">
        <f t="shared" si="41"/>
        <v>3.8733054798497335</v>
      </c>
      <c r="AS177" s="1">
        <f t="shared" si="41"/>
        <v>3.89428478540894</v>
      </c>
      <c r="AT177" s="1">
        <f t="shared" si="41"/>
        <v>3.9152640909681464</v>
      </c>
      <c r="AU177" s="1">
        <f t="shared" si="41"/>
        <v>3.9036690900356534</v>
      </c>
      <c r="AV177" s="1">
        <f t="shared" si="41"/>
        <v>3.8920740891031604</v>
      </c>
      <c r="AW177" s="1">
        <f t="shared" si="41"/>
        <v>3.8804790881706674</v>
      </c>
      <c r="AX177" s="1">
        <f t="shared" si="41"/>
        <v>3.8688840872381762</v>
      </c>
      <c r="AY177" s="1">
        <f t="shared" si="41"/>
        <v>3.8572890863056832</v>
      </c>
      <c r="AZ177" s="1">
        <f t="shared" si="41"/>
        <v>3.8104104190105126</v>
      </c>
      <c r="BA177" s="1">
        <f t="shared" si="41"/>
        <v>3.7635317517153446</v>
      </c>
      <c r="BB177" s="1">
        <f t="shared" si="41"/>
        <v>3.7166530844201753</v>
      </c>
      <c r="BC177" s="1">
        <f t="shared" si="41"/>
        <v>3.6697744171250042</v>
      </c>
      <c r="BD177" s="1">
        <f t="shared" si="41"/>
        <v>3.6228957498298344</v>
      </c>
      <c r="BE177" s="1">
        <f t="shared" si="41"/>
        <v>3.6013677591630611</v>
      </c>
      <c r="BF177" s="1">
        <f t="shared" si="41"/>
        <v>3.5798397684962877</v>
      </c>
      <c r="BG177" s="1">
        <f t="shared" si="41"/>
        <v>3.5583117778295112</v>
      </c>
      <c r="BH177" s="1">
        <f t="shared" si="41"/>
        <v>3.5367837871627366</v>
      </c>
      <c r="BI177" s="1">
        <f t="shared" si="41"/>
        <v>3.5367837871627366</v>
      </c>
      <c r="BJ177" s="1">
        <f t="shared" si="41"/>
        <v>3.5367837871627366</v>
      </c>
      <c r="BK177" s="1">
        <f t="shared" si="41"/>
        <v>3.5367837871627366</v>
      </c>
      <c r="BL177" s="1">
        <f t="shared" si="41"/>
        <v>3.5367837871627366</v>
      </c>
      <c r="BM177" s="1">
        <f t="shared" si="41"/>
        <v>3.5367837871627366</v>
      </c>
      <c r="BN177" s="1">
        <f t="shared" si="41"/>
        <v>3.5367837871627366</v>
      </c>
      <c r="BO177" s="1">
        <f t="shared" si="41"/>
        <v>3.5367837871627366</v>
      </c>
      <c r="BP177" s="1">
        <f t="shared" si="41"/>
        <v>3.5367837871627366</v>
      </c>
      <c r="BQ177" s="1">
        <f t="shared" si="41"/>
        <v>3.5367837871627366</v>
      </c>
      <c r="BR177" s="1">
        <f t="shared" si="41"/>
        <v>3.5367837871627366</v>
      </c>
      <c r="BS177" s="1">
        <f t="shared" si="41"/>
        <v>3.5367837871627366</v>
      </c>
      <c r="BT177" s="1">
        <f t="shared" si="41"/>
        <v>3.5367837871627366</v>
      </c>
      <c r="BU177" s="1">
        <f t="shared" si="41"/>
        <v>3.5367837871627366</v>
      </c>
      <c r="BV177" s="1">
        <f t="shared" si="41"/>
        <v>3.5367837871627366</v>
      </c>
      <c r="BW177" s="1">
        <f t="shared" si="41"/>
        <v>3.5367837871627366</v>
      </c>
      <c r="BX177" s="1">
        <f t="shared" si="41"/>
        <v>3.5367837871627366</v>
      </c>
      <c r="BY177" s="1">
        <f t="shared" si="41"/>
        <v>3.5367837871627366</v>
      </c>
      <c r="BZ177" s="1">
        <f t="shared" si="41"/>
        <v>3.5367837871627366</v>
      </c>
      <c r="CA177" s="1">
        <f t="shared" si="41"/>
        <v>3.5367837871627366</v>
      </c>
    </row>
    <row r="178" spans="2:79" x14ac:dyDescent="0.35">
      <c r="B178" s="139"/>
      <c r="D178" s="1" t="s">
        <v>142</v>
      </c>
      <c r="F178" s="1" t="s">
        <v>149</v>
      </c>
    </row>
    <row r="179" spans="2:79" x14ac:dyDescent="0.35">
      <c r="B179" s="139" t="s">
        <v>265</v>
      </c>
      <c r="D179" t="s">
        <v>2</v>
      </c>
      <c r="E179" t="s">
        <v>42</v>
      </c>
      <c r="F179" t="s">
        <v>36</v>
      </c>
      <c r="AD179">
        <v>8.3985465893188707</v>
      </c>
      <c r="AE179">
        <v>8.5464113948566496</v>
      </c>
      <c r="AF179">
        <v>8.6942762003943699</v>
      </c>
      <c r="AG179">
        <v>8.8421410059319605</v>
      </c>
      <c r="AH179">
        <v>8.9900058114697501</v>
      </c>
      <c r="AI179">
        <v>9.1378706170075308</v>
      </c>
      <c r="AJ179">
        <v>9.2857354225453097</v>
      </c>
      <c r="AK179">
        <v>9.4336002280830993</v>
      </c>
      <c r="AL179">
        <v>9.58146503362088</v>
      </c>
      <c r="AM179">
        <v>9.7293298391586696</v>
      </c>
      <c r="AN179">
        <v>9.8771946446964503</v>
      </c>
      <c r="AO179">
        <v>10.025059450234201</v>
      </c>
      <c r="AP179">
        <v>10.172924255771999</v>
      </c>
      <c r="AQ179">
        <v>9.9995733863767509</v>
      </c>
      <c r="AR179">
        <v>9.8262225169814901</v>
      </c>
      <c r="AS179">
        <v>9.6528716475862204</v>
      </c>
      <c r="AT179">
        <v>9.4795207781909596</v>
      </c>
      <c r="AU179">
        <v>9.3061699087956899</v>
      </c>
      <c r="AV179">
        <v>9.4724855854630707</v>
      </c>
      <c r="AW179">
        <v>9.6388012621304409</v>
      </c>
      <c r="AX179">
        <v>9.8051169387978199</v>
      </c>
      <c r="AY179">
        <v>9.97143261546519</v>
      </c>
      <c r="AZ179">
        <v>9.6823565663075399</v>
      </c>
      <c r="BA179">
        <v>9.3932805171498899</v>
      </c>
      <c r="BB179">
        <v>9.1042044679922398</v>
      </c>
      <c r="BC179">
        <v>8.8151284188345898</v>
      </c>
      <c r="BD179">
        <v>8.5260523696769397</v>
      </c>
      <c r="BE179">
        <v>8.2454269383869505</v>
      </c>
      <c r="BF179">
        <v>7.9648015070969702</v>
      </c>
      <c r="BG179">
        <v>7.6841760758069899</v>
      </c>
      <c r="BH179">
        <v>7.4035506445170096</v>
      </c>
      <c r="BI179">
        <v>7.4035506445170096</v>
      </c>
      <c r="BJ179">
        <v>7.4035506445170096</v>
      </c>
      <c r="BK179">
        <v>7.4035506445170096</v>
      </c>
      <c r="BL179">
        <v>7.4035506445170096</v>
      </c>
      <c r="BM179">
        <v>7.4035506445170096</v>
      </c>
      <c r="BN179">
        <v>7.4035506445170096</v>
      </c>
      <c r="BO179">
        <v>7.4035506445170096</v>
      </c>
      <c r="BP179">
        <v>7.4035506445170096</v>
      </c>
      <c r="BQ179">
        <v>7.4035506445170096</v>
      </c>
      <c r="BR179">
        <v>7.4035506445170096</v>
      </c>
      <c r="BS179">
        <v>7.4035506445170096</v>
      </c>
      <c r="BT179">
        <v>7.4035506445170096</v>
      </c>
      <c r="BU179">
        <v>7.4035506445170096</v>
      </c>
      <c r="BV179">
        <v>7.4035506445170096</v>
      </c>
      <c r="BW179">
        <v>7.4035506445170096</v>
      </c>
      <c r="BX179">
        <v>7.4035506445170096</v>
      </c>
      <c r="BY179">
        <v>7.4035506445170096</v>
      </c>
      <c r="BZ179">
        <v>7.4035506445170096</v>
      </c>
      <c r="CA179">
        <v>7.4035506445170096</v>
      </c>
    </row>
    <row r="180" spans="2:79" x14ac:dyDescent="0.35">
      <c r="B180" s="139" t="s">
        <v>265</v>
      </c>
      <c r="D180" t="s">
        <v>2</v>
      </c>
      <c r="E180" t="s">
        <v>42</v>
      </c>
      <c r="F180" t="s">
        <v>37</v>
      </c>
      <c r="AD180">
        <v>5.7458091461394103</v>
      </c>
      <c r="AE180">
        <v>5.8197319650434496</v>
      </c>
      <c r="AF180">
        <v>5.8936547839475102</v>
      </c>
      <c r="AG180">
        <v>5.96757760285145</v>
      </c>
      <c r="AH180">
        <v>6.0415004217555097</v>
      </c>
      <c r="AI180">
        <v>6.1154232406595703</v>
      </c>
      <c r="AJ180">
        <v>6.18934605956363</v>
      </c>
      <c r="AK180">
        <v>6.2632688784676898</v>
      </c>
      <c r="AL180">
        <v>6.3371916973717601</v>
      </c>
      <c r="AM180">
        <v>6.4111145162758199</v>
      </c>
      <c r="AN180">
        <v>6.4850373351798796</v>
      </c>
      <c r="AO180">
        <v>6.5589601540839402</v>
      </c>
      <c r="AP180">
        <v>6.6328829729879999</v>
      </c>
      <c r="AQ180">
        <v>6.6068219462959803</v>
      </c>
      <c r="AR180">
        <v>6.5807609196039696</v>
      </c>
      <c r="AS180">
        <v>6.55469989291195</v>
      </c>
      <c r="AT180">
        <v>6.5286388662199304</v>
      </c>
      <c r="AU180">
        <v>6.5025778395279099</v>
      </c>
      <c r="AV180">
        <v>6.5038090622914702</v>
      </c>
      <c r="AW180">
        <v>6.5050402850550304</v>
      </c>
      <c r="AX180">
        <v>6.5062715078185898</v>
      </c>
      <c r="AY180">
        <v>6.50750273058215</v>
      </c>
      <c r="AZ180">
        <v>6.5777171488157498</v>
      </c>
      <c r="BA180">
        <v>6.6479315670493504</v>
      </c>
      <c r="BB180">
        <v>6.7181459852829404</v>
      </c>
      <c r="BC180">
        <v>6.7883604035165401</v>
      </c>
      <c r="BD180">
        <v>6.8585748217501399</v>
      </c>
      <c r="BE180">
        <v>6.7325126873277803</v>
      </c>
      <c r="BF180">
        <v>6.6064505529054101</v>
      </c>
      <c r="BG180">
        <v>6.4803884184830496</v>
      </c>
      <c r="BH180">
        <v>6.3543262840606802</v>
      </c>
      <c r="BI180">
        <v>6.3543262840606802</v>
      </c>
      <c r="BJ180">
        <v>6.3543262840606802</v>
      </c>
      <c r="BK180">
        <v>6.3543262840606802</v>
      </c>
      <c r="BL180">
        <v>6.3543262840606802</v>
      </c>
      <c r="BM180">
        <v>6.3543262840606802</v>
      </c>
      <c r="BN180">
        <v>6.3543262840606802</v>
      </c>
      <c r="BO180">
        <v>6.3543262840606802</v>
      </c>
      <c r="BP180">
        <v>6.3543262840606802</v>
      </c>
      <c r="BQ180">
        <v>6.3543262840606802</v>
      </c>
      <c r="BR180">
        <v>6.3543262840606802</v>
      </c>
      <c r="BS180">
        <v>6.3543262840606802</v>
      </c>
      <c r="BT180">
        <v>6.3543262840606802</v>
      </c>
      <c r="BU180">
        <v>6.3543262840606802</v>
      </c>
      <c r="BV180">
        <v>6.3543262840606802</v>
      </c>
      <c r="BW180">
        <v>6.3543262840606802</v>
      </c>
      <c r="BX180">
        <v>6.3543262840606802</v>
      </c>
      <c r="BY180">
        <v>6.3543262840606802</v>
      </c>
      <c r="BZ180">
        <v>6.3543262840606802</v>
      </c>
      <c r="CA180">
        <v>6.3543262840606802</v>
      </c>
    </row>
    <row r="181" spans="2:79" x14ac:dyDescent="0.35">
      <c r="B181" s="139" t="s">
        <v>265</v>
      </c>
      <c r="D181" t="s">
        <v>2</v>
      </c>
      <c r="E181" t="s">
        <v>42</v>
      </c>
      <c r="F181" t="s">
        <v>38</v>
      </c>
      <c r="AD181">
        <v>2.1096363314689901</v>
      </c>
      <c r="AE181">
        <v>2.1454871742327999</v>
      </c>
      <c r="AF181">
        <v>2.1813380169966101</v>
      </c>
      <c r="AG181">
        <v>2.21718885976036</v>
      </c>
      <c r="AH181">
        <v>2.2530397025241702</v>
      </c>
      <c r="AI181">
        <v>2.28889054528798</v>
      </c>
      <c r="AJ181">
        <v>2.3247413880517902</v>
      </c>
      <c r="AK181">
        <v>2.3605922308156</v>
      </c>
      <c r="AL181">
        <v>2.3964430735794102</v>
      </c>
      <c r="AM181">
        <v>2.43229391634322</v>
      </c>
      <c r="AN181">
        <v>2.4681447591070298</v>
      </c>
      <c r="AO181">
        <v>2.50399560187084</v>
      </c>
      <c r="AP181">
        <v>2.5398464446346498</v>
      </c>
      <c r="AQ181">
        <v>2.5453405999887599</v>
      </c>
      <c r="AR181">
        <v>2.5508347553428701</v>
      </c>
      <c r="AS181">
        <v>2.5563289106969802</v>
      </c>
      <c r="AT181">
        <v>2.5618230660510899</v>
      </c>
      <c r="AU181">
        <v>2.6192294363144399</v>
      </c>
      <c r="AV181">
        <v>2.67663580657779</v>
      </c>
      <c r="AW181">
        <v>2.7340421768411498</v>
      </c>
      <c r="AX181">
        <v>2.7914485471044999</v>
      </c>
      <c r="AY181">
        <v>2.8488549173678601</v>
      </c>
      <c r="AZ181">
        <v>2.9975657342698101</v>
      </c>
      <c r="BA181">
        <v>3.1462765511717499</v>
      </c>
      <c r="BB181">
        <v>3.2949873680736999</v>
      </c>
      <c r="BC181">
        <v>3.4436981849756498</v>
      </c>
      <c r="BD181">
        <v>3.5924090018775998</v>
      </c>
      <c r="BE181">
        <v>3.53400726289345</v>
      </c>
      <c r="BF181">
        <v>3.47560552390929</v>
      </c>
      <c r="BG181">
        <v>3.4172037849251402</v>
      </c>
      <c r="BH181">
        <v>3.35880204594099</v>
      </c>
      <c r="BI181">
        <v>3.35880204594099</v>
      </c>
      <c r="BJ181">
        <v>3.35880204594099</v>
      </c>
      <c r="BK181">
        <v>3.35880204594099</v>
      </c>
      <c r="BL181">
        <v>3.35880204594099</v>
      </c>
      <c r="BM181">
        <v>3.35880204594099</v>
      </c>
      <c r="BN181">
        <v>3.35880204594099</v>
      </c>
      <c r="BO181">
        <v>3.35880204594099</v>
      </c>
      <c r="BP181">
        <v>3.35880204594099</v>
      </c>
      <c r="BQ181">
        <v>3.35880204594099</v>
      </c>
      <c r="BR181">
        <v>3.35880204594099</v>
      </c>
      <c r="BS181">
        <v>3.35880204594099</v>
      </c>
      <c r="BT181">
        <v>3.35880204594099</v>
      </c>
      <c r="BU181">
        <v>3.35880204594099</v>
      </c>
      <c r="BV181">
        <v>3.35880204594099</v>
      </c>
      <c r="BW181">
        <v>3.35880204594099</v>
      </c>
      <c r="BX181">
        <v>3.35880204594099</v>
      </c>
      <c r="BY181">
        <v>3.35880204594099</v>
      </c>
      <c r="BZ181">
        <v>3.35880204594099</v>
      </c>
      <c r="CA181">
        <v>3.35880204594099</v>
      </c>
    </row>
    <row r="182" spans="2:79" x14ac:dyDescent="0.35">
      <c r="B182" s="139" t="s">
        <v>265</v>
      </c>
      <c r="D182" t="s">
        <v>2</v>
      </c>
      <c r="E182" t="s">
        <v>42</v>
      </c>
      <c r="F182" t="s">
        <v>39</v>
      </c>
      <c r="AD182">
        <v>0.39167661096831102</v>
      </c>
      <c r="AE182">
        <v>0.42245747678457901</v>
      </c>
      <c r="AF182">
        <v>0.45323834260085499</v>
      </c>
      <c r="AG182">
        <v>0.48401920841708901</v>
      </c>
      <c r="AH182">
        <v>0.51480007423336605</v>
      </c>
      <c r="AI182">
        <v>0.54558094004964297</v>
      </c>
      <c r="AJ182">
        <v>0.57636180586592001</v>
      </c>
      <c r="AK182">
        <v>0.60714267168219704</v>
      </c>
      <c r="AL182">
        <v>0.63792353749847397</v>
      </c>
      <c r="AM182">
        <v>0.66870440331475001</v>
      </c>
      <c r="AN182">
        <v>0.69948526913102704</v>
      </c>
      <c r="AO182">
        <v>0.73026613494730397</v>
      </c>
      <c r="AP182">
        <v>0.76104700076358101</v>
      </c>
      <c r="AQ182">
        <v>0.78843379705434702</v>
      </c>
      <c r="AR182">
        <v>0.81582059334511303</v>
      </c>
      <c r="AS182">
        <v>0.84320738963587905</v>
      </c>
      <c r="AT182">
        <v>0.87059418592664595</v>
      </c>
      <c r="AU182">
        <v>0.87512708206414103</v>
      </c>
      <c r="AV182">
        <v>0.87965997820163599</v>
      </c>
      <c r="AW182">
        <v>0.88419287433913096</v>
      </c>
      <c r="AX182">
        <v>0.88872577047662604</v>
      </c>
      <c r="AY182">
        <v>0.89325866661412101</v>
      </c>
      <c r="AZ182">
        <v>0.91101406050243405</v>
      </c>
      <c r="BA182">
        <v>0.92876945439074798</v>
      </c>
      <c r="BB182">
        <v>0.94652484827906103</v>
      </c>
      <c r="BC182">
        <v>0.96428024216737496</v>
      </c>
      <c r="BD182">
        <v>0.982035636055688</v>
      </c>
      <c r="BE182">
        <v>0.96272998645306895</v>
      </c>
      <c r="BF182">
        <v>0.94342433685045002</v>
      </c>
      <c r="BG182">
        <v>0.92411868724783097</v>
      </c>
      <c r="BH182">
        <v>0.90481303764521104</v>
      </c>
      <c r="BI182">
        <v>0.90481303764521104</v>
      </c>
      <c r="BJ182">
        <v>0.90481303764521104</v>
      </c>
      <c r="BK182">
        <v>0.90481303764521104</v>
      </c>
      <c r="BL182">
        <v>0.90481303764521104</v>
      </c>
      <c r="BM182">
        <v>0.90481303764521104</v>
      </c>
      <c r="BN182">
        <v>0.90481303764521104</v>
      </c>
      <c r="BO182">
        <v>0.90481303764521104</v>
      </c>
      <c r="BP182">
        <v>0.90481303764521104</v>
      </c>
      <c r="BQ182">
        <v>0.90481303764521104</v>
      </c>
      <c r="BR182">
        <v>0.90481303764521104</v>
      </c>
      <c r="BS182">
        <v>0.90481303764521104</v>
      </c>
      <c r="BT182">
        <v>0.90481303764521104</v>
      </c>
      <c r="BU182">
        <v>0.90481303764521104</v>
      </c>
      <c r="BV182">
        <v>0.90481303764521104</v>
      </c>
      <c r="BW182">
        <v>0.90481303764521104</v>
      </c>
      <c r="BX182">
        <v>0.90481303764521104</v>
      </c>
      <c r="BY182">
        <v>0.90481303764521104</v>
      </c>
      <c r="BZ182">
        <v>0.90481303764521104</v>
      </c>
      <c r="CA182">
        <v>0.90481303764521104</v>
      </c>
    </row>
    <row r="183" spans="2:79" x14ac:dyDescent="0.35">
      <c r="B183" s="139" t="s">
        <v>265</v>
      </c>
      <c r="D183" t="s">
        <v>2</v>
      </c>
      <c r="E183" t="s">
        <v>42</v>
      </c>
      <c r="F183" t="s">
        <v>40</v>
      </c>
      <c r="AD183">
        <v>0.24618207764875399</v>
      </c>
      <c r="AE183">
        <v>0.22566690451135701</v>
      </c>
      <c r="AF183">
        <v>0.205151731373968</v>
      </c>
      <c r="AG183">
        <v>0.18463655823657099</v>
      </c>
      <c r="AH183">
        <v>0.16412138509917501</v>
      </c>
      <c r="AI183">
        <v>0.143606211961778</v>
      </c>
      <c r="AJ183">
        <v>0.12309103882438099</v>
      </c>
      <c r="AK183">
        <v>0.102575865686984</v>
      </c>
      <c r="AL183">
        <v>8.2060692549587297E-2</v>
      </c>
      <c r="AM183">
        <v>6.1545519412190497E-2</v>
      </c>
      <c r="AN183">
        <v>4.10303462747936E-2</v>
      </c>
      <c r="AO183">
        <v>2.05151731373968E-2</v>
      </c>
      <c r="AP183">
        <v>0</v>
      </c>
      <c r="AQ183">
        <v>0.101850286023539</v>
      </c>
      <c r="AR183">
        <v>0.20370057204707701</v>
      </c>
      <c r="AS183">
        <v>0.30555085807061599</v>
      </c>
      <c r="AT183">
        <v>0.40740114409415401</v>
      </c>
      <c r="AU183">
        <v>0.50925143011769303</v>
      </c>
      <c r="AV183">
        <v>0.60571149953596304</v>
      </c>
      <c r="AW183">
        <v>0.70217156895423305</v>
      </c>
      <c r="AX183">
        <v>0.79863163837250295</v>
      </c>
      <c r="AY183">
        <v>0.89509170779077296</v>
      </c>
      <c r="AZ183">
        <v>0.78158337602646299</v>
      </c>
      <c r="BA183">
        <v>0.66807504426215303</v>
      </c>
      <c r="BB183">
        <v>0.55456671249784195</v>
      </c>
      <c r="BC183">
        <v>0.44105838073353199</v>
      </c>
      <c r="BD183">
        <v>0.32755004896922202</v>
      </c>
      <c r="BE183">
        <v>0.36506318344199701</v>
      </c>
      <c r="BF183">
        <v>0.402576317914772</v>
      </c>
      <c r="BG183">
        <v>0.44008945238754799</v>
      </c>
      <c r="BH183">
        <v>0.47760258686032298</v>
      </c>
      <c r="BI183">
        <v>0.47760258686032298</v>
      </c>
      <c r="BJ183">
        <v>0.47760258686032298</v>
      </c>
      <c r="BK183">
        <v>0.47760258686032298</v>
      </c>
      <c r="BL183">
        <v>0.47760258686032298</v>
      </c>
      <c r="BM183">
        <v>0.47760258686032298</v>
      </c>
      <c r="BN183">
        <v>0.47760258686032298</v>
      </c>
      <c r="BO183">
        <v>0.47760258686032298</v>
      </c>
      <c r="BP183">
        <v>0.47760258686032298</v>
      </c>
      <c r="BQ183">
        <v>0.47760258686032298</v>
      </c>
      <c r="BR183">
        <v>0.47760258686032298</v>
      </c>
      <c r="BS183">
        <v>0.47760258686032298</v>
      </c>
      <c r="BT183">
        <v>0.47760258686032298</v>
      </c>
      <c r="BU183">
        <v>0.47760258686032298</v>
      </c>
      <c r="BV183">
        <v>0.47760258686032298</v>
      </c>
      <c r="BW183">
        <v>0.47760258686032298</v>
      </c>
      <c r="BX183">
        <v>0.47760258686032298</v>
      </c>
      <c r="BY183">
        <v>0.47760258686032298</v>
      </c>
      <c r="BZ183">
        <v>0.47760258686032298</v>
      </c>
      <c r="CA183">
        <v>0.47760258686032298</v>
      </c>
    </row>
    <row r="184" spans="2:79" x14ac:dyDescent="0.35">
      <c r="B184" s="139"/>
      <c r="AD184" s="1">
        <f>AVERAGE(AD179:AD183)</f>
        <v>3.3783701511088671</v>
      </c>
      <c r="AE184" s="1">
        <f t="shared" ref="AE184:CA184" si="42">AVERAGE(AE179:AE183)</f>
        <v>3.4319509830857671</v>
      </c>
      <c r="AF184" s="1">
        <f t="shared" si="42"/>
        <v>3.4855318150626622</v>
      </c>
      <c r="AG184" s="1">
        <f t="shared" si="42"/>
        <v>3.5391126470394854</v>
      </c>
      <c r="AH184" s="1">
        <f t="shared" si="42"/>
        <v>3.5926934790163947</v>
      </c>
      <c r="AI184" s="1">
        <f t="shared" si="42"/>
        <v>3.6462743109933</v>
      </c>
      <c r="AJ184" s="1">
        <f t="shared" si="42"/>
        <v>3.6998551429702062</v>
      </c>
      <c r="AK184" s="1">
        <f t="shared" si="42"/>
        <v>3.7534359749471142</v>
      </c>
      <c r="AL184" s="1">
        <f t="shared" si="42"/>
        <v>3.8070168069240218</v>
      </c>
      <c r="AM184" s="1">
        <f t="shared" si="42"/>
        <v>3.8605976389009298</v>
      </c>
      <c r="AN184" s="1">
        <f t="shared" si="42"/>
        <v>3.9141784708778369</v>
      </c>
      <c r="AO184" s="1">
        <f t="shared" si="42"/>
        <v>3.9677593028547364</v>
      </c>
      <c r="AP184" s="1">
        <f t="shared" si="42"/>
        <v>4.0213401348316467</v>
      </c>
      <c r="AQ184" s="1">
        <f t="shared" si="42"/>
        <v>4.0084040031478754</v>
      </c>
      <c r="AR184" s="1">
        <f t="shared" si="42"/>
        <v>3.9954678714641032</v>
      </c>
      <c r="AS184" s="1">
        <f t="shared" si="42"/>
        <v>3.9825317397803297</v>
      </c>
      <c r="AT184" s="1">
        <f t="shared" si="42"/>
        <v>3.9695956080965558</v>
      </c>
      <c r="AU184" s="1">
        <f t="shared" si="42"/>
        <v>3.9624711393639749</v>
      </c>
      <c r="AV184" s="1">
        <f t="shared" si="42"/>
        <v>4.0276603864139862</v>
      </c>
      <c r="AW184" s="1">
        <f t="shared" si="42"/>
        <v>4.092849633463997</v>
      </c>
      <c r="AX184" s="1">
        <f t="shared" si="42"/>
        <v>4.1580388805140078</v>
      </c>
      <c r="AY184" s="1">
        <f t="shared" si="42"/>
        <v>4.2232281275640187</v>
      </c>
      <c r="AZ184" s="1">
        <f t="shared" si="42"/>
        <v>4.1900473771844</v>
      </c>
      <c r="BA184" s="1">
        <f t="shared" si="42"/>
        <v>4.1568666268047778</v>
      </c>
      <c r="BB184" s="1">
        <f t="shared" si="42"/>
        <v>4.1236858764251565</v>
      </c>
      <c r="BC184" s="1">
        <f t="shared" si="42"/>
        <v>4.0905051260455378</v>
      </c>
      <c r="BD184" s="1">
        <f t="shared" si="42"/>
        <v>4.0573243756659174</v>
      </c>
      <c r="BE184" s="1">
        <f t="shared" si="42"/>
        <v>3.9679480117006491</v>
      </c>
      <c r="BF184" s="1">
        <f t="shared" si="42"/>
        <v>3.8785716477353787</v>
      </c>
      <c r="BG184" s="1">
        <f t="shared" si="42"/>
        <v>3.7891952837701113</v>
      </c>
      <c r="BH184" s="1">
        <f t="shared" si="42"/>
        <v>3.699818919804843</v>
      </c>
      <c r="BI184" s="1">
        <f t="shared" si="42"/>
        <v>3.699818919804843</v>
      </c>
      <c r="BJ184" s="1">
        <f t="shared" si="42"/>
        <v>3.699818919804843</v>
      </c>
      <c r="BK184" s="1">
        <f t="shared" si="42"/>
        <v>3.699818919804843</v>
      </c>
      <c r="BL184" s="1">
        <f t="shared" si="42"/>
        <v>3.699818919804843</v>
      </c>
      <c r="BM184" s="1">
        <f t="shared" si="42"/>
        <v>3.699818919804843</v>
      </c>
      <c r="BN184" s="1">
        <f t="shared" si="42"/>
        <v>3.699818919804843</v>
      </c>
      <c r="BO184" s="1">
        <f t="shared" si="42"/>
        <v>3.699818919804843</v>
      </c>
      <c r="BP184" s="1">
        <f t="shared" si="42"/>
        <v>3.699818919804843</v>
      </c>
      <c r="BQ184" s="1">
        <f t="shared" si="42"/>
        <v>3.699818919804843</v>
      </c>
      <c r="BR184" s="1">
        <f t="shared" si="42"/>
        <v>3.699818919804843</v>
      </c>
      <c r="BS184" s="1">
        <f t="shared" si="42"/>
        <v>3.699818919804843</v>
      </c>
      <c r="BT184" s="1">
        <f t="shared" si="42"/>
        <v>3.699818919804843</v>
      </c>
      <c r="BU184" s="1">
        <f t="shared" si="42"/>
        <v>3.699818919804843</v>
      </c>
      <c r="BV184" s="1">
        <f t="shared" si="42"/>
        <v>3.699818919804843</v>
      </c>
      <c r="BW184" s="1">
        <f t="shared" si="42"/>
        <v>3.699818919804843</v>
      </c>
      <c r="BX184" s="1">
        <f t="shared" si="42"/>
        <v>3.699818919804843</v>
      </c>
      <c r="BY184" s="1">
        <f t="shared" si="42"/>
        <v>3.699818919804843</v>
      </c>
      <c r="BZ184" s="1">
        <f t="shared" si="42"/>
        <v>3.699818919804843</v>
      </c>
      <c r="CA184" s="1">
        <f t="shared" si="42"/>
        <v>3.699818919804843</v>
      </c>
    </row>
    <row r="185" spans="2:79" x14ac:dyDescent="0.35">
      <c r="B185" s="139"/>
    </row>
    <row r="186" spans="2:79" x14ac:dyDescent="0.35">
      <c r="B186" s="139"/>
      <c r="D186" s="1" t="s">
        <v>143</v>
      </c>
      <c r="F186" s="1" t="s">
        <v>149</v>
      </c>
      <c r="H186" s="1"/>
      <c r="I186" s="1"/>
      <c r="K186" s="1">
        <v>1971</v>
      </c>
      <c r="L186" s="1">
        <v>1972</v>
      </c>
      <c r="M186" s="1">
        <v>1973</v>
      </c>
      <c r="N186" s="1">
        <v>1974</v>
      </c>
      <c r="O186" s="1">
        <v>1975</v>
      </c>
      <c r="P186" s="1">
        <v>1976</v>
      </c>
      <c r="Q186" s="1">
        <v>1977</v>
      </c>
      <c r="R186" s="1">
        <v>1978</v>
      </c>
      <c r="S186" s="1">
        <v>1979</v>
      </c>
      <c r="T186" s="1">
        <v>1980</v>
      </c>
      <c r="U186" s="1">
        <v>1981</v>
      </c>
      <c r="V186" s="1">
        <v>1982</v>
      </c>
      <c r="W186" s="1">
        <v>1983</v>
      </c>
      <c r="X186" s="1">
        <v>1984</v>
      </c>
      <c r="Y186" s="1">
        <v>1985</v>
      </c>
      <c r="Z186" s="1">
        <v>1986</v>
      </c>
      <c r="AA186" s="1">
        <v>1987</v>
      </c>
      <c r="AB186" s="1">
        <v>1988</v>
      </c>
      <c r="AC186" s="1">
        <v>1989</v>
      </c>
      <c r="AD186" s="1">
        <v>1990</v>
      </c>
      <c r="AE186" s="1">
        <v>1991</v>
      </c>
      <c r="AF186" s="1">
        <v>1992</v>
      </c>
      <c r="AG186" s="1">
        <v>1993</v>
      </c>
      <c r="AH186" s="1">
        <v>1994</v>
      </c>
      <c r="AI186" s="1">
        <v>1995</v>
      </c>
      <c r="AJ186" s="1">
        <v>1996</v>
      </c>
      <c r="AK186" s="1">
        <v>1997</v>
      </c>
      <c r="AL186" s="1">
        <v>1998</v>
      </c>
      <c r="AM186" s="1">
        <v>1999</v>
      </c>
      <c r="AN186" s="1">
        <v>2000</v>
      </c>
      <c r="AO186" s="1">
        <v>2001</v>
      </c>
      <c r="AP186" s="1">
        <v>2002</v>
      </c>
      <c r="AQ186" s="1">
        <v>2003</v>
      </c>
      <c r="AR186" s="1">
        <v>2004</v>
      </c>
      <c r="AS186" s="1">
        <v>2005</v>
      </c>
      <c r="AT186" s="1">
        <v>2006</v>
      </c>
      <c r="AU186" s="1">
        <v>2007</v>
      </c>
      <c r="AV186" s="1">
        <v>2008</v>
      </c>
      <c r="AW186" s="1">
        <v>2009</v>
      </c>
      <c r="AX186" s="1">
        <v>2010</v>
      </c>
      <c r="AY186" s="1">
        <v>2011</v>
      </c>
      <c r="AZ186" s="1">
        <v>2012</v>
      </c>
      <c r="BA186" s="1">
        <v>2013</v>
      </c>
      <c r="BB186" s="1">
        <v>2014</v>
      </c>
      <c r="BC186" s="1">
        <v>2015</v>
      </c>
      <c r="BD186" s="1">
        <v>2016</v>
      </c>
      <c r="BE186" s="1">
        <v>2017</v>
      </c>
      <c r="BF186" s="1">
        <v>2018</v>
      </c>
      <c r="BG186" s="1">
        <v>2019</v>
      </c>
      <c r="BH186" s="1">
        <v>2020</v>
      </c>
      <c r="BI186" s="1">
        <v>2021</v>
      </c>
      <c r="BJ186" s="1">
        <v>2022</v>
      </c>
      <c r="BK186" s="1">
        <v>2023</v>
      </c>
      <c r="BL186" s="1">
        <v>2024</v>
      </c>
      <c r="BM186" s="1">
        <v>2025</v>
      </c>
      <c r="BN186" s="1">
        <v>2026</v>
      </c>
      <c r="BO186" s="1">
        <v>2027</v>
      </c>
      <c r="BP186" s="1">
        <v>2028</v>
      </c>
      <c r="BQ186" s="1">
        <v>2029</v>
      </c>
      <c r="BR186" s="1">
        <v>2030</v>
      </c>
      <c r="BS186" s="1">
        <v>2031</v>
      </c>
      <c r="BT186" s="1">
        <v>2032</v>
      </c>
      <c r="BU186" s="1">
        <v>2033</v>
      </c>
      <c r="BV186" s="1">
        <v>2034</v>
      </c>
      <c r="BW186" s="1">
        <v>2035</v>
      </c>
      <c r="BX186" s="1">
        <v>2036</v>
      </c>
      <c r="BY186" s="1">
        <v>2037</v>
      </c>
      <c r="BZ186" s="1">
        <v>2038</v>
      </c>
      <c r="CA186" s="1">
        <v>2039</v>
      </c>
    </row>
    <row r="187" spans="2:79" x14ac:dyDescent="0.35">
      <c r="B187" s="139" t="s">
        <v>265</v>
      </c>
      <c r="D187" t="s">
        <v>0</v>
      </c>
      <c r="F187" t="s">
        <v>36</v>
      </c>
      <c r="K187">
        <f>K203*10^-3</f>
        <v>340.64100000000002</v>
      </c>
      <c r="L187">
        <f t="shared" ref="L187:AC187" si="43">L203*10^-3</f>
        <v>340.64100000000002</v>
      </c>
      <c r="M187">
        <f t="shared" si="43"/>
        <v>340.64100000000002</v>
      </c>
      <c r="N187">
        <f t="shared" si="43"/>
        <v>340.64100000000002</v>
      </c>
      <c r="O187">
        <f t="shared" si="43"/>
        <v>340.64100000000002</v>
      </c>
      <c r="P187">
        <f t="shared" si="43"/>
        <v>340.64100000000002</v>
      </c>
      <c r="Q187">
        <f t="shared" si="43"/>
        <v>340.64100000000002</v>
      </c>
      <c r="R187">
        <f t="shared" si="43"/>
        <v>340.64100000000002</v>
      </c>
      <c r="S187">
        <f t="shared" si="43"/>
        <v>340.64100000000002</v>
      </c>
      <c r="T187">
        <f t="shared" si="43"/>
        <v>340.64100000000002</v>
      </c>
      <c r="U187">
        <f t="shared" si="43"/>
        <v>340.64100000000002</v>
      </c>
      <c r="V187">
        <f t="shared" si="43"/>
        <v>340.64100000000002</v>
      </c>
      <c r="W187">
        <f t="shared" si="43"/>
        <v>340.64100000000002</v>
      </c>
      <c r="X187">
        <f t="shared" si="43"/>
        <v>340.64100000000002</v>
      </c>
      <c r="Y187">
        <f t="shared" si="43"/>
        <v>340.64100000000002</v>
      </c>
      <c r="Z187">
        <f t="shared" si="43"/>
        <v>340.64100000000002</v>
      </c>
      <c r="AA187">
        <f t="shared" si="43"/>
        <v>340.64100000000002</v>
      </c>
      <c r="AB187">
        <f t="shared" si="43"/>
        <v>340.64100000000002</v>
      </c>
      <c r="AC187">
        <f t="shared" si="43"/>
        <v>340.64100000000002</v>
      </c>
      <c r="AD187">
        <f>AD203*10^-3</f>
        <v>340.64100000000002</v>
      </c>
      <c r="AE187">
        <f t="shared" ref="AE187:CA187" si="44">AE203*10^-3</f>
        <v>334.94799999999998</v>
      </c>
      <c r="AF187">
        <f t="shared" si="44"/>
        <v>329.56600000000003</v>
      </c>
      <c r="AG187">
        <f t="shared" si="44"/>
        <v>324.51800000000003</v>
      </c>
      <c r="AH187">
        <f t="shared" si="44"/>
        <v>319.56799999999998</v>
      </c>
      <c r="AI187">
        <f t="shared" si="44"/>
        <v>314.58300000000003</v>
      </c>
      <c r="AJ187">
        <f t="shared" si="44"/>
        <v>309.54700000000003</v>
      </c>
      <c r="AK187">
        <f t="shared" si="44"/>
        <v>304.57499999999999</v>
      </c>
      <c r="AL187">
        <f t="shared" si="44"/>
        <v>299.43200000000002</v>
      </c>
      <c r="AM187">
        <f t="shared" si="44"/>
        <v>302.50600000000003</v>
      </c>
      <c r="AN187">
        <f t="shared" si="44"/>
        <v>305.64300000000003</v>
      </c>
      <c r="AO187">
        <f t="shared" si="44"/>
        <v>308.99400000000003</v>
      </c>
      <c r="AP187">
        <f t="shared" si="44"/>
        <v>312.428</v>
      </c>
      <c r="AQ187">
        <f t="shared" si="44"/>
        <v>316.10700000000003</v>
      </c>
      <c r="AR187">
        <f t="shared" si="44"/>
        <v>319.60899999999998</v>
      </c>
      <c r="AS187">
        <f t="shared" si="44"/>
        <v>323.12</v>
      </c>
      <c r="AT187">
        <f t="shared" si="44"/>
        <v>326.72500000000002</v>
      </c>
      <c r="AU187">
        <f t="shared" si="44"/>
        <v>330.19100000000003</v>
      </c>
      <c r="AV187">
        <f t="shared" si="44"/>
        <v>343.666</v>
      </c>
      <c r="AW187">
        <f t="shared" si="44"/>
        <v>357.16899999999998</v>
      </c>
      <c r="AX187">
        <f t="shared" si="44"/>
        <v>371.916</v>
      </c>
      <c r="AY187">
        <f t="shared" si="44"/>
        <v>386.78899999999999</v>
      </c>
      <c r="AZ187">
        <f t="shared" si="44"/>
        <v>372.00799999999998</v>
      </c>
      <c r="BA187">
        <f t="shared" si="44"/>
        <v>356.64300000000003</v>
      </c>
      <c r="BB187">
        <f t="shared" si="44"/>
        <v>341.23200000000003</v>
      </c>
      <c r="BC187">
        <f t="shared" si="44"/>
        <v>325.80900000000003</v>
      </c>
      <c r="BD187">
        <f t="shared" si="44"/>
        <v>310.45800000000003</v>
      </c>
      <c r="BE187">
        <f t="shared" si="44"/>
        <v>311.108</v>
      </c>
      <c r="BF187">
        <f t="shared" si="44"/>
        <v>312.13100000000003</v>
      </c>
      <c r="BG187">
        <f t="shared" si="44"/>
        <v>313.09199999999998</v>
      </c>
      <c r="BH187">
        <f t="shared" si="44"/>
        <v>313.98900000000003</v>
      </c>
      <c r="BI187">
        <f t="shared" si="44"/>
        <v>314.61500000000001</v>
      </c>
      <c r="BJ187">
        <f t="shared" si="44"/>
        <v>314.61500000000001</v>
      </c>
      <c r="BK187">
        <f t="shared" si="44"/>
        <v>314.61500000000001</v>
      </c>
      <c r="BL187">
        <f t="shared" si="44"/>
        <v>314.61500000000001</v>
      </c>
      <c r="BM187">
        <f t="shared" si="44"/>
        <v>314.61500000000001</v>
      </c>
      <c r="BN187">
        <f t="shared" si="44"/>
        <v>314.61500000000001</v>
      </c>
      <c r="BO187">
        <f t="shared" si="44"/>
        <v>314.61500000000001</v>
      </c>
      <c r="BP187">
        <f t="shared" si="44"/>
        <v>314.61500000000001</v>
      </c>
      <c r="BQ187">
        <f t="shared" si="44"/>
        <v>314.61500000000001</v>
      </c>
      <c r="BR187">
        <f t="shared" si="44"/>
        <v>314.61500000000001</v>
      </c>
      <c r="BS187">
        <f t="shared" si="44"/>
        <v>314.61500000000001</v>
      </c>
      <c r="BT187">
        <f t="shared" si="44"/>
        <v>314.61500000000001</v>
      </c>
      <c r="BU187">
        <f t="shared" si="44"/>
        <v>314.61500000000001</v>
      </c>
      <c r="BV187">
        <f t="shared" si="44"/>
        <v>314.61500000000001</v>
      </c>
      <c r="BW187">
        <f t="shared" si="44"/>
        <v>314.61500000000001</v>
      </c>
      <c r="BX187">
        <f t="shared" si="44"/>
        <v>314.61500000000001</v>
      </c>
      <c r="BY187">
        <f t="shared" si="44"/>
        <v>314.61500000000001</v>
      </c>
      <c r="BZ187">
        <f t="shared" si="44"/>
        <v>314.61500000000001</v>
      </c>
      <c r="CA187">
        <f t="shared" si="44"/>
        <v>314.61500000000001</v>
      </c>
    </row>
    <row r="188" spans="2:79" x14ac:dyDescent="0.35">
      <c r="B188" s="139" t="s">
        <v>265</v>
      </c>
      <c r="D188" t="s">
        <v>0</v>
      </c>
      <c r="F188" t="s">
        <v>37</v>
      </c>
      <c r="K188">
        <f>K204*10^-3</f>
        <v>535.79899999999998</v>
      </c>
      <c r="L188">
        <f t="shared" ref="L188:AC188" si="45">L204*10^-3</f>
        <v>535.79899999999998</v>
      </c>
      <c r="M188">
        <f t="shared" si="45"/>
        <v>535.79899999999998</v>
      </c>
      <c r="N188">
        <f t="shared" si="45"/>
        <v>535.79899999999998</v>
      </c>
      <c r="O188">
        <f t="shared" si="45"/>
        <v>535.79899999999998</v>
      </c>
      <c r="P188">
        <f t="shared" si="45"/>
        <v>535.79899999999998</v>
      </c>
      <c r="Q188">
        <f t="shared" si="45"/>
        <v>535.79899999999998</v>
      </c>
      <c r="R188">
        <f t="shared" si="45"/>
        <v>535.79899999999998</v>
      </c>
      <c r="S188">
        <f t="shared" si="45"/>
        <v>535.79899999999998</v>
      </c>
      <c r="T188">
        <f t="shared" si="45"/>
        <v>535.79899999999998</v>
      </c>
      <c r="U188">
        <f t="shared" si="45"/>
        <v>535.79899999999998</v>
      </c>
      <c r="V188">
        <f t="shared" si="45"/>
        <v>535.79899999999998</v>
      </c>
      <c r="W188">
        <f t="shared" si="45"/>
        <v>535.79899999999998</v>
      </c>
      <c r="X188">
        <f t="shared" si="45"/>
        <v>535.79899999999998</v>
      </c>
      <c r="Y188">
        <f t="shared" si="45"/>
        <v>535.79899999999998</v>
      </c>
      <c r="Z188">
        <f t="shared" si="45"/>
        <v>535.79899999999998</v>
      </c>
      <c r="AA188">
        <f t="shared" si="45"/>
        <v>535.79899999999998</v>
      </c>
      <c r="AB188">
        <f t="shared" si="45"/>
        <v>535.79899999999998</v>
      </c>
      <c r="AC188">
        <f t="shared" si="45"/>
        <v>535.79899999999998</v>
      </c>
      <c r="AD188">
        <f t="shared" ref="AD188:AD191" si="46">AD204*10^-3</f>
        <v>535.79899999999998</v>
      </c>
      <c r="AE188">
        <f t="shared" ref="AE188:CA188" si="47">AE204*10^-3</f>
        <v>551.65200000000004</v>
      </c>
      <c r="AF188">
        <f t="shared" si="47"/>
        <v>567.38800000000003</v>
      </c>
      <c r="AG188">
        <f t="shared" si="47"/>
        <v>583.00099999999998</v>
      </c>
      <c r="AH188">
        <f t="shared" si="47"/>
        <v>598.649</v>
      </c>
      <c r="AI188">
        <f t="shared" si="47"/>
        <v>614.36500000000001</v>
      </c>
      <c r="AJ188">
        <f t="shared" si="47"/>
        <v>630.16200000000003</v>
      </c>
      <c r="AK188">
        <f t="shared" si="47"/>
        <v>645.91100000000006</v>
      </c>
      <c r="AL188">
        <f t="shared" si="47"/>
        <v>661.58600000000001</v>
      </c>
      <c r="AM188">
        <f t="shared" si="47"/>
        <v>664.77499999999998</v>
      </c>
      <c r="AN188">
        <f t="shared" si="47"/>
        <v>667.87300000000005</v>
      </c>
      <c r="AO188">
        <f t="shared" si="47"/>
        <v>670.91399999999999</v>
      </c>
      <c r="AP188">
        <f t="shared" si="47"/>
        <v>673.90200000000004</v>
      </c>
      <c r="AQ188">
        <f t="shared" si="47"/>
        <v>676.74900000000002</v>
      </c>
      <c r="AR188">
        <f t="shared" si="47"/>
        <v>679.7</v>
      </c>
      <c r="AS188">
        <f t="shared" si="47"/>
        <v>682.57799999999997</v>
      </c>
      <c r="AT188">
        <f t="shared" si="47"/>
        <v>685.35199999999998</v>
      </c>
      <c r="AU188">
        <f t="shared" si="47"/>
        <v>687.82900000000006</v>
      </c>
      <c r="AV188">
        <f t="shared" si="47"/>
        <v>681.447</v>
      </c>
      <c r="AW188">
        <f t="shared" si="47"/>
        <v>674.74800000000005</v>
      </c>
      <c r="AX188">
        <f t="shared" si="47"/>
        <v>668.15600000000006</v>
      </c>
      <c r="AY188">
        <f t="shared" si="47"/>
        <v>661.66399999999999</v>
      </c>
      <c r="AZ188">
        <f t="shared" si="47"/>
        <v>672.65600000000006</v>
      </c>
      <c r="BA188">
        <f t="shared" si="47"/>
        <v>683.42700000000002</v>
      </c>
      <c r="BB188">
        <f t="shared" si="47"/>
        <v>694.38200000000006</v>
      </c>
      <c r="BC188">
        <f t="shared" si="47"/>
        <v>705.23199999999997</v>
      </c>
      <c r="BD188">
        <f t="shared" si="47"/>
        <v>716.01</v>
      </c>
      <c r="BE188">
        <f t="shared" si="47"/>
        <v>715.66399999999999</v>
      </c>
      <c r="BF188">
        <f t="shared" si="47"/>
        <v>715.48599999999999</v>
      </c>
      <c r="BG188">
        <f t="shared" si="47"/>
        <v>715.33699999999999</v>
      </c>
      <c r="BH188">
        <f t="shared" si="47"/>
        <v>715.28600000000006</v>
      </c>
      <c r="BI188">
        <f t="shared" si="47"/>
        <v>715.18299999999999</v>
      </c>
      <c r="BJ188">
        <f t="shared" si="47"/>
        <v>715.18299999999999</v>
      </c>
      <c r="BK188">
        <f t="shared" si="47"/>
        <v>715.18299999999999</v>
      </c>
      <c r="BL188">
        <f t="shared" si="47"/>
        <v>715.18299999999999</v>
      </c>
      <c r="BM188">
        <f t="shared" si="47"/>
        <v>715.18299999999999</v>
      </c>
      <c r="BN188">
        <f t="shared" si="47"/>
        <v>715.18299999999999</v>
      </c>
      <c r="BO188">
        <f t="shared" si="47"/>
        <v>715.18299999999999</v>
      </c>
      <c r="BP188">
        <f t="shared" si="47"/>
        <v>715.18299999999999</v>
      </c>
      <c r="BQ188">
        <f t="shared" si="47"/>
        <v>715.18299999999999</v>
      </c>
      <c r="BR188">
        <f t="shared" si="47"/>
        <v>715.18299999999999</v>
      </c>
      <c r="BS188">
        <f t="shared" si="47"/>
        <v>715.18299999999999</v>
      </c>
      <c r="BT188">
        <f t="shared" si="47"/>
        <v>715.18299999999999</v>
      </c>
      <c r="BU188">
        <f t="shared" si="47"/>
        <v>715.18299999999999</v>
      </c>
      <c r="BV188">
        <f t="shared" si="47"/>
        <v>715.18299999999999</v>
      </c>
      <c r="BW188">
        <f t="shared" si="47"/>
        <v>715.18299999999999</v>
      </c>
      <c r="BX188">
        <f t="shared" si="47"/>
        <v>715.18299999999999</v>
      </c>
      <c r="BY188">
        <f t="shared" si="47"/>
        <v>715.18299999999999</v>
      </c>
      <c r="BZ188">
        <f t="shared" si="47"/>
        <v>715.18299999999999</v>
      </c>
      <c r="CA188">
        <f t="shared" si="47"/>
        <v>715.18299999999999</v>
      </c>
    </row>
    <row r="189" spans="2:79" x14ac:dyDescent="0.35">
      <c r="B189" s="139" t="s">
        <v>265</v>
      </c>
      <c r="D189" t="s">
        <v>0</v>
      </c>
      <c r="F189" t="s">
        <v>38</v>
      </c>
      <c r="K189">
        <f>K205*10^-3</f>
        <v>861.32</v>
      </c>
      <c r="L189">
        <f>L205*10^-3</f>
        <v>861.32</v>
      </c>
      <c r="M189">
        <f t="shared" ref="M189:AC189" si="48">M205*10^-3</f>
        <v>861.32</v>
      </c>
      <c r="N189">
        <f t="shared" si="48"/>
        <v>861.32</v>
      </c>
      <c r="O189">
        <f t="shared" si="48"/>
        <v>861.32</v>
      </c>
      <c r="P189">
        <f t="shared" si="48"/>
        <v>861.32</v>
      </c>
      <c r="Q189">
        <f t="shared" si="48"/>
        <v>861.32</v>
      </c>
      <c r="R189">
        <f t="shared" si="48"/>
        <v>861.32</v>
      </c>
      <c r="S189">
        <f t="shared" si="48"/>
        <v>861.32</v>
      </c>
      <c r="T189">
        <f t="shared" si="48"/>
        <v>861.32</v>
      </c>
      <c r="U189">
        <f t="shared" si="48"/>
        <v>861.32</v>
      </c>
      <c r="V189">
        <f t="shared" si="48"/>
        <v>861.32</v>
      </c>
      <c r="W189">
        <f t="shared" si="48"/>
        <v>861.32</v>
      </c>
      <c r="X189">
        <f t="shared" si="48"/>
        <v>861.32</v>
      </c>
      <c r="Y189">
        <f t="shared" si="48"/>
        <v>861.32</v>
      </c>
      <c r="Z189">
        <f t="shared" si="48"/>
        <v>861.32</v>
      </c>
      <c r="AA189">
        <f t="shared" si="48"/>
        <v>861.32</v>
      </c>
      <c r="AB189">
        <f t="shared" si="48"/>
        <v>861.32</v>
      </c>
      <c r="AC189">
        <f t="shared" si="48"/>
        <v>861.32</v>
      </c>
      <c r="AD189">
        <f t="shared" si="46"/>
        <v>861.32</v>
      </c>
      <c r="AE189">
        <f t="shared" ref="AE189:CA189" si="49">AE205*10^-3</f>
        <v>856.16499999999996</v>
      </c>
      <c r="AF189">
        <f t="shared" si="49"/>
        <v>850.7</v>
      </c>
      <c r="AG189">
        <f t="shared" si="49"/>
        <v>844.98800000000006</v>
      </c>
      <c r="AH189">
        <f t="shared" si="49"/>
        <v>839.04600000000005</v>
      </c>
      <c r="AI189">
        <f t="shared" si="49"/>
        <v>832.93700000000001</v>
      </c>
      <c r="AJ189">
        <f t="shared" si="49"/>
        <v>826.64600000000007</v>
      </c>
      <c r="AK189">
        <f t="shared" si="49"/>
        <v>820.327</v>
      </c>
      <c r="AL189">
        <f t="shared" si="49"/>
        <v>813.90100000000007</v>
      </c>
      <c r="AM189">
        <f t="shared" si="49"/>
        <v>799.57600000000002</v>
      </c>
      <c r="AN189">
        <f t="shared" si="49"/>
        <v>785.06799999999998</v>
      </c>
      <c r="AO189">
        <f t="shared" si="49"/>
        <v>770.63599999999997</v>
      </c>
      <c r="AP189">
        <f t="shared" si="49"/>
        <v>756.15200000000004</v>
      </c>
      <c r="AQ189">
        <f t="shared" si="49"/>
        <v>741.53300000000002</v>
      </c>
      <c r="AR189">
        <f t="shared" si="49"/>
        <v>726.97900000000004</v>
      </c>
      <c r="AS189">
        <f t="shared" si="49"/>
        <v>712.46699999999998</v>
      </c>
      <c r="AT189">
        <f t="shared" si="49"/>
        <v>697.95600000000002</v>
      </c>
      <c r="AU189">
        <f t="shared" si="49"/>
        <v>683.69500000000005</v>
      </c>
      <c r="AV189">
        <f t="shared" si="49"/>
        <v>687.16600000000005</v>
      </c>
      <c r="AW189">
        <f t="shared" si="49"/>
        <v>690.38900000000001</v>
      </c>
      <c r="AX189">
        <f t="shared" si="49"/>
        <v>693.44299999999998</v>
      </c>
      <c r="AY189">
        <f t="shared" si="49"/>
        <v>696.52300000000002</v>
      </c>
      <c r="AZ189">
        <f t="shared" si="49"/>
        <v>691.35</v>
      </c>
      <c r="BA189">
        <f t="shared" si="49"/>
        <v>686.16600000000005</v>
      </c>
      <c r="BB189" s="37">
        <f t="shared" si="49"/>
        <v>681.43500000000006</v>
      </c>
      <c r="BC189">
        <f t="shared" si="49"/>
        <v>676.64599999999996</v>
      </c>
      <c r="BD189">
        <f t="shared" si="49"/>
        <v>672.048</v>
      </c>
      <c r="BE189">
        <f t="shared" si="49"/>
        <v>672.02200000000005</v>
      </c>
      <c r="BF189">
        <f t="shared" si="49"/>
        <v>672.02800000000002</v>
      </c>
      <c r="BG189">
        <f t="shared" si="49"/>
        <v>671.92700000000002</v>
      </c>
      <c r="BH189">
        <f t="shared" si="49"/>
        <v>672.07299999999998</v>
      </c>
      <c r="BI189">
        <f t="shared" si="49"/>
        <v>672.03</v>
      </c>
      <c r="BJ189">
        <f t="shared" si="49"/>
        <v>672.03</v>
      </c>
      <c r="BK189">
        <f t="shared" si="49"/>
        <v>672.03</v>
      </c>
      <c r="BL189">
        <f t="shared" si="49"/>
        <v>672.03</v>
      </c>
      <c r="BM189">
        <f t="shared" si="49"/>
        <v>672.03</v>
      </c>
      <c r="BN189">
        <f t="shared" si="49"/>
        <v>672.03</v>
      </c>
      <c r="BO189">
        <f t="shared" si="49"/>
        <v>672.03</v>
      </c>
      <c r="BP189">
        <f t="shared" si="49"/>
        <v>672.03</v>
      </c>
      <c r="BQ189">
        <f t="shared" si="49"/>
        <v>672.03</v>
      </c>
      <c r="BR189">
        <f t="shared" si="49"/>
        <v>672.03</v>
      </c>
      <c r="BS189">
        <f t="shared" si="49"/>
        <v>672.03</v>
      </c>
      <c r="BT189">
        <f t="shared" si="49"/>
        <v>672.03</v>
      </c>
      <c r="BU189">
        <f t="shared" si="49"/>
        <v>672.03</v>
      </c>
      <c r="BV189">
        <f t="shared" si="49"/>
        <v>672.03</v>
      </c>
      <c r="BW189">
        <f t="shared" si="49"/>
        <v>672.03</v>
      </c>
      <c r="BX189">
        <f t="shared" si="49"/>
        <v>672.03</v>
      </c>
      <c r="BY189">
        <f t="shared" si="49"/>
        <v>672.03</v>
      </c>
      <c r="BZ189">
        <f t="shared" si="49"/>
        <v>672.03</v>
      </c>
      <c r="CA189">
        <f t="shared" si="49"/>
        <v>672.03</v>
      </c>
    </row>
    <row r="190" spans="2:79" x14ac:dyDescent="0.35">
      <c r="B190" s="139" t="s">
        <v>265</v>
      </c>
      <c r="D190" t="s">
        <v>0</v>
      </c>
      <c r="F190" t="s">
        <v>39</v>
      </c>
      <c r="K190">
        <f>K206*10^-3</f>
        <v>447.65600000000001</v>
      </c>
      <c r="L190">
        <f t="shared" ref="L190:AC190" si="50">L206*10^-3</f>
        <v>447.65600000000001</v>
      </c>
      <c r="M190">
        <f t="shared" si="50"/>
        <v>447.65600000000001</v>
      </c>
      <c r="N190">
        <f t="shared" si="50"/>
        <v>447.65600000000001</v>
      </c>
      <c r="O190">
        <f t="shared" si="50"/>
        <v>447.65600000000001</v>
      </c>
      <c r="P190">
        <f t="shared" si="50"/>
        <v>447.65600000000001</v>
      </c>
      <c r="Q190">
        <f t="shared" si="50"/>
        <v>447.65600000000001</v>
      </c>
      <c r="R190">
        <f t="shared" si="50"/>
        <v>447.65600000000001</v>
      </c>
      <c r="S190">
        <f t="shared" si="50"/>
        <v>447.65600000000001</v>
      </c>
      <c r="T190">
        <f t="shared" si="50"/>
        <v>447.65600000000001</v>
      </c>
      <c r="U190">
        <f t="shared" si="50"/>
        <v>447.65600000000001</v>
      </c>
      <c r="V190">
        <f t="shared" si="50"/>
        <v>447.65600000000001</v>
      </c>
      <c r="W190">
        <f t="shared" si="50"/>
        <v>447.65600000000001</v>
      </c>
      <c r="X190">
        <f t="shared" si="50"/>
        <v>447.65600000000001</v>
      </c>
      <c r="Y190">
        <f t="shared" si="50"/>
        <v>447.65600000000001</v>
      </c>
      <c r="Z190">
        <f t="shared" si="50"/>
        <v>447.65600000000001</v>
      </c>
      <c r="AA190">
        <f t="shared" si="50"/>
        <v>447.65600000000001</v>
      </c>
      <c r="AB190">
        <f t="shared" si="50"/>
        <v>447.65600000000001</v>
      </c>
      <c r="AC190">
        <f t="shared" si="50"/>
        <v>447.65600000000001</v>
      </c>
      <c r="AD190">
        <f t="shared" si="46"/>
        <v>447.65600000000001</v>
      </c>
      <c r="AE190">
        <f t="shared" ref="AE190:CA190" si="51">AE206*10^-3</f>
        <v>448.76499999999999</v>
      </c>
      <c r="AF190">
        <f t="shared" si="51"/>
        <v>449.83</v>
      </c>
      <c r="AG190">
        <f t="shared" si="51"/>
        <v>450.76600000000002</v>
      </c>
      <c r="AH190">
        <f t="shared" si="51"/>
        <v>451.71000000000004</v>
      </c>
      <c r="AI190">
        <f t="shared" si="51"/>
        <v>452.64600000000002</v>
      </c>
      <c r="AJ190">
        <f t="shared" si="51"/>
        <v>453.577</v>
      </c>
      <c r="AK190">
        <f t="shared" si="51"/>
        <v>454.39100000000002</v>
      </c>
      <c r="AL190">
        <f t="shared" si="51"/>
        <v>454.988</v>
      </c>
      <c r="AM190">
        <f t="shared" si="51"/>
        <v>459.38</v>
      </c>
      <c r="AN190">
        <f t="shared" si="51"/>
        <v>463.81799999999998</v>
      </c>
      <c r="AO190">
        <f t="shared" si="51"/>
        <v>467.91399999999999</v>
      </c>
      <c r="AP190">
        <f t="shared" si="51"/>
        <v>472.03500000000003</v>
      </c>
      <c r="AQ190">
        <f t="shared" si="51"/>
        <v>476.05700000000002</v>
      </c>
      <c r="AR190">
        <f t="shared" si="51"/>
        <v>479.95800000000003</v>
      </c>
      <c r="AS190">
        <f t="shared" si="51"/>
        <v>483.93099999999998</v>
      </c>
      <c r="AT190">
        <f t="shared" si="51"/>
        <v>487.99900000000002</v>
      </c>
      <c r="AU190">
        <f t="shared" si="51"/>
        <v>492.09899999999999</v>
      </c>
      <c r="AV190">
        <f t="shared" si="51"/>
        <v>482.459</v>
      </c>
      <c r="AW190">
        <f t="shared" si="51"/>
        <v>472.79200000000003</v>
      </c>
      <c r="AX190">
        <f t="shared" si="51"/>
        <v>463.05900000000003</v>
      </c>
      <c r="AY190">
        <f t="shared" si="51"/>
        <v>453.36200000000002</v>
      </c>
      <c r="AZ190">
        <f t="shared" si="51"/>
        <v>456.29399999999998</v>
      </c>
      <c r="BA190">
        <f t="shared" si="51"/>
        <v>459.20499999999998</v>
      </c>
      <c r="BB190" s="37">
        <f t="shared" si="51"/>
        <v>462.22700000000003</v>
      </c>
      <c r="BC190">
        <f t="shared" si="51"/>
        <v>465.08699999999999</v>
      </c>
      <c r="BD190">
        <f t="shared" si="51"/>
        <v>467.80799999999999</v>
      </c>
      <c r="BE190">
        <f t="shared" si="51"/>
        <v>467.31900000000002</v>
      </c>
      <c r="BF190">
        <f t="shared" si="51"/>
        <v>466.53100000000001</v>
      </c>
      <c r="BG190">
        <f t="shared" si="51"/>
        <v>465.56600000000003</v>
      </c>
      <c r="BH190">
        <f t="shared" si="51"/>
        <v>464.666</v>
      </c>
      <c r="BI190">
        <f t="shared" si="51"/>
        <v>463.72899999999998</v>
      </c>
      <c r="BJ190">
        <f t="shared" si="51"/>
        <v>463.72899999999998</v>
      </c>
      <c r="BK190">
        <f t="shared" si="51"/>
        <v>463.72899999999998</v>
      </c>
      <c r="BL190">
        <f t="shared" si="51"/>
        <v>463.72899999999998</v>
      </c>
      <c r="BM190">
        <f t="shared" si="51"/>
        <v>463.72899999999998</v>
      </c>
      <c r="BN190">
        <f t="shared" si="51"/>
        <v>463.72899999999998</v>
      </c>
      <c r="BO190">
        <f t="shared" si="51"/>
        <v>463.72899999999998</v>
      </c>
      <c r="BP190">
        <f t="shared" si="51"/>
        <v>463.72899999999998</v>
      </c>
      <c r="BQ190">
        <f t="shared" si="51"/>
        <v>463.72899999999998</v>
      </c>
      <c r="BR190">
        <f t="shared" si="51"/>
        <v>463.72899999999998</v>
      </c>
      <c r="BS190">
        <f t="shared" si="51"/>
        <v>463.72899999999998</v>
      </c>
      <c r="BT190">
        <f t="shared" si="51"/>
        <v>463.72899999999998</v>
      </c>
      <c r="BU190">
        <f t="shared" si="51"/>
        <v>463.72899999999998</v>
      </c>
      <c r="BV190">
        <f t="shared" si="51"/>
        <v>463.72899999999998</v>
      </c>
      <c r="BW190">
        <f t="shared" si="51"/>
        <v>463.72899999999998</v>
      </c>
      <c r="BX190">
        <f t="shared" si="51"/>
        <v>463.72899999999998</v>
      </c>
      <c r="BY190">
        <f t="shared" si="51"/>
        <v>463.72899999999998</v>
      </c>
      <c r="BZ190">
        <f t="shared" si="51"/>
        <v>463.72899999999998</v>
      </c>
      <c r="CA190">
        <f t="shared" si="51"/>
        <v>463.72899999999998</v>
      </c>
    </row>
    <row r="191" spans="2:79" x14ac:dyDescent="0.35">
      <c r="B191" s="139" t="s">
        <v>265</v>
      </c>
      <c r="D191" t="s">
        <v>0</v>
      </c>
      <c r="F191" t="s">
        <v>40</v>
      </c>
      <c r="K191">
        <f>K207*10^-3</f>
        <v>38.683999999999997</v>
      </c>
      <c r="L191">
        <f t="shared" ref="L191:AC191" si="52">L207*10^-3</f>
        <v>38.683999999999997</v>
      </c>
      <c r="M191">
        <f t="shared" si="52"/>
        <v>38.683999999999997</v>
      </c>
      <c r="N191">
        <f t="shared" si="52"/>
        <v>38.683999999999997</v>
      </c>
      <c r="O191">
        <f t="shared" si="52"/>
        <v>38.683999999999997</v>
      </c>
      <c r="P191">
        <f t="shared" si="52"/>
        <v>38.683999999999997</v>
      </c>
      <c r="Q191">
        <f t="shared" si="52"/>
        <v>38.683999999999997</v>
      </c>
      <c r="R191">
        <f t="shared" si="52"/>
        <v>38.683999999999997</v>
      </c>
      <c r="S191">
        <f t="shared" si="52"/>
        <v>38.683999999999997</v>
      </c>
      <c r="T191">
        <f t="shared" si="52"/>
        <v>38.683999999999997</v>
      </c>
      <c r="U191">
        <f t="shared" si="52"/>
        <v>38.683999999999997</v>
      </c>
      <c r="V191">
        <f t="shared" si="52"/>
        <v>38.683999999999997</v>
      </c>
      <c r="W191">
        <f t="shared" si="52"/>
        <v>38.683999999999997</v>
      </c>
      <c r="X191">
        <f t="shared" si="52"/>
        <v>38.683999999999997</v>
      </c>
      <c r="Y191">
        <f t="shared" si="52"/>
        <v>38.683999999999997</v>
      </c>
      <c r="Z191">
        <f t="shared" si="52"/>
        <v>38.683999999999997</v>
      </c>
      <c r="AA191">
        <f t="shared" si="52"/>
        <v>38.683999999999997</v>
      </c>
      <c r="AB191">
        <f t="shared" si="52"/>
        <v>38.683999999999997</v>
      </c>
      <c r="AC191">
        <f t="shared" si="52"/>
        <v>38.683999999999997</v>
      </c>
      <c r="AD191">
        <f t="shared" si="46"/>
        <v>38.683999999999997</v>
      </c>
      <c r="AE191">
        <f t="shared" ref="AE191:CA191" si="53">AE207*10^-3</f>
        <v>36.730000000000004</v>
      </c>
      <c r="AF191">
        <f t="shared" si="53"/>
        <v>34.829000000000001</v>
      </c>
      <c r="AG191">
        <f t="shared" si="53"/>
        <v>32.981000000000002</v>
      </c>
      <c r="AH191">
        <f t="shared" si="53"/>
        <v>31.065999999999999</v>
      </c>
      <c r="AI191">
        <f t="shared" si="53"/>
        <v>29.143000000000001</v>
      </c>
      <c r="AJ191">
        <f t="shared" si="53"/>
        <v>27.218</v>
      </c>
      <c r="AK191">
        <f t="shared" si="53"/>
        <v>25.291</v>
      </c>
      <c r="AL191">
        <f t="shared" si="53"/>
        <v>23.600999999999999</v>
      </c>
      <c r="AM191">
        <f t="shared" si="53"/>
        <v>24.922000000000001</v>
      </c>
      <c r="AN191">
        <f t="shared" si="53"/>
        <v>26.045000000000002</v>
      </c>
      <c r="AO191">
        <f t="shared" si="53"/>
        <v>27.382000000000001</v>
      </c>
      <c r="AP191">
        <f t="shared" si="53"/>
        <v>28.715</v>
      </c>
      <c r="AQ191">
        <f t="shared" si="53"/>
        <v>30.041</v>
      </c>
      <c r="AR191">
        <f t="shared" si="53"/>
        <v>31.365000000000002</v>
      </c>
      <c r="AS191">
        <f t="shared" si="53"/>
        <v>32.686999999999998</v>
      </c>
      <c r="AT191">
        <f t="shared" si="53"/>
        <v>34.008000000000003</v>
      </c>
      <c r="AU191">
        <f t="shared" si="53"/>
        <v>35.261000000000003</v>
      </c>
      <c r="AV191">
        <f t="shared" si="53"/>
        <v>35.922000000000004</v>
      </c>
      <c r="AW191">
        <f t="shared" si="53"/>
        <v>36.567</v>
      </c>
      <c r="AX191">
        <f t="shared" si="53"/>
        <v>37.305999999999997</v>
      </c>
      <c r="AY191">
        <f t="shared" si="53"/>
        <v>38.045000000000002</v>
      </c>
      <c r="AZ191">
        <f t="shared" si="53"/>
        <v>33.707999999999998</v>
      </c>
      <c r="BA191">
        <f t="shared" si="53"/>
        <v>29.313000000000002</v>
      </c>
      <c r="BB191" s="37">
        <f t="shared" si="53"/>
        <v>25.004999999999999</v>
      </c>
      <c r="BC191">
        <f t="shared" si="53"/>
        <v>20.702999999999999</v>
      </c>
      <c r="BD191">
        <f t="shared" si="53"/>
        <v>16.405000000000001</v>
      </c>
      <c r="BE191">
        <f t="shared" si="53"/>
        <v>16.466000000000001</v>
      </c>
      <c r="BF191">
        <f t="shared" si="53"/>
        <v>16.527999999999999</v>
      </c>
      <c r="BG191">
        <f t="shared" si="53"/>
        <v>16.521000000000001</v>
      </c>
      <c r="BH191">
        <f t="shared" si="53"/>
        <v>16.518000000000001</v>
      </c>
      <c r="BI191">
        <f t="shared" si="53"/>
        <v>16.513999999999999</v>
      </c>
      <c r="BJ191">
        <f t="shared" si="53"/>
        <v>16.513999999999999</v>
      </c>
      <c r="BK191">
        <f t="shared" si="53"/>
        <v>16.513999999999999</v>
      </c>
      <c r="BL191">
        <f t="shared" si="53"/>
        <v>16.513999999999999</v>
      </c>
      <c r="BM191">
        <f t="shared" si="53"/>
        <v>16.513999999999999</v>
      </c>
      <c r="BN191">
        <f t="shared" si="53"/>
        <v>16.513999999999999</v>
      </c>
      <c r="BO191">
        <f t="shared" si="53"/>
        <v>16.513999999999999</v>
      </c>
      <c r="BP191">
        <f t="shared" si="53"/>
        <v>16.513999999999999</v>
      </c>
      <c r="BQ191">
        <f t="shared" si="53"/>
        <v>16.513999999999999</v>
      </c>
      <c r="BR191">
        <f t="shared" si="53"/>
        <v>16.513999999999999</v>
      </c>
      <c r="BS191">
        <f t="shared" si="53"/>
        <v>16.513999999999999</v>
      </c>
      <c r="BT191">
        <f t="shared" si="53"/>
        <v>16.513999999999999</v>
      </c>
      <c r="BU191">
        <f t="shared" si="53"/>
        <v>16.513999999999999</v>
      </c>
      <c r="BV191">
        <f t="shared" si="53"/>
        <v>16.513999999999999</v>
      </c>
      <c r="BW191">
        <f t="shared" si="53"/>
        <v>16.513999999999999</v>
      </c>
      <c r="BX191">
        <f t="shared" si="53"/>
        <v>16.513999999999999</v>
      </c>
      <c r="BY191">
        <f t="shared" si="53"/>
        <v>16.513999999999999</v>
      </c>
      <c r="BZ191">
        <f t="shared" si="53"/>
        <v>16.513999999999999</v>
      </c>
      <c r="CA191">
        <f t="shared" si="53"/>
        <v>16.513999999999999</v>
      </c>
    </row>
    <row r="192" spans="2:79" x14ac:dyDescent="0.35">
      <c r="B192" s="139"/>
      <c r="D192" t="s">
        <v>0</v>
      </c>
      <c r="F192" t="s">
        <v>107</v>
      </c>
      <c r="K192" cm="1">
        <f t="array" ref="K192">SUM(K187:K191*10^-3)</f>
        <v>2.2241</v>
      </c>
      <c r="L192" cm="1">
        <f t="array" ref="L192">SUM(L187:L191*10^-3)</f>
        <v>2.2241</v>
      </c>
      <c r="M192" cm="1">
        <f t="array" ref="M192">SUM(M187:M191*10^-3)</f>
        <v>2.2241</v>
      </c>
      <c r="N192" cm="1">
        <f t="array" ref="N192">SUM(N187:N191*10^-3)</f>
        <v>2.2241</v>
      </c>
      <c r="O192" cm="1">
        <f t="array" ref="O192">SUM(O187:O191*10^-3)</f>
        <v>2.2241</v>
      </c>
      <c r="P192" cm="1">
        <f t="array" ref="P192">SUM(P187:P191*10^-3)</f>
        <v>2.2241</v>
      </c>
      <c r="Q192" cm="1">
        <f t="array" ref="Q192">SUM(Q187:Q191*10^-3)</f>
        <v>2.2241</v>
      </c>
      <c r="R192" cm="1">
        <f t="array" ref="R192">SUM(R187:R191*10^-3)</f>
        <v>2.2241</v>
      </c>
      <c r="S192" cm="1">
        <f t="array" ref="S192">SUM(S187:S191*10^-3)</f>
        <v>2.2241</v>
      </c>
      <c r="T192" cm="1">
        <f t="array" ref="T192">SUM(T187:T191*10^-3)</f>
        <v>2.2241</v>
      </c>
      <c r="U192" cm="1">
        <f t="array" ref="U192">SUM(U187:U191*10^-3)</f>
        <v>2.2241</v>
      </c>
      <c r="V192" cm="1">
        <f t="array" ref="V192">SUM(V187:V191*10^-3)</f>
        <v>2.2241</v>
      </c>
      <c r="W192" cm="1">
        <f t="array" ref="W192">SUM(W187:W191*10^-3)</f>
        <v>2.2241</v>
      </c>
      <c r="X192" cm="1">
        <f t="array" ref="X192">SUM(X187:X191*10^-3)</f>
        <v>2.2241</v>
      </c>
      <c r="Y192" cm="1">
        <f t="array" ref="Y192">SUM(Y187:Y191*10^-3)</f>
        <v>2.2241</v>
      </c>
      <c r="Z192" cm="1">
        <f t="array" ref="Z192">SUM(Z187:Z191*10^-3)</f>
        <v>2.2241</v>
      </c>
      <c r="AA192" cm="1">
        <f t="array" ref="AA192">SUM(AA187:AA191*10^-3)</f>
        <v>2.2241</v>
      </c>
      <c r="AB192" cm="1">
        <f t="array" ref="AB192">SUM(AB187:AB191*10^-3)</f>
        <v>2.2241</v>
      </c>
      <c r="AC192" cm="1">
        <f t="array" ref="AC192">SUM(AC187:AC191*10^-3)</f>
        <v>2.2241</v>
      </c>
      <c r="AD192" cm="1">
        <f t="array" ref="AD192">SUM(AD187:AD191*10^-3)</f>
        <v>2.2241</v>
      </c>
      <c r="AE192" cm="1">
        <f t="array" ref="AE192">SUM(AE187:AE191*10^-3)</f>
        <v>2.2282599999999997</v>
      </c>
      <c r="AF192" cm="1">
        <f t="array" ref="AF192">SUM(AF187:AF191*10^-3)</f>
        <v>2.2323130000000004</v>
      </c>
      <c r="AG192" cm="1">
        <f t="array" ref="AG192">SUM(AG187:AG191*10^-3)</f>
        <v>2.2362540000000002</v>
      </c>
      <c r="AH192" cm="1">
        <f t="array" ref="AH192">SUM(AH187:AH191*10^-3)</f>
        <v>2.2400390000000003</v>
      </c>
      <c r="AI192" cm="1">
        <f t="array" ref="AI192">SUM(AI187:AI191*10^-3)</f>
        <v>2.2436739999999999</v>
      </c>
      <c r="AJ192" cm="1">
        <f t="array" ref="AJ192">SUM(AJ187:AJ191*10^-3)</f>
        <v>2.24715</v>
      </c>
      <c r="AK192" cm="1">
        <f t="array" ref="AK192">SUM(AK187:AK191*10^-3)</f>
        <v>2.2504950000000004</v>
      </c>
      <c r="AL192" cm="1">
        <f t="array" ref="AL192">SUM(AL187:AL191*10^-3)</f>
        <v>2.2535080000000005</v>
      </c>
      <c r="AM192" cm="1">
        <f t="array" ref="AM192">SUM(AM187:AM191*10^-3)</f>
        <v>2.2511590000000004</v>
      </c>
      <c r="AN192" cm="1">
        <f t="array" ref="AN192">SUM(AN187:AN191*10^-3)</f>
        <v>2.2484469999999996</v>
      </c>
      <c r="AO192" cm="1">
        <f t="array" ref="AO192">SUM(AO187:AO191*10^-3)</f>
        <v>2.2458399999999998</v>
      </c>
      <c r="AP192" cm="1">
        <f t="array" ref="AP192">SUM(AP187:AP191*10^-3)</f>
        <v>2.2432320000000003</v>
      </c>
      <c r="AQ192" cm="1">
        <f t="array" ref="AQ192">SUM(AQ187:AQ191*10^-3)</f>
        <v>2.2404870000000003</v>
      </c>
      <c r="AR192" cm="1">
        <f t="array" ref="AR192">SUM(AR187:AR191*10^-3)</f>
        <v>2.2376110000000002</v>
      </c>
      <c r="AS192" cm="1">
        <f t="array" ref="AS192">SUM(AS187:AS191*10^-3)</f>
        <v>2.2347830000000002</v>
      </c>
      <c r="AT192" cm="1">
        <f t="array" ref="AT192">SUM(AT187:AT191*10^-3)</f>
        <v>2.23204</v>
      </c>
      <c r="AU192" cm="1">
        <f t="array" ref="AU192">SUM(AU187:AU191*10^-3)</f>
        <v>2.2290750000000004</v>
      </c>
      <c r="AV192" cm="1">
        <f t="array" ref="AV192">SUM(AV187:AV191*10^-3)</f>
        <v>2.2306599999999999</v>
      </c>
      <c r="AW192" cm="1">
        <f t="array" ref="AW192">SUM(AW187:AW191*10^-3)</f>
        <v>2.231665</v>
      </c>
      <c r="AX192" cm="1">
        <f t="array" ref="AX192">SUM(AX187:AX191*10^-3)</f>
        <v>2.2338800000000001</v>
      </c>
      <c r="AY192" cm="1">
        <f t="array" ref="AY192">SUM(AY187:AY191*10^-3)</f>
        <v>2.236383</v>
      </c>
      <c r="AZ192" cm="1">
        <f t="array" ref="AZ192">SUM(AZ187:AZ191*10^-3)</f>
        <v>2.2260159999999996</v>
      </c>
      <c r="BA192" cm="1">
        <f t="array" ref="BA192">SUM(BA187:BA191*10^-3)</f>
        <v>2.2147540000000001</v>
      </c>
      <c r="BB192" s="37" cm="1">
        <f t="array" ref="BB192">SUM(BB187:BB191*10^-3)</f>
        <v>2.2042810000000004</v>
      </c>
      <c r="BC192" cm="1">
        <f t="array" ref="BC192">SUM(BC187:BC191*10^-3)</f>
        <v>2.1934770000000001</v>
      </c>
      <c r="BD192" cm="1">
        <f t="array" ref="BD192">SUM(BD187:BD191*10^-3)</f>
        <v>2.1827290000000001</v>
      </c>
      <c r="BE192" cm="1">
        <f t="array" ref="BE192">SUM(BE187:BE191*10^-3)</f>
        <v>2.182579</v>
      </c>
      <c r="BF192" cm="1">
        <f t="array" ref="BF192">SUM(BF187:BF191*10^-3)</f>
        <v>2.1827040000000002</v>
      </c>
      <c r="BG192" cm="1">
        <f t="array" ref="BG192">SUM(BG187:BG191*10^-3)</f>
        <v>2.1824430000000001</v>
      </c>
      <c r="BH192" cm="1">
        <f t="array" ref="BH192">SUM(BH187:BH191*10^-3)</f>
        <v>2.1825320000000006</v>
      </c>
      <c r="BI192" cm="1">
        <f t="array" ref="BI192">SUM(BI187:BI191*10^-3)</f>
        <v>2.1820709999999996</v>
      </c>
      <c r="BJ192">
        <v>2.1842458499999999</v>
      </c>
      <c r="BK192">
        <v>2.1842458499999999</v>
      </c>
      <c r="BL192">
        <v>2.1842458499999999</v>
      </c>
      <c r="BM192">
        <v>2.1842458499999999</v>
      </c>
      <c r="BN192">
        <v>2.1842458499999999</v>
      </c>
      <c r="BO192">
        <v>2.1842458499999999</v>
      </c>
      <c r="BP192">
        <v>2.1842458499999999</v>
      </c>
      <c r="BQ192">
        <v>2.1842458499999999</v>
      </c>
      <c r="BR192">
        <v>2.1842458499999999</v>
      </c>
      <c r="BS192">
        <v>2.1842458499999999</v>
      </c>
      <c r="BT192">
        <v>2.1842458499999999</v>
      </c>
      <c r="BU192">
        <v>2.1842458499999999</v>
      </c>
      <c r="BV192">
        <v>2.1842458499999999</v>
      </c>
      <c r="BW192">
        <v>2.1842458499999999</v>
      </c>
      <c r="BX192">
        <v>2.1842458499999999</v>
      </c>
      <c r="BY192">
        <v>2.1842458499999999</v>
      </c>
      <c r="BZ192">
        <v>2.1842458499999999</v>
      </c>
      <c r="CA192">
        <v>2.1842458499999999</v>
      </c>
    </row>
    <row r="193" spans="2:79" x14ac:dyDescent="0.35">
      <c r="B193" s="139"/>
      <c r="BB193" s="37"/>
    </row>
    <row r="194" spans="2:79" ht="16" customHeight="1" x14ac:dyDescent="0.35">
      <c r="B194" s="139"/>
      <c r="D194" s="1" t="s">
        <v>143</v>
      </c>
      <c r="F194" s="1" t="s">
        <v>149</v>
      </c>
      <c r="H194" s="1"/>
      <c r="I194" s="1"/>
      <c r="K194" s="1">
        <v>1971</v>
      </c>
      <c r="L194" s="1">
        <v>1972</v>
      </c>
      <c r="M194" s="1">
        <v>1973</v>
      </c>
      <c r="N194" s="1">
        <v>1974</v>
      </c>
      <c r="O194" s="1">
        <v>1975</v>
      </c>
      <c r="P194" s="1">
        <v>1976</v>
      </c>
      <c r="Q194" s="1">
        <v>1977</v>
      </c>
      <c r="R194" s="1">
        <v>1978</v>
      </c>
      <c r="S194" s="1">
        <v>1979</v>
      </c>
      <c r="T194" s="1">
        <v>1980</v>
      </c>
      <c r="U194" s="1">
        <v>1981</v>
      </c>
      <c r="V194" s="1">
        <v>1982</v>
      </c>
      <c r="W194" s="1">
        <v>1983</v>
      </c>
      <c r="X194" s="1">
        <v>1984</v>
      </c>
      <c r="Y194" s="1">
        <v>1985</v>
      </c>
      <c r="Z194" s="1">
        <v>1986</v>
      </c>
      <c r="AA194" s="1">
        <v>1987</v>
      </c>
      <c r="AB194" s="1">
        <v>1988</v>
      </c>
      <c r="AC194" s="1">
        <v>1989</v>
      </c>
      <c r="AD194" s="1">
        <v>1990</v>
      </c>
      <c r="AE194" s="1">
        <v>1991</v>
      </c>
      <c r="AF194" s="1">
        <v>1992</v>
      </c>
      <c r="AG194" s="1">
        <v>1993</v>
      </c>
      <c r="AH194" s="1">
        <v>1994</v>
      </c>
      <c r="AI194" s="1">
        <v>1995</v>
      </c>
      <c r="AJ194" s="1">
        <v>1996</v>
      </c>
      <c r="AK194" s="1">
        <v>1997</v>
      </c>
      <c r="AL194" s="1">
        <v>1998</v>
      </c>
      <c r="AM194" s="1">
        <v>1999</v>
      </c>
      <c r="AN194" s="1">
        <v>2000</v>
      </c>
      <c r="AO194" s="1">
        <v>2001</v>
      </c>
      <c r="AP194" s="1">
        <v>2002</v>
      </c>
      <c r="AQ194" s="1">
        <v>2003</v>
      </c>
      <c r="AR194" s="1">
        <v>2004</v>
      </c>
      <c r="AS194" s="1">
        <v>2005</v>
      </c>
      <c r="AT194" s="1">
        <v>2006</v>
      </c>
      <c r="AU194" s="1">
        <v>2007</v>
      </c>
      <c r="AV194" s="1">
        <v>2008</v>
      </c>
      <c r="AW194" s="1">
        <v>2009</v>
      </c>
      <c r="AX194" s="1">
        <v>2010</v>
      </c>
      <c r="AY194" s="1">
        <v>2011</v>
      </c>
      <c r="AZ194" s="1">
        <v>2012</v>
      </c>
      <c r="BA194" s="1">
        <v>2013</v>
      </c>
      <c r="BB194" s="38">
        <v>2014</v>
      </c>
      <c r="BC194" s="1">
        <v>2015</v>
      </c>
      <c r="BD194" s="1">
        <v>2016</v>
      </c>
      <c r="BE194" s="1">
        <v>2017</v>
      </c>
      <c r="BF194" s="1">
        <v>2018</v>
      </c>
      <c r="BG194" s="1">
        <v>2019</v>
      </c>
      <c r="BH194" s="1">
        <v>2020</v>
      </c>
      <c r="BI194" s="1">
        <v>2021</v>
      </c>
      <c r="BJ194" s="1">
        <v>2022</v>
      </c>
      <c r="BK194" s="1">
        <v>2023</v>
      </c>
      <c r="BL194" s="1">
        <v>2024</v>
      </c>
      <c r="BM194" s="1">
        <v>2025</v>
      </c>
      <c r="BN194" s="1">
        <v>2026</v>
      </c>
      <c r="BO194" s="1">
        <v>2027</v>
      </c>
      <c r="BP194" s="1">
        <v>2028</v>
      </c>
      <c r="BQ194" s="1">
        <v>2029</v>
      </c>
      <c r="BR194" s="1">
        <v>2030</v>
      </c>
      <c r="BS194" s="1">
        <v>2031</v>
      </c>
      <c r="BT194" s="1">
        <v>2032</v>
      </c>
      <c r="BU194" s="1">
        <v>2033</v>
      </c>
      <c r="BV194" s="1">
        <v>2034</v>
      </c>
      <c r="BW194" s="1">
        <v>2035</v>
      </c>
      <c r="BX194" s="1">
        <v>2036</v>
      </c>
      <c r="BY194" s="1">
        <v>2037</v>
      </c>
      <c r="BZ194" s="1">
        <v>2038</v>
      </c>
      <c r="CA194" s="1">
        <v>2039</v>
      </c>
    </row>
    <row r="195" spans="2:79" x14ac:dyDescent="0.35">
      <c r="B195" s="139" t="s">
        <v>265</v>
      </c>
      <c r="D195" t="s">
        <v>2</v>
      </c>
      <c r="F195" t="s">
        <v>36</v>
      </c>
      <c r="K195">
        <f>K211*10^-3</f>
        <v>242.21100000000001</v>
      </c>
      <c r="L195">
        <f t="shared" ref="L195:AC198" si="54">L211*10^-3</f>
        <v>242.21100000000001</v>
      </c>
      <c r="M195">
        <f t="shared" si="54"/>
        <v>242.21100000000001</v>
      </c>
      <c r="N195">
        <f t="shared" si="54"/>
        <v>242.21100000000001</v>
      </c>
      <c r="O195">
        <f t="shared" si="54"/>
        <v>242.21100000000001</v>
      </c>
      <c r="P195">
        <f t="shared" si="54"/>
        <v>242.21100000000001</v>
      </c>
      <c r="Q195">
        <f t="shared" si="54"/>
        <v>242.21100000000001</v>
      </c>
      <c r="R195">
        <f t="shared" si="54"/>
        <v>242.21100000000001</v>
      </c>
      <c r="S195">
        <f t="shared" si="54"/>
        <v>242.21100000000001</v>
      </c>
      <c r="T195">
        <f t="shared" si="54"/>
        <v>242.21100000000001</v>
      </c>
      <c r="U195">
        <f t="shared" si="54"/>
        <v>242.21100000000001</v>
      </c>
      <c r="V195">
        <f t="shared" si="54"/>
        <v>242.21100000000001</v>
      </c>
      <c r="W195">
        <f t="shared" si="54"/>
        <v>242.21100000000001</v>
      </c>
      <c r="X195">
        <f t="shared" si="54"/>
        <v>242.21100000000001</v>
      </c>
      <c r="Y195">
        <f t="shared" si="54"/>
        <v>242.21100000000001</v>
      </c>
      <c r="Z195">
        <f t="shared" si="54"/>
        <v>242.21100000000001</v>
      </c>
      <c r="AA195">
        <f t="shared" si="54"/>
        <v>242.21100000000001</v>
      </c>
      <c r="AB195">
        <f t="shared" si="54"/>
        <v>242.21100000000001</v>
      </c>
      <c r="AC195">
        <f t="shared" si="54"/>
        <v>242.21100000000001</v>
      </c>
      <c r="AD195">
        <f>AD211*10^-3</f>
        <v>242.21100000000001</v>
      </c>
      <c r="AE195">
        <f t="shared" ref="AE195:CA195" si="55">AE211*10^-3</f>
        <v>241.81200000000001</v>
      </c>
      <c r="AF195">
        <f t="shared" si="55"/>
        <v>241.358</v>
      </c>
      <c r="AG195">
        <f t="shared" si="55"/>
        <v>240.83</v>
      </c>
      <c r="AH195">
        <f t="shared" si="55"/>
        <v>233.994</v>
      </c>
      <c r="AI195">
        <f t="shared" si="55"/>
        <v>227.30600000000001</v>
      </c>
      <c r="AJ195">
        <f t="shared" si="55"/>
        <v>220.67400000000001</v>
      </c>
      <c r="AK195">
        <f t="shared" si="55"/>
        <v>214.10900000000001</v>
      </c>
      <c r="AL195">
        <f t="shared" si="55"/>
        <v>207.65800000000002</v>
      </c>
      <c r="AM195">
        <f t="shared" si="55"/>
        <v>201.20000000000002</v>
      </c>
      <c r="AN195">
        <f t="shared" si="55"/>
        <v>194.804</v>
      </c>
      <c r="AO195">
        <f t="shared" si="55"/>
        <v>188.251</v>
      </c>
      <c r="AP195">
        <f t="shared" si="55"/>
        <v>200.28800000000001</v>
      </c>
      <c r="AQ195">
        <f t="shared" si="55"/>
        <v>212.315</v>
      </c>
      <c r="AR195">
        <f t="shared" si="55"/>
        <v>224.322</v>
      </c>
      <c r="AS195">
        <f t="shared" si="55"/>
        <v>236.286</v>
      </c>
      <c r="AT195">
        <f t="shared" si="55"/>
        <v>248.45400000000001</v>
      </c>
      <c r="AU195">
        <f t="shared" si="55"/>
        <v>260.339</v>
      </c>
      <c r="AV195">
        <f t="shared" si="55"/>
        <v>246.02100000000002</v>
      </c>
      <c r="AW195">
        <f t="shared" si="55"/>
        <v>231.74600000000001</v>
      </c>
      <c r="AX195">
        <f t="shared" si="55"/>
        <v>217.63900000000001</v>
      </c>
      <c r="AY195">
        <f t="shared" si="55"/>
        <v>203.595</v>
      </c>
      <c r="AZ195">
        <f t="shared" si="55"/>
        <v>195.137</v>
      </c>
      <c r="BA195">
        <f t="shared" si="55"/>
        <v>186.73</v>
      </c>
      <c r="BB195" s="37">
        <f t="shared" si="55"/>
        <v>178.24199999999999</v>
      </c>
      <c r="BC195">
        <f t="shared" si="55"/>
        <v>169.49199999999999</v>
      </c>
      <c r="BD195">
        <f t="shared" si="55"/>
        <v>160.58199999999999</v>
      </c>
      <c r="BE195">
        <f t="shared" si="55"/>
        <v>160.90200000000002</v>
      </c>
      <c r="BF195">
        <f t="shared" si="55"/>
        <v>161.136</v>
      </c>
      <c r="BG195">
        <f t="shared" si="55"/>
        <v>161.33199999999999</v>
      </c>
      <c r="BH195">
        <f t="shared" si="55"/>
        <v>161.584</v>
      </c>
      <c r="BI195">
        <f t="shared" si="55"/>
        <v>161.999</v>
      </c>
      <c r="BJ195">
        <f t="shared" si="55"/>
        <v>161.999</v>
      </c>
      <c r="BK195">
        <f t="shared" si="55"/>
        <v>161.999</v>
      </c>
      <c r="BL195">
        <f t="shared" si="55"/>
        <v>161.999</v>
      </c>
      <c r="BM195">
        <f t="shared" si="55"/>
        <v>161.999</v>
      </c>
      <c r="BN195">
        <f t="shared" si="55"/>
        <v>161.999</v>
      </c>
      <c r="BO195">
        <f t="shared" si="55"/>
        <v>161.999</v>
      </c>
      <c r="BP195">
        <f t="shared" si="55"/>
        <v>161.999</v>
      </c>
      <c r="BQ195">
        <f t="shared" si="55"/>
        <v>161.999</v>
      </c>
      <c r="BR195">
        <f t="shared" si="55"/>
        <v>161.999</v>
      </c>
      <c r="BS195">
        <f t="shared" si="55"/>
        <v>161.999</v>
      </c>
      <c r="BT195">
        <f t="shared" si="55"/>
        <v>161.999</v>
      </c>
      <c r="BU195">
        <f t="shared" si="55"/>
        <v>161.999</v>
      </c>
      <c r="BV195">
        <f t="shared" si="55"/>
        <v>161.999</v>
      </c>
      <c r="BW195">
        <f t="shared" si="55"/>
        <v>161.999</v>
      </c>
      <c r="BX195">
        <f t="shared" si="55"/>
        <v>161.999</v>
      </c>
      <c r="BY195">
        <f t="shared" si="55"/>
        <v>161.999</v>
      </c>
      <c r="BZ195">
        <f t="shared" si="55"/>
        <v>161.999</v>
      </c>
      <c r="CA195">
        <f t="shared" si="55"/>
        <v>161.999</v>
      </c>
    </row>
    <row r="196" spans="2:79" x14ac:dyDescent="0.35">
      <c r="B196" s="139" t="s">
        <v>265</v>
      </c>
      <c r="D196" t="s">
        <v>2</v>
      </c>
      <c r="F196" t="s">
        <v>37</v>
      </c>
      <c r="K196">
        <f>K212*10^-3</f>
        <v>356.83499999999998</v>
      </c>
      <c r="L196">
        <f t="shared" si="54"/>
        <v>356.83499999999998</v>
      </c>
      <c r="M196">
        <f t="shared" si="54"/>
        <v>356.83499999999998</v>
      </c>
      <c r="N196">
        <f t="shared" si="54"/>
        <v>356.83499999999998</v>
      </c>
      <c r="O196">
        <f t="shared" si="54"/>
        <v>356.83499999999998</v>
      </c>
      <c r="P196">
        <f t="shared" si="54"/>
        <v>356.83499999999998</v>
      </c>
      <c r="Q196">
        <f t="shared" si="54"/>
        <v>356.83499999999998</v>
      </c>
      <c r="R196">
        <f t="shared" si="54"/>
        <v>356.83499999999998</v>
      </c>
      <c r="S196">
        <f t="shared" si="54"/>
        <v>356.83499999999998</v>
      </c>
      <c r="T196">
        <f t="shared" si="54"/>
        <v>356.83499999999998</v>
      </c>
      <c r="U196">
        <f t="shared" si="54"/>
        <v>356.83499999999998</v>
      </c>
      <c r="V196">
        <f t="shared" si="54"/>
        <v>356.83499999999998</v>
      </c>
      <c r="W196">
        <f t="shared" si="54"/>
        <v>356.83499999999998</v>
      </c>
      <c r="X196">
        <f t="shared" si="54"/>
        <v>356.83499999999998</v>
      </c>
      <c r="Y196">
        <f t="shared" si="54"/>
        <v>356.83499999999998</v>
      </c>
      <c r="Z196">
        <f t="shared" si="54"/>
        <v>356.83499999999998</v>
      </c>
      <c r="AA196">
        <f t="shared" si="54"/>
        <v>356.83499999999998</v>
      </c>
      <c r="AB196">
        <f t="shared" si="54"/>
        <v>356.83499999999998</v>
      </c>
      <c r="AC196">
        <f t="shared" si="54"/>
        <v>356.83499999999998</v>
      </c>
      <c r="AD196">
        <f t="shared" ref="AD196:AD199" si="56">AD212*10^-3</f>
        <v>356.83499999999998</v>
      </c>
      <c r="AE196">
        <f t="shared" ref="AE196:CA196" si="57">AE212*10^-3</f>
        <v>356.51</v>
      </c>
      <c r="AF196">
        <f t="shared" si="57"/>
        <v>356.21</v>
      </c>
      <c r="AG196">
        <f t="shared" si="57"/>
        <v>355.86</v>
      </c>
      <c r="AH196">
        <f t="shared" si="57"/>
        <v>376.68200000000002</v>
      </c>
      <c r="AI196">
        <f t="shared" si="57"/>
        <v>396.63800000000003</v>
      </c>
      <c r="AJ196">
        <f t="shared" si="57"/>
        <v>416.709</v>
      </c>
      <c r="AK196">
        <f t="shared" si="57"/>
        <v>436.76800000000003</v>
      </c>
      <c r="AL196">
        <f t="shared" si="57"/>
        <v>456.98700000000002</v>
      </c>
      <c r="AM196">
        <f t="shared" si="57"/>
        <v>477.27800000000002</v>
      </c>
      <c r="AN196">
        <f t="shared" si="57"/>
        <v>497.40000000000003</v>
      </c>
      <c r="AO196">
        <f t="shared" si="57"/>
        <v>517.39300000000003</v>
      </c>
      <c r="AP196">
        <f t="shared" si="57"/>
        <v>514.62700000000007</v>
      </c>
      <c r="AQ196">
        <f t="shared" si="57"/>
        <v>511.90800000000002</v>
      </c>
      <c r="AR196">
        <f t="shared" si="57"/>
        <v>509.17500000000001</v>
      </c>
      <c r="AS196">
        <f t="shared" si="57"/>
        <v>506.53000000000003</v>
      </c>
      <c r="AT196">
        <f t="shared" si="57"/>
        <v>503.97899999999998</v>
      </c>
      <c r="AU196">
        <f t="shared" si="57"/>
        <v>501.00299999999999</v>
      </c>
      <c r="AV196">
        <f t="shared" si="57"/>
        <v>496.53300000000002</v>
      </c>
      <c r="AW196">
        <f t="shared" si="57"/>
        <v>492.08600000000001</v>
      </c>
      <c r="AX196">
        <f t="shared" si="57"/>
        <v>487.48400000000004</v>
      </c>
      <c r="AY196">
        <f t="shared" si="57"/>
        <v>483.12600000000003</v>
      </c>
      <c r="AZ196">
        <f t="shared" si="57"/>
        <v>478.48900000000003</v>
      </c>
      <c r="BA196">
        <f t="shared" si="57"/>
        <v>473.94600000000003</v>
      </c>
      <c r="BB196" s="37">
        <f t="shared" si="57"/>
        <v>469.40800000000002</v>
      </c>
      <c r="BC196">
        <f t="shared" si="57"/>
        <v>464.61</v>
      </c>
      <c r="BD196">
        <f t="shared" si="57"/>
        <v>459.52</v>
      </c>
      <c r="BE196">
        <f t="shared" si="57"/>
        <v>459.53800000000001</v>
      </c>
      <c r="BF196">
        <f t="shared" si="57"/>
        <v>459.48200000000003</v>
      </c>
      <c r="BG196">
        <f t="shared" si="57"/>
        <v>459.52699999999999</v>
      </c>
      <c r="BH196">
        <f t="shared" si="57"/>
        <v>459.78199999999998</v>
      </c>
      <c r="BI196">
        <f t="shared" si="57"/>
        <v>460.16300000000001</v>
      </c>
      <c r="BJ196">
        <f t="shared" si="57"/>
        <v>460.16300000000001</v>
      </c>
      <c r="BK196">
        <f t="shared" si="57"/>
        <v>460.16300000000001</v>
      </c>
      <c r="BL196">
        <f t="shared" si="57"/>
        <v>460.16300000000001</v>
      </c>
      <c r="BM196">
        <f t="shared" si="57"/>
        <v>460.16300000000001</v>
      </c>
      <c r="BN196">
        <f t="shared" si="57"/>
        <v>460.16300000000001</v>
      </c>
      <c r="BO196">
        <f t="shared" si="57"/>
        <v>460.16300000000001</v>
      </c>
      <c r="BP196">
        <f t="shared" si="57"/>
        <v>460.16300000000001</v>
      </c>
      <c r="BQ196">
        <f t="shared" si="57"/>
        <v>460.16300000000001</v>
      </c>
      <c r="BR196">
        <f t="shared" si="57"/>
        <v>460.16300000000001</v>
      </c>
      <c r="BS196">
        <f t="shared" si="57"/>
        <v>460.16300000000001</v>
      </c>
      <c r="BT196">
        <f t="shared" si="57"/>
        <v>460.16300000000001</v>
      </c>
      <c r="BU196">
        <f t="shared" si="57"/>
        <v>460.16300000000001</v>
      </c>
      <c r="BV196">
        <f t="shared" si="57"/>
        <v>460.16300000000001</v>
      </c>
      <c r="BW196">
        <f t="shared" si="57"/>
        <v>460.16300000000001</v>
      </c>
      <c r="BX196">
        <f t="shared" si="57"/>
        <v>460.16300000000001</v>
      </c>
      <c r="BY196">
        <f t="shared" si="57"/>
        <v>460.16300000000001</v>
      </c>
      <c r="BZ196">
        <f t="shared" si="57"/>
        <v>460.16300000000001</v>
      </c>
      <c r="CA196">
        <f t="shared" si="57"/>
        <v>460.16300000000001</v>
      </c>
    </row>
    <row r="197" spans="2:79" x14ac:dyDescent="0.35">
      <c r="B197" s="139" t="s">
        <v>265</v>
      </c>
      <c r="D197" t="s">
        <v>2</v>
      </c>
      <c r="F197" t="s">
        <v>38</v>
      </c>
      <c r="K197">
        <f>K213*10^-3</f>
        <v>1029.9190000000001</v>
      </c>
      <c r="L197">
        <f t="shared" si="54"/>
        <v>1029.9190000000001</v>
      </c>
      <c r="M197">
        <f t="shared" si="54"/>
        <v>1029.9190000000001</v>
      </c>
      <c r="N197">
        <f t="shared" si="54"/>
        <v>1029.9190000000001</v>
      </c>
      <c r="O197">
        <f t="shared" si="54"/>
        <v>1029.9190000000001</v>
      </c>
      <c r="P197">
        <f t="shared" si="54"/>
        <v>1029.9190000000001</v>
      </c>
      <c r="Q197">
        <f t="shared" si="54"/>
        <v>1029.9190000000001</v>
      </c>
      <c r="R197">
        <f t="shared" si="54"/>
        <v>1029.9190000000001</v>
      </c>
      <c r="S197">
        <f t="shared" si="54"/>
        <v>1029.9190000000001</v>
      </c>
      <c r="T197">
        <f t="shared" si="54"/>
        <v>1029.9190000000001</v>
      </c>
      <c r="U197">
        <f t="shared" si="54"/>
        <v>1029.9190000000001</v>
      </c>
      <c r="V197">
        <f t="shared" si="54"/>
        <v>1029.9190000000001</v>
      </c>
      <c r="W197">
        <f t="shared" si="54"/>
        <v>1029.9190000000001</v>
      </c>
      <c r="X197">
        <f t="shared" si="54"/>
        <v>1029.9190000000001</v>
      </c>
      <c r="Y197">
        <f t="shared" si="54"/>
        <v>1029.9190000000001</v>
      </c>
      <c r="Z197">
        <f t="shared" si="54"/>
        <v>1029.9190000000001</v>
      </c>
      <c r="AA197">
        <f t="shared" si="54"/>
        <v>1029.9190000000001</v>
      </c>
      <c r="AB197">
        <f t="shared" si="54"/>
        <v>1029.9190000000001</v>
      </c>
      <c r="AC197">
        <f t="shared" si="54"/>
        <v>1029.9190000000001</v>
      </c>
      <c r="AD197">
        <f t="shared" si="56"/>
        <v>1029.9190000000001</v>
      </c>
      <c r="AE197">
        <f t="shared" ref="AE197:CA197" si="58">AE213*10^-3</f>
        <v>1030.3910000000001</v>
      </c>
      <c r="AF197">
        <f t="shared" si="58"/>
        <v>1030.78</v>
      </c>
      <c r="AG197">
        <f t="shared" si="58"/>
        <v>1031.0709999999999</v>
      </c>
      <c r="AH197">
        <f t="shared" si="58"/>
        <v>1030.271</v>
      </c>
      <c r="AI197">
        <f t="shared" si="58"/>
        <v>1030.1559999999999</v>
      </c>
      <c r="AJ197">
        <f t="shared" si="58"/>
        <v>1029.8679999999999</v>
      </c>
      <c r="AK197">
        <f t="shared" si="58"/>
        <v>1029.481</v>
      </c>
      <c r="AL197">
        <f t="shared" si="58"/>
        <v>1029.067</v>
      </c>
      <c r="AM197">
        <f t="shared" si="58"/>
        <v>1028.491</v>
      </c>
      <c r="AN197">
        <f t="shared" si="58"/>
        <v>1027.9380000000001</v>
      </c>
      <c r="AO197">
        <f t="shared" si="58"/>
        <v>1027.5119999999999</v>
      </c>
      <c r="AP197">
        <f t="shared" si="58"/>
        <v>1014.129</v>
      </c>
      <c r="AQ197">
        <f t="shared" si="58"/>
        <v>1000.527</v>
      </c>
      <c r="AR197">
        <f t="shared" si="58"/>
        <v>987.07</v>
      </c>
      <c r="AS197">
        <f t="shared" si="58"/>
        <v>973.596</v>
      </c>
      <c r="AT197">
        <f t="shared" si="58"/>
        <v>960.18799999999999</v>
      </c>
      <c r="AU197">
        <f t="shared" si="58"/>
        <v>947.87200000000007</v>
      </c>
      <c r="AV197">
        <f t="shared" si="58"/>
        <v>940.42100000000005</v>
      </c>
      <c r="AW197">
        <f t="shared" si="58"/>
        <v>933.12800000000004</v>
      </c>
      <c r="AX197">
        <f t="shared" si="58"/>
        <v>926.19799999999998</v>
      </c>
      <c r="AY197">
        <f t="shared" si="58"/>
        <v>919.52600000000007</v>
      </c>
      <c r="AZ197">
        <f t="shared" si="58"/>
        <v>919.27600000000007</v>
      </c>
      <c r="BA197">
        <f>BA213*10^-3</f>
        <v>918.755</v>
      </c>
      <c r="BB197" s="37">
        <f t="shared" si="58"/>
        <v>918.05399999999997</v>
      </c>
      <c r="BC197">
        <f t="shared" si="58"/>
        <v>917.66700000000003</v>
      </c>
      <c r="BD197">
        <f t="shared" si="58"/>
        <v>917.44400000000007</v>
      </c>
      <c r="BE197">
        <f t="shared" si="58"/>
        <v>917.553</v>
      </c>
      <c r="BF197">
        <f t="shared" si="58"/>
        <v>917.99599999999998</v>
      </c>
      <c r="BG197">
        <f t="shared" si="58"/>
        <v>918.62200000000007</v>
      </c>
      <c r="BH197">
        <f t="shared" si="58"/>
        <v>918.86</v>
      </c>
      <c r="BI197">
        <f t="shared" si="58"/>
        <v>918.82500000000005</v>
      </c>
      <c r="BJ197">
        <f t="shared" si="58"/>
        <v>918.82500000000005</v>
      </c>
      <c r="BK197">
        <f t="shared" si="58"/>
        <v>918.82500000000005</v>
      </c>
      <c r="BL197">
        <f t="shared" si="58"/>
        <v>918.82500000000005</v>
      </c>
      <c r="BM197">
        <f t="shared" si="58"/>
        <v>918.82500000000005</v>
      </c>
      <c r="BN197">
        <f t="shared" si="58"/>
        <v>918.82500000000005</v>
      </c>
      <c r="BO197">
        <f t="shared" si="58"/>
        <v>918.82500000000005</v>
      </c>
      <c r="BP197">
        <f t="shared" si="58"/>
        <v>918.82500000000005</v>
      </c>
      <c r="BQ197">
        <f t="shared" si="58"/>
        <v>918.82500000000005</v>
      </c>
      <c r="BR197">
        <f t="shared" si="58"/>
        <v>918.82500000000005</v>
      </c>
      <c r="BS197">
        <f t="shared" si="58"/>
        <v>918.82500000000005</v>
      </c>
      <c r="BT197">
        <f t="shared" si="58"/>
        <v>918.82500000000005</v>
      </c>
      <c r="BU197">
        <f t="shared" si="58"/>
        <v>918.82500000000005</v>
      </c>
      <c r="BV197">
        <f t="shared" si="58"/>
        <v>918.82500000000005</v>
      </c>
      <c r="BW197">
        <f t="shared" si="58"/>
        <v>918.82500000000005</v>
      </c>
      <c r="BX197">
        <f t="shared" si="58"/>
        <v>918.82500000000005</v>
      </c>
      <c r="BY197">
        <f t="shared" si="58"/>
        <v>918.82500000000005</v>
      </c>
      <c r="BZ197">
        <f t="shared" si="58"/>
        <v>918.82500000000005</v>
      </c>
      <c r="CA197">
        <f t="shared" si="58"/>
        <v>918.82500000000005</v>
      </c>
    </row>
    <row r="198" spans="2:79" x14ac:dyDescent="0.35">
      <c r="B198" s="139" t="s">
        <v>265</v>
      </c>
      <c r="D198" t="s">
        <v>2</v>
      </c>
      <c r="F198" t="s">
        <v>39</v>
      </c>
      <c r="K198">
        <f>K214*10^-3</f>
        <v>363.13900000000001</v>
      </c>
      <c r="L198">
        <f t="shared" si="54"/>
        <v>363.13900000000001</v>
      </c>
      <c r="M198">
        <f t="shared" si="54"/>
        <v>363.13900000000001</v>
      </c>
      <c r="N198">
        <f t="shared" si="54"/>
        <v>363.13900000000001</v>
      </c>
      <c r="O198">
        <f t="shared" si="54"/>
        <v>363.13900000000001</v>
      </c>
      <c r="P198">
        <f t="shared" si="54"/>
        <v>363.13900000000001</v>
      </c>
      <c r="Q198">
        <f t="shared" si="54"/>
        <v>363.13900000000001</v>
      </c>
      <c r="R198">
        <f t="shared" si="54"/>
        <v>363.13900000000001</v>
      </c>
      <c r="S198">
        <f t="shared" si="54"/>
        <v>363.13900000000001</v>
      </c>
      <c r="T198">
        <f t="shared" si="54"/>
        <v>363.13900000000001</v>
      </c>
      <c r="U198">
        <f t="shared" si="54"/>
        <v>363.13900000000001</v>
      </c>
      <c r="V198">
        <f t="shared" si="54"/>
        <v>363.13900000000001</v>
      </c>
      <c r="W198">
        <f t="shared" si="54"/>
        <v>363.13900000000001</v>
      </c>
      <c r="X198">
        <f t="shared" si="54"/>
        <v>363.13900000000001</v>
      </c>
      <c r="Y198">
        <f t="shared" si="54"/>
        <v>363.13900000000001</v>
      </c>
      <c r="Z198">
        <f t="shared" si="54"/>
        <v>363.13900000000001</v>
      </c>
      <c r="AA198">
        <f t="shared" si="54"/>
        <v>363.13900000000001</v>
      </c>
      <c r="AB198">
        <f t="shared" si="54"/>
        <v>363.13900000000001</v>
      </c>
      <c r="AC198">
        <f t="shared" si="54"/>
        <v>363.13900000000001</v>
      </c>
      <c r="AD198">
        <f t="shared" si="56"/>
        <v>363.13900000000001</v>
      </c>
      <c r="AE198">
        <f t="shared" ref="AE198:CA198" si="59">AE214*10^-3</f>
        <v>362.46500000000003</v>
      </c>
      <c r="AF198">
        <f t="shared" si="59"/>
        <v>361.81600000000003</v>
      </c>
      <c r="AG198">
        <f t="shared" si="59"/>
        <v>361.23</v>
      </c>
      <c r="AH198">
        <f t="shared" si="59"/>
        <v>355.017</v>
      </c>
      <c r="AI198">
        <f t="shared" si="59"/>
        <v>348.88299999999998</v>
      </c>
      <c r="AJ198">
        <f t="shared" si="59"/>
        <v>342.81200000000001</v>
      </c>
      <c r="AK198">
        <f t="shared" si="59"/>
        <v>336.77500000000003</v>
      </c>
      <c r="AL198">
        <f t="shared" si="59"/>
        <v>330.82400000000001</v>
      </c>
      <c r="AM198">
        <f t="shared" si="59"/>
        <v>324.94299999999998</v>
      </c>
      <c r="AN198">
        <f t="shared" si="59"/>
        <v>319.13200000000001</v>
      </c>
      <c r="AO198">
        <f t="shared" si="59"/>
        <v>313.30400000000003</v>
      </c>
      <c r="AP198">
        <f t="shared" si="59"/>
        <v>331.16300000000001</v>
      </c>
      <c r="AQ198">
        <f t="shared" si="59"/>
        <v>349.35899999999998</v>
      </c>
      <c r="AR198">
        <f t="shared" si="59"/>
        <v>367.53100000000001</v>
      </c>
      <c r="AS198">
        <f t="shared" si="59"/>
        <v>385.63600000000002</v>
      </c>
      <c r="AT198">
        <f t="shared" si="59"/>
        <v>403.72500000000002</v>
      </c>
      <c r="AU198">
        <f t="shared" si="59"/>
        <v>421.91899999999998</v>
      </c>
      <c r="AV198">
        <f t="shared" si="59"/>
        <v>430.887</v>
      </c>
      <c r="AW198">
        <f t="shared" si="59"/>
        <v>439.93600000000004</v>
      </c>
      <c r="AX198">
        <f t="shared" si="59"/>
        <v>449.72500000000002</v>
      </c>
      <c r="AY198">
        <f t="shared" si="59"/>
        <v>458.95300000000003</v>
      </c>
      <c r="AZ198">
        <f t="shared" si="59"/>
        <v>474.71500000000003</v>
      </c>
      <c r="BA198">
        <f t="shared" si="59"/>
        <v>490.26100000000002</v>
      </c>
      <c r="BB198" s="37">
        <f t="shared" si="59"/>
        <v>505.55099999999999</v>
      </c>
      <c r="BC198">
        <f t="shared" si="59"/>
        <v>520.98199999999997</v>
      </c>
      <c r="BD198">
        <f t="shared" si="59"/>
        <v>536.70400000000006</v>
      </c>
      <c r="BE198">
        <f t="shared" si="59"/>
        <v>536.79</v>
      </c>
      <c r="BF198">
        <f t="shared" si="59"/>
        <v>536.83199999999999</v>
      </c>
      <c r="BG198">
        <f t="shared" si="59"/>
        <v>536.74800000000005</v>
      </c>
      <c r="BH198">
        <f t="shared" si="59"/>
        <v>536.43000000000006</v>
      </c>
      <c r="BI198">
        <f t="shared" si="59"/>
        <v>535.99900000000002</v>
      </c>
      <c r="BJ198">
        <f t="shared" si="59"/>
        <v>535.99900000000002</v>
      </c>
      <c r="BK198">
        <f t="shared" si="59"/>
        <v>535.99900000000002</v>
      </c>
      <c r="BL198">
        <f t="shared" si="59"/>
        <v>535.99900000000002</v>
      </c>
      <c r="BM198">
        <f t="shared" si="59"/>
        <v>535.99900000000002</v>
      </c>
      <c r="BN198">
        <f t="shared" si="59"/>
        <v>535.99900000000002</v>
      </c>
      <c r="BO198">
        <f t="shared" si="59"/>
        <v>535.99900000000002</v>
      </c>
      <c r="BP198">
        <f t="shared" si="59"/>
        <v>535.99900000000002</v>
      </c>
      <c r="BQ198">
        <f t="shared" si="59"/>
        <v>535.99900000000002</v>
      </c>
      <c r="BR198">
        <f t="shared" si="59"/>
        <v>535.99900000000002</v>
      </c>
      <c r="BS198">
        <f t="shared" si="59"/>
        <v>535.99900000000002</v>
      </c>
      <c r="BT198">
        <f t="shared" si="59"/>
        <v>535.99900000000002</v>
      </c>
      <c r="BU198">
        <f t="shared" si="59"/>
        <v>535.99900000000002</v>
      </c>
      <c r="BV198">
        <f t="shared" si="59"/>
        <v>535.99900000000002</v>
      </c>
      <c r="BW198">
        <f t="shared" si="59"/>
        <v>535.99900000000002</v>
      </c>
      <c r="BX198">
        <f t="shared" si="59"/>
        <v>535.99900000000002</v>
      </c>
      <c r="BY198">
        <f t="shared" si="59"/>
        <v>535.99900000000002</v>
      </c>
      <c r="BZ198">
        <f t="shared" si="59"/>
        <v>535.99900000000002</v>
      </c>
      <c r="CA198">
        <f t="shared" si="59"/>
        <v>535.99900000000002</v>
      </c>
    </row>
    <row r="199" spans="2:79" x14ac:dyDescent="0.35">
      <c r="B199" s="139" t="s">
        <v>265</v>
      </c>
      <c r="D199" t="s">
        <v>2</v>
      </c>
      <c r="F199" t="s">
        <v>40</v>
      </c>
      <c r="K199">
        <f>K215*10^-3</f>
        <v>4.8730000000000002</v>
      </c>
      <c r="L199">
        <f t="shared" ref="L199:AC199" si="60">L215*10^-3</f>
        <v>4.8730000000000002</v>
      </c>
      <c r="M199">
        <f t="shared" si="60"/>
        <v>4.8730000000000002</v>
      </c>
      <c r="N199">
        <f t="shared" si="60"/>
        <v>4.8730000000000002</v>
      </c>
      <c r="O199">
        <f t="shared" si="60"/>
        <v>4.8730000000000002</v>
      </c>
      <c r="P199">
        <f t="shared" si="60"/>
        <v>4.8730000000000002</v>
      </c>
      <c r="Q199">
        <f t="shared" si="60"/>
        <v>4.8730000000000002</v>
      </c>
      <c r="R199">
        <f t="shared" si="60"/>
        <v>4.8730000000000002</v>
      </c>
      <c r="S199">
        <f t="shared" si="60"/>
        <v>4.8730000000000002</v>
      </c>
      <c r="T199">
        <f t="shared" si="60"/>
        <v>4.8730000000000002</v>
      </c>
      <c r="U199">
        <f t="shared" si="60"/>
        <v>4.8730000000000002</v>
      </c>
      <c r="V199">
        <f t="shared" si="60"/>
        <v>4.8730000000000002</v>
      </c>
      <c r="W199">
        <f t="shared" si="60"/>
        <v>4.8730000000000002</v>
      </c>
      <c r="X199">
        <f t="shared" si="60"/>
        <v>4.8730000000000002</v>
      </c>
      <c r="Y199">
        <f t="shared" si="60"/>
        <v>4.8730000000000002</v>
      </c>
      <c r="Z199">
        <f t="shared" si="60"/>
        <v>4.8730000000000002</v>
      </c>
      <c r="AA199">
        <f t="shared" si="60"/>
        <v>4.8730000000000002</v>
      </c>
      <c r="AB199">
        <f t="shared" si="60"/>
        <v>4.8730000000000002</v>
      </c>
      <c r="AC199">
        <f t="shared" si="60"/>
        <v>4.8730000000000002</v>
      </c>
      <c r="AD199">
        <f t="shared" si="56"/>
        <v>4.8730000000000002</v>
      </c>
      <c r="AE199">
        <f t="shared" ref="AE199:CA199" si="61">AE215*10^-3</f>
        <v>4.875</v>
      </c>
      <c r="AF199">
        <f t="shared" si="61"/>
        <v>4.88</v>
      </c>
      <c r="AG199">
        <f t="shared" si="61"/>
        <v>4.8680000000000003</v>
      </c>
      <c r="AH199">
        <f t="shared" si="61"/>
        <v>5.7080000000000002</v>
      </c>
      <c r="AI199">
        <f t="shared" si="61"/>
        <v>6.532</v>
      </c>
      <c r="AJ199">
        <f t="shared" si="61"/>
        <v>7.3440000000000003</v>
      </c>
      <c r="AK199">
        <f t="shared" si="61"/>
        <v>8.14</v>
      </c>
      <c r="AL199">
        <f t="shared" si="61"/>
        <v>8.9529999999999994</v>
      </c>
      <c r="AM199">
        <f t="shared" si="61"/>
        <v>9.85</v>
      </c>
      <c r="AN199">
        <f t="shared" si="61"/>
        <v>10.761000000000001</v>
      </c>
      <c r="AO199">
        <f t="shared" si="61"/>
        <v>11.684000000000001</v>
      </c>
      <c r="AP199">
        <f t="shared" si="61"/>
        <v>10.942</v>
      </c>
      <c r="AQ199">
        <f t="shared" si="61"/>
        <v>10.198</v>
      </c>
      <c r="AR199">
        <f t="shared" si="61"/>
        <v>9.4559999999999995</v>
      </c>
      <c r="AS199">
        <f t="shared" si="61"/>
        <v>8.7119999999999997</v>
      </c>
      <c r="AT199">
        <f t="shared" si="61"/>
        <v>7.97</v>
      </c>
      <c r="AU199">
        <f t="shared" si="61"/>
        <v>7.23</v>
      </c>
      <c r="AV199">
        <f t="shared" si="61"/>
        <v>8.8940000000000001</v>
      </c>
      <c r="AW199">
        <f t="shared" si="61"/>
        <v>10.568</v>
      </c>
      <c r="AX199">
        <f t="shared" si="61"/>
        <v>12.233000000000001</v>
      </c>
      <c r="AY199">
        <f t="shared" si="61"/>
        <v>13.81</v>
      </c>
      <c r="AZ199">
        <f t="shared" si="61"/>
        <v>14.384</v>
      </c>
      <c r="BA199">
        <f t="shared" si="61"/>
        <v>14.793000000000001</v>
      </c>
      <c r="BB199" s="37">
        <f t="shared" si="61"/>
        <v>15.284000000000001</v>
      </c>
      <c r="BC199">
        <f t="shared" si="61"/>
        <v>15.795</v>
      </c>
      <c r="BD199">
        <f t="shared" si="61"/>
        <v>16.405000000000001</v>
      </c>
      <c r="BE199">
        <f t="shared" si="61"/>
        <v>16.365000000000002</v>
      </c>
      <c r="BF199">
        <f t="shared" si="61"/>
        <v>16.494</v>
      </c>
      <c r="BG199">
        <f t="shared" si="61"/>
        <v>16.54</v>
      </c>
      <c r="BH199">
        <f t="shared" si="61"/>
        <v>16.568000000000001</v>
      </c>
      <c r="BI199">
        <f t="shared" si="61"/>
        <v>16.584</v>
      </c>
      <c r="BJ199">
        <f t="shared" si="61"/>
        <v>16.584</v>
      </c>
      <c r="BK199">
        <f t="shared" si="61"/>
        <v>16.584</v>
      </c>
      <c r="BL199">
        <f t="shared" si="61"/>
        <v>16.584</v>
      </c>
      <c r="BM199">
        <f t="shared" si="61"/>
        <v>16.584</v>
      </c>
      <c r="BN199">
        <f t="shared" si="61"/>
        <v>16.584</v>
      </c>
      <c r="BO199">
        <f t="shared" si="61"/>
        <v>16.584</v>
      </c>
      <c r="BP199">
        <f t="shared" si="61"/>
        <v>16.584</v>
      </c>
      <c r="BQ199">
        <f t="shared" si="61"/>
        <v>16.584</v>
      </c>
      <c r="BR199">
        <f t="shared" si="61"/>
        <v>16.584</v>
      </c>
      <c r="BS199">
        <f t="shared" si="61"/>
        <v>16.584</v>
      </c>
      <c r="BT199">
        <f t="shared" si="61"/>
        <v>16.584</v>
      </c>
      <c r="BU199">
        <f t="shared" si="61"/>
        <v>16.584</v>
      </c>
      <c r="BV199">
        <f t="shared" si="61"/>
        <v>16.584</v>
      </c>
      <c r="BW199">
        <f t="shared" si="61"/>
        <v>16.584</v>
      </c>
      <c r="BX199">
        <f t="shared" si="61"/>
        <v>16.584</v>
      </c>
      <c r="BY199">
        <f t="shared" si="61"/>
        <v>16.584</v>
      </c>
      <c r="BZ199">
        <f t="shared" si="61"/>
        <v>16.584</v>
      </c>
      <c r="CA199">
        <f t="shared" si="61"/>
        <v>16.584</v>
      </c>
    </row>
    <row r="200" spans="2:79" x14ac:dyDescent="0.35">
      <c r="B200" s="139"/>
      <c r="D200" t="s">
        <v>2</v>
      </c>
      <c r="F200" t="s">
        <v>107</v>
      </c>
      <c r="K200">
        <f>SUM(K195:K199)*10^-3</f>
        <v>1.9969770000000004</v>
      </c>
      <c r="L200">
        <f t="shared" ref="L200:AK200" si="62">SUM(L195:L199)*10^-3</f>
        <v>1.9969770000000004</v>
      </c>
      <c r="M200">
        <f t="shared" si="62"/>
        <v>1.9969770000000004</v>
      </c>
      <c r="N200">
        <f t="shared" si="62"/>
        <v>1.9969770000000004</v>
      </c>
      <c r="O200">
        <f t="shared" si="62"/>
        <v>1.9969770000000004</v>
      </c>
      <c r="P200">
        <f t="shared" si="62"/>
        <v>1.9969770000000004</v>
      </c>
      <c r="Q200">
        <f t="shared" si="62"/>
        <v>1.9969770000000004</v>
      </c>
      <c r="R200">
        <f t="shared" si="62"/>
        <v>1.9969770000000004</v>
      </c>
      <c r="S200">
        <f t="shared" si="62"/>
        <v>1.9969770000000004</v>
      </c>
      <c r="T200">
        <f t="shared" si="62"/>
        <v>1.9969770000000004</v>
      </c>
      <c r="U200">
        <f t="shared" si="62"/>
        <v>1.9969770000000004</v>
      </c>
      <c r="V200">
        <f t="shared" si="62"/>
        <v>1.9969770000000004</v>
      </c>
      <c r="W200">
        <f t="shared" si="62"/>
        <v>1.9969770000000004</v>
      </c>
      <c r="X200">
        <f t="shared" si="62"/>
        <v>1.9969770000000004</v>
      </c>
      <c r="Y200">
        <f t="shared" si="62"/>
        <v>1.9969770000000004</v>
      </c>
      <c r="Z200">
        <f t="shared" si="62"/>
        <v>1.9969770000000004</v>
      </c>
      <c r="AA200">
        <f t="shared" si="62"/>
        <v>1.9969770000000004</v>
      </c>
      <c r="AB200">
        <f t="shared" si="62"/>
        <v>1.9969770000000004</v>
      </c>
      <c r="AC200">
        <f t="shared" si="62"/>
        <v>1.9969770000000004</v>
      </c>
      <c r="AD200">
        <f t="shared" si="62"/>
        <v>1.9969770000000004</v>
      </c>
      <c r="AE200">
        <f t="shared" si="62"/>
        <v>1.9960530000000003</v>
      </c>
      <c r="AF200">
        <f t="shared" si="62"/>
        <v>1.995044</v>
      </c>
      <c r="AG200">
        <f t="shared" si="62"/>
        <v>1.993859</v>
      </c>
      <c r="AH200">
        <f t="shared" si="62"/>
        <v>2.0016720000000001</v>
      </c>
      <c r="AI200">
        <f t="shared" si="62"/>
        <v>2.0095149999999999</v>
      </c>
      <c r="AJ200">
        <f t="shared" si="62"/>
        <v>2.0174070000000004</v>
      </c>
      <c r="AK200">
        <f t="shared" si="62"/>
        <v>2.0252730000000003</v>
      </c>
      <c r="AL200">
        <f t="shared" ref="AL200" si="63">SUM(AL195:AL199)*10^-3</f>
        <v>2.0334889999999999</v>
      </c>
      <c r="AM200">
        <f t="shared" ref="AM200" si="64">SUM(AM195:AM199)*10^-3</f>
        <v>2.0417619999999999</v>
      </c>
      <c r="AN200">
        <f t="shared" ref="AN200" si="65">SUM(AN195:AN199)*10^-3</f>
        <v>2.0500350000000003</v>
      </c>
      <c r="AO200">
        <f t="shared" ref="AO200" si="66">SUM(AO195:AO199)*10^-3</f>
        <v>2.0581440000000004</v>
      </c>
      <c r="AP200">
        <f t="shared" ref="AP200" si="67">SUM(AP195:AP199)*10^-3</f>
        <v>2.0711490000000006</v>
      </c>
      <c r="AQ200">
        <f t="shared" ref="AQ200" si="68">SUM(AQ195:AQ199)*10^-3</f>
        <v>2.0843069999999999</v>
      </c>
      <c r="AR200">
        <f t="shared" ref="AR200" si="69">SUM(AR195:AR199)*10^-3</f>
        <v>2.0975540000000001</v>
      </c>
      <c r="AS200">
        <f t="shared" ref="AS200" si="70">SUM(AS195:AS199)*10^-3</f>
        <v>2.1107600000000004</v>
      </c>
      <c r="AT200">
        <f t="shared" ref="AT200" si="71">SUM(AT195:AT199)*10^-3</f>
        <v>2.1243159999999999</v>
      </c>
      <c r="AU200">
        <f t="shared" ref="AU200" si="72">SUM(AU195:AU199)*10^-3</f>
        <v>2.138363</v>
      </c>
      <c r="AV200">
        <f t="shared" ref="AV200" si="73">SUM(AV195:AV199)*10^-3</f>
        <v>2.1227559999999999</v>
      </c>
      <c r="AW200">
        <f t="shared" ref="AW200" si="74">SUM(AW195:AW199)*10^-3</f>
        <v>2.1074640000000002</v>
      </c>
      <c r="AX200">
        <f t="shared" ref="AX200" si="75">SUM(AX195:AX199)*10^-3</f>
        <v>2.0932789999999999</v>
      </c>
      <c r="AY200">
        <f t="shared" ref="AY200" si="76">SUM(AY195:AY199)*10^-3</f>
        <v>2.0790100000000002</v>
      </c>
      <c r="AZ200">
        <f t="shared" ref="AZ200" si="77">SUM(AZ195:AZ199)*10^-3</f>
        <v>2.0820010000000004</v>
      </c>
      <c r="BA200">
        <f t="shared" ref="BA200" si="78">SUM(BA195:BA199)*10^-3</f>
        <v>2.0844850000000004</v>
      </c>
      <c r="BB200" s="37">
        <f t="shared" ref="BB200" si="79">SUM(BB195:BB199)*10^-3</f>
        <v>2.0865390000000001</v>
      </c>
      <c r="BC200">
        <f t="shared" ref="BC200" si="80">SUM(BC195:BC199)*10^-3</f>
        <v>2.0885460000000005</v>
      </c>
      <c r="BD200">
        <f t="shared" ref="BD200" si="81">SUM(BD195:BD199)*10^-3</f>
        <v>2.0906550000000004</v>
      </c>
      <c r="BE200">
        <f t="shared" ref="BE200" si="82">SUM(BE195:BE199)*10^-3</f>
        <v>2.0911479999999996</v>
      </c>
      <c r="BF200">
        <f t="shared" ref="BF200" si="83">SUM(BF195:BF199)*10^-3</f>
        <v>2.0919400000000001</v>
      </c>
      <c r="BG200">
        <f t="shared" ref="BG200" si="84">SUM(BG195:BG199)*10^-3</f>
        <v>2.0927690000000001</v>
      </c>
      <c r="BH200">
        <f t="shared" ref="BH200" si="85">SUM(BH195:BH199)*10^-3</f>
        <v>2.0932240000000002</v>
      </c>
      <c r="BI200">
        <f t="shared" ref="BI200" si="86">SUM(BI195:BI199)*10^-3</f>
        <v>2.0935699999999997</v>
      </c>
      <c r="BJ200">
        <f t="shared" ref="BJ200:BK200" si="87">SUM(BJ195:BJ199)*10^-3</f>
        <v>2.0935699999999997</v>
      </c>
      <c r="BK200">
        <f t="shared" si="87"/>
        <v>2.0935699999999997</v>
      </c>
      <c r="BL200">
        <f t="shared" ref="BL200" si="88">SUM(BL195:BL199)*10^-3</f>
        <v>2.0935699999999997</v>
      </c>
      <c r="BM200">
        <f t="shared" ref="BM200" si="89">SUM(BM195:BM199)*10^-3</f>
        <v>2.0935699999999997</v>
      </c>
      <c r="BN200">
        <f t="shared" ref="BN200" si="90">SUM(BN195:BN199)*10^-3</f>
        <v>2.0935699999999997</v>
      </c>
      <c r="BO200">
        <f t="shared" ref="BO200" si="91">SUM(BO195:BO199)*10^-3</f>
        <v>2.0935699999999997</v>
      </c>
      <c r="BP200">
        <f t="shared" ref="BP200" si="92">SUM(BP195:BP199)*10^-3</f>
        <v>2.0935699999999997</v>
      </c>
      <c r="BQ200">
        <f t="shared" ref="BQ200" si="93">SUM(BQ195:BQ199)*10^-3</f>
        <v>2.0935699999999997</v>
      </c>
      <c r="BR200">
        <f t="shared" ref="BR200" si="94">SUM(BR195:BR199)*10^-3</f>
        <v>2.0935699999999997</v>
      </c>
      <c r="BS200">
        <f t="shared" ref="BS200" si="95">SUM(BS195:BS199)*10^-3</f>
        <v>2.0935699999999997</v>
      </c>
      <c r="BT200">
        <f t="shared" ref="BT200" si="96">SUM(BT195:BT199)*10^-3</f>
        <v>2.0935699999999997</v>
      </c>
      <c r="BU200">
        <f t="shared" ref="BU200" si="97">SUM(BU195:BU199)*10^-3</f>
        <v>2.0935699999999997</v>
      </c>
      <c r="BV200">
        <f t="shared" ref="BV200" si="98">SUM(BV195:BV199)*10^-3</f>
        <v>2.0935699999999997</v>
      </c>
      <c r="BW200">
        <f t="shared" ref="BW200" si="99">SUM(BW195:BW199)*10^-3</f>
        <v>2.0935699999999997</v>
      </c>
      <c r="BX200">
        <f t="shared" ref="BX200" si="100">SUM(BX195:BX199)*10^-3</f>
        <v>2.0935699999999997</v>
      </c>
      <c r="BY200">
        <f t="shared" ref="BY200" si="101">SUM(BY195:BY199)*10^-3</f>
        <v>2.0935699999999997</v>
      </c>
      <c r="BZ200">
        <f t="shared" ref="BZ200" si="102">SUM(BZ195:BZ199)*10^-3</f>
        <v>2.0935699999999997</v>
      </c>
      <c r="CA200">
        <f t="shared" ref="CA200" si="103">SUM(CA195:CA199)*10^-3</f>
        <v>2.0935699999999997</v>
      </c>
    </row>
    <row r="201" spans="2:79" x14ac:dyDescent="0.35">
      <c r="B201" s="139"/>
      <c r="BB201" s="37"/>
    </row>
    <row r="202" spans="2:79" x14ac:dyDescent="0.35">
      <c r="B202" s="139"/>
      <c r="D202" s="1" t="s">
        <v>145</v>
      </c>
      <c r="F202" s="1" t="s">
        <v>149</v>
      </c>
      <c r="BB202" s="37"/>
    </row>
    <row r="203" spans="2:79" x14ac:dyDescent="0.35">
      <c r="B203" s="139" t="s">
        <v>265</v>
      </c>
      <c r="D203" t="s">
        <v>0</v>
      </c>
      <c r="F203" t="s">
        <v>36</v>
      </c>
      <c r="K203">
        <v>340641</v>
      </c>
      <c r="L203">
        <v>340641</v>
      </c>
      <c r="M203">
        <v>340641</v>
      </c>
      <c r="N203">
        <v>340641</v>
      </c>
      <c r="O203">
        <v>340641</v>
      </c>
      <c r="P203">
        <v>340641</v>
      </c>
      <c r="Q203">
        <v>340641</v>
      </c>
      <c r="R203">
        <v>340641</v>
      </c>
      <c r="S203">
        <v>340641</v>
      </c>
      <c r="T203">
        <v>340641</v>
      </c>
      <c r="U203">
        <v>340641</v>
      </c>
      <c r="V203">
        <v>340641</v>
      </c>
      <c r="W203">
        <v>340641</v>
      </c>
      <c r="X203">
        <v>340641</v>
      </c>
      <c r="Y203">
        <v>340641</v>
      </c>
      <c r="Z203">
        <v>340641</v>
      </c>
      <c r="AA203">
        <v>340641</v>
      </c>
      <c r="AB203">
        <v>340641</v>
      </c>
      <c r="AC203">
        <v>340641</v>
      </c>
      <c r="AD203">
        <v>340641</v>
      </c>
      <c r="AE203">
        <v>334948</v>
      </c>
      <c r="AF203">
        <v>329566</v>
      </c>
      <c r="AG203">
        <v>324518</v>
      </c>
      <c r="AH203">
        <v>319568</v>
      </c>
      <c r="AI203">
        <v>314583</v>
      </c>
      <c r="AJ203">
        <v>309547</v>
      </c>
      <c r="AK203">
        <v>304575</v>
      </c>
      <c r="AL203">
        <v>299432</v>
      </c>
      <c r="AM203">
        <v>302506</v>
      </c>
      <c r="AN203">
        <v>305643</v>
      </c>
      <c r="AO203">
        <v>308994</v>
      </c>
      <c r="AP203">
        <v>312428</v>
      </c>
      <c r="AQ203">
        <v>316107</v>
      </c>
      <c r="AR203">
        <v>319609</v>
      </c>
      <c r="AS203">
        <v>323120</v>
      </c>
      <c r="AT203">
        <v>326725</v>
      </c>
      <c r="AU203">
        <v>330191</v>
      </c>
      <c r="AV203">
        <v>343666</v>
      </c>
      <c r="AW203">
        <v>357169</v>
      </c>
      <c r="AX203">
        <v>371916</v>
      </c>
      <c r="AY203">
        <v>386789</v>
      </c>
      <c r="AZ203">
        <v>372008</v>
      </c>
      <c r="BA203">
        <v>356643</v>
      </c>
      <c r="BB203" s="37">
        <v>341232</v>
      </c>
      <c r="BC203">
        <v>325809</v>
      </c>
      <c r="BD203">
        <v>310458</v>
      </c>
      <c r="BE203">
        <v>311108</v>
      </c>
      <c r="BF203">
        <v>312131</v>
      </c>
      <c r="BG203">
        <v>313092</v>
      </c>
      <c r="BH203">
        <v>313989</v>
      </c>
      <c r="BI203">
        <v>314615</v>
      </c>
      <c r="BJ203">
        <v>314615</v>
      </c>
      <c r="BK203">
        <v>314615</v>
      </c>
      <c r="BL203">
        <v>314615</v>
      </c>
      <c r="BM203">
        <v>314615</v>
      </c>
      <c r="BN203">
        <v>314615</v>
      </c>
      <c r="BO203">
        <v>314615</v>
      </c>
      <c r="BP203">
        <v>314615</v>
      </c>
      <c r="BQ203">
        <v>314615</v>
      </c>
      <c r="BR203">
        <v>314615</v>
      </c>
      <c r="BS203">
        <v>314615</v>
      </c>
      <c r="BT203">
        <v>314615</v>
      </c>
      <c r="BU203">
        <v>314615</v>
      </c>
      <c r="BV203">
        <v>314615</v>
      </c>
      <c r="BW203">
        <v>314615</v>
      </c>
      <c r="BX203">
        <v>314615</v>
      </c>
      <c r="BY203">
        <v>314615</v>
      </c>
      <c r="BZ203">
        <v>314615</v>
      </c>
      <c r="CA203">
        <v>314615</v>
      </c>
    </row>
    <row r="204" spans="2:79" x14ac:dyDescent="0.35">
      <c r="B204" s="139" t="s">
        <v>265</v>
      </c>
      <c r="D204" t="s">
        <v>0</v>
      </c>
      <c r="F204" t="s">
        <v>37</v>
      </c>
      <c r="K204">
        <v>535799</v>
      </c>
      <c r="L204">
        <v>535799</v>
      </c>
      <c r="M204">
        <v>535799</v>
      </c>
      <c r="N204">
        <v>535799</v>
      </c>
      <c r="O204">
        <v>535799</v>
      </c>
      <c r="P204">
        <v>535799</v>
      </c>
      <c r="Q204">
        <v>535799</v>
      </c>
      <c r="R204">
        <v>535799</v>
      </c>
      <c r="S204">
        <v>535799</v>
      </c>
      <c r="T204">
        <v>535799</v>
      </c>
      <c r="U204">
        <v>535799</v>
      </c>
      <c r="V204">
        <v>535799</v>
      </c>
      <c r="W204">
        <v>535799</v>
      </c>
      <c r="X204">
        <v>535799</v>
      </c>
      <c r="Y204">
        <v>535799</v>
      </c>
      <c r="Z204">
        <v>535799</v>
      </c>
      <c r="AA204">
        <v>535799</v>
      </c>
      <c r="AB204">
        <v>535799</v>
      </c>
      <c r="AC204">
        <v>535799</v>
      </c>
      <c r="AD204">
        <v>535799</v>
      </c>
      <c r="AE204">
        <v>551652</v>
      </c>
      <c r="AF204">
        <v>567388</v>
      </c>
      <c r="AG204">
        <v>583001</v>
      </c>
      <c r="AH204">
        <v>598649</v>
      </c>
      <c r="AI204">
        <v>614365</v>
      </c>
      <c r="AJ204">
        <v>630162</v>
      </c>
      <c r="AK204">
        <v>645911</v>
      </c>
      <c r="AL204">
        <v>661586</v>
      </c>
      <c r="AM204">
        <v>664775</v>
      </c>
      <c r="AN204">
        <v>667873</v>
      </c>
      <c r="AO204">
        <v>670914</v>
      </c>
      <c r="AP204">
        <v>673902</v>
      </c>
      <c r="AQ204">
        <v>676749</v>
      </c>
      <c r="AR204">
        <v>679700</v>
      </c>
      <c r="AS204">
        <v>682578</v>
      </c>
      <c r="AT204">
        <v>685352</v>
      </c>
      <c r="AU204">
        <v>687829</v>
      </c>
      <c r="AV204">
        <v>681447</v>
      </c>
      <c r="AW204">
        <v>674748</v>
      </c>
      <c r="AX204">
        <v>668156</v>
      </c>
      <c r="AY204">
        <v>661664</v>
      </c>
      <c r="AZ204">
        <v>672656</v>
      </c>
      <c r="BA204">
        <v>683427</v>
      </c>
      <c r="BB204" s="37">
        <v>694382</v>
      </c>
      <c r="BC204">
        <v>705232</v>
      </c>
      <c r="BD204">
        <v>716010</v>
      </c>
      <c r="BE204">
        <v>715664</v>
      </c>
      <c r="BF204">
        <v>715486</v>
      </c>
      <c r="BG204">
        <v>715337</v>
      </c>
      <c r="BH204">
        <v>715286</v>
      </c>
      <c r="BI204">
        <v>715183</v>
      </c>
      <c r="BJ204">
        <v>715183</v>
      </c>
      <c r="BK204">
        <v>715183</v>
      </c>
      <c r="BL204">
        <v>715183</v>
      </c>
      <c r="BM204">
        <v>715183</v>
      </c>
      <c r="BN204">
        <v>715183</v>
      </c>
      <c r="BO204">
        <v>715183</v>
      </c>
      <c r="BP204">
        <v>715183</v>
      </c>
      <c r="BQ204">
        <v>715183</v>
      </c>
      <c r="BR204">
        <v>715183</v>
      </c>
      <c r="BS204">
        <v>715183</v>
      </c>
      <c r="BT204">
        <v>715183</v>
      </c>
      <c r="BU204">
        <v>715183</v>
      </c>
      <c r="BV204">
        <v>715183</v>
      </c>
      <c r="BW204">
        <v>715183</v>
      </c>
      <c r="BX204">
        <v>715183</v>
      </c>
      <c r="BY204">
        <v>715183</v>
      </c>
      <c r="BZ204">
        <v>715183</v>
      </c>
      <c r="CA204">
        <v>715183</v>
      </c>
    </row>
    <row r="205" spans="2:79" x14ac:dyDescent="0.35">
      <c r="B205" s="139" t="s">
        <v>265</v>
      </c>
      <c r="D205" t="s">
        <v>0</v>
      </c>
      <c r="F205" t="s">
        <v>38</v>
      </c>
      <c r="K205">
        <v>861320</v>
      </c>
      <c r="L205">
        <v>861320</v>
      </c>
      <c r="M205">
        <v>861320</v>
      </c>
      <c r="N205">
        <v>861320</v>
      </c>
      <c r="O205">
        <v>861320</v>
      </c>
      <c r="P205">
        <v>861320</v>
      </c>
      <c r="Q205">
        <v>861320</v>
      </c>
      <c r="R205">
        <v>861320</v>
      </c>
      <c r="S205">
        <v>861320</v>
      </c>
      <c r="T205">
        <v>861320</v>
      </c>
      <c r="U205">
        <v>861320</v>
      </c>
      <c r="V205">
        <v>861320</v>
      </c>
      <c r="W205">
        <v>861320</v>
      </c>
      <c r="X205">
        <v>861320</v>
      </c>
      <c r="Y205">
        <v>861320</v>
      </c>
      <c r="Z205">
        <v>861320</v>
      </c>
      <c r="AA205">
        <v>861320</v>
      </c>
      <c r="AB205">
        <v>861320</v>
      </c>
      <c r="AC205">
        <v>861320</v>
      </c>
      <c r="AD205">
        <v>861320</v>
      </c>
      <c r="AE205">
        <v>856165</v>
      </c>
      <c r="AF205">
        <v>850700</v>
      </c>
      <c r="AG205">
        <v>844988</v>
      </c>
      <c r="AH205">
        <v>839046</v>
      </c>
      <c r="AI205">
        <v>832937</v>
      </c>
      <c r="AJ205">
        <v>826646</v>
      </c>
      <c r="AK205">
        <v>820327</v>
      </c>
      <c r="AL205">
        <v>813901</v>
      </c>
      <c r="AM205">
        <v>799576</v>
      </c>
      <c r="AN205">
        <v>785068</v>
      </c>
      <c r="AO205">
        <v>770636</v>
      </c>
      <c r="AP205">
        <v>756152</v>
      </c>
      <c r="AQ205">
        <v>741533</v>
      </c>
      <c r="AR205">
        <v>726979</v>
      </c>
      <c r="AS205">
        <v>712467</v>
      </c>
      <c r="AT205">
        <v>697956</v>
      </c>
      <c r="AU205">
        <v>683695</v>
      </c>
      <c r="AV205">
        <v>687166</v>
      </c>
      <c r="AW205">
        <v>690389</v>
      </c>
      <c r="AX205">
        <v>693443</v>
      </c>
      <c r="AY205">
        <v>696523</v>
      </c>
      <c r="AZ205">
        <v>691350</v>
      </c>
      <c r="BA205">
        <v>686166</v>
      </c>
      <c r="BB205" s="37">
        <v>681435</v>
      </c>
      <c r="BC205">
        <v>676646</v>
      </c>
      <c r="BD205">
        <v>672048</v>
      </c>
      <c r="BE205">
        <v>672022</v>
      </c>
      <c r="BF205">
        <v>672028</v>
      </c>
      <c r="BG205">
        <v>671927</v>
      </c>
      <c r="BH205">
        <v>672073</v>
      </c>
      <c r="BI205">
        <v>672030</v>
      </c>
      <c r="BJ205">
        <v>672030</v>
      </c>
      <c r="BK205">
        <v>672030</v>
      </c>
      <c r="BL205">
        <v>672030</v>
      </c>
      <c r="BM205">
        <v>672030</v>
      </c>
      <c r="BN205">
        <v>672030</v>
      </c>
      <c r="BO205">
        <v>672030</v>
      </c>
      <c r="BP205">
        <v>672030</v>
      </c>
      <c r="BQ205">
        <v>672030</v>
      </c>
      <c r="BR205">
        <v>672030</v>
      </c>
      <c r="BS205">
        <v>672030</v>
      </c>
      <c r="BT205">
        <v>672030</v>
      </c>
      <c r="BU205">
        <v>672030</v>
      </c>
      <c r="BV205">
        <v>672030</v>
      </c>
      <c r="BW205">
        <v>672030</v>
      </c>
      <c r="BX205">
        <v>672030</v>
      </c>
      <c r="BY205">
        <v>672030</v>
      </c>
      <c r="BZ205">
        <v>672030</v>
      </c>
      <c r="CA205">
        <v>672030</v>
      </c>
    </row>
    <row r="206" spans="2:79" x14ac:dyDescent="0.35">
      <c r="B206" s="139" t="s">
        <v>265</v>
      </c>
      <c r="D206" t="s">
        <v>0</v>
      </c>
      <c r="F206" t="s">
        <v>39</v>
      </c>
      <c r="K206">
        <v>447656</v>
      </c>
      <c r="L206">
        <v>447656</v>
      </c>
      <c r="M206">
        <v>447656</v>
      </c>
      <c r="N206">
        <v>447656</v>
      </c>
      <c r="O206">
        <v>447656</v>
      </c>
      <c r="P206">
        <v>447656</v>
      </c>
      <c r="Q206">
        <v>447656</v>
      </c>
      <c r="R206">
        <v>447656</v>
      </c>
      <c r="S206">
        <v>447656</v>
      </c>
      <c r="T206">
        <v>447656</v>
      </c>
      <c r="U206">
        <v>447656</v>
      </c>
      <c r="V206">
        <v>447656</v>
      </c>
      <c r="W206">
        <v>447656</v>
      </c>
      <c r="X206">
        <v>447656</v>
      </c>
      <c r="Y206">
        <v>447656</v>
      </c>
      <c r="Z206">
        <v>447656</v>
      </c>
      <c r="AA206">
        <v>447656</v>
      </c>
      <c r="AB206">
        <v>447656</v>
      </c>
      <c r="AC206">
        <v>447656</v>
      </c>
      <c r="AD206">
        <v>447656</v>
      </c>
      <c r="AE206">
        <v>448765</v>
      </c>
      <c r="AF206">
        <v>449830</v>
      </c>
      <c r="AG206">
        <v>450766</v>
      </c>
      <c r="AH206">
        <v>451710</v>
      </c>
      <c r="AI206">
        <v>452646</v>
      </c>
      <c r="AJ206">
        <v>453577</v>
      </c>
      <c r="AK206">
        <v>454391</v>
      </c>
      <c r="AL206">
        <v>454988</v>
      </c>
      <c r="AM206">
        <v>459380</v>
      </c>
      <c r="AN206">
        <v>463818</v>
      </c>
      <c r="AO206">
        <v>467914</v>
      </c>
      <c r="AP206">
        <v>472035</v>
      </c>
      <c r="AQ206">
        <v>476057</v>
      </c>
      <c r="AR206">
        <v>479958</v>
      </c>
      <c r="AS206">
        <v>483931</v>
      </c>
      <c r="AT206">
        <v>487999</v>
      </c>
      <c r="AU206">
        <v>492099</v>
      </c>
      <c r="AV206">
        <v>482459</v>
      </c>
      <c r="AW206">
        <v>472792</v>
      </c>
      <c r="AX206">
        <v>463059</v>
      </c>
      <c r="AY206">
        <v>453362</v>
      </c>
      <c r="AZ206">
        <v>456294</v>
      </c>
      <c r="BA206">
        <v>459205</v>
      </c>
      <c r="BB206" s="37">
        <v>462227</v>
      </c>
      <c r="BC206">
        <v>465087</v>
      </c>
      <c r="BD206">
        <v>467808</v>
      </c>
      <c r="BE206">
        <v>467319</v>
      </c>
      <c r="BF206">
        <v>466531</v>
      </c>
      <c r="BG206">
        <v>465566</v>
      </c>
      <c r="BH206">
        <v>464666</v>
      </c>
      <c r="BI206">
        <v>463729</v>
      </c>
      <c r="BJ206">
        <v>463729</v>
      </c>
      <c r="BK206">
        <v>463729</v>
      </c>
      <c r="BL206">
        <v>463729</v>
      </c>
      <c r="BM206">
        <v>463729</v>
      </c>
      <c r="BN206">
        <v>463729</v>
      </c>
      <c r="BO206">
        <v>463729</v>
      </c>
      <c r="BP206">
        <v>463729</v>
      </c>
      <c r="BQ206">
        <v>463729</v>
      </c>
      <c r="BR206">
        <v>463729</v>
      </c>
      <c r="BS206">
        <v>463729</v>
      </c>
      <c r="BT206">
        <v>463729</v>
      </c>
      <c r="BU206">
        <v>463729</v>
      </c>
      <c r="BV206">
        <v>463729</v>
      </c>
      <c r="BW206">
        <v>463729</v>
      </c>
      <c r="BX206">
        <v>463729</v>
      </c>
      <c r="BY206">
        <v>463729</v>
      </c>
      <c r="BZ206">
        <v>463729</v>
      </c>
      <c r="CA206">
        <v>463729</v>
      </c>
    </row>
    <row r="207" spans="2:79" x14ac:dyDescent="0.35">
      <c r="B207" s="139" t="s">
        <v>265</v>
      </c>
      <c r="D207" t="s">
        <v>0</v>
      </c>
      <c r="F207" t="s">
        <v>40</v>
      </c>
      <c r="K207">
        <v>38684</v>
      </c>
      <c r="L207">
        <v>38684</v>
      </c>
      <c r="M207">
        <v>38684</v>
      </c>
      <c r="N207">
        <v>38684</v>
      </c>
      <c r="O207">
        <v>38684</v>
      </c>
      <c r="P207">
        <v>38684</v>
      </c>
      <c r="Q207">
        <v>38684</v>
      </c>
      <c r="R207">
        <v>38684</v>
      </c>
      <c r="S207">
        <v>38684</v>
      </c>
      <c r="T207">
        <v>38684</v>
      </c>
      <c r="U207">
        <v>38684</v>
      </c>
      <c r="V207">
        <v>38684</v>
      </c>
      <c r="W207">
        <v>38684</v>
      </c>
      <c r="X207">
        <v>38684</v>
      </c>
      <c r="Y207">
        <v>38684</v>
      </c>
      <c r="Z207">
        <v>38684</v>
      </c>
      <c r="AA207">
        <v>38684</v>
      </c>
      <c r="AB207">
        <v>38684</v>
      </c>
      <c r="AC207">
        <v>38684</v>
      </c>
      <c r="AD207">
        <v>38684</v>
      </c>
      <c r="AE207">
        <v>36730</v>
      </c>
      <c r="AF207">
        <v>34829</v>
      </c>
      <c r="AG207">
        <v>32981</v>
      </c>
      <c r="AH207">
        <v>31066</v>
      </c>
      <c r="AI207">
        <v>29143</v>
      </c>
      <c r="AJ207">
        <v>27218</v>
      </c>
      <c r="AK207">
        <v>25291</v>
      </c>
      <c r="AL207">
        <v>23601</v>
      </c>
      <c r="AM207">
        <v>24922</v>
      </c>
      <c r="AN207">
        <v>26045</v>
      </c>
      <c r="AO207">
        <v>27382</v>
      </c>
      <c r="AP207">
        <v>28715</v>
      </c>
      <c r="AQ207">
        <v>30041</v>
      </c>
      <c r="AR207">
        <v>31365</v>
      </c>
      <c r="AS207">
        <v>32687</v>
      </c>
      <c r="AT207">
        <v>34008</v>
      </c>
      <c r="AU207">
        <v>35261</v>
      </c>
      <c r="AV207">
        <v>35922</v>
      </c>
      <c r="AW207">
        <v>36567</v>
      </c>
      <c r="AX207">
        <v>37306</v>
      </c>
      <c r="AY207">
        <v>38045</v>
      </c>
      <c r="AZ207">
        <v>33708</v>
      </c>
      <c r="BA207">
        <v>29313</v>
      </c>
      <c r="BB207" s="37">
        <v>25005</v>
      </c>
      <c r="BC207">
        <v>20703</v>
      </c>
      <c r="BD207">
        <v>16405</v>
      </c>
      <c r="BE207">
        <v>16466</v>
      </c>
      <c r="BF207">
        <v>16528</v>
      </c>
      <c r="BG207">
        <v>16521</v>
      </c>
      <c r="BH207">
        <v>16518</v>
      </c>
      <c r="BI207">
        <v>16514</v>
      </c>
      <c r="BJ207">
        <v>16514</v>
      </c>
      <c r="BK207">
        <v>16514</v>
      </c>
      <c r="BL207">
        <v>16514</v>
      </c>
      <c r="BM207">
        <v>16514</v>
      </c>
      <c r="BN207">
        <v>16514</v>
      </c>
      <c r="BO207">
        <v>16514</v>
      </c>
      <c r="BP207">
        <v>16514</v>
      </c>
      <c r="BQ207">
        <v>16514</v>
      </c>
      <c r="BR207">
        <v>16514</v>
      </c>
      <c r="BS207">
        <v>16514</v>
      </c>
      <c r="BT207">
        <v>16514</v>
      </c>
      <c r="BU207">
        <v>16514</v>
      </c>
      <c r="BV207">
        <v>16514</v>
      </c>
      <c r="BW207">
        <v>16514</v>
      </c>
      <c r="BX207">
        <v>16514</v>
      </c>
      <c r="BY207">
        <v>16514</v>
      </c>
      <c r="BZ207">
        <v>16514</v>
      </c>
      <c r="CA207">
        <v>16514</v>
      </c>
    </row>
    <row r="208" spans="2:79" x14ac:dyDescent="0.35">
      <c r="B208" s="139"/>
      <c r="D208" t="s">
        <v>0</v>
      </c>
      <c r="F208" t="s">
        <v>144</v>
      </c>
      <c r="K208">
        <f>SUM(K203:K207)</f>
        <v>2224100</v>
      </c>
      <c r="L208">
        <f t="shared" ref="L208:AC208" si="104">SUM(L203:L207)</f>
        <v>2224100</v>
      </c>
      <c r="M208">
        <f t="shared" si="104"/>
        <v>2224100</v>
      </c>
      <c r="N208">
        <f t="shared" si="104"/>
        <v>2224100</v>
      </c>
      <c r="O208">
        <f t="shared" si="104"/>
        <v>2224100</v>
      </c>
      <c r="P208">
        <f t="shared" si="104"/>
        <v>2224100</v>
      </c>
      <c r="Q208">
        <f t="shared" si="104"/>
        <v>2224100</v>
      </c>
      <c r="R208">
        <f t="shared" si="104"/>
        <v>2224100</v>
      </c>
      <c r="S208">
        <f t="shared" si="104"/>
        <v>2224100</v>
      </c>
      <c r="T208">
        <f t="shared" si="104"/>
        <v>2224100</v>
      </c>
      <c r="U208">
        <f t="shared" si="104"/>
        <v>2224100</v>
      </c>
      <c r="V208">
        <f t="shared" si="104"/>
        <v>2224100</v>
      </c>
      <c r="W208">
        <f t="shared" si="104"/>
        <v>2224100</v>
      </c>
      <c r="X208">
        <f t="shared" si="104"/>
        <v>2224100</v>
      </c>
      <c r="Y208">
        <f t="shared" si="104"/>
        <v>2224100</v>
      </c>
      <c r="Z208">
        <f t="shared" si="104"/>
        <v>2224100</v>
      </c>
      <c r="AA208">
        <f t="shared" si="104"/>
        <v>2224100</v>
      </c>
      <c r="AB208">
        <f t="shared" si="104"/>
        <v>2224100</v>
      </c>
      <c r="AC208">
        <f t="shared" si="104"/>
        <v>2224100</v>
      </c>
      <c r="AD208">
        <f>SUM(AD203:AD207)</f>
        <v>2224100</v>
      </c>
      <c r="AE208">
        <f t="shared" ref="AE208:CA208" si="105">SUM(AE203:AE207)</f>
        <v>2228260</v>
      </c>
      <c r="AF208">
        <f t="shared" si="105"/>
        <v>2232313</v>
      </c>
      <c r="AG208">
        <f t="shared" si="105"/>
        <v>2236254</v>
      </c>
      <c r="AH208">
        <f t="shared" si="105"/>
        <v>2240039</v>
      </c>
      <c r="AI208">
        <f t="shared" si="105"/>
        <v>2243674</v>
      </c>
      <c r="AJ208">
        <f t="shared" si="105"/>
        <v>2247150</v>
      </c>
      <c r="AK208">
        <f t="shared" si="105"/>
        <v>2250495</v>
      </c>
      <c r="AL208">
        <f t="shared" si="105"/>
        <v>2253508</v>
      </c>
      <c r="AM208">
        <f t="shared" si="105"/>
        <v>2251159</v>
      </c>
      <c r="AN208">
        <f t="shared" si="105"/>
        <v>2248447</v>
      </c>
      <c r="AO208">
        <f t="shared" si="105"/>
        <v>2245840</v>
      </c>
      <c r="AP208">
        <f t="shared" si="105"/>
        <v>2243232</v>
      </c>
      <c r="AQ208">
        <f t="shared" si="105"/>
        <v>2240487</v>
      </c>
      <c r="AR208">
        <f t="shared" si="105"/>
        <v>2237611</v>
      </c>
      <c r="AS208">
        <f t="shared" si="105"/>
        <v>2234783</v>
      </c>
      <c r="AT208">
        <f t="shared" si="105"/>
        <v>2232040</v>
      </c>
      <c r="AU208">
        <f t="shared" si="105"/>
        <v>2229075</v>
      </c>
      <c r="AV208">
        <f t="shared" si="105"/>
        <v>2230660</v>
      </c>
      <c r="AW208">
        <f t="shared" si="105"/>
        <v>2231665</v>
      </c>
      <c r="AX208">
        <f t="shared" si="105"/>
        <v>2233880</v>
      </c>
      <c r="AY208">
        <f t="shared" si="105"/>
        <v>2236383</v>
      </c>
      <c r="AZ208">
        <f t="shared" si="105"/>
        <v>2226016</v>
      </c>
      <c r="BA208">
        <f t="shared" si="105"/>
        <v>2214754</v>
      </c>
      <c r="BB208" s="37">
        <f t="shared" si="105"/>
        <v>2204281</v>
      </c>
      <c r="BC208">
        <f t="shared" si="105"/>
        <v>2193477</v>
      </c>
      <c r="BD208">
        <f t="shared" si="105"/>
        <v>2182729</v>
      </c>
      <c r="BE208">
        <f t="shared" si="105"/>
        <v>2182579</v>
      </c>
      <c r="BF208">
        <f t="shared" si="105"/>
        <v>2182704</v>
      </c>
      <c r="BG208">
        <f t="shared" si="105"/>
        <v>2182443</v>
      </c>
      <c r="BH208">
        <f t="shared" si="105"/>
        <v>2182532</v>
      </c>
      <c r="BI208">
        <f t="shared" si="105"/>
        <v>2182071</v>
      </c>
      <c r="BJ208">
        <f t="shared" si="105"/>
        <v>2182071</v>
      </c>
      <c r="BK208">
        <f t="shared" si="105"/>
        <v>2182071</v>
      </c>
      <c r="BL208">
        <f t="shared" si="105"/>
        <v>2182071</v>
      </c>
      <c r="BM208">
        <f t="shared" si="105"/>
        <v>2182071</v>
      </c>
      <c r="BN208">
        <f t="shared" si="105"/>
        <v>2182071</v>
      </c>
      <c r="BO208">
        <f t="shared" si="105"/>
        <v>2182071</v>
      </c>
      <c r="BP208">
        <f t="shared" si="105"/>
        <v>2182071</v>
      </c>
      <c r="BQ208">
        <f t="shared" si="105"/>
        <v>2182071</v>
      </c>
      <c r="BR208">
        <f t="shared" si="105"/>
        <v>2182071</v>
      </c>
      <c r="BS208">
        <f t="shared" si="105"/>
        <v>2182071</v>
      </c>
      <c r="BT208">
        <f t="shared" si="105"/>
        <v>2182071</v>
      </c>
      <c r="BU208">
        <f t="shared" si="105"/>
        <v>2182071</v>
      </c>
      <c r="BV208">
        <f t="shared" si="105"/>
        <v>2182071</v>
      </c>
      <c r="BW208">
        <f t="shared" si="105"/>
        <v>2182071</v>
      </c>
      <c r="BX208">
        <f t="shared" si="105"/>
        <v>2182071</v>
      </c>
      <c r="BY208">
        <f t="shared" si="105"/>
        <v>2182071</v>
      </c>
      <c r="BZ208">
        <f t="shared" si="105"/>
        <v>2182071</v>
      </c>
      <c r="CA208">
        <f t="shared" si="105"/>
        <v>2182071</v>
      </c>
    </row>
    <row r="209" spans="2:79" x14ac:dyDescent="0.35">
      <c r="B209" s="139"/>
      <c r="BB209" s="37"/>
    </row>
    <row r="210" spans="2:79" x14ac:dyDescent="0.35">
      <c r="B210" s="139" t="s">
        <v>265</v>
      </c>
      <c r="D210" s="1" t="s">
        <v>145</v>
      </c>
      <c r="F210" s="1" t="s">
        <v>149</v>
      </c>
      <c r="BB210" s="37"/>
    </row>
    <row r="211" spans="2:79" x14ac:dyDescent="0.35">
      <c r="B211" s="139" t="s">
        <v>265</v>
      </c>
      <c r="D211" t="s">
        <v>2</v>
      </c>
      <c r="F211" t="s">
        <v>36</v>
      </c>
      <c r="K211">
        <v>242211</v>
      </c>
      <c r="L211">
        <v>242211</v>
      </c>
      <c r="M211">
        <v>242211</v>
      </c>
      <c r="N211">
        <v>242211</v>
      </c>
      <c r="O211">
        <v>242211</v>
      </c>
      <c r="P211">
        <v>242211</v>
      </c>
      <c r="Q211">
        <v>242211</v>
      </c>
      <c r="R211">
        <v>242211</v>
      </c>
      <c r="S211">
        <v>242211</v>
      </c>
      <c r="T211">
        <v>242211</v>
      </c>
      <c r="U211">
        <v>242211</v>
      </c>
      <c r="V211">
        <v>242211</v>
      </c>
      <c r="W211">
        <v>242211</v>
      </c>
      <c r="X211">
        <v>242211</v>
      </c>
      <c r="Y211">
        <v>242211</v>
      </c>
      <c r="Z211">
        <v>242211</v>
      </c>
      <c r="AA211">
        <v>242211</v>
      </c>
      <c r="AB211">
        <v>242211</v>
      </c>
      <c r="AC211">
        <v>242211</v>
      </c>
      <c r="AD211">
        <v>242211</v>
      </c>
      <c r="AE211">
        <v>241812</v>
      </c>
      <c r="AF211">
        <v>241358</v>
      </c>
      <c r="AG211">
        <v>240830</v>
      </c>
      <c r="AH211">
        <v>233994</v>
      </c>
      <c r="AI211">
        <v>227306</v>
      </c>
      <c r="AJ211">
        <v>220674</v>
      </c>
      <c r="AK211">
        <v>214109</v>
      </c>
      <c r="AL211">
        <v>207658</v>
      </c>
      <c r="AM211">
        <v>201200</v>
      </c>
      <c r="AN211">
        <v>194804</v>
      </c>
      <c r="AO211">
        <v>188251</v>
      </c>
      <c r="AP211">
        <v>200288</v>
      </c>
      <c r="AQ211">
        <v>212315</v>
      </c>
      <c r="AR211">
        <v>224322</v>
      </c>
      <c r="AS211">
        <v>236286</v>
      </c>
      <c r="AT211">
        <v>248454</v>
      </c>
      <c r="AU211">
        <v>260339</v>
      </c>
      <c r="AV211">
        <v>246021</v>
      </c>
      <c r="AW211">
        <v>231746</v>
      </c>
      <c r="AX211">
        <v>217639</v>
      </c>
      <c r="AY211">
        <v>203595</v>
      </c>
      <c r="AZ211">
        <v>195137</v>
      </c>
      <c r="BA211">
        <v>186730</v>
      </c>
      <c r="BB211" s="37">
        <v>178242</v>
      </c>
      <c r="BC211">
        <v>169492</v>
      </c>
      <c r="BD211">
        <v>160582</v>
      </c>
      <c r="BE211">
        <v>160902</v>
      </c>
      <c r="BF211">
        <v>161136</v>
      </c>
      <c r="BG211">
        <v>161332</v>
      </c>
      <c r="BH211">
        <v>161584</v>
      </c>
      <c r="BI211">
        <v>161999</v>
      </c>
      <c r="BJ211">
        <v>161999</v>
      </c>
      <c r="BK211">
        <v>161999</v>
      </c>
      <c r="BL211">
        <v>161999</v>
      </c>
      <c r="BM211">
        <v>161999</v>
      </c>
      <c r="BN211">
        <v>161999</v>
      </c>
      <c r="BO211">
        <v>161999</v>
      </c>
      <c r="BP211">
        <v>161999</v>
      </c>
      <c r="BQ211">
        <v>161999</v>
      </c>
      <c r="BR211">
        <v>161999</v>
      </c>
      <c r="BS211">
        <v>161999</v>
      </c>
      <c r="BT211">
        <v>161999</v>
      </c>
      <c r="BU211">
        <v>161999</v>
      </c>
      <c r="BV211">
        <v>161999</v>
      </c>
      <c r="BW211">
        <v>161999</v>
      </c>
      <c r="BX211">
        <v>161999</v>
      </c>
      <c r="BY211">
        <v>161999</v>
      </c>
      <c r="BZ211">
        <v>161999</v>
      </c>
      <c r="CA211">
        <v>161999</v>
      </c>
    </row>
    <row r="212" spans="2:79" x14ac:dyDescent="0.35">
      <c r="B212" s="139" t="s">
        <v>265</v>
      </c>
      <c r="D212" t="s">
        <v>2</v>
      </c>
      <c r="F212" t="s">
        <v>37</v>
      </c>
      <c r="K212">
        <v>356835</v>
      </c>
      <c r="L212">
        <v>356835</v>
      </c>
      <c r="M212">
        <v>356835</v>
      </c>
      <c r="N212">
        <v>356835</v>
      </c>
      <c r="O212">
        <v>356835</v>
      </c>
      <c r="P212">
        <v>356835</v>
      </c>
      <c r="Q212">
        <v>356835</v>
      </c>
      <c r="R212">
        <v>356835</v>
      </c>
      <c r="S212">
        <v>356835</v>
      </c>
      <c r="T212">
        <v>356835</v>
      </c>
      <c r="U212">
        <v>356835</v>
      </c>
      <c r="V212">
        <v>356835</v>
      </c>
      <c r="W212">
        <v>356835</v>
      </c>
      <c r="X212">
        <v>356835</v>
      </c>
      <c r="Y212">
        <v>356835</v>
      </c>
      <c r="Z212">
        <v>356835</v>
      </c>
      <c r="AA212">
        <v>356835</v>
      </c>
      <c r="AB212">
        <v>356835</v>
      </c>
      <c r="AC212">
        <v>356835</v>
      </c>
      <c r="AD212">
        <v>356835</v>
      </c>
      <c r="AE212">
        <v>356510</v>
      </c>
      <c r="AF212">
        <v>356210</v>
      </c>
      <c r="AG212">
        <v>355860</v>
      </c>
      <c r="AH212">
        <v>376682</v>
      </c>
      <c r="AI212">
        <v>396638</v>
      </c>
      <c r="AJ212">
        <v>416709</v>
      </c>
      <c r="AK212">
        <v>436768</v>
      </c>
      <c r="AL212">
        <v>456987</v>
      </c>
      <c r="AM212">
        <v>477278</v>
      </c>
      <c r="AN212">
        <v>497400</v>
      </c>
      <c r="AO212">
        <v>517393</v>
      </c>
      <c r="AP212">
        <v>514627</v>
      </c>
      <c r="AQ212">
        <v>511908</v>
      </c>
      <c r="AR212">
        <v>509175</v>
      </c>
      <c r="AS212">
        <v>506530</v>
      </c>
      <c r="AT212">
        <v>503979</v>
      </c>
      <c r="AU212">
        <v>501003</v>
      </c>
      <c r="AV212">
        <v>496533</v>
      </c>
      <c r="AW212">
        <v>492086</v>
      </c>
      <c r="AX212">
        <v>487484</v>
      </c>
      <c r="AY212">
        <v>483126</v>
      </c>
      <c r="AZ212">
        <v>478489</v>
      </c>
      <c r="BA212">
        <v>473946</v>
      </c>
      <c r="BB212" s="37">
        <v>469408</v>
      </c>
      <c r="BC212">
        <v>464610</v>
      </c>
      <c r="BD212">
        <v>459520</v>
      </c>
      <c r="BE212">
        <v>459538</v>
      </c>
      <c r="BF212">
        <v>459482</v>
      </c>
      <c r="BG212">
        <v>459527</v>
      </c>
      <c r="BH212">
        <v>459782</v>
      </c>
      <c r="BI212">
        <v>460163</v>
      </c>
      <c r="BJ212">
        <v>460163</v>
      </c>
      <c r="BK212">
        <v>460163</v>
      </c>
      <c r="BL212">
        <v>460163</v>
      </c>
      <c r="BM212">
        <v>460163</v>
      </c>
      <c r="BN212">
        <v>460163</v>
      </c>
      <c r="BO212">
        <v>460163</v>
      </c>
      <c r="BP212">
        <v>460163</v>
      </c>
      <c r="BQ212">
        <v>460163</v>
      </c>
      <c r="BR212">
        <v>460163</v>
      </c>
      <c r="BS212">
        <v>460163</v>
      </c>
      <c r="BT212">
        <v>460163</v>
      </c>
      <c r="BU212">
        <v>460163</v>
      </c>
      <c r="BV212">
        <v>460163</v>
      </c>
      <c r="BW212">
        <v>460163</v>
      </c>
      <c r="BX212">
        <v>460163</v>
      </c>
      <c r="BY212">
        <v>460163</v>
      </c>
      <c r="BZ212">
        <v>460163</v>
      </c>
      <c r="CA212">
        <v>460163</v>
      </c>
    </row>
    <row r="213" spans="2:79" x14ac:dyDescent="0.35">
      <c r="B213" s="139" t="s">
        <v>265</v>
      </c>
      <c r="D213" t="s">
        <v>2</v>
      </c>
      <c r="F213" t="s">
        <v>38</v>
      </c>
      <c r="K213">
        <v>1029919</v>
      </c>
      <c r="L213">
        <v>1029919</v>
      </c>
      <c r="M213">
        <v>1029919</v>
      </c>
      <c r="N213">
        <v>1029919</v>
      </c>
      <c r="O213">
        <v>1029919</v>
      </c>
      <c r="P213">
        <v>1029919</v>
      </c>
      <c r="Q213">
        <v>1029919</v>
      </c>
      <c r="R213">
        <v>1029919</v>
      </c>
      <c r="S213">
        <v>1029919</v>
      </c>
      <c r="T213">
        <v>1029919</v>
      </c>
      <c r="U213">
        <v>1029919</v>
      </c>
      <c r="V213">
        <v>1029919</v>
      </c>
      <c r="W213">
        <v>1029919</v>
      </c>
      <c r="X213">
        <v>1029919</v>
      </c>
      <c r="Y213">
        <v>1029919</v>
      </c>
      <c r="Z213">
        <v>1029919</v>
      </c>
      <c r="AA213">
        <v>1029919</v>
      </c>
      <c r="AB213">
        <v>1029919</v>
      </c>
      <c r="AC213">
        <v>1029919</v>
      </c>
      <c r="AD213">
        <v>1029919</v>
      </c>
      <c r="AE213">
        <v>1030391</v>
      </c>
      <c r="AF213">
        <v>1030780</v>
      </c>
      <c r="AG213">
        <v>1031071</v>
      </c>
      <c r="AH213">
        <v>1030271</v>
      </c>
      <c r="AI213">
        <v>1030156</v>
      </c>
      <c r="AJ213">
        <v>1029868</v>
      </c>
      <c r="AK213">
        <v>1029481</v>
      </c>
      <c r="AL213">
        <v>1029067</v>
      </c>
      <c r="AM213">
        <v>1028491</v>
      </c>
      <c r="AN213">
        <v>1027938</v>
      </c>
      <c r="AO213">
        <v>1027512</v>
      </c>
      <c r="AP213">
        <v>1014129</v>
      </c>
      <c r="AQ213">
        <v>1000527</v>
      </c>
      <c r="AR213">
        <v>987070</v>
      </c>
      <c r="AS213">
        <v>973596</v>
      </c>
      <c r="AT213">
        <v>960188</v>
      </c>
      <c r="AU213">
        <v>947872</v>
      </c>
      <c r="AV213">
        <v>940421</v>
      </c>
      <c r="AW213">
        <v>933128</v>
      </c>
      <c r="AX213">
        <v>926198</v>
      </c>
      <c r="AY213">
        <v>919526</v>
      </c>
      <c r="AZ213">
        <v>919276</v>
      </c>
      <c r="BA213">
        <v>918755</v>
      </c>
      <c r="BB213" s="37">
        <v>918054</v>
      </c>
      <c r="BC213">
        <v>917667</v>
      </c>
      <c r="BD213">
        <v>917444</v>
      </c>
      <c r="BE213">
        <v>917553</v>
      </c>
      <c r="BF213">
        <v>917996</v>
      </c>
      <c r="BG213">
        <v>918622</v>
      </c>
      <c r="BH213">
        <v>918860</v>
      </c>
      <c r="BI213">
        <v>918825</v>
      </c>
      <c r="BJ213">
        <v>918825</v>
      </c>
      <c r="BK213">
        <v>918825</v>
      </c>
      <c r="BL213">
        <v>918825</v>
      </c>
      <c r="BM213">
        <v>918825</v>
      </c>
      <c r="BN213">
        <v>918825</v>
      </c>
      <c r="BO213">
        <v>918825</v>
      </c>
      <c r="BP213">
        <v>918825</v>
      </c>
      <c r="BQ213">
        <v>918825</v>
      </c>
      <c r="BR213">
        <v>918825</v>
      </c>
      <c r="BS213">
        <v>918825</v>
      </c>
      <c r="BT213">
        <v>918825</v>
      </c>
      <c r="BU213">
        <v>918825</v>
      </c>
      <c r="BV213">
        <v>918825</v>
      </c>
      <c r="BW213">
        <v>918825</v>
      </c>
      <c r="BX213">
        <v>918825</v>
      </c>
      <c r="BY213">
        <v>918825</v>
      </c>
      <c r="BZ213">
        <v>918825</v>
      </c>
      <c r="CA213">
        <v>918825</v>
      </c>
    </row>
    <row r="214" spans="2:79" x14ac:dyDescent="0.35">
      <c r="B214" s="139" t="s">
        <v>265</v>
      </c>
      <c r="D214" t="s">
        <v>2</v>
      </c>
      <c r="F214" t="s">
        <v>39</v>
      </c>
      <c r="K214">
        <v>363139</v>
      </c>
      <c r="L214">
        <v>363139</v>
      </c>
      <c r="M214">
        <v>363139</v>
      </c>
      <c r="N214">
        <v>363139</v>
      </c>
      <c r="O214">
        <v>363139</v>
      </c>
      <c r="P214">
        <v>363139</v>
      </c>
      <c r="Q214">
        <v>363139</v>
      </c>
      <c r="R214">
        <v>363139</v>
      </c>
      <c r="S214">
        <v>363139</v>
      </c>
      <c r="T214">
        <v>363139</v>
      </c>
      <c r="U214">
        <v>363139</v>
      </c>
      <c r="V214">
        <v>363139</v>
      </c>
      <c r="W214">
        <v>363139</v>
      </c>
      <c r="X214">
        <v>363139</v>
      </c>
      <c r="Y214">
        <v>363139</v>
      </c>
      <c r="Z214">
        <v>363139</v>
      </c>
      <c r="AA214">
        <v>363139</v>
      </c>
      <c r="AB214">
        <v>363139</v>
      </c>
      <c r="AC214">
        <v>363139</v>
      </c>
      <c r="AD214">
        <v>363139</v>
      </c>
      <c r="AE214">
        <v>362465</v>
      </c>
      <c r="AF214">
        <v>361816</v>
      </c>
      <c r="AG214">
        <v>361230</v>
      </c>
      <c r="AH214">
        <v>355017</v>
      </c>
      <c r="AI214">
        <v>348883</v>
      </c>
      <c r="AJ214">
        <v>342812</v>
      </c>
      <c r="AK214">
        <v>336775</v>
      </c>
      <c r="AL214">
        <v>330824</v>
      </c>
      <c r="AM214">
        <v>324943</v>
      </c>
      <c r="AN214">
        <v>319132</v>
      </c>
      <c r="AO214">
        <v>313304</v>
      </c>
      <c r="AP214">
        <v>331163</v>
      </c>
      <c r="AQ214">
        <v>349359</v>
      </c>
      <c r="AR214">
        <v>367531</v>
      </c>
      <c r="AS214">
        <v>385636</v>
      </c>
      <c r="AT214">
        <v>403725</v>
      </c>
      <c r="AU214">
        <v>421919</v>
      </c>
      <c r="AV214">
        <v>430887</v>
      </c>
      <c r="AW214">
        <v>439936</v>
      </c>
      <c r="AX214">
        <v>449725</v>
      </c>
      <c r="AY214">
        <v>458953</v>
      </c>
      <c r="AZ214">
        <v>474715</v>
      </c>
      <c r="BA214">
        <v>490261</v>
      </c>
      <c r="BB214" s="37">
        <v>505551</v>
      </c>
      <c r="BC214">
        <v>520982</v>
      </c>
      <c r="BD214">
        <v>536704</v>
      </c>
      <c r="BE214">
        <v>536790</v>
      </c>
      <c r="BF214">
        <v>536832</v>
      </c>
      <c r="BG214">
        <v>536748</v>
      </c>
      <c r="BH214">
        <v>536430</v>
      </c>
      <c r="BI214">
        <v>535999</v>
      </c>
      <c r="BJ214">
        <v>535999</v>
      </c>
      <c r="BK214">
        <v>535999</v>
      </c>
      <c r="BL214">
        <v>535999</v>
      </c>
      <c r="BM214">
        <v>535999</v>
      </c>
      <c r="BN214">
        <v>535999</v>
      </c>
      <c r="BO214">
        <v>535999</v>
      </c>
      <c r="BP214">
        <v>535999</v>
      </c>
      <c r="BQ214">
        <v>535999</v>
      </c>
      <c r="BR214">
        <v>535999</v>
      </c>
      <c r="BS214">
        <v>535999</v>
      </c>
      <c r="BT214">
        <v>535999</v>
      </c>
      <c r="BU214">
        <v>535999</v>
      </c>
      <c r="BV214">
        <v>535999</v>
      </c>
      <c r="BW214">
        <v>535999</v>
      </c>
      <c r="BX214">
        <v>535999</v>
      </c>
      <c r="BY214">
        <v>535999</v>
      </c>
      <c r="BZ214">
        <v>535999</v>
      </c>
      <c r="CA214">
        <v>535999</v>
      </c>
    </row>
    <row r="215" spans="2:79" x14ac:dyDescent="0.35">
      <c r="B215" s="139" t="s">
        <v>265</v>
      </c>
      <c r="D215" t="s">
        <v>2</v>
      </c>
      <c r="F215" t="s">
        <v>40</v>
      </c>
      <c r="K215">
        <v>4873</v>
      </c>
      <c r="L215">
        <v>4873</v>
      </c>
      <c r="M215">
        <v>4873</v>
      </c>
      <c r="N215">
        <v>4873</v>
      </c>
      <c r="O215">
        <v>4873</v>
      </c>
      <c r="P215">
        <v>4873</v>
      </c>
      <c r="Q215">
        <v>4873</v>
      </c>
      <c r="R215">
        <v>4873</v>
      </c>
      <c r="S215">
        <v>4873</v>
      </c>
      <c r="T215">
        <v>4873</v>
      </c>
      <c r="U215">
        <v>4873</v>
      </c>
      <c r="V215">
        <v>4873</v>
      </c>
      <c r="W215">
        <v>4873</v>
      </c>
      <c r="X215">
        <v>4873</v>
      </c>
      <c r="Y215">
        <v>4873</v>
      </c>
      <c r="Z215">
        <v>4873</v>
      </c>
      <c r="AA215">
        <v>4873</v>
      </c>
      <c r="AB215">
        <v>4873</v>
      </c>
      <c r="AC215">
        <v>4873</v>
      </c>
      <c r="AD215">
        <v>4873</v>
      </c>
      <c r="AE215">
        <v>4875</v>
      </c>
      <c r="AF215">
        <v>4880</v>
      </c>
      <c r="AG215">
        <v>4868</v>
      </c>
      <c r="AH215">
        <v>5708</v>
      </c>
      <c r="AI215">
        <v>6532</v>
      </c>
      <c r="AJ215">
        <v>7344</v>
      </c>
      <c r="AK215">
        <v>8140</v>
      </c>
      <c r="AL215">
        <v>8953</v>
      </c>
      <c r="AM215">
        <v>9850</v>
      </c>
      <c r="AN215">
        <v>10761</v>
      </c>
      <c r="AO215">
        <v>11684</v>
      </c>
      <c r="AP215">
        <v>10942</v>
      </c>
      <c r="AQ215">
        <v>10198</v>
      </c>
      <c r="AR215">
        <v>9456</v>
      </c>
      <c r="AS215">
        <v>8712</v>
      </c>
      <c r="AT215">
        <v>7970</v>
      </c>
      <c r="AU215">
        <v>7230</v>
      </c>
      <c r="AV215">
        <v>8894</v>
      </c>
      <c r="AW215">
        <v>10568</v>
      </c>
      <c r="AX215">
        <v>12233</v>
      </c>
      <c r="AY215">
        <v>13810</v>
      </c>
      <c r="AZ215">
        <v>14384</v>
      </c>
      <c r="BA215">
        <v>14793</v>
      </c>
      <c r="BB215" s="37">
        <v>15284</v>
      </c>
      <c r="BC215">
        <v>15795</v>
      </c>
      <c r="BD215">
        <v>16405</v>
      </c>
      <c r="BE215">
        <v>16365</v>
      </c>
      <c r="BF215">
        <v>16494</v>
      </c>
      <c r="BG215">
        <v>16540</v>
      </c>
      <c r="BH215">
        <v>16568</v>
      </c>
      <c r="BI215">
        <v>16584</v>
      </c>
      <c r="BJ215">
        <v>16584</v>
      </c>
      <c r="BK215">
        <v>16584</v>
      </c>
      <c r="BL215">
        <v>16584</v>
      </c>
      <c r="BM215">
        <v>16584</v>
      </c>
      <c r="BN215">
        <v>16584</v>
      </c>
      <c r="BO215">
        <v>16584</v>
      </c>
      <c r="BP215">
        <v>16584</v>
      </c>
      <c r="BQ215">
        <v>16584</v>
      </c>
      <c r="BR215">
        <v>16584</v>
      </c>
      <c r="BS215">
        <v>16584</v>
      </c>
      <c r="BT215">
        <v>16584</v>
      </c>
      <c r="BU215">
        <v>16584</v>
      </c>
      <c r="BV215">
        <v>16584</v>
      </c>
      <c r="BW215">
        <v>16584</v>
      </c>
      <c r="BX215">
        <v>16584</v>
      </c>
      <c r="BY215">
        <v>16584</v>
      </c>
      <c r="BZ215">
        <v>16584</v>
      </c>
      <c r="CA215">
        <v>16584</v>
      </c>
    </row>
    <row r="216" spans="2:79" x14ac:dyDescent="0.35">
      <c r="B216" s="139"/>
      <c r="D216" t="s">
        <v>2</v>
      </c>
      <c r="F216" t="s">
        <v>43</v>
      </c>
      <c r="K216">
        <f>SUM(K211:K215)</f>
        <v>1996977</v>
      </c>
      <c r="L216">
        <f t="shared" ref="L216:AC216" si="106">SUM(L211:L215)</f>
        <v>1996977</v>
      </c>
      <c r="M216">
        <f t="shared" si="106"/>
        <v>1996977</v>
      </c>
      <c r="N216">
        <f t="shared" si="106"/>
        <v>1996977</v>
      </c>
      <c r="O216">
        <f t="shared" si="106"/>
        <v>1996977</v>
      </c>
      <c r="P216">
        <f t="shared" si="106"/>
        <v>1996977</v>
      </c>
      <c r="Q216">
        <f t="shared" si="106"/>
        <v>1996977</v>
      </c>
      <c r="R216">
        <f t="shared" si="106"/>
        <v>1996977</v>
      </c>
      <c r="S216">
        <f t="shared" si="106"/>
        <v>1996977</v>
      </c>
      <c r="T216">
        <f t="shared" si="106"/>
        <v>1996977</v>
      </c>
      <c r="U216">
        <f t="shared" si="106"/>
        <v>1996977</v>
      </c>
      <c r="V216">
        <f t="shared" si="106"/>
        <v>1996977</v>
      </c>
      <c r="W216">
        <f t="shared" si="106"/>
        <v>1996977</v>
      </c>
      <c r="X216">
        <f t="shared" si="106"/>
        <v>1996977</v>
      </c>
      <c r="Y216">
        <f t="shared" si="106"/>
        <v>1996977</v>
      </c>
      <c r="Z216">
        <f t="shared" si="106"/>
        <v>1996977</v>
      </c>
      <c r="AA216">
        <f t="shared" si="106"/>
        <v>1996977</v>
      </c>
      <c r="AB216">
        <f t="shared" si="106"/>
        <v>1996977</v>
      </c>
      <c r="AC216">
        <f t="shared" si="106"/>
        <v>1996977</v>
      </c>
      <c r="AD216">
        <f>SUM(AD211:AD215)</f>
        <v>1996977</v>
      </c>
      <c r="AE216">
        <f t="shared" ref="AE216:CA216" si="107">SUM(AE211:AE215)</f>
        <v>1996053</v>
      </c>
      <c r="AF216">
        <f t="shared" si="107"/>
        <v>1995044</v>
      </c>
      <c r="AG216">
        <f t="shared" si="107"/>
        <v>1993859</v>
      </c>
      <c r="AH216">
        <f t="shared" si="107"/>
        <v>2001672</v>
      </c>
      <c r="AI216">
        <f t="shared" si="107"/>
        <v>2009515</v>
      </c>
      <c r="AJ216">
        <f t="shared" si="107"/>
        <v>2017407</v>
      </c>
      <c r="AK216">
        <f t="shared" si="107"/>
        <v>2025273</v>
      </c>
      <c r="AL216">
        <f t="shared" si="107"/>
        <v>2033489</v>
      </c>
      <c r="AM216">
        <f t="shared" si="107"/>
        <v>2041762</v>
      </c>
      <c r="AN216">
        <f t="shared" si="107"/>
        <v>2050035</v>
      </c>
      <c r="AO216">
        <f t="shared" si="107"/>
        <v>2058144</v>
      </c>
      <c r="AP216">
        <f t="shared" si="107"/>
        <v>2071149</v>
      </c>
      <c r="AQ216">
        <f t="shared" si="107"/>
        <v>2084307</v>
      </c>
      <c r="AR216">
        <f t="shared" si="107"/>
        <v>2097554</v>
      </c>
      <c r="AS216">
        <f t="shared" si="107"/>
        <v>2110760</v>
      </c>
      <c r="AT216">
        <f t="shared" si="107"/>
        <v>2124316</v>
      </c>
      <c r="AU216">
        <f t="shared" si="107"/>
        <v>2138363</v>
      </c>
      <c r="AV216">
        <f t="shared" si="107"/>
        <v>2122756</v>
      </c>
      <c r="AW216">
        <f t="shared" si="107"/>
        <v>2107464</v>
      </c>
      <c r="AX216">
        <f t="shared" si="107"/>
        <v>2093279</v>
      </c>
      <c r="AY216">
        <f t="shared" si="107"/>
        <v>2079010</v>
      </c>
      <c r="AZ216">
        <f t="shared" si="107"/>
        <v>2082001</v>
      </c>
      <c r="BA216">
        <f t="shared" si="107"/>
        <v>2084485</v>
      </c>
      <c r="BB216" s="37">
        <f t="shared" si="107"/>
        <v>2086539</v>
      </c>
      <c r="BC216">
        <f t="shared" si="107"/>
        <v>2088546</v>
      </c>
      <c r="BD216">
        <f t="shared" si="107"/>
        <v>2090655</v>
      </c>
      <c r="BE216">
        <f t="shared" si="107"/>
        <v>2091148</v>
      </c>
      <c r="BF216">
        <f t="shared" si="107"/>
        <v>2091940</v>
      </c>
      <c r="BG216">
        <f t="shared" si="107"/>
        <v>2092769</v>
      </c>
      <c r="BH216">
        <f t="shared" si="107"/>
        <v>2093224</v>
      </c>
      <c r="BI216">
        <f t="shared" si="107"/>
        <v>2093570</v>
      </c>
      <c r="BJ216">
        <f t="shared" si="107"/>
        <v>2093570</v>
      </c>
      <c r="BK216">
        <f t="shared" si="107"/>
        <v>2093570</v>
      </c>
      <c r="BL216">
        <f t="shared" si="107"/>
        <v>2093570</v>
      </c>
      <c r="BM216">
        <f t="shared" si="107"/>
        <v>2093570</v>
      </c>
      <c r="BN216">
        <f t="shared" si="107"/>
        <v>2093570</v>
      </c>
      <c r="BO216">
        <f t="shared" si="107"/>
        <v>2093570</v>
      </c>
      <c r="BP216">
        <f t="shared" si="107"/>
        <v>2093570</v>
      </c>
      <c r="BQ216">
        <f t="shared" si="107"/>
        <v>2093570</v>
      </c>
      <c r="BR216">
        <f t="shared" si="107"/>
        <v>2093570</v>
      </c>
      <c r="BS216">
        <f t="shared" si="107"/>
        <v>2093570</v>
      </c>
      <c r="BT216">
        <f t="shared" si="107"/>
        <v>2093570</v>
      </c>
      <c r="BU216">
        <f t="shared" si="107"/>
        <v>2093570</v>
      </c>
      <c r="BV216">
        <f t="shared" si="107"/>
        <v>2093570</v>
      </c>
      <c r="BW216">
        <f t="shared" si="107"/>
        <v>2093570</v>
      </c>
      <c r="BX216">
        <f t="shared" si="107"/>
        <v>2093570</v>
      </c>
      <c r="BY216">
        <f t="shared" si="107"/>
        <v>2093570</v>
      </c>
      <c r="BZ216">
        <f t="shared" si="107"/>
        <v>2093570</v>
      </c>
      <c r="CA216">
        <f t="shared" si="107"/>
        <v>2093570</v>
      </c>
    </row>
    <row r="217" spans="2:79" x14ac:dyDescent="0.35">
      <c r="B217" s="139"/>
      <c r="BB217" s="37"/>
    </row>
    <row r="218" spans="2:79" x14ac:dyDescent="0.35">
      <c r="B218" s="139"/>
      <c r="D218" s="1" t="s">
        <v>146</v>
      </c>
      <c r="F218" s="1" t="s">
        <v>149</v>
      </c>
      <c r="BB218" s="37"/>
    </row>
    <row r="219" spans="2:79" x14ac:dyDescent="0.35">
      <c r="B219" s="139" t="s">
        <v>265</v>
      </c>
      <c r="D219" t="s">
        <v>0</v>
      </c>
      <c r="F219" t="s">
        <v>36</v>
      </c>
      <c r="AD219">
        <f t="shared" ref="AD219:BI219" si="108">227-4.52*AD111</f>
        <v>148.37566536398117</v>
      </c>
      <c r="AE219">
        <f t="shared" si="108"/>
        <v>147.66413530072344</v>
      </c>
      <c r="AF219">
        <f t="shared" si="108"/>
        <v>146.95260523746563</v>
      </c>
      <c r="AG219">
        <f t="shared" si="108"/>
        <v>146.24107517420779</v>
      </c>
      <c r="AH219">
        <f t="shared" si="108"/>
        <v>145.52954511095007</v>
      </c>
      <c r="AI219">
        <f t="shared" si="108"/>
        <v>144.81801504769223</v>
      </c>
      <c r="AJ219">
        <f t="shared" si="108"/>
        <v>144.10648498443453</v>
      </c>
      <c r="AK219">
        <f t="shared" si="108"/>
        <v>143.39495492117666</v>
      </c>
      <c r="AL219">
        <f t="shared" si="108"/>
        <v>142.68342485791891</v>
      </c>
      <c r="AM219">
        <f t="shared" si="108"/>
        <v>142.33897995614203</v>
      </c>
      <c r="AN219">
        <f t="shared" si="108"/>
        <v>141.99453505436514</v>
      </c>
      <c r="AO219">
        <f t="shared" si="108"/>
        <v>141.65009015258829</v>
      </c>
      <c r="AP219">
        <f t="shared" si="108"/>
        <v>141.30564525081138</v>
      </c>
      <c r="AQ219">
        <f t="shared" si="108"/>
        <v>140.96120034903456</v>
      </c>
      <c r="AR219">
        <f t="shared" si="108"/>
        <v>140.61675544725773</v>
      </c>
      <c r="AS219">
        <f t="shared" si="108"/>
        <v>140.27231054548079</v>
      </c>
      <c r="AT219">
        <f t="shared" si="108"/>
        <v>139.92786564370391</v>
      </c>
      <c r="AU219">
        <f t="shared" si="108"/>
        <v>139.69641904238958</v>
      </c>
      <c r="AV219">
        <f t="shared" si="108"/>
        <v>139.46497244107525</v>
      </c>
      <c r="AW219">
        <f t="shared" si="108"/>
        <v>139.23352583976089</v>
      </c>
      <c r="AX219">
        <f t="shared" si="108"/>
        <v>139.00207923844658</v>
      </c>
      <c r="AY219">
        <f t="shared" si="108"/>
        <v>138.77063263713222</v>
      </c>
      <c r="AZ219">
        <f t="shared" si="108"/>
        <v>137.93034324517009</v>
      </c>
      <c r="BA219">
        <f t="shared" si="108"/>
        <v>137.09005385320799</v>
      </c>
      <c r="BB219" s="37">
        <f t="shared" si="108"/>
        <v>136.24976446124592</v>
      </c>
      <c r="BC219">
        <f t="shared" si="108"/>
        <v>135.40947506928381</v>
      </c>
      <c r="BD219">
        <f t="shared" si="108"/>
        <v>134.56918567732174</v>
      </c>
      <c r="BE219">
        <f t="shared" si="108"/>
        <v>133.1294770342121</v>
      </c>
      <c r="BF219">
        <f t="shared" si="108"/>
        <v>131.68976839110223</v>
      </c>
      <c r="BG219">
        <f t="shared" si="108"/>
        <v>130.25005974799302</v>
      </c>
      <c r="BH219">
        <f t="shared" si="108"/>
        <v>128.81035110488335</v>
      </c>
      <c r="BI219">
        <f t="shared" si="108"/>
        <v>128.81035110488335</v>
      </c>
      <c r="BJ219">
        <f t="shared" ref="BJ219:CA219" si="109">227-4.52*BJ111</f>
        <v>128.81035110488335</v>
      </c>
      <c r="BK219">
        <f t="shared" si="109"/>
        <v>128.81035110488335</v>
      </c>
      <c r="BL219">
        <f t="shared" si="109"/>
        <v>128.81035110488335</v>
      </c>
      <c r="BM219">
        <f t="shared" si="109"/>
        <v>128.81035110488335</v>
      </c>
      <c r="BN219">
        <f t="shared" si="109"/>
        <v>128.81035110488335</v>
      </c>
      <c r="BO219">
        <f t="shared" si="109"/>
        <v>128.81035110488335</v>
      </c>
      <c r="BP219">
        <f t="shared" si="109"/>
        <v>128.81035110488335</v>
      </c>
      <c r="BQ219">
        <f t="shared" si="109"/>
        <v>128.81035110488335</v>
      </c>
      <c r="BR219">
        <f t="shared" si="109"/>
        <v>128.81035110488335</v>
      </c>
      <c r="BS219">
        <f t="shared" si="109"/>
        <v>128.81035110488335</v>
      </c>
      <c r="BT219">
        <f t="shared" si="109"/>
        <v>128.81035110488335</v>
      </c>
      <c r="BU219">
        <f t="shared" si="109"/>
        <v>128.81035110488335</v>
      </c>
      <c r="BV219">
        <f t="shared" si="109"/>
        <v>128.81035110488335</v>
      </c>
      <c r="BW219">
        <f t="shared" si="109"/>
        <v>128.81035110488335</v>
      </c>
      <c r="BX219">
        <f t="shared" si="109"/>
        <v>128.81035110488335</v>
      </c>
      <c r="BY219">
        <f t="shared" si="109"/>
        <v>128.81035110488335</v>
      </c>
      <c r="BZ219">
        <f t="shared" si="109"/>
        <v>128.81035110488335</v>
      </c>
      <c r="CA219">
        <f t="shared" si="109"/>
        <v>128.81035110488335</v>
      </c>
    </row>
    <row r="220" spans="2:79" x14ac:dyDescent="0.35">
      <c r="B220" s="139" t="s">
        <v>265</v>
      </c>
      <c r="D220" t="s">
        <v>0</v>
      </c>
      <c r="F220" t="s">
        <v>37</v>
      </c>
      <c r="AD220">
        <f t="shared" ref="AD220:BI220" si="110">227-4.52*AD112</f>
        <v>141.59486360868613</v>
      </c>
      <c r="AE220">
        <f t="shared" si="110"/>
        <v>141.34599899870261</v>
      </c>
      <c r="AF220">
        <f t="shared" si="110"/>
        <v>141.09713438871916</v>
      </c>
      <c r="AG220">
        <f t="shared" si="110"/>
        <v>140.84826977873561</v>
      </c>
      <c r="AH220">
        <f t="shared" si="110"/>
        <v>140.5994051687521</v>
      </c>
      <c r="AI220">
        <f t="shared" si="110"/>
        <v>140.35054055876856</v>
      </c>
      <c r="AJ220">
        <f t="shared" si="110"/>
        <v>140.10167594878507</v>
      </c>
      <c r="AK220">
        <f t="shared" si="110"/>
        <v>139.85281133880156</v>
      </c>
      <c r="AL220">
        <f t="shared" si="110"/>
        <v>139.60394672881802</v>
      </c>
      <c r="AM220">
        <f t="shared" si="110"/>
        <v>139.14245079001694</v>
      </c>
      <c r="AN220">
        <f t="shared" si="110"/>
        <v>138.68095485121592</v>
      </c>
      <c r="AO220">
        <f t="shared" si="110"/>
        <v>138.21945891241484</v>
      </c>
      <c r="AP220">
        <f t="shared" si="110"/>
        <v>137.75796297361379</v>
      </c>
      <c r="AQ220">
        <f t="shared" si="110"/>
        <v>137.29646703481274</v>
      </c>
      <c r="AR220">
        <f t="shared" si="110"/>
        <v>136.83497109601171</v>
      </c>
      <c r="AS220">
        <f t="shared" si="110"/>
        <v>136.37347515721063</v>
      </c>
      <c r="AT220">
        <f t="shared" si="110"/>
        <v>135.91197921840961</v>
      </c>
      <c r="AU220">
        <f t="shared" si="110"/>
        <v>135.6225160286856</v>
      </c>
      <c r="AV220">
        <f t="shared" si="110"/>
        <v>135.33305283896169</v>
      </c>
      <c r="AW220">
        <f t="shared" si="110"/>
        <v>135.04358964923773</v>
      </c>
      <c r="AX220">
        <f t="shared" si="110"/>
        <v>134.7541264595138</v>
      </c>
      <c r="AY220">
        <f t="shared" si="110"/>
        <v>134.4646632697899</v>
      </c>
      <c r="AZ220">
        <f t="shared" si="110"/>
        <v>134.43836051198292</v>
      </c>
      <c r="BA220">
        <f t="shared" si="110"/>
        <v>134.41205775417598</v>
      </c>
      <c r="BB220" s="37">
        <f t="shared" si="110"/>
        <v>134.38575499636903</v>
      </c>
      <c r="BC220">
        <f t="shared" si="110"/>
        <v>134.35945223856214</v>
      </c>
      <c r="BD220">
        <f t="shared" si="110"/>
        <v>134.33314948075517</v>
      </c>
      <c r="BE220">
        <f t="shared" si="110"/>
        <v>135.07382720450985</v>
      </c>
      <c r="BF220">
        <f t="shared" si="110"/>
        <v>135.81450492826457</v>
      </c>
      <c r="BG220">
        <f t="shared" si="110"/>
        <v>136.55518265201931</v>
      </c>
      <c r="BH220">
        <f t="shared" si="110"/>
        <v>137.29586037577411</v>
      </c>
      <c r="BI220">
        <f t="shared" si="110"/>
        <v>137.29586037577411</v>
      </c>
      <c r="BJ220">
        <f t="shared" ref="BJ220:CA220" si="111">227-4.52*BJ112</f>
        <v>137.29586037577411</v>
      </c>
      <c r="BK220">
        <f t="shared" si="111"/>
        <v>137.29586037577411</v>
      </c>
      <c r="BL220">
        <f t="shared" si="111"/>
        <v>137.29586037577411</v>
      </c>
      <c r="BM220">
        <f t="shared" si="111"/>
        <v>137.29586037577411</v>
      </c>
      <c r="BN220">
        <f t="shared" si="111"/>
        <v>137.29586037577411</v>
      </c>
      <c r="BO220">
        <f t="shared" si="111"/>
        <v>137.29586037577411</v>
      </c>
      <c r="BP220">
        <f t="shared" si="111"/>
        <v>137.29586037577411</v>
      </c>
      <c r="BQ220">
        <f t="shared" si="111"/>
        <v>137.29586037577411</v>
      </c>
      <c r="BR220">
        <f t="shared" si="111"/>
        <v>137.29586037577411</v>
      </c>
      <c r="BS220">
        <f t="shared" si="111"/>
        <v>137.29586037577411</v>
      </c>
      <c r="BT220">
        <f t="shared" si="111"/>
        <v>137.29586037577411</v>
      </c>
      <c r="BU220">
        <f t="shared" si="111"/>
        <v>137.29586037577411</v>
      </c>
      <c r="BV220">
        <f t="shared" si="111"/>
        <v>137.29586037577411</v>
      </c>
      <c r="BW220">
        <f t="shared" si="111"/>
        <v>137.29586037577411</v>
      </c>
      <c r="BX220">
        <f t="shared" si="111"/>
        <v>137.29586037577411</v>
      </c>
      <c r="BY220">
        <f t="shared" si="111"/>
        <v>137.29586037577411</v>
      </c>
      <c r="BZ220">
        <f t="shared" si="111"/>
        <v>137.29586037577411</v>
      </c>
      <c r="CA220">
        <f t="shared" si="111"/>
        <v>137.29586037577411</v>
      </c>
    </row>
    <row r="221" spans="2:79" x14ac:dyDescent="0.35">
      <c r="B221" s="139" t="s">
        <v>265</v>
      </c>
      <c r="D221" t="s">
        <v>0</v>
      </c>
      <c r="F221" t="s">
        <v>38</v>
      </c>
      <c r="AD221">
        <f t="shared" ref="AD221:BI221" si="112">256-4.52*AD113</f>
        <v>194.78253119001948</v>
      </c>
      <c r="AE221">
        <f t="shared" si="112"/>
        <v>193.51806870387583</v>
      </c>
      <c r="AF221">
        <f t="shared" si="112"/>
        <v>192.25360621773223</v>
      </c>
      <c r="AG221">
        <f t="shared" si="112"/>
        <v>190.98914373158854</v>
      </c>
      <c r="AH221">
        <f t="shared" si="112"/>
        <v>189.72468124544508</v>
      </c>
      <c r="AI221">
        <f t="shared" si="112"/>
        <v>188.46021875930148</v>
      </c>
      <c r="AJ221">
        <f t="shared" si="112"/>
        <v>187.19575627315788</v>
      </c>
      <c r="AK221">
        <f t="shared" si="112"/>
        <v>185.93129378701423</v>
      </c>
      <c r="AL221">
        <f t="shared" si="112"/>
        <v>184.66683130087063</v>
      </c>
      <c r="AM221">
        <f t="shared" si="112"/>
        <v>184.01052457859356</v>
      </c>
      <c r="AN221">
        <f t="shared" si="112"/>
        <v>183.35421785631701</v>
      </c>
      <c r="AO221">
        <f t="shared" si="112"/>
        <v>182.69791113403997</v>
      </c>
      <c r="AP221">
        <f t="shared" si="112"/>
        <v>182.04160441176339</v>
      </c>
      <c r="AQ221">
        <f t="shared" si="112"/>
        <v>181.38529768948635</v>
      </c>
      <c r="AR221">
        <f t="shared" si="112"/>
        <v>180.72899096720971</v>
      </c>
      <c r="AS221">
        <f t="shared" si="112"/>
        <v>180.0726842449327</v>
      </c>
      <c r="AT221">
        <f t="shared" si="112"/>
        <v>179.41637752265609</v>
      </c>
      <c r="AU221">
        <f t="shared" si="112"/>
        <v>178.49813432706327</v>
      </c>
      <c r="AV221">
        <f t="shared" si="112"/>
        <v>177.57989113147096</v>
      </c>
      <c r="AW221">
        <f t="shared" si="112"/>
        <v>176.66164793587816</v>
      </c>
      <c r="AX221">
        <f t="shared" si="112"/>
        <v>175.7434047402858</v>
      </c>
      <c r="AY221">
        <f t="shared" si="112"/>
        <v>174.825161544693</v>
      </c>
      <c r="AZ221">
        <f t="shared" si="112"/>
        <v>174.95042124428647</v>
      </c>
      <c r="BA221">
        <f t="shared" si="112"/>
        <v>175.07568094387946</v>
      </c>
      <c r="BB221" s="37">
        <f t="shared" si="112"/>
        <v>175.20094064347293</v>
      </c>
      <c r="BC221">
        <f t="shared" si="112"/>
        <v>175.32620034306638</v>
      </c>
      <c r="BD221">
        <f t="shared" si="112"/>
        <v>175.45146004265939</v>
      </c>
      <c r="BE221">
        <f t="shared" si="112"/>
        <v>175.83566779930248</v>
      </c>
      <c r="BF221">
        <f t="shared" si="112"/>
        <v>176.21987555594555</v>
      </c>
      <c r="BG221">
        <f t="shared" si="112"/>
        <v>176.60408331258873</v>
      </c>
      <c r="BH221">
        <f t="shared" si="112"/>
        <v>176.98829106923137</v>
      </c>
      <c r="BI221">
        <f t="shared" si="112"/>
        <v>176.98829106923137</v>
      </c>
      <c r="BJ221">
        <f t="shared" ref="BJ221:CA221" si="113">256-4.52*BJ113</f>
        <v>176.98829106923137</v>
      </c>
      <c r="BK221">
        <f t="shared" si="113"/>
        <v>176.98829106923137</v>
      </c>
      <c r="BL221">
        <f t="shared" si="113"/>
        <v>176.98829106923137</v>
      </c>
      <c r="BM221">
        <f t="shared" si="113"/>
        <v>176.98829106923137</v>
      </c>
      <c r="BN221">
        <f t="shared" si="113"/>
        <v>176.98829106923137</v>
      </c>
      <c r="BO221">
        <f t="shared" si="113"/>
        <v>176.98829106923137</v>
      </c>
      <c r="BP221">
        <f t="shared" si="113"/>
        <v>176.98829106923137</v>
      </c>
      <c r="BQ221">
        <f t="shared" si="113"/>
        <v>176.98829106923137</v>
      </c>
      <c r="BR221">
        <f t="shared" si="113"/>
        <v>176.98829106923137</v>
      </c>
      <c r="BS221">
        <f t="shared" si="113"/>
        <v>176.98829106923137</v>
      </c>
      <c r="BT221">
        <f t="shared" si="113"/>
        <v>176.98829106923137</v>
      </c>
      <c r="BU221">
        <f t="shared" si="113"/>
        <v>176.98829106923137</v>
      </c>
      <c r="BV221">
        <f t="shared" si="113"/>
        <v>176.98829106923137</v>
      </c>
      <c r="BW221">
        <f t="shared" si="113"/>
        <v>176.98829106923137</v>
      </c>
      <c r="BX221">
        <f t="shared" si="113"/>
        <v>176.98829106923137</v>
      </c>
      <c r="BY221">
        <f t="shared" si="113"/>
        <v>176.98829106923137</v>
      </c>
      <c r="BZ221">
        <f t="shared" si="113"/>
        <v>176.98829106923137</v>
      </c>
      <c r="CA221">
        <f t="shared" si="113"/>
        <v>176.98829106923137</v>
      </c>
    </row>
    <row r="222" spans="2:79" x14ac:dyDescent="0.35">
      <c r="B222" s="139" t="s">
        <v>265</v>
      </c>
      <c r="D222" t="s">
        <v>0</v>
      </c>
      <c r="F222" t="s">
        <v>39</v>
      </c>
      <c r="AD222">
        <f t="shared" ref="AD222:BI222" si="114">298-4.52*AD114</f>
        <v>260.67195547108759</v>
      </c>
      <c r="AE222">
        <f t="shared" si="114"/>
        <v>259.59350737112823</v>
      </c>
      <c r="AF222">
        <f t="shared" si="114"/>
        <v>258.51505927116887</v>
      </c>
      <c r="AG222">
        <f t="shared" si="114"/>
        <v>257.43661117120956</v>
      </c>
      <c r="AH222">
        <f t="shared" si="114"/>
        <v>256.35816307125026</v>
      </c>
      <c r="AI222">
        <f t="shared" si="114"/>
        <v>255.27971497129096</v>
      </c>
      <c r="AJ222">
        <f t="shared" si="114"/>
        <v>254.2012668713316</v>
      </c>
      <c r="AK222">
        <f t="shared" si="114"/>
        <v>253.12281877137229</v>
      </c>
      <c r="AL222">
        <f t="shared" si="114"/>
        <v>252.04437067141293</v>
      </c>
      <c r="AM222">
        <f t="shared" si="114"/>
        <v>251.02227258228623</v>
      </c>
      <c r="AN222">
        <f t="shared" si="114"/>
        <v>250.00017449315956</v>
      </c>
      <c r="AO222">
        <f t="shared" si="114"/>
        <v>248.97807640403286</v>
      </c>
      <c r="AP222">
        <f t="shared" si="114"/>
        <v>247.95597831490593</v>
      </c>
      <c r="AQ222">
        <f t="shared" si="114"/>
        <v>246.93388022577955</v>
      </c>
      <c r="AR222">
        <f t="shared" si="114"/>
        <v>245.91178213665273</v>
      </c>
      <c r="AS222">
        <f t="shared" si="114"/>
        <v>244.88968404752586</v>
      </c>
      <c r="AT222">
        <f t="shared" si="114"/>
        <v>243.8675859583995</v>
      </c>
      <c r="AU222">
        <f t="shared" si="114"/>
        <v>243.25682598499131</v>
      </c>
      <c r="AV222">
        <f t="shared" si="114"/>
        <v>242.64606601158314</v>
      </c>
      <c r="AW222">
        <f t="shared" si="114"/>
        <v>242.03530603817495</v>
      </c>
      <c r="AX222">
        <f t="shared" si="114"/>
        <v>241.42454606476679</v>
      </c>
      <c r="AY222">
        <f t="shared" si="114"/>
        <v>240.81378609135859</v>
      </c>
      <c r="AZ222">
        <f t="shared" si="114"/>
        <v>240.27924402479232</v>
      </c>
      <c r="BA222">
        <f t="shared" si="114"/>
        <v>239.74470195822599</v>
      </c>
      <c r="BB222" s="37">
        <f t="shared" si="114"/>
        <v>239.21015989165969</v>
      </c>
      <c r="BC222">
        <f t="shared" si="114"/>
        <v>238.67561782509381</v>
      </c>
      <c r="BD222">
        <f t="shared" si="114"/>
        <v>238.14107575852751</v>
      </c>
      <c r="BE222">
        <f t="shared" si="114"/>
        <v>237.96746070931374</v>
      </c>
      <c r="BF222">
        <f t="shared" si="114"/>
        <v>237.79384566009995</v>
      </c>
      <c r="BG222">
        <f t="shared" si="114"/>
        <v>237.62023061088661</v>
      </c>
      <c r="BH222">
        <f t="shared" si="114"/>
        <v>237.44661556167281</v>
      </c>
      <c r="BI222">
        <f t="shared" si="114"/>
        <v>237.44661556167281</v>
      </c>
      <c r="BJ222">
        <f t="shared" ref="BJ222:CA222" si="115">298-4.52*BJ114</f>
        <v>237.44661556167281</v>
      </c>
      <c r="BK222">
        <f t="shared" si="115"/>
        <v>237.44661556167281</v>
      </c>
      <c r="BL222">
        <f t="shared" si="115"/>
        <v>237.44661556167281</v>
      </c>
      <c r="BM222">
        <f t="shared" si="115"/>
        <v>237.44661556167281</v>
      </c>
      <c r="BN222">
        <f t="shared" si="115"/>
        <v>237.44661556167281</v>
      </c>
      <c r="BO222">
        <f t="shared" si="115"/>
        <v>237.44661556167281</v>
      </c>
      <c r="BP222">
        <f t="shared" si="115"/>
        <v>237.44661556167281</v>
      </c>
      <c r="BQ222">
        <f t="shared" si="115"/>
        <v>237.44661556167281</v>
      </c>
      <c r="BR222">
        <f t="shared" si="115"/>
        <v>237.44661556167281</v>
      </c>
      <c r="BS222">
        <f t="shared" si="115"/>
        <v>237.44661556167281</v>
      </c>
      <c r="BT222">
        <f t="shared" si="115"/>
        <v>237.44661556167281</v>
      </c>
      <c r="BU222">
        <f t="shared" si="115"/>
        <v>237.44661556167281</v>
      </c>
      <c r="BV222">
        <f t="shared" si="115"/>
        <v>237.44661556167281</v>
      </c>
      <c r="BW222">
        <f t="shared" si="115"/>
        <v>237.44661556167281</v>
      </c>
      <c r="BX222">
        <f t="shared" si="115"/>
        <v>237.44661556167281</v>
      </c>
      <c r="BY222">
        <f t="shared" si="115"/>
        <v>237.44661556167281</v>
      </c>
      <c r="BZ222">
        <f t="shared" si="115"/>
        <v>237.44661556167281</v>
      </c>
      <c r="CA222">
        <f t="shared" si="115"/>
        <v>237.44661556167281</v>
      </c>
    </row>
    <row r="223" spans="2:79" x14ac:dyDescent="0.35">
      <c r="B223" s="139" t="s">
        <v>265</v>
      </c>
      <c r="D223" t="s">
        <v>0</v>
      </c>
      <c r="F223" t="s">
        <v>40</v>
      </c>
      <c r="AD223">
        <f t="shared" ref="AD223:BI223" si="116">187-4.52*AD115</f>
        <v>165.12858763745231</v>
      </c>
      <c r="AE223">
        <f t="shared" si="116"/>
        <v>165.37870646881944</v>
      </c>
      <c r="AF223">
        <f t="shared" si="116"/>
        <v>165.62882530018652</v>
      </c>
      <c r="AG223">
        <f t="shared" si="116"/>
        <v>165.87894413155365</v>
      </c>
      <c r="AH223">
        <f t="shared" si="116"/>
        <v>166.12906296292076</v>
      </c>
      <c r="AI223">
        <f t="shared" si="116"/>
        <v>166.37918179428789</v>
      </c>
      <c r="AJ223">
        <f t="shared" si="116"/>
        <v>166.62930062565496</v>
      </c>
      <c r="AK223">
        <f t="shared" si="116"/>
        <v>166.8794194570221</v>
      </c>
      <c r="AL223">
        <f t="shared" si="116"/>
        <v>167.12953828838923</v>
      </c>
      <c r="AM223">
        <f t="shared" si="116"/>
        <v>166.65749785585319</v>
      </c>
      <c r="AN223">
        <f t="shared" si="116"/>
        <v>166.18545742331716</v>
      </c>
      <c r="AO223">
        <f t="shared" si="116"/>
        <v>165.71341699078116</v>
      </c>
      <c r="AP223">
        <f t="shared" si="116"/>
        <v>165.24137655824515</v>
      </c>
      <c r="AQ223">
        <f t="shared" si="116"/>
        <v>164.76933612570915</v>
      </c>
      <c r="AR223">
        <f t="shared" si="116"/>
        <v>164.29729569317314</v>
      </c>
      <c r="AS223">
        <f t="shared" si="116"/>
        <v>163.82525526063714</v>
      </c>
      <c r="AT223">
        <f t="shared" si="116"/>
        <v>163.35321482810113</v>
      </c>
      <c r="AU223">
        <f t="shared" si="116"/>
        <v>161.7037726922336</v>
      </c>
      <c r="AV223">
        <f t="shared" si="116"/>
        <v>160.05433055636601</v>
      </c>
      <c r="AW223">
        <f t="shared" si="116"/>
        <v>158.40488842049848</v>
      </c>
      <c r="AX223">
        <f t="shared" si="116"/>
        <v>156.75544628463095</v>
      </c>
      <c r="AY223">
        <f t="shared" si="116"/>
        <v>155.10600414876342</v>
      </c>
      <c r="AZ223">
        <f t="shared" si="116"/>
        <v>155.04412289902626</v>
      </c>
      <c r="BA223">
        <f t="shared" si="116"/>
        <v>154.98224164928919</v>
      </c>
      <c r="BB223" s="37">
        <f t="shared" si="116"/>
        <v>154.92036039955207</v>
      </c>
      <c r="BC223">
        <f t="shared" si="116"/>
        <v>154.85847914981497</v>
      </c>
      <c r="BD223">
        <f t="shared" si="116"/>
        <v>154.79659790007787</v>
      </c>
      <c r="BE223">
        <f t="shared" si="116"/>
        <v>154.27118859774208</v>
      </c>
      <c r="BF223">
        <f t="shared" si="116"/>
        <v>153.74577929540635</v>
      </c>
      <c r="BG223">
        <f t="shared" si="116"/>
        <v>153.22036999307059</v>
      </c>
      <c r="BH223">
        <f t="shared" si="116"/>
        <v>152.69496069073483</v>
      </c>
      <c r="BI223">
        <f t="shared" si="116"/>
        <v>152.69496069073483</v>
      </c>
      <c r="BJ223">
        <f t="shared" ref="BJ223:CA223" si="117">187-4.52*BJ115</f>
        <v>152.69496069073483</v>
      </c>
      <c r="BK223">
        <f t="shared" si="117"/>
        <v>152.69496069073483</v>
      </c>
      <c r="BL223">
        <f t="shared" si="117"/>
        <v>152.69496069073483</v>
      </c>
      <c r="BM223">
        <f t="shared" si="117"/>
        <v>152.69496069073483</v>
      </c>
      <c r="BN223">
        <f t="shared" si="117"/>
        <v>152.69496069073483</v>
      </c>
      <c r="BO223">
        <f t="shared" si="117"/>
        <v>152.69496069073483</v>
      </c>
      <c r="BP223">
        <f t="shared" si="117"/>
        <v>152.69496069073483</v>
      </c>
      <c r="BQ223">
        <f t="shared" si="117"/>
        <v>152.69496069073483</v>
      </c>
      <c r="BR223">
        <f t="shared" si="117"/>
        <v>152.69496069073483</v>
      </c>
      <c r="BS223">
        <f t="shared" si="117"/>
        <v>152.69496069073483</v>
      </c>
      <c r="BT223">
        <f t="shared" si="117"/>
        <v>152.69496069073483</v>
      </c>
      <c r="BU223">
        <f t="shared" si="117"/>
        <v>152.69496069073483</v>
      </c>
      <c r="BV223">
        <f t="shared" si="117"/>
        <v>152.69496069073483</v>
      </c>
      <c r="BW223">
        <f t="shared" si="117"/>
        <v>152.69496069073483</v>
      </c>
      <c r="BX223">
        <f t="shared" si="117"/>
        <v>152.69496069073483</v>
      </c>
      <c r="BY223">
        <f t="shared" si="117"/>
        <v>152.69496069073483</v>
      </c>
      <c r="BZ223">
        <f t="shared" si="117"/>
        <v>152.69496069073483</v>
      </c>
      <c r="CA223">
        <f t="shared" si="117"/>
        <v>152.69496069073483</v>
      </c>
    </row>
    <row r="224" spans="2:79" x14ac:dyDescent="0.35">
      <c r="B224" s="139"/>
      <c r="BB224" s="37"/>
    </row>
    <row r="225" spans="2:79" x14ac:dyDescent="0.35">
      <c r="B225" s="139"/>
      <c r="D225" s="1" t="s">
        <v>146</v>
      </c>
      <c r="F225" s="1" t="s">
        <v>149</v>
      </c>
      <c r="BB225" s="37"/>
    </row>
    <row r="226" spans="2:79" x14ac:dyDescent="0.35">
      <c r="B226" s="139" t="s">
        <v>265</v>
      </c>
      <c r="D226" t="s">
        <v>2</v>
      </c>
      <c r="F226" t="s">
        <v>36</v>
      </c>
      <c r="AD226">
        <f t="shared" ref="AD226:BI226" si="118">227-4.52*AD118</f>
        <v>168.21751570062071</v>
      </c>
      <c r="AE226">
        <f t="shared" si="118"/>
        <v>167.25299062804942</v>
      </c>
      <c r="AF226">
        <f t="shared" si="118"/>
        <v>166.28846555547847</v>
      </c>
      <c r="AG226">
        <f t="shared" si="118"/>
        <v>165.32394048290854</v>
      </c>
      <c r="AH226">
        <f t="shared" si="118"/>
        <v>164.35941541033716</v>
      </c>
      <c r="AI226">
        <f t="shared" si="118"/>
        <v>163.39489033776582</v>
      </c>
      <c r="AJ226">
        <f t="shared" si="118"/>
        <v>162.43036526519455</v>
      </c>
      <c r="AK226">
        <f t="shared" si="118"/>
        <v>161.46584019262315</v>
      </c>
      <c r="AL226">
        <f t="shared" si="118"/>
        <v>160.5013151200518</v>
      </c>
      <c r="AM226">
        <f t="shared" si="118"/>
        <v>159.53679004748048</v>
      </c>
      <c r="AN226">
        <f t="shared" si="118"/>
        <v>158.57226497490916</v>
      </c>
      <c r="AO226">
        <f t="shared" si="118"/>
        <v>157.60773990233798</v>
      </c>
      <c r="AP226">
        <f t="shared" si="118"/>
        <v>156.64321482976658</v>
      </c>
      <c r="AQ226">
        <f t="shared" si="118"/>
        <v>156.06286223021402</v>
      </c>
      <c r="AR226">
        <f t="shared" si="118"/>
        <v>155.48250963066153</v>
      </c>
      <c r="AS226">
        <f t="shared" si="118"/>
        <v>154.90215703110908</v>
      </c>
      <c r="AT226">
        <f t="shared" si="118"/>
        <v>154.32180443155653</v>
      </c>
      <c r="AU226">
        <f t="shared" si="118"/>
        <v>153.74145183200409</v>
      </c>
      <c r="AV226">
        <f t="shared" si="118"/>
        <v>152.64889356217799</v>
      </c>
      <c r="AW226">
        <f t="shared" si="118"/>
        <v>151.55633529235195</v>
      </c>
      <c r="AX226">
        <f t="shared" si="118"/>
        <v>150.46377702252585</v>
      </c>
      <c r="AY226">
        <f t="shared" si="118"/>
        <v>149.3712187526998</v>
      </c>
      <c r="AZ226">
        <f t="shared" si="118"/>
        <v>149.91405188669233</v>
      </c>
      <c r="BA226">
        <f t="shared" si="118"/>
        <v>150.45688502068487</v>
      </c>
      <c r="BB226">
        <f t="shared" si="118"/>
        <v>150.99971815467742</v>
      </c>
      <c r="BC226">
        <f t="shared" si="118"/>
        <v>151.54255128867001</v>
      </c>
      <c r="BD226">
        <f t="shared" si="118"/>
        <v>152.08538442266257</v>
      </c>
      <c r="BE226">
        <f t="shared" si="118"/>
        <v>152.57571136296326</v>
      </c>
      <c r="BF226">
        <f t="shared" si="118"/>
        <v>153.06603830326384</v>
      </c>
      <c r="BG226">
        <f t="shared" si="118"/>
        <v>153.5563652435645</v>
      </c>
      <c r="BH226">
        <f t="shared" si="118"/>
        <v>154.04669218386516</v>
      </c>
      <c r="BI226">
        <f t="shared" si="118"/>
        <v>154.04669218386516</v>
      </c>
      <c r="BJ226">
        <f t="shared" ref="BJ226:CA226" si="119">227-4.52*BJ118</f>
        <v>154.04669218386516</v>
      </c>
      <c r="BK226">
        <f t="shared" si="119"/>
        <v>154.04669218386516</v>
      </c>
      <c r="BL226">
        <f t="shared" si="119"/>
        <v>154.04669218386516</v>
      </c>
      <c r="BM226">
        <f t="shared" si="119"/>
        <v>154.04669218386516</v>
      </c>
      <c r="BN226">
        <f t="shared" si="119"/>
        <v>154.04669218386516</v>
      </c>
      <c r="BO226">
        <f t="shared" si="119"/>
        <v>154.04669218386516</v>
      </c>
      <c r="BP226">
        <f t="shared" si="119"/>
        <v>154.04669218386516</v>
      </c>
      <c r="BQ226">
        <f t="shared" si="119"/>
        <v>154.04669218386516</v>
      </c>
      <c r="BR226">
        <f t="shared" si="119"/>
        <v>154.04669218386516</v>
      </c>
      <c r="BS226">
        <f t="shared" si="119"/>
        <v>154.04669218386516</v>
      </c>
      <c r="BT226">
        <f t="shared" si="119"/>
        <v>154.04669218386516</v>
      </c>
      <c r="BU226">
        <f t="shared" si="119"/>
        <v>154.04669218386516</v>
      </c>
      <c r="BV226">
        <f t="shared" si="119"/>
        <v>154.04669218386516</v>
      </c>
      <c r="BW226">
        <f t="shared" si="119"/>
        <v>154.04669218386516</v>
      </c>
      <c r="BX226">
        <f t="shared" si="119"/>
        <v>154.04669218386516</v>
      </c>
      <c r="BY226">
        <f t="shared" si="119"/>
        <v>154.04669218386516</v>
      </c>
      <c r="BZ226">
        <f t="shared" si="119"/>
        <v>154.04669218386516</v>
      </c>
      <c r="CA226">
        <f t="shared" si="119"/>
        <v>154.04669218386516</v>
      </c>
    </row>
    <row r="227" spans="2:79" x14ac:dyDescent="0.35">
      <c r="B227" s="139" t="s">
        <v>265</v>
      </c>
      <c r="D227" t="s">
        <v>2</v>
      </c>
      <c r="F227" t="s">
        <v>37</v>
      </c>
      <c r="AD227">
        <f t="shared" ref="AD227:BI227" si="120">227-4.52*AD119</f>
        <v>172.2184976287827</v>
      </c>
      <c r="AE227">
        <f t="shared" si="120"/>
        <v>170.59504627471716</v>
      </c>
      <c r="AF227">
        <f t="shared" si="120"/>
        <v>168.97159492065168</v>
      </c>
      <c r="AG227">
        <f t="shared" si="120"/>
        <v>167.34814356658839</v>
      </c>
      <c r="AH227">
        <f t="shared" si="120"/>
        <v>165.7246922125226</v>
      </c>
      <c r="AI227">
        <f t="shared" si="120"/>
        <v>164.10124085845683</v>
      </c>
      <c r="AJ227">
        <f t="shared" si="120"/>
        <v>162.47778950439113</v>
      </c>
      <c r="AK227">
        <f t="shared" si="120"/>
        <v>160.85433815032536</v>
      </c>
      <c r="AL227">
        <f t="shared" si="120"/>
        <v>159.23088679625957</v>
      </c>
      <c r="AM227">
        <f t="shared" si="120"/>
        <v>157.60743544219383</v>
      </c>
      <c r="AN227">
        <f t="shared" si="120"/>
        <v>155.98398408812807</v>
      </c>
      <c r="AO227">
        <f t="shared" si="120"/>
        <v>154.3605327340623</v>
      </c>
      <c r="AP227">
        <f t="shared" si="120"/>
        <v>152.73708137999657</v>
      </c>
      <c r="AQ227">
        <f t="shared" si="120"/>
        <v>152.24519498826768</v>
      </c>
      <c r="AR227">
        <f t="shared" si="120"/>
        <v>151.7533085965388</v>
      </c>
      <c r="AS227">
        <f t="shared" si="120"/>
        <v>151.26142220480989</v>
      </c>
      <c r="AT227">
        <f t="shared" si="120"/>
        <v>150.76953581308103</v>
      </c>
      <c r="AU227">
        <f t="shared" si="120"/>
        <v>150.27764942135212</v>
      </c>
      <c r="AV227">
        <f t="shared" si="120"/>
        <v>149.45179538804999</v>
      </c>
      <c r="AW227">
        <f t="shared" si="120"/>
        <v>148.62594135474779</v>
      </c>
      <c r="AX227">
        <f t="shared" si="120"/>
        <v>147.80008732144563</v>
      </c>
      <c r="AY227">
        <f t="shared" si="120"/>
        <v>146.97423328814347</v>
      </c>
      <c r="AZ227">
        <f t="shared" si="120"/>
        <v>145.27772288368044</v>
      </c>
      <c r="BA227">
        <f t="shared" si="120"/>
        <v>143.58121247921736</v>
      </c>
      <c r="BB227">
        <f t="shared" si="120"/>
        <v>141.88470207475439</v>
      </c>
      <c r="BC227">
        <f t="shared" si="120"/>
        <v>140.18819167029136</v>
      </c>
      <c r="BD227">
        <f t="shared" si="120"/>
        <v>138.4916812658283</v>
      </c>
      <c r="BE227">
        <f t="shared" si="120"/>
        <v>140.10207807691251</v>
      </c>
      <c r="BF227">
        <f t="shared" si="120"/>
        <v>141.71247488799673</v>
      </c>
      <c r="BG227">
        <f t="shared" si="120"/>
        <v>143.32287169908088</v>
      </c>
      <c r="BH227">
        <f t="shared" si="120"/>
        <v>144.93326851016508</v>
      </c>
      <c r="BI227">
        <f t="shared" si="120"/>
        <v>144.93326851016508</v>
      </c>
      <c r="BJ227">
        <f t="shared" ref="BJ227:CA227" si="121">227-4.52*BJ119</f>
        <v>144.93326851016508</v>
      </c>
      <c r="BK227">
        <f t="shared" si="121"/>
        <v>144.93326851016508</v>
      </c>
      <c r="BL227">
        <f t="shared" si="121"/>
        <v>144.93326851016508</v>
      </c>
      <c r="BM227">
        <f t="shared" si="121"/>
        <v>144.93326851016508</v>
      </c>
      <c r="BN227">
        <f t="shared" si="121"/>
        <v>144.93326851016508</v>
      </c>
      <c r="BO227">
        <f t="shared" si="121"/>
        <v>144.93326851016508</v>
      </c>
      <c r="BP227">
        <f t="shared" si="121"/>
        <v>144.93326851016508</v>
      </c>
      <c r="BQ227">
        <f t="shared" si="121"/>
        <v>144.93326851016508</v>
      </c>
      <c r="BR227">
        <f t="shared" si="121"/>
        <v>144.93326851016508</v>
      </c>
      <c r="BS227">
        <f t="shared" si="121"/>
        <v>144.93326851016508</v>
      </c>
      <c r="BT227">
        <f t="shared" si="121"/>
        <v>144.93326851016508</v>
      </c>
      <c r="BU227">
        <f t="shared" si="121"/>
        <v>144.93326851016508</v>
      </c>
      <c r="BV227">
        <f t="shared" si="121"/>
        <v>144.93326851016508</v>
      </c>
      <c r="BW227">
        <f t="shared" si="121"/>
        <v>144.93326851016508</v>
      </c>
      <c r="BX227">
        <f t="shared" si="121"/>
        <v>144.93326851016508</v>
      </c>
      <c r="BY227">
        <f t="shared" si="121"/>
        <v>144.93326851016508</v>
      </c>
      <c r="BZ227">
        <f t="shared" si="121"/>
        <v>144.93326851016508</v>
      </c>
      <c r="CA227">
        <f t="shared" si="121"/>
        <v>144.93326851016508</v>
      </c>
    </row>
    <row r="228" spans="2:79" x14ac:dyDescent="0.35">
      <c r="B228" s="139" t="s">
        <v>265</v>
      </c>
      <c r="D228" t="s">
        <v>2</v>
      </c>
      <c r="F228" t="s">
        <v>38</v>
      </c>
      <c r="AD228">
        <f t="shared" ref="AD228:BI228" si="122">256-4.52*AD120</f>
        <v>216.40066445563656</v>
      </c>
      <c r="AE228">
        <f t="shared" si="122"/>
        <v>215.17912405496511</v>
      </c>
      <c r="AF228">
        <f t="shared" si="122"/>
        <v>213.9575836542935</v>
      </c>
      <c r="AG228">
        <f t="shared" si="122"/>
        <v>212.73604325362356</v>
      </c>
      <c r="AH228">
        <f t="shared" si="122"/>
        <v>211.51450285295184</v>
      </c>
      <c r="AI228">
        <f t="shared" si="122"/>
        <v>210.29296245228008</v>
      </c>
      <c r="AJ228">
        <f t="shared" si="122"/>
        <v>209.07142205160835</v>
      </c>
      <c r="AK228">
        <f t="shared" si="122"/>
        <v>207.84988165093657</v>
      </c>
      <c r="AL228">
        <f t="shared" si="122"/>
        <v>206.62834125026484</v>
      </c>
      <c r="AM228">
        <f t="shared" si="122"/>
        <v>205.40680084959308</v>
      </c>
      <c r="AN228">
        <f t="shared" si="122"/>
        <v>204.1852604489213</v>
      </c>
      <c r="AO228">
        <f t="shared" si="122"/>
        <v>202.96372004824957</v>
      </c>
      <c r="AP228">
        <f t="shared" si="122"/>
        <v>201.74217964757784</v>
      </c>
      <c r="AQ228">
        <f t="shared" si="122"/>
        <v>200.75291465673237</v>
      </c>
      <c r="AR228">
        <f t="shared" si="122"/>
        <v>199.76364966588693</v>
      </c>
      <c r="AS228">
        <f t="shared" si="122"/>
        <v>198.77438467504143</v>
      </c>
      <c r="AT228">
        <f t="shared" si="122"/>
        <v>197.78511968419599</v>
      </c>
      <c r="AU228">
        <f t="shared" si="122"/>
        <v>197.05209762614658</v>
      </c>
      <c r="AV228">
        <f t="shared" si="122"/>
        <v>196.31907556809719</v>
      </c>
      <c r="AW228">
        <f t="shared" si="122"/>
        <v>195.58605351004772</v>
      </c>
      <c r="AX228">
        <f t="shared" si="122"/>
        <v>194.85303145199831</v>
      </c>
      <c r="AY228">
        <f t="shared" si="122"/>
        <v>194.12000939394883</v>
      </c>
      <c r="AZ228">
        <f t="shared" si="122"/>
        <v>192.74076798093068</v>
      </c>
      <c r="BA228">
        <f t="shared" si="122"/>
        <v>191.36152656791256</v>
      </c>
      <c r="BB228">
        <f t="shared" si="122"/>
        <v>189.98228515489444</v>
      </c>
      <c r="BC228">
        <f t="shared" si="122"/>
        <v>188.60304374187626</v>
      </c>
      <c r="BD228">
        <f t="shared" si="122"/>
        <v>187.22380232885797</v>
      </c>
      <c r="BE228">
        <f t="shared" si="122"/>
        <v>187.29195864759015</v>
      </c>
      <c r="BF228">
        <f t="shared" si="122"/>
        <v>187.36011496632239</v>
      </c>
      <c r="BG228">
        <f t="shared" si="122"/>
        <v>187.42827128505448</v>
      </c>
      <c r="BH228">
        <f t="shared" si="122"/>
        <v>187.49642760378657</v>
      </c>
      <c r="BI228">
        <f t="shared" si="122"/>
        <v>187.49642760378657</v>
      </c>
      <c r="BJ228">
        <f t="shared" ref="BJ228:CA228" si="123">256-4.52*BJ120</f>
        <v>187.49642760378657</v>
      </c>
      <c r="BK228">
        <f t="shared" si="123"/>
        <v>187.49642760378657</v>
      </c>
      <c r="BL228">
        <f t="shared" si="123"/>
        <v>187.49642760378657</v>
      </c>
      <c r="BM228">
        <f t="shared" si="123"/>
        <v>187.49642760378657</v>
      </c>
      <c r="BN228">
        <f t="shared" si="123"/>
        <v>187.49642760378657</v>
      </c>
      <c r="BO228">
        <f t="shared" si="123"/>
        <v>187.49642760378657</v>
      </c>
      <c r="BP228">
        <f t="shared" si="123"/>
        <v>187.49642760378657</v>
      </c>
      <c r="BQ228">
        <f t="shared" si="123"/>
        <v>187.49642760378657</v>
      </c>
      <c r="BR228">
        <f t="shared" si="123"/>
        <v>187.49642760378657</v>
      </c>
      <c r="BS228">
        <f t="shared" si="123"/>
        <v>187.49642760378657</v>
      </c>
      <c r="BT228">
        <f t="shared" si="123"/>
        <v>187.49642760378657</v>
      </c>
      <c r="BU228">
        <f t="shared" si="123"/>
        <v>187.49642760378657</v>
      </c>
      <c r="BV228">
        <f t="shared" si="123"/>
        <v>187.49642760378657</v>
      </c>
      <c r="BW228">
        <f t="shared" si="123"/>
        <v>187.49642760378657</v>
      </c>
      <c r="BX228">
        <f t="shared" si="123"/>
        <v>187.49642760378657</v>
      </c>
      <c r="BY228">
        <f t="shared" si="123"/>
        <v>187.49642760378657</v>
      </c>
      <c r="BZ228">
        <f t="shared" si="123"/>
        <v>187.49642760378657</v>
      </c>
      <c r="CA228">
        <f t="shared" si="123"/>
        <v>187.49642760378657</v>
      </c>
    </row>
    <row r="229" spans="2:79" x14ac:dyDescent="0.35">
      <c r="B229" s="139" t="s">
        <v>265</v>
      </c>
      <c r="D229" t="s">
        <v>2</v>
      </c>
      <c r="F229" t="s">
        <v>39</v>
      </c>
      <c r="AD229">
        <f t="shared" ref="AD229:BI229" si="124">298-4.52*AD121</f>
        <v>272.08132888718478</v>
      </c>
      <c r="AE229">
        <f t="shared" si="124"/>
        <v>271.4585825432801</v>
      </c>
      <c r="AF229">
        <f t="shared" si="124"/>
        <v>270.83583619937559</v>
      </c>
      <c r="AG229">
        <f t="shared" si="124"/>
        <v>270.21308985547182</v>
      </c>
      <c r="AH229">
        <f t="shared" si="124"/>
        <v>269.59034351156714</v>
      </c>
      <c r="AI229">
        <f t="shared" si="124"/>
        <v>268.96759716766252</v>
      </c>
      <c r="AJ229">
        <f t="shared" si="124"/>
        <v>268.34485082375778</v>
      </c>
      <c r="AK229">
        <f t="shared" si="124"/>
        <v>267.72210447985316</v>
      </c>
      <c r="AL229">
        <f t="shared" si="124"/>
        <v>267.09935813594848</v>
      </c>
      <c r="AM229">
        <f t="shared" si="124"/>
        <v>266.4766117920438</v>
      </c>
      <c r="AN229">
        <f t="shared" si="124"/>
        <v>265.85386544813912</v>
      </c>
      <c r="AO229">
        <f t="shared" si="124"/>
        <v>265.23111910423444</v>
      </c>
      <c r="AP229">
        <f t="shared" si="124"/>
        <v>264.60837276032981</v>
      </c>
      <c r="AQ229">
        <f t="shared" si="124"/>
        <v>263.07044305633184</v>
      </c>
      <c r="AR229">
        <f t="shared" si="124"/>
        <v>261.53251335233392</v>
      </c>
      <c r="AS229">
        <f t="shared" si="124"/>
        <v>259.99458364833589</v>
      </c>
      <c r="AT229">
        <f t="shared" si="124"/>
        <v>258.45665394433797</v>
      </c>
      <c r="AU229">
        <f t="shared" si="124"/>
        <v>257.64585291077583</v>
      </c>
      <c r="AV229">
        <f t="shared" si="124"/>
        <v>256.83505187721374</v>
      </c>
      <c r="AW229">
        <f t="shared" si="124"/>
        <v>256.02425084365166</v>
      </c>
      <c r="AX229">
        <f t="shared" si="124"/>
        <v>255.21344981008957</v>
      </c>
      <c r="AY229">
        <f t="shared" si="124"/>
        <v>254.40264877652746</v>
      </c>
      <c r="AZ229">
        <f t="shared" si="124"/>
        <v>253.74811759093927</v>
      </c>
      <c r="BA229">
        <f t="shared" si="124"/>
        <v>253.09358640535115</v>
      </c>
      <c r="BB229">
        <f t="shared" si="124"/>
        <v>252.43905521976299</v>
      </c>
      <c r="BC229">
        <f t="shared" si="124"/>
        <v>251.78452403417481</v>
      </c>
      <c r="BD229">
        <f t="shared" si="124"/>
        <v>251.12999284858668</v>
      </c>
      <c r="BE229">
        <f t="shared" si="124"/>
        <v>250.99184045309875</v>
      </c>
      <c r="BF229">
        <f t="shared" si="124"/>
        <v>250.85368805761078</v>
      </c>
      <c r="BG229">
        <f t="shared" si="124"/>
        <v>250.71553566212285</v>
      </c>
      <c r="BH229">
        <f t="shared" si="124"/>
        <v>250.57738326663485</v>
      </c>
      <c r="BI229">
        <f t="shared" si="124"/>
        <v>250.57738326663485</v>
      </c>
      <c r="BJ229">
        <f t="shared" ref="BJ229:CA229" si="125">298-4.52*BJ121</f>
        <v>250.57738326663485</v>
      </c>
      <c r="BK229">
        <f t="shared" si="125"/>
        <v>250.57738326663485</v>
      </c>
      <c r="BL229">
        <f t="shared" si="125"/>
        <v>250.57738326663485</v>
      </c>
      <c r="BM229">
        <f t="shared" si="125"/>
        <v>250.57738326663485</v>
      </c>
      <c r="BN229">
        <f t="shared" si="125"/>
        <v>250.57738326663485</v>
      </c>
      <c r="BO229">
        <f t="shared" si="125"/>
        <v>250.57738326663485</v>
      </c>
      <c r="BP229">
        <f t="shared" si="125"/>
        <v>250.57738326663485</v>
      </c>
      <c r="BQ229">
        <f t="shared" si="125"/>
        <v>250.57738326663485</v>
      </c>
      <c r="BR229">
        <f t="shared" si="125"/>
        <v>250.57738326663485</v>
      </c>
      <c r="BS229">
        <f t="shared" si="125"/>
        <v>250.57738326663485</v>
      </c>
      <c r="BT229">
        <f t="shared" si="125"/>
        <v>250.57738326663485</v>
      </c>
      <c r="BU229">
        <f t="shared" si="125"/>
        <v>250.57738326663485</v>
      </c>
      <c r="BV229">
        <f t="shared" si="125"/>
        <v>250.57738326663485</v>
      </c>
      <c r="BW229">
        <f t="shared" si="125"/>
        <v>250.57738326663485</v>
      </c>
      <c r="BX229">
        <f t="shared" si="125"/>
        <v>250.57738326663485</v>
      </c>
      <c r="BY229">
        <f t="shared" si="125"/>
        <v>250.57738326663485</v>
      </c>
      <c r="BZ229">
        <f t="shared" si="125"/>
        <v>250.57738326663485</v>
      </c>
      <c r="CA229">
        <f t="shared" si="125"/>
        <v>250.57738326663485</v>
      </c>
    </row>
    <row r="230" spans="2:79" x14ac:dyDescent="0.35">
      <c r="B230" s="139" t="s">
        <v>265</v>
      </c>
      <c r="D230" t="s">
        <v>2</v>
      </c>
      <c r="F230" t="s">
        <v>40</v>
      </c>
      <c r="AD230">
        <f t="shared" ref="AD230:BI230" si="126">187-4.52*AD122</f>
        <v>158.98485549375479</v>
      </c>
      <c r="AE230">
        <f t="shared" si="126"/>
        <v>160.3246065406083</v>
      </c>
      <c r="AF230">
        <f t="shared" si="126"/>
        <v>161.6643575874611</v>
      </c>
      <c r="AG230">
        <f t="shared" si="126"/>
        <v>163.00410863431455</v>
      </c>
      <c r="AH230">
        <f t="shared" si="126"/>
        <v>164.343859681168</v>
      </c>
      <c r="AI230">
        <f t="shared" si="126"/>
        <v>165.68361072802145</v>
      </c>
      <c r="AJ230">
        <f t="shared" si="126"/>
        <v>167.0233617748749</v>
      </c>
      <c r="AK230">
        <f t="shared" si="126"/>
        <v>168.36311282172835</v>
      </c>
      <c r="AL230">
        <f t="shared" si="126"/>
        <v>169.7028638685818</v>
      </c>
      <c r="AM230">
        <f t="shared" si="126"/>
        <v>171.04261491543525</v>
      </c>
      <c r="AN230">
        <f t="shared" si="126"/>
        <v>172.3823659622887</v>
      </c>
      <c r="AO230">
        <f t="shared" si="126"/>
        <v>173.72211700914212</v>
      </c>
      <c r="AP230">
        <f t="shared" si="126"/>
        <v>175.0618680559956</v>
      </c>
      <c r="AQ230">
        <f t="shared" si="126"/>
        <v>173.25606215667705</v>
      </c>
      <c r="AR230">
        <f t="shared" si="126"/>
        <v>171.45025625735846</v>
      </c>
      <c r="AS230">
        <f t="shared" si="126"/>
        <v>169.6444503580399</v>
      </c>
      <c r="AT230">
        <f t="shared" si="126"/>
        <v>167.83864445872135</v>
      </c>
      <c r="AU230">
        <f t="shared" si="126"/>
        <v>166.03283855940276</v>
      </c>
      <c r="AV230">
        <f t="shared" si="126"/>
        <v>164.62672881845521</v>
      </c>
      <c r="AW230">
        <f t="shared" si="126"/>
        <v>163.22061907750765</v>
      </c>
      <c r="AX230">
        <f t="shared" si="126"/>
        <v>161.81450933656006</v>
      </c>
      <c r="AY230">
        <f t="shared" si="126"/>
        <v>160.40839959561256</v>
      </c>
      <c r="AZ230">
        <f t="shared" si="126"/>
        <v>160.61973330463269</v>
      </c>
      <c r="BA230">
        <f t="shared" si="126"/>
        <v>160.8310670136529</v>
      </c>
      <c r="BB230">
        <f t="shared" si="126"/>
        <v>161.04240072267308</v>
      </c>
      <c r="BC230">
        <f t="shared" si="126"/>
        <v>161.25373443169326</v>
      </c>
      <c r="BD230">
        <f t="shared" si="126"/>
        <v>161.46506814071344</v>
      </c>
      <c r="BE230">
        <f t="shared" si="126"/>
        <v>160.89315120958508</v>
      </c>
      <c r="BF230">
        <f t="shared" si="126"/>
        <v>160.32123427845673</v>
      </c>
      <c r="BG230">
        <f t="shared" si="126"/>
        <v>159.74931734732834</v>
      </c>
      <c r="BH230">
        <f t="shared" si="126"/>
        <v>159.17740041619999</v>
      </c>
      <c r="BI230">
        <f t="shared" si="126"/>
        <v>159.17740041619999</v>
      </c>
      <c r="BJ230">
        <f t="shared" ref="BJ230:CA230" si="127">187-4.52*BJ122</f>
        <v>159.17740041619999</v>
      </c>
      <c r="BK230">
        <f t="shared" si="127"/>
        <v>159.17740041619999</v>
      </c>
      <c r="BL230">
        <f t="shared" si="127"/>
        <v>159.17740041619999</v>
      </c>
      <c r="BM230">
        <f t="shared" si="127"/>
        <v>159.17740041619999</v>
      </c>
      <c r="BN230">
        <f t="shared" si="127"/>
        <v>159.17740041619999</v>
      </c>
      <c r="BO230">
        <f t="shared" si="127"/>
        <v>159.17740041619999</v>
      </c>
      <c r="BP230">
        <f t="shared" si="127"/>
        <v>159.17740041619999</v>
      </c>
      <c r="BQ230">
        <f t="shared" si="127"/>
        <v>159.17740041619999</v>
      </c>
      <c r="BR230">
        <f t="shared" si="127"/>
        <v>159.17740041619999</v>
      </c>
      <c r="BS230">
        <f t="shared" si="127"/>
        <v>159.17740041619999</v>
      </c>
      <c r="BT230">
        <f t="shared" si="127"/>
        <v>159.17740041619999</v>
      </c>
      <c r="BU230">
        <f t="shared" si="127"/>
        <v>159.17740041619999</v>
      </c>
      <c r="BV230">
        <f t="shared" si="127"/>
        <v>159.17740041619999</v>
      </c>
      <c r="BW230">
        <f t="shared" si="127"/>
        <v>159.17740041619999</v>
      </c>
      <c r="BX230">
        <f t="shared" si="127"/>
        <v>159.17740041619999</v>
      </c>
      <c r="BY230">
        <f t="shared" si="127"/>
        <v>159.17740041619999</v>
      </c>
      <c r="BZ230">
        <f t="shared" si="127"/>
        <v>159.17740041619999</v>
      </c>
      <c r="CA230">
        <f t="shared" si="127"/>
        <v>159.17740041619999</v>
      </c>
    </row>
    <row r="231" spans="2:79" x14ac:dyDescent="0.35">
      <c r="B231" s="139"/>
    </row>
    <row r="232" spans="2:79" x14ac:dyDescent="0.35">
      <c r="B232" s="139"/>
      <c r="D232" s="1" t="s">
        <v>147</v>
      </c>
      <c r="F232" s="1" t="s">
        <v>149</v>
      </c>
    </row>
    <row r="233" spans="2:79" x14ac:dyDescent="0.35">
      <c r="B233" s="139" t="s">
        <v>265</v>
      </c>
      <c r="D233" t="s">
        <v>0</v>
      </c>
      <c r="F233" t="s">
        <v>36</v>
      </c>
      <c r="AD233">
        <f t="shared" ref="AD233:BI233" si="128">AD219*AD203*0.5*10000*10^-12</f>
        <v>0.25271417512625954</v>
      </c>
      <c r="AE233">
        <f t="shared" si="128"/>
        <v>0.24729903395353356</v>
      </c>
      <c r="AF233">
        <f t="shared" si="128"/>
        <v>0.242152911488453</v>
      </c>
      <c r="AG233">
        <f t="shared" si="128"/>
        <v>0.23728930616691782</v>
      </c>
      <c r="AH233">
        <f t="shared" si="128"/>
        <v>0.23253292836008044</v>
      </c>
      <c r="AI233">
        <f t="shared" si="128"/>
        <v>0.22778642813874081</v>
      </c>
      <c r="AJ233">
        <f t="shared" si="128"/>
        <v>0.22303865053738378</v>
      </c>
      <c r="AK233">
        <f t="shared" si="128"/>
        <v>0.21837259197558687</v>
      </c>
      <c r="AL233">
        <f t="shared" si="128"/>
        <v>0.21361991636028185</v>
      </c>
      <c r="AM233">
        <f t="shared" si="128"/>
        <v>0.21529197735306346</v>
      </c>
      <c r="AN233">
        <f t="shared" si="128"/>
        <v>0.21699817838810662</v>
      </c>
      <c r="AO233">
        <f t="shared" si="128"/>
        <v>0.21884513978304435</v>
      </c>
      <c r="AP233">
        <f t="shared" si="128"/>
        <v>0.22073920067210251</v>
      </c>
      <c r="AQ233">
        <f t="shared" si="128"/>
        <v>0.22279411079366132</v>
      </c>
      <c r="AR233">
        <f t="shared" si="128"/>
        <v>0.22471190295871299</v>
      </c>
      <c r="AS233">
        <f t="shared" si="128"/>
        <v>0.22662394491727877</v>
      </c>
      <c r="AT233">
        <f t="shared" si="128"/>
        <v>0.22858965951219579</v>
      </c>
      <c r="AU233">
        <f t="shared" si="128"/>
        <v>0.23063250150012829</v>
      </c>
      <c r="AV233">
        <f t="shared" si="128"/>
        <v>0.23964684609467282</v>
      </c>
      <c r="AW233">
        <f t="shared" si="128"/>
        <v>0.24864949595330779</v>
      </c>
      <c r="AX233">
        <f t="shared" si="128"/>
        <v>0.25848548651023051</v>
      </c>
      <c r="AY233">
        <f t="shared" si="128"/>
        <v>0.26837477113541869</v>
      </c>
      <c r="AZ233">
        <f t="shared" si="128"/>
        <v>0.2565559556497462</v>
      </c>
      <c r="BA233">
        <f t="shared" si="128"/>
        <v>0.24446104038184829</v>
      </c>
      <c r="BB233">
        <f t="shared" si="128"/>
        <v>0.23246389813319934</v>
      </c>
      <c r="BC233">
        <f t="shared" si="128"/>
        <v>0.22058812831424146</v>
      </c>
      <c r="BD233">
        <f t="shared" si="128"/>
        <v>0.20889040123504976</v>
      </c>
      <c r="BE233">
        <f t="shared" si="128"/>
        <v>0.20708822670579827</v>
      </c>
      <c r="BF233">
        <f t="shared" si="128"/>
        <v>0.20552229548841564</v>
      </c>
      <c r="BG233">
        <f t="shared" si="128"/>
        <v>0.20390125853309313</v>
      </c>
      <c r="BH233">
        <f t="shared" si="128"/>
        <v>0.20222516666535609</v>
      </c>
      <c r="BI233">
        <f t="shared" si="128"/>
        <v>0.20262834306431438</v>
      </c>
      <c r="BJ233">
        <f t="shared" ref="BJ233:CA233" si="129">BJ219*BJ203*0.5*10000*10^-12</f>
        <v>0.20262834306431438</v>
      </c>
      <c r="BK233">
        <f t="shared" si="129"/>
        <v>0.20262834306431438</v>
      </c>
      <c r="BL233">
        <f t="shared" si="129"/>
        <v>0.20262834306431438</v>
      </c>
      <c r="BM233">
        <f t="shared" si="129"/>
        <v>0.20262834306431438</v>
      </c>
      <c r="BN233">
        <f t="shared" si="129"/>
        <v>0.20262834306431438</v>
      </c>
      <c r="BO233">
        <f t="shared" si="129"/>
        <v>0.20262834306431438</v>
      </c>
      <c r="BP233">
        <f t="shared" si="129"/>
        <v>0.20262834306431438</v>
      </c>
      <c r="BQ233">
        <f t="shared" si="129"/>
        <v>0.20262834306431438</v>
      </c>
      <c r="BR233">
        <f t="shared" si="129"/>
        <v>0.20262834306431438</v>
      </c>
      <c r="BS233">
        <f t="shared" si="129"/>
        <v>0.20262834306431438</v>
      </c>
      <c r="BT233">
        <f t="shared" si="129"/>
        <v>0.20262834306431438</v>
      </c>
      <c r="BU233">
        <f t="shared" si="129"/>
        <v>0.20262834306431438</v>
      </c>
      <c r="BV233">
        <f t="shared" si="129"/>
        <v>0.20262834306431438</v>
      </c>
      <c r="BW233">
        <f t="shared" si="129"/>
        <v>0.20262834306431438</v>
      </c>
      <c r="BX233">
        <f t="shared" si="129"/>
        <v>0.20262834306431438</v>
      </c>
      <c r="BY233">
        <f t="shared" si="129"/>
        <v>0.20262834306431438</v>
      </c>
      <c r="BZ233">
        <f t="shared" si="129"/>
        <v>0.20262834306431438</v>
      </c>
      <c r="CA233">
        <f t="shared" si="129"/>
        <v>0.20262834306431438</v>
      </c>
    </row>
    <row r="234" spans="2:79" x14ac:dyDescent="0.35">
      <c r="B234" s="139" t="s">
        <v>265</v>
      </c>
      <c r="D234" t="s">
        <v>0</v>
      </c>
      <c r="F234" t="s">
        <v>37</v>
      </c>
      <c r="AD234">
        <f t="shared" ref="AD234:BI234" si="130">AD220*AD204*0.5*10000*10^-12</f>
        <v>0.3793319316333521</v>
      </c>
      <c r="AE234">
        <f t="shared" si="130"/>
        <v>0.38986901519816142</v>
      </c>
      <c r="AF234">
        <f t="shared" si="130"/>
        <v>0.40028410443273288</v>
      </c>
      <c r="AG234">
        <f t="shared" si="130"/>
        <v>0.41057341064636321</v>
      </c>
      <c r="AH234">
        <f t="shared" si="130"/>
        <v>0.42084846652434144</v>
      </c>
      <c r="AI234">
        <f t="shared" si="130"/>
        <v>0.43113229925193919</v>
      </c>
      <c r="AJ234">
        <f t="shared" si="130"/>
        <v>0.44143376159619152</v>
      </c>
      <c r="AK234">
        <f t="shared" si="130"/>
        <v>0.45166234612328326</v>
      </c>
      <c r="AL234">
        <f t="shared" si="130"/>
        <v>0.461800083502659</v>
      </c>
      <c r="AM234">
        <f t="shared" si="130"/>
        <v>0.46249211361966752</v>
      </c>
      <c r="AN234">
        <f t="shared" si="130"/>
        <v>0.46310632679673058</v>
      </c>
      <c r="AO234">
        <f t="shared" si="130"/>
        <v>0.46366685028381943</v>
      </c>
      <c r="AP234">
        <f t="shared" si="130"/>
        <v>0.46417683381922142</v>
      </c>
      <c r="AQ234">
        <f t="shared" si="130"/>
        <v>0.46457623384671237</v>
      </c>
      <c r="AR234">
        <f t="shared" si="130"/>
        <v>0.46503364926979579</v>
      </c>
      <c r="AS234">
        <f t="shared" si="130"/>
        <v>0.46542766962929266</v>
      </c>
      <c r="AT234">
        <f t="shared" si="130"/>
        <v>0.46573773390647727</v>
      </c>
      <c r="AU234">
        <f t="shared" si="130"/>
        <v>0.46642549788747395</v>
      </c>
      <c r="AV234">
        <f t="shared" si="130"/>
        <v>0.46111151428975966</v>
      </c>
      <c r="AW234">
        <f t="shared" si="130"/>
        <v>0.4556019601432193</v>
      </c>
      <c r="AX234">
        <f t="shared" si="130"/>
        <v>0.45018389059341452</v>
      </c>
      <c r="AY234">
        <f t="shared" si="130"/>
        <v>0.44485213478871127</v>
      </c>
      <c r="AZ234">
        <f t="shared" si="130"/>
        <v>0.45215384914274193</v>
      </c>
      <c r="BA234">
        <f t="shared" si="130"/>
        <v>0.45930414697381616</v>
      </c>
      <c r="BB234">
        <f t="shared" si="130"/>
        <v>0.46657524662944361</v>
      </c>
      <c r="BC234">
        <f t="shared" si="130"/>
        <v>0.47377292610552824</v>
      </c>
      <c r="BD234">
        <f t="shared" si="130"/>
        <v>0.48091939179857751</v>
      </c>
      <c r="BE234">
        <f t="shared" si="130"/>
        <v>0.4833373773624417</v>
      </c>
      <c r="BF234">
        <f t="shared" si="130"/>
        <v>0.48586688436552156</v>
      </c>
      <c r="BG234">
        <f t="shared" si="130"/>
        <v>0.48841487346373769</v>
      </c>
      <c r="BH234">
        <f t="shared" si="130"/>
        <v>0.49102903392372976</v>
      </c>
      <c r="BI234">
        <f t="shared" si="130"/>
        <v>0.49095832655563626</v>
      </c>
      <c r="BJ234">
        <f t="shared" ref="BJ234:CA234" si="131">BJ220*BJ204*0.5*10000*10^-12</f>
        <v>0.49095832655563626</v>
      </c>
      <c r="BK234">
        <f t="shared" si="131"/>
        <v>0.49095832655563626</v>
      </c>
      <c r="BL234">
        <f t="shared" si="131"/>
        <v>0.49095832655563626</v>
      </c>
      <c r="BM234">
        <f t="shared" si="131"/>
        <v>0.49095832655563626</v>
      </c>
      <c r="BN234">
        <f t="shared" si="131"/>
        <v>0.49095832655563626</v>
      </c>
      <c r="BO234">
        <f t="shared" si="131"/>
        <v>0.49095832655563626</v>
      </c>
      <c r="BP234">
        <f t="shared" si="131"/>
        <v>0.49095832655563626</v>
      </c>
      <c r="BQ234">
        <f t="shared" si="131"/>
        <v>0.49095832655563626</v>
      </c>
      <c r="BR234">
        <f t="shared" si="131"/>
        <v>0.49095832655563626</v>
      </c>
      <c r="BS234">
        <f t="shared" si="131"/>
        <v>0.49095832655563626</v>
      </c>
      <c r="BT234">
        <f t="shared" si="131"/>
        <v>0.49095832655563626</v>
      </c>
      <c r="BU234">
        <f t="shared" si="131"/>
        <v>0.49095832655563626</v>
      </c>
      <c r="BV234">
        <f t="shared" si="131"/>
        <v>0.49095832655563626</v>
      </c>
      <c r="BW234">
        <f t="shared" si="131"/>
        <v>0.49095832655563626</v>
      </c>
      <c r="BX234">
        <f t="shared" si="131"/>
        <v>0.49095832655563626</v>
      </c>
      <c r="BY234">
        <f t="shared" si="131"/>
        <v>0.49095832655563626</v>
      </c>
      <c r="BZ234">
        <f t="shared" si="131"/>
        <v>0.49095832655563626</v>
      </c>
      <c r="CA234">
        <f t="shared" si="131"/>
        <v>0.49095832655563626</v>
      </c>
    </row>
    <row r="235" spans="2:79" x14ac:dyDescent="0.35">
      <c r="B235" s="139" t="s">
        <v>265</v>
      </c>
      <c r="D235" t="s">
        <v>0</v>
      </c>
      <c r="F235" t="s">
        <v>38</v>
      </c>
      <c r="AD235">
        <f t="shared" ref="AD235:BI235" si="132">AD221*AD205*0.5*10000*10^-12</f>
        <v>0.8388504488229378</v>
      </c>
      <c r="AE235">
        <f t="shared" si="132"/>
        <v>0.8284169864592692</v>
      </c>
      <c r="AF235">
        <f t="shared" si="132"/>
        <v>0.81775071404712418</v>
      </c>
      <c r="AG235">
        <f t="shared" si="132"/>
        <v>0.80691767291733774</v>
      </c>
      <c r="AH235">
        <f t="shared" si="132"/>
        <v>0.7959386745013286</v>
      </c>
      <c r="AI235">
        <f t="shared" si="132"/>
        <v>0.78487744616358146</v>
      </c>
      <c r="AJ235">
        <f t="shared" si="132"/>
        <v>0.77372311570090435</v>
      </c>
      <c r="AK235">
        <f t="shared" si="132"/>
        <v>0.76262230219210003</v>
      </c>
      <c r="AL235">
        <f t="shared" si="132"/>
        <v>0.75150259331304958</v>
      </c>
      <c r="AM235">
        <f t="shared" si="132"/>
        <v>0.73565199600226761</v>
      </c>
      <c r="AN235">
        <f t="shared" si="132"/>
        <v>0.71972764552011537</v>
      </c>
      <c r="AO235">
        <f t="shared" si="132"/>
        <v>0.70396793722346007</v>
      </c>
      <c r="AP235">
        <f t="shared" si="132"/>
        <v>0.68825561629581844</v>
      </c>
      <c r="AQ235">
        <f t="shared" si="132"/>
        <v>0.67251591975788938</v>
      </c>
      <c r="AR235">
        <f t="shared" si="132"/>
        <v>0.65693090562175571</v>
      </c>
      <c r="AS235">
        <f t="shared" si="132"/>
        <v>0.6414792256296723</v>
      </c>
      <c r="AT235">
        <f t="shared" si="132"/>
        <v>0.62612368595101475</v>
      </c>
      <c r="AU235">
        <f t="shared" si="132"/>
        <v>0.61019140974370767</v>
      </c>
      <c r="AV235">
        <f t="shared" si="132"/>
        <v>0.61013431734624179</v>
      </c>
      <c r="AW235">
        <f t="shared" si="132"/>
        <v>0.60982629228401497</v>
      </c>
      <c r="AX235">
        <f t="shared" si="132"/>
        <v>0.60934016906658994</v>
      </c>
      <c r="AY235">
        <f t="shared" si="132"/>
        <v>0.6088487299729709</v>
      </c>
      <c r="AZ235">
        <f t="shared" si="132"/>
        <v>0.60475986863618725</v>
      </c>
      <c r="BA235">
        <f t="shared" si="132"/>
        <v>0.60065489845268993</v>
      </c>
      <c r="BB235">
        <f t="shared" si="132"/>
        <v>0.59694026493692487</v>
      </c>
      <c r="BC235">
        <f t="shared" si="132"/>
        <v>0.59316886078667252</v>
      </c>
      <c r="BD235">
        <f t="shared" si="132"/>
        <v>0.58955901409374589</v>
      </c>
      <c r="BE235">
        <f t="shared" si="132"/>
        <v>0.5908271857291143</v>
      </c>
      <c r="BF235">
        <f t="shared" si="132"/>
        <v>0.59212345265055477</v>
      </c>
      <c r="BG235">
        <f t="shared" si="132"/>
        <v>0.59332525943988901</v>
      </c>
      <c r="BH235">
        <f t="shared" si="132"/>
        <v>0.59474525871885764</v>
      </c>
      <c r="BI235">
        <f t="shared" si="132"/>
        <v>0.59470720623627771</v>
      </c>
      <c r="BJ235">
        <f t="shared" ref="BJ235:CA235" si="133">BJ221*BJ205*0.5*10000*10^-12</f>
        <v>0.59470720623627771</v>
      </c>
      <c r="BK235">
        <f t="shared" si="133"/>
        <v>0.59470720623627771</v>
      </c>
      <c r="BL235">
        <f t="shared" si="133"/>
        <v>0.59470720623627771</v>
      </c>
      <c r="BM235">
        <f t="shared" si="133"/>
        <v>0.59470720623627771</v>
      </c>
      <c r="BN235">
        <f t="shared" si="133"/>
        <v>0.59470720623627771</v>
      </c>
      <c r="BO235">
        <f t="shared" si="133"/>
        <v>0.59470720623627771</v>
      </c>
      <c r="BP235">
        <f t="shared" si="133"/>
        <v>0.59470720623627771</v>
      </c>
      <c r="BQ235">
        <f t="shared" si="133"/>
        <v>0.59470720623627771</v>
      </c>
      <c r="BR235">
        <f t="shared" si="133"/>
        <v>0.59470720623627771</v>
      </c>
      <c r="BS235">
        <f t="shared" si="133"/>
        <v>0.59470720623627771</v>
      </c>
      <c r="BT235">
        <f t="shared" si="133"/>
        <v>0.59470720623627771</v>
      </c>
      <c r="BU235">
        <f t="shared" si="133"/>
        <v>0.59470720623627771</v>
      </c>
      <c r="BV235">
        <f t="shared" si="133"/>
        <v>0.59470720623627771</v>
      </c>
      <c r="BW235">
        <f t="shared" si="133"/>
        <v>0.59470720623627771</v>
      </c>
      <c r="BX235">
        <f t="shared" si="133"/>
        <v>0.59470720623627771</v>
      </c>
      <c r="BY235">
        <f t="shared" si="133"/>
        <v>0.59470720623627771</v>
      </c>
      <c r="BZ235">
        <f t="shared" si="133"/>
        <v>0.59470720623627771</v>
      </c>
      <c r="CA235">
        <f t="shared" si="133"/>
        <v>0.59470720623627771</v>
      </c>
    </row>
    <row r="236" spans="2:79" x14ac:dyDescent="0.35">
      <c r="B236" s="139" t="s">
        <v>265</v>
      </c>
      <c r="D236" t="s">
        <v>0</v>
      </c>
      <c r="F236" t="s">
        <v>39</v>
      </c>
      <c r="AD236">
        <f t="shared" ref="AD236:BI236" si="134">AD222*AD206*0.5*10000*10^-12</f>
        <v>0.5834568244918259</v>
      </c>
      <c r="AE236">
        <f t="shared" si="134"/>
        <v>0.5824824016770217</v>
      </c>
      <c r="AF236">
        <f t="shared" si="134"/>
        <v>0.58143914555974952</v>
      </c>
      <c r="AG236">
        <f t="shared" si="134"/>
        <v>0.58021835735600724</v>
      </c>
      <c r="AH236">
        <f t="shared" si="134"/>
        <v>0.57899772920457226</v>
      </c>
      <c r="AI236">
        <f t="shared" si="134"/>
        <v>0.57775670931447487</v>
      </c>
      <c r="AJ236">
        <f t="shared" si="134"/>
        <v>0.57649924011848985</v>
      </c>
      <c r="AK236">
        <f t="shared" si="134"/>
        <v>0.57508365372171311</v>
      </c>
      <c r="AL236">
        <f t="shared" si="134"/>
        <v>0.57338582061522414</v>
      </c>
      <c r="AM236">
        <f t="shared" si="134"/>
        <v>0.57657305789425328</v>
      </c>
      <c r="AN236">
        <f t="shared" si="134"/>
        <v>0.57977290466534137</v>
      </c>
      <c r="AO236">
        <f t="shared" si="134"/>
        <v>0.58250163821258316</v>
      </c>
      <c r="AP236">
        <f t="shared" si="134"/>
        <v>0.58521950111938315</v>
      </c>
      <c r="AQ236">
        <f t="shared" si="134"/>
        <v>0.58777301109321967</v>
      </c>
      <c r="AR236">
        <f t="shared" si="134"/>
        <v>0.59013663565371788</v>
      </c>
      <c r="AS236">
        <f t="shared" si="134"/>
        <v>0.59254854845401628</v>
      </c>
      <c r="AT236">
        <f t="shared" si="134"/>
        <v>0.59503569040056492</v>
      </c>
      <c r="AU236">
        <f t="shared" si="134"/>
        <v>0.59853220405194119</v>
      </c>
      <c r="AV236">
        <f t="shared" si="134"/>
        <v>0.58533389180941198</v>
      </c>
      <c r="AW236">
        <f t="shared" si="134"/>
        <v>0.57216178206200397</v>
      </c>
      <c r="AX236">
        <f t="shared" si="134"/>
        <v>0.55896904438102424</v>
      </c>
      <c r="AY236">
        <f t="shared" si="134"/>
        <v>0.54587909844975258</v>
      </c>
      <c r="AZ236">
        <f t="shared" si="134"/>
        <v>0.54818988686524295</v>
      </c>
      <c r="BA236">
        <f t="shared" si="134"/>
        <v>0.55045982931363591</v>
      </c>
      <c r="BB236">
        <f t="shared" si="134"/>
        <v>0.55284697288121087</v>
      </c>
      <c r="BC236">
        <f t="shared" si="134"/>
        <v>0.55502463533709701</v>
      </c>
      <c r="BD236">
        <f t="shared" si="134"/>
        <v>0.55702150184222621</v>
      </c>
      <c r="BE236">
        <f t="shared" si="134"/>
        <v>0.55603357885607885</v>
      </c>
      <c r="BF236">
        <f t="shared" si="134"/>
        <v>0.55469100304826036</v>
      </c>
      <c r="BG236">
        <f t="shared" si="134"/>
        <v>0.55313950142294022</v>
      </c>
      <c r="BH236">
        <f t="shared" si="134"/>
        <v>0.55166684533290133</v>
      </c>
      <c r="BI236">
        <f t="shared" si="134"/>
        <v>0.55055440793899491</v>
      </c>
      <c r="BJ236">
        <f t="shared" ref="BJ236:CA236" si="135">BJ222*BJ206*0.5*10000*10^-12</f>
        <v>0.55055440793899491</v>
      </c>
      <c r="BK236">
        <f t="shared" si="135"/>
        <v>0.55055440793899491</v>
      </c>
      <c r="BL236">
        <f t="shared" si="135"/>
        <v>0.55055440793899491</v>
      </c>
      <c r="BM236">
        <f t="shared" si="135"/>
        <v>0.55055440793899491</v>
      </c>
      <c r="BN236">
        <f t="shared" si="135"/>
        <v>0.55055440793899491</v>
      </c>
      <c r="BO236">
        <f t="shared" si="135"/>
        <v>0.55055440793899491</v>
      </c>
      <c r="BP236">
        <f t="shared" si="135"/>
        <v>0.55055440793899491</v>
      </c>
      <c r="BQ236">
        <f t="shared" si="135"/>
        <v>0.55055440793899491</v>
      </c>
      <c r="BR236">
        <f t="shared" si="135"/>
        <v>0.55055440793899491</v>
      </c>
      <c r="BS236">
        <f t="shared" si="135"/>
        <v>0.55055440793899491</v>
      </c>
      <c r="BT236">
        <f t="shared" si="135"/>
        <v>0.55055440793899491</v>
      </c>
      <c r="BU236">
        <f t="shared" si="135"/>
        <v>0.55055440793899491</v>
      </c>
      <c r="BV236">
        <f t="shared" si="135"/>
        <v>0.55055440793899491</v>
      </c>
      <c r="BW236">
        <f t="shared" si="135"/>
        <v>0.55055440793899491</v>
      </c>
      <c r="BX236">
        <f t="shared" si="135"/>
        <v>0.55055440793899491</v>
      </c>
      <c r="BY236">
        <f t="shared" si="135"/>
        <v>0.55055440793899491</v>
      </c>
      <c r="BZ236">
        <f t="shared" si="135"/>
        <v>0.55055440793899491</v>
      </c>
      <c r="CA236">
        <f t="shared" si="135"/>
        <v>0.55055440793899491</v>
      </c>
    </row>
    <row r="237" spans="2:79" x14ac:dyDescent="0.35">
      <c r="B237" s="139" t="s">
        <v>265</v>
      </c>
      <c r="D237" t="s">
        <v>0</v>
      </c>
      <c r="F237" t="s">
        <v>40</v>
      </c>
      <c r="AD237">
        <f t="shared" ref="AD237:BI237" si="136">AD223*AD207*0.5*10000*10^-12</f>
        <v>3.1939171420836028E-2</v>
      </c>
      <c r="AE237">
        <f t="shared" si="136"/>
        <v>3.0371799442998691E-2</v>
      </c>
      <c r="AF237">
        <f t="shared" si="136"/>
        <v>2.8843431781900981E-2</v>
      </c>
      <c r="AG237">
        <f t="shared" si="136"/>
        <v>2.7354267282013855E-2</v>
      </c>
      <c r="AH237">
        <f t="shared" si="136"/>
        <v>2.5804827350030479E-2</v>
      </c>
      <c r="AI237">
        <f t="shared" si="136"/>
        <v>2.424394247515466E-2</v>
      </c>
      <c r="AJ237">
        <f t="shared" si="136"/>
        <v>2.267658152214538E-2</v>
      </c>
      <c r="AK237">
        <f t="shared" si="136"/>
        <v>2.1102736987437726E-2</v>
      </c>
      <c r="AL237">
        <f t="shared" si="136"/>
        <v>1.9722121165721369E-2</v>
      </c>
      <c r="AM237">
        <f t="shared" si="136"/>
        <v>2.0767190807817866E-2</v>
      </c>
      <c r="AN237">
        <f t="shared" si="136"/>
        <v>2.1641501192951478E-2</v>
      </c>
      <c r="AO237">
        <f t="shared" si="136"/>
        <v>2.2687823920207847E-2</v>
      </c>
      <c r="AP237">
        <f t="shared" si="136"/>
        <v>2.3724530639350049E-2</v>
      </c>
      <c r="AQ237">
        <f t="shared" si="136"/>
        <v>2.4749178132762142E-2</v>
      </c>
      <c r="AR237">
        <f t="shared" si="136"/>
        <v>2.5765923397081874E-2</v>
      </c>
      <c r="AS237">
        <f t="shared" si="136"/>
        <v>2.6774780593522229E-2</v>
      </c>
      <c r="AT237">
        <f t="shared" si="136"/>
        <v>2.777658064937032E-2</v>
      </c>
      <c r="AU237">
        <f t="shared" si="136"/>
        <v>2.8509183644504246E-2</v>
      </c>
      <c r="AV237">
        <f t="shared" si="136"/>
        <v>2.8747358311228901E-2</v>
      </c>
      <c r="AW237">
        <f t="shared" si="136"/>
        <v>2.8961957774361839E-2</v>
      </c>
      <c r="AX237">
        <f t="shared" si="136"/>
        <v>2.9239593395472208E-2</v>
      </c>
      <c r="AY237">
        <f t="shared" si="136"/>
        <v>2.9505039639198521E-2</v>
      </c>
      <c r="AZ237">
        <f t="shared" si="136"/>
        <v>2.6131136473401886E-2</v>
      </c>
      <c r="BA237">
        <f t="shared" si="136"/>
        <v>2.2714972247328068E-2</v>
      </c>
      <c r="BB237">
        <f t="shared" si="136"/>
        <v>1.9368918058953997E-2</v>
      </c>
      <c r="BC237">
        <f t="shared" si="136"/>
        <v>1.6030175469193095E-2</v>
      </c>
      <c r="BD237">
        <f t="shared" si="136"/>
        <v>1.2697190942753888E-2</v>
      </c>
      <c r="BE237">
        <f t="shared" si="136"/>
        <v>1.2701146957252106E-2</v>
      </c>
      <c r="BF237">
        <f t="shared" si="136"/>
        <v>1.2705551200972382E-2</v>
      </c>
      <c r="BG237">
        <f t="shared" si="136"/>
        <v>1.2656768663277595E-2</v>
      </c>
      <c r="BH237">
        <f t="shared" si="136"/>
        <v>1.261107680344779E-2</v>
      </c>
      <c r="BI237">
        <f t="shared" si="136"/>
        <v>1.2608022904233974E-2</v>
      </c>
      <c r="BJ237">
        <f t="shared" ref="BJ237:CA237" si="137">BJ223*BJ207*0.5*10000*10^-12</f>
        <v>1.2608022904233974E-2</v>
      </c>
      <c r="BK237">
        <f t="shared" si="137"/>
        <v>1.2608022904233974E-2</v>
      </c>
      <c r="BL237">
        <f t="shared" si="137"/>
        <v>1.2608022904233974E-2</v>
      </c>
      <c r="BM237">
        <f t="shared" si="137"/>
        <v>1.2608022904233974E-2</v>
      </c>
      <c r="BN237">
        <f t="shared" si="137"/>
        <v>1.2608022904233974E-2</v>
      </c>
      <c r="BO237">
        <f t="shared" si="137"/>
        <v>1.2608022904233974E-2</v>
      </c>
      <c r="BP237">
        <f t="shared" si="137"/>
        <v>1.2608022904233974E-2</v>
      </c>
      <c r="BQ237">
        <f t="shared" si="137"/>
        <v>1.2608022904233974E-2</v>
      </c>
      <c r="BR237">
        <f t="shared" si="137"/>
        <v>1.2608022904233974E-2</v>
      </c>
      <c r="BS237">
        <f t="shared" si="137"/>
        <v>1.2608022904233974E-2</v>
      </c>
      <c r="BT237">
        <f t="shared" si="137"/>
        <v>1.2608022904233974E-2</v>
      </c>
      <c r="BU237">
        <f t="shared" si="137"/>
        <v>1.2608022904233974E-2</v>
      </c>
      <c r="BV237">
        <f t="shared" si="137"/>
        <v>1.2608022904233974E-2</v>
      </c>
      <c r="BW237">
        <f t="shared" si="137"/>
        <v>1.2608022904233974E-2</v>
      </c>
      <c r="BX237">
        <f t="shared" si="137"/>
        <v>1.2608022904233974E-2</v>
      </c>
      <c r="BY237">
        <f t="shared" si="137"/>
        <v>1.2608022904233974E-2</v>
      </c>
      <c r="BZ237">
        <f t="shared" si="137"/>
        <v>1.2608022904233974E-2</v>
      </c>
      <c r="CA237">
        <f t="shared" si="137"/>
        <v>1.2608022904233974E-2</v>
      </c>
    </row>
    <row r="238" spans="2:79" x14ac:dyDescent="0.35">
      <c r="B238" s="139"/>
      <c r="D238" t="s">
        <v>0</v>
      </c>
      <c r="F238" t="s">
        <v>43</v>
      </c>
      <c r="AD238" s="1">
        <f>SUM(AD233:AD237)</f>
        <v>2.0862925514952115</v>
      </c>
      <c r="AE238" s="1">
        <f>SUM(AE233:AE237)</f>
        <v>2.0784392367309845</v>
      </c>
      <c r="AF238" s="1">
        <f t="shared" ref="AF238:AV238" si="138">SUM(AF233:AF237)</f>
        <v>2.0704703073099608</v>
      </c>
      <c r="AG238" s="1">
        <f t="shared" si="138"/>
        <v>2.0623530143686399</v>
      </c>
      <c r="AH238" s="1">
        <f t="shared" si="138"/>
        <v>2.0541226259403533</v>
      </c>
      <c r="AI238" s="1">
        <f t="shared" si="138"/>
        <v>2.0457968253438907</v>
      </c>
      <c r="AJ238" s="1">
        <f t="shared" si="138"/>
        <v>2.0373713494751144</v>
      </c>
      <c r="AK238" s="1">
        <f t="shared" si="138"/>
        <v>2.0288436310001208</v>
      </c>
      <c r="AL238" s="1">
        <f t="shared" si="138"/>
        <v>2.0200305349569359</v>
      </c>
      <c r="AM238" s="1">
        <f t="shared" si="138"/>
        <v>2.0107763356770696</v>
      </c>
      <c r="AN238" s="1">
        <f t="shared" si="138"/>
        <v>2.0012465565632453</v>
      </c>
      <c r="AO238" s="1">
        <f t="shared" si="138"/>
        <v>1.9916693894231148</v>
      </c>
      <c r="AP238" s="1">
        <f t="shared" si="138"/>
        <v>1.9821156825458754</v>
      </c>
      <c r="AQ238" s="1">
        <f t="shared" si="138"/>
        <v>1.972408453624245</v>
      </c>
      <c r="AR238" s="1">
        <f t="shared" si="138"/>
        <v>1.9625790169010642</v>
      </c>
      <c r="AS238" s="1">
        <f t="shared" si="138"/>
        <v>1.9528541692237824</v>
      </c>
      <c r="AT238" s="1">
        <f t="shared" si="138"/>
        <v>1.9432633504196233</v>
      </c>
      <c r="AU238" s="1">
        <f t="shared" si="138"/>
        <v>1.9342907968277552</v>
      </c>
      <c r="AV238" s="1">
        <f t="shared" si="138"/>
        <v>1.9249739278513152</v>
      </c>
      <c r="AW238" s="1">
        <f>SUM(AW233:AW237)</f>
        <v>1.9152014882169079</v>
      </c>
      <c r="AX238" s="1">
        <f t="shared" ref="AX238:BH238" si="139">SUM(AX233:AX237)</f>
        <v>1.9062181839467311</v>
      </c>
      <c r="AY238" s="1">
        <f t="shared" si="139"/>
        <v>1.8974597739860519</v>
      </c>
      <c r="AZ238" s="1">
        <f t="shared" si="139"/>
        <v>1.8877906967673201</v>
      </c>
      <c r="BA238" s="1">
        <f t="shared" si="139"/>
        <v>1.8775948873693187</v>
      </c>
      <c r="BB238" s="1">
        <f t="shared" si="139"/>
        <v>1.8681953006397327</v>
      </c>
      <c r="BC238" s="1">
        <f t="shared" si="139"/>
        <v>1.8585847260127326</v>
      </c>
      <c r="BD238" s="1">
        <f t="shared" si="139"/>
        <v>1.8490874999123532</v>
      </c>
      <c r="BE238" s="1">
        <f t="shared" si="139"/>
        <v>1.8499875156106851</v>
      </c>
      <c r="BF238" s="1">
        <f t="shared" si="139"/>
        <v>1.8509091867537246</v>
      </c>
      <c r="BG238" s="1">
        <f t="shared" si="139"/>
        <v>1.851437661522938</v>
      </c>
      <c r="BH238" s="1">
        <f t="shared" si="139"/>
        <v>1.8522773814442925</v>
      </c>
      <c r="BI238" s="1">
        <f>SUM(BI233:BI237)</f>
        <v>1.8514563066994574</v>
      </c>
      <c r="BJ238" s="1">
        <f t="shared" ref="BJ238:CA238" si="140">SUM(BJ233:BJ237)</f>
        <v>1.8514563066994574</v>
      </c>
      <c r="BK238" s="1">
        <f t="shared" si="140"/>
        <v>1.8514563066994574</v>
      </c>
      <c r="BL238" s="1">
        <f t="shared" si="140"/>
        <v>1.8514563066994574</v>
      </c>
      <c r="BM238" s="1">
        <f t="shared" si="140"/>
        <v>1.8514563066994574</v>
      </c>
      <c r="BN238" s="1">
        <f t="shared" si="140"/>
        <v>1.8514563066994574</v>
      </c>
      <c r="BO238" s="1">
        <f t="shared" si="140"/>
        <v>1.8514563066994574</v>
      </c>
      <c r="BP238" s="1">
        <f t="shared" si="140"/>
        <v>1.8514563066994574</v>
      </c>
      <c r="BQ238" s="1">
        <f t="shared" si="140"/>
        <v>1.8514563066994574</v>
      </c>
      <c r="BR238" s="1">
        <f t="shared" si="140"/>
        <v>1.8514563066994574</v>
      </c>
      <c r="BS238" s="1">
        <f t="shared" si="140"/>
        <v>1.8514563066994574</v>
      </c>
      <c r="BT238" s="1">
        <f t="shared" si="140"/>
        <v>1.8514563066994574</v>
      </c>
      <c r="BU238" s="1">
        <f t="shared" si="140"/>
        <v>1.8514563066994574</v>
      </c>
      <c r="BV238" s="1">
        <f t="shared" si="140"/>
        <v>1.8514563066994574</v>
      </c>
      <c r="BW238" s="1">
        <f t="shared" si="140"/>
        <v>1.8514563066994574</v>
      </c>
      <c r="BX238" s="1">
        <f t="shared" si="140"/>
        <v>1.8514563066994574</v>
      </c>
      <c r="BY238" s="1">
        <f t="shared" si="140"/>
        <v>1.8514563066994574</v>
      </c>
      <c r="BZ238" s="1">
        <f t="shared" si="140"/>
        <v>1.8514563066994574</v>
      </c>
      <c r="CA238" s="1">
        <f t="shared" si="140"/>
        <v>1.8514563066994574</v>
      </c>
    </row>
    <row r="239" spans="2:79" x14ac:dyDescent="0.35">
      <c r="B239" s="139"/>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2:79" x14ac:dyDescent="0.35">
      <c r="D240" s="1" t="s">
        <v>148</v>
      </c>
      <c r="F240" s="1" t="s">
        <v>149</v>
      </c>
    </row>
    <row r="241" spans="2:79" x14ac:dyDescent="0.35">
      <c r="B241" s="139" t="s">
        <v>265</v>
      </c>
      <c r="D241" t="s">
        <v>2</v>
      </c>
      <c r="F241" t="s">
        <v>36</v>
      </c>
      <c r="AD241">
        <f t="shared" ref="AD241:BI241" si="141">AD226*AD211*0.5*10000*10^-12</f>
        <v>0.20372066347681522</v>
      </c>
      <c r="AE241">
        <f t="shared" si="141"/>
        <v>0.20221890084874941</v>
      </c>
      <c r="AF241">
        <f t="shared" si="141"/>
        <v>0.20067525734769587</v>
      </c>
      <c r="AG241">
        <f t="shared" si="141"/>
        <v>0.19907482293249432</v>
      </c>
      <c r="AH241">
        <f t="shared" si="141"/>
        <v>0.19229558524763213</v>
      </c>
      <c r="AI241">
        <f t="shared" si="141"/>
        <v>0.18570319471558097</v>
      </c>
      <c r="AJ241">
        <f t="shared" si="141"/>
        <v>0.17922079212265771</v>
      </c>
      <c r="AK241">
        <f t="shared" si="141"/>
        <v>0.17285644788901175</v>
      </c>
      <c r="AL241">
        <f t="shared" si="141"/>
        <v>0.16664691047599856</v>
      </c>
      <c r="AM241">
        <f t="shared" si="141"/>
        <v>0.16049401078776535</v>
      </c>
      <c r="AN241">
        <f t="shared" si="141"/>
        <v>0.15445255753086101</v>
      </c>
      <c r="AO241">
        <f t="shared" si="141"/>
        <v>0.14834907322177515</v>
      </c>
      <c r="AP241">
        <f t="shared" si="141"/>
        <v>0.15686878105912141</v>
      </c>
      <c r="AQ241">
        <f t="shared" si="141"/>
        <v>0.16567243297203946</v>
      </c>
      <c r="AR241">
        <f t="shared" si="141"/>
        <v>0.17439073762684629</v>
      </c>
      <c r="AS241">
        <f t="shared" si="141"/>
        <v>0.18300605538126319</v>
      </c>
      <c r="AT241">
        <f t="shared" si="141"/>
        <v>0.19170934799118972</v>
      </c>
      <c r="AU241">
        <f t="shared" si="141"/>
        <v>0.20012447914246057</v>
      </c>
      <c r="AV241">
        <f t="shared" si="141"/>
        <v>0.18777416721530293</v>
      </c>
      <c r="AW241">
        <f t="shared" si="141"/>
        <v>0.17561287239330697</v>
      </c>
      <c r="AX241">
        <f t="shared" si="141"/>
        <v>0.1637339298370275</v>
      </c>
      <c r="AY241">
        <f t="shared" si="141"/>
        <v>0.15205616640977956</v>
      </c>
      <c r="AZ241">
        <f t="shared" si="141"/>
        <v>0.14626889171506741</v>
      </c>
      <c r="BA241">
        <f t="shared" si="141"/>
        <v>0.14047407069956244</v>
      </c>
      <c r="BB241">
        <f t="shared" si="141"/>
        <v>0.13457245881663008</v>
      </c>
      <c r="BC241">
        <f t="shared" si="141"/>
        <v>0.12842625051509629</v>
      </c>
      <c r="BD241">
        <f t="shared" si="141"/>
        <v>0.12211087600680001</v>
      </c>
      <c r="BE241">
        <f t="shared" si="141"/>
        <v>0.12274868554861758</v>
      </c>
      <c r="BF241">
        <f t="shared" si="141"/>
        <v>0.12332224574017361</v>
      </c>
      <c r="BG241">
        <f t="shared" si="141"/>
        <v>0.12386777758737373</v>
      </c>
      <c r="BH241">
        <f t="shared" si="141"/>
        <v>0.12445740354918834</v>
      </c>
      <c r="BI241">
        <f t="shared" si="141"/>
        <v>0.12477705043546986</v>
      </c>
      <c r="BJ241">
        <f t="shared" ref="BJ241:CA241" si="142">BJ226*BJ211*0.5*10000*10^-12</f>
        <v>0.12477705043546986</v>
      </c>
      <c r="BK241">
        <f t="shared" si="142"/>
        <v>0.12477705043546986</v>
      </c>
      <c r="BL241">
        <f t="shared" si="142"/>
        <v>0.12477705043546986</v>
      </c>
      <c r="BM241">
        <f t="shared" si="142"/>
        <v>0.12477705043546986</v>
      </c>
      <c r="BN241">
        <f t="shared" si="142"/>
        <v>0.12477705043546986</v>
      </c>
      <c r="BO241">
        <f t="shared" si="142"/>
        <v>0.12477705043546986</v>
      </c>
      <c r="BP241">
        <f t="shared" si="142"/>
        <v>0.12477705043546986</v>
      </c>
      <c r="BQ241">
        <f t="shared" si="142"/>
        <v>0.12477705043546986</v>
      </c>
      <c r="BR241">
        <f t="shared" si="142"/>
        <v>0.12477705043546986</v>
      </c>
      <c r="BS241">
        <f t="shared" si="142"/>
        <v>0.12477705043546986</v>
      </c>
      <c r="BT241">
        <f t="shared" si="142"/>
        <v>0.12477705043546986</v>
      </c>
      <c r="BU241">
        <f t="shared" si="142"/>
        <v>0.12477705043546986</v>
      </c>
      <c r="BV241">
        <f t="shared" si="142"/>
        <v>0.12477705043546986</v>
      </c>
      <c r="BW241">
        <f t="shared" si="142"/>
        <v>0.12477705043546986</v>
      </c>
      <c r="BX241">
        <f t="shared" si="142"/>
        <v>0.12477705043546986</v>
      </c>
      <c r="BY241">
        <f t="shared" si="142"/>
        <v>0.12477705043546986</v>
      </c>
      <c r="BZ241">
        <f t="shared" si="142"/>
        <v>0.12477705043546986</v>
      </c>
      <c r="CA241">
        <f t="shared" si="142"/>
        <v>0.12477705043546986</v>
      </c>
    </row>
    <row r="242" spans="2:79" x14ac:dyDescent="0.35">
      <c r="B242" s="139" t="s">
        <v>265</v>
      </c>
      <c r="D242" t="s">
        <v>2</v>
      </c>
      <c r="F242" t="s">
        <v>37</v>
      </c>
      <c r="AD242">
        <f t="shared" ref="AD242:BI242" si="143">AD227*AD212*0.5*10000*10^-12</f>
        <v>0.30726793800683339</v>
      </c>
      <c r="AE242">
        <f t="shared" si="143"/>
        <v>0.30409419973699708</v>
      </c>
      <c r="AF242">
        <f t="shared" si="143"/>
        <v>0.30094685913342667</v>
      </c>
      <c r="AG242">
        <f t="shared" si="143"/>
        <v>0.29776255184803069</v>
      </c>
      <c r="AH242">
        <f t="shared" si="143"/>
        <v>0.3121275425599872</v>
      </c>
      <c r="AI242">
        <f t="shared" si="143"/>
        <v>0.32544393985808301</v>
      </c>
      <c r="AJ242">
        <f t="shared" si="143"/>
        <v>0.33852978593292665</v>
      </c>
      <c r="AK242">
        <f t="shared" si="143"/>
        <v>0.35128013782620654</v>
      </c>
      <c r="AL242">
        <f t="shared" si="143"/>
        <v>0.36383222632181139</v>
      </c>
      <c r="AM242">
        <f t="shared" si="143"/>
        <v>0.37611280786489698</v>
      </c>
      <c r="AN242">
        <f t="shared" si="143"/>
        <v>0.38793216842717454</v>
      </c>
      <c r="AO242">
        <f t="shared" si="143"/>
        <v>0.39932529556437352</v>
      </c>
      <c r="AP242">
        <f t="shared" si="143"/>
        <v>0.39301312989671744</v>
      </c>
      <c r="AQ242">
        <f t="shared" si="143"/>
        <v>0.38967766638027063</v>
      </c>
      <c r="AR242">
        <f t="shared" si="143"/>
        <v>0.38634495452321321</v>
      </c>
      <c r="AS242">
        <f t="shared" si="143"/>
        <v>0.38309224094701178</v>
      </c>
      <c r="AT242">
        <f t="shared" si="143"/>
        <v>0.37992339944770381</v>
      </c>
      <c r="AU242">
        <f t="shared" si="143"/>
        <v>0.37644776596522839</v>
      </c>
      <c r="AV242">
        <f t="shared" si="143"/>
        <v>0.37103874159707317</v>
      </c>
      <c r="AW242">
        <f t="shared" si="143"/>
        <v>0.36568372488746209</v>
      </c>
      <c r="AX242">
        <f t="shared" si="143"/>
        <v>0.360250888839038</v>
      </c>
      <c r="AY242">
        <f t="shared" si="143"/>
        <v>0.35503536715783796</v>
      </c>
      <c r="AZ242">
        <f t="shared" si="143"/>
        <v>0.34756896172444685</v>
      </c>
      <c r="BA242">
        <f t="shared" si="143"/>
        <v>0.34024870664837581</v>
      </c>
      <c r="BB242">
        <f t="shared" si="143"/>
        <v>0.33300907115753153</v>
      </c>
      <c r="BC242">
        <f t="shared" si="143"/>
        <v>0.32566417865967034</v>
      </c>
      <c r="BD242">
        <f t="shared" si="143"/>
        <v>0.31819848687636709</v>
      </c>
      <c r="BE242">
        <f t="shared" si="143"/>
        <v>0.32191114377654106</v>
      </c>
      <c r="BF242">
        <f t="shared" si="143"/>
        <v>0.32557165693243256</v>
      </c>
      <c r="BG242">
        <f t="shared" si="143"/>
        <v>0.3293036463163177</v>
      </c>
      <c r="BH242">
        <f t="shared" si="143"/>
        <v>0.33318854031070361</v>
      </c>
      <c r="BI242">
        <f t="shared" si="143"/>
        <v>0.33346463818721545</v>
      </c>
      <c r="BJ242">
        <f t="shared" ref="BJ242:CA242" si="144">BJ227*BJ212*0.5*10000*10^-12</f>
        <v>0.33346463818721545</v>
      </c>
      <c r="BK242">
        <f t="shared" si="144"/>
        <v>0.33346463818721545</v>
      </c>
      <c r="BL242">
        <f t="shared" si="144"/>
        <v>0.33346463818721545</v>
      </c>
      <c r="BM242">
        <f t="shared" si="144"/>
        <v>0.33346463818721545</v>
      </c>
      <c r="BN242">
        <f t="shared" si="144"/>
        <v>0.33346463818721545</v>
      </c>
      <c r="BO242">
        <f t="shared" si="144"/>
        <v>0.33346463818721545</v>
      </c>
      <c r="BP242">
        <f t="shared" si="144"/>
        <v>0.33346463818721545</v>
      </c>
      <c r="BQ242">
        <f t="shared" si="144"/>
        <v>0.33346463818721545</v>
      </c>
      <c r="BR242">
        <f t="shared" si="144"/>
        <v>0.33346463818721545</v>
      </c>
      <c r="BS242">
        <f t="shared" si="144"/>
        <v>0.33346463818721545</v>
      </c>
      <c r="BT242">
        <f t="shared" si="144"/>
        <v>0.33346463818721545</v>
      </c>
      <c r="BU242">
        <f t="shared" si="144"/>
        <v>0.33346463818721545</v>
      </c>
      <c r="BV242">
        <f t="shared" si="144"/>
        <v>0.33346463818721545</v>
      </c>
      <c r="BW242">
        <f t="shared" si="144"/>
        <v>0.33346463818721545</v>
      </c>
      <c r="BX242">
        <f t="shared" si="144"/>
        <v>0.33346463818721545</v>
      </c>
      <c r="BY242">
        <f t="shared" si="144"/>
        <v>0.33346463818721545</v>
      </c>
      <c r="BZ242">
        <f t="shared" si="144"/>
        <v>0.33346463818721545</v>
      </c>
      <c r="CA242">
        <f t="shared" si="144"/>
        <v>0.33346463818721545</v>
      </c>
    </row>
    <row r="243" spans="2:79" x14ac:dyDescent="0.35">
      <c r="B243" s="139" t="s">
        <v>265</v>
      </c>
      <c r="D243" t="s">
        <v>2</v>
      </c>
      <c r="F243" t="s">
        <v>38</v>
      </c>
      <c r="AD243">
        <f t="shared" ref="AD243:BI243" si="145">AD228*AD213*0.5*10000*10^-12</f>
        <v>1.1143757796774236</v>
      </c>
      <c r="AE243">
        <f t="shared" si="145"/>
        <v>1.1085931640705977</v>
      </c>
      <c r="AF243">
        <f t="shared" si="145"/>
        <v>1.1027159903958632</v>
      </c>
      <c r="AG243">
        <f t="shared" si="145"/>
        <v>1.0967298242677845</v>
      </c>
      <c r="AH243">
        <f t="shared" si="145"/>
        <v>1.0895862918440677</v>
      </c>
      <c r="AI243">
        <f t="shared" si="145"/>
        <v>1.0831727851399551</v>
      </c>
      <c r="AJ243">
        <f t="shared" si="145"/>
        <v>1.0765798364272288</v>
      </c>
      <c r="AK243">
        <f t="shared" si="145"/>
        <v>1.0698875200594391</v>
      </c>
      <c r="AL243">
        <f t="shared" si="145"/>
        <v>1.0631720362269315</v>
      </c>
      <c r="AM243">
        <f t="shared" si="145"/>
        <v>1.0562952300629942</v>
      </c>
      <c r="AN243">
        <f t="shared" si="145"/>
        <v>1.0494489412767163</v>
      </c>
      <c r="AO243">
        <f t="shared" si="145"/>
        <v>1.0427382895710851</v>
      </c>
      <c r="AP243">
        <f t="shared" si="145"/>
        <v>1.0229629745190922</v>
      </c>
      <c r="AQ243">
        <f t="shared" si="145"/>
        <v>1.0042935572137823</v>
      </c>
      <c r="AR243">
        <f t="shared" si="145"/>
        <v>0.98590352837853501</v>
      </c>
      <c r="AS243">
        <f t="shared" si="145"/>
        <v>0.96762972911040801</v>
      </c>
      <c r="AT243">
        <f t="shared" si="145"/>
        <v>0.94955449249664392</v>
      </c>
      <c r="AU243">
        <f t="shared" si="145"/>
        <v>0.93390082940545405</v>
      </c>
      <c r="AV243">
        <f t="shared" si="145"/>
        <v>0.9231129068241275</v>
      </c>
      <c r="AW243">
        <f t="shared" si="145"/>
        <v>0.91253411469861911</v>
      </c>
      <c r="AX243">
        <f t="shared" si="145"/>
        <v>0.90236244012388966</v>
      </c>
      <c r="AY243">
        <f t="shared" si="145"/>
        <v>0.89249197878990094</v>
      </c>
      <c r="AZ243">
        <f t="shared" si="145"/>
        <v>0.88590981113219014</v>
      </c>
      <c r="BA243">
        <f t="shared" si="145"/>
        <v>0.87907179670951241</v>
      </c>
      <c r="BB243">
        <f t="shared" si="145"/>
        <v>0.87206998407795722</v>
      </c>
      <c r="BC243">
        <f t="shared" si="145"/>
        <v>0.86537394670738166</v>
      </c>
      <c r="BD243">
        <f t="shared" si="145"/>
        <v>0.85883677051898388</v>
      </c>
      <c r="BE243">
        <f t="shared" si="145"/>
        <v>0.85925149266486134</v>
      </c>
      <c r="BF243">
        <f t="shared" si="145"/>
        <v>0.85997918049312039</v>
      </c>
      <c r="BG243">
        <f t="shared" si="145"/>
        <v>0.86087866712209649</v>
      </c>
      <c r="BH243">
        <f t="shared" si="145"/>
        <v>0.86141483734007662</v>
      </c>
      <c r="BI243">
        <f t="shared" si="145"/>
        <v>0.861382025465246</v>
      </c>
      <c r="BJ243">
        <f t="shared" ref="BJ243:CA243" si="146">BJ228*BJ213*0.5*10000*10^-12</f>
        <v>0.861382025465246</v>
      </c>
      <c r="BK243">
        <f t="shared" si="146"/>
        <v>0.861382025465246</v>
      </c>
      <c r="BL243">
        <f t="shared" si="146"/>
        <v>0.861382025465246</v>
      </c>
      <c r="BM243">
        <f t="shared" si="146"/>
        <v>0.861382025465246</v>
      </c>
      <c r="BN243">
        <f t="shared" si="146"/>
        <v>0.861382025465246</v>
      </c>
      <c r="BO243">
        <f t="shared" si="146"/>
        <v>0.861382025465246</v>
      </c>
      <c r="BP243">
        <f t="shared" si="146"/>
        <v>0.861382025465246</v>
      </c>
      <c r="BQ243">
        <f t="shared" si="146"/>
        <v>0.861382025465246</v>
      </c>
      <c r="BR243">
        <f t="shared" si="146"/>
        <v>0.861382025465246</v>
      </c>
      <c r="BS243">
        <f t="shared" si="146"/>
        <v>0.861382025465246</v>
      </c>
      <c r="BT243">
        <f t="shared" si="146"/>
        <v>0.861382025465246</v>
      </c>
      <c r="BU243">
        <f t="shared" si="146"/>
        <v>0.861382025465246</v>
      </c>
      <c r="BV243">
        <f t="shared" si="146"/>
        <v>0.861382025465246</v>
      </c>
      <c r="BW243">
        <f t="shared" si="146"/>
        <v>0.861382025465246</v>
      </c>
      <c r="BX243">
        <f t="shared" si="146"/>
        <v>0.861382025465246</v>
      </c>
      <c r="BY243">
        <f t="shared" si="146"/>
        <v>0.861382025465246</v>
      </c>
      <c r="BZ243">
        <f t="shared" si="146"/>
        <v>0.861382025465246</v>
      </c>
      <c r="CA243">
        <f t="shared" si="146"/>
        <v>0.861382025465246</v>
      </c>
    </row>
    <row r="244" spans="2:79" x14ac:dyDescent="0.35">
      <c r="B244" s="139" t="s">
        <v>265</v>
      </c>
      <c r="D244" t="s">
        <v>2</v>
      </c>
      <c r="F244" t="s">
        <v>39</v>
      </c>
      <c r="AD244">
        <f t="shared" ref="AD244:BI244" si="147">AD229*AD214*0.5*10000*10^-12</f>
        <v>0.49401670845381701</v>
      </c>
      <c r="AE244">
        <f t="shared" si="147"/>
        <v>0.49197117560775011</v>
      </c>
      <c r="AF244">
        <f t="shared" si="147"/>
        <v>0.48996369455156641</v>
      </c>
      <c r="AG244">
        <f t="shared" si="147"/>
        <v>0.48804537224246036</v>
      </c>
      <c r="AH244">
        <f t="shared" si="147"/>
        <v>0.47854577491223016</v>
      </c>
      <c r="AI244">
        <f t="shared" si="147"/>
        <v>0.46919111101322802</v>
      </c>
      <c r="AJ244">
        <f t="shared" si="147"/>
        <v>0.45995917500297029</v>
      </c>
      <c r="AK244">
        <f t="shared" si="147"/>
        <v>0.45081055868101277</v>
      </c>
      <c r="AL244">
        <f t="shared" si="147"/>
        <v>0.4418143902798351</v>
      </c>
      <c r="AM244">
        <f t="shared" si="147"/>
        <v>0.4329485483277104</v>
      </c>
      <c r="AN244">
        <f t="shared" si="147"/>
        <v>0.42421237894097763</v>
      </c>
      <c r="AO244">
        <f t="shared" si="147"/>
        <v>0.41548985269916533</v>
      </c>
      <c r="AP244">
        <f t="shared" si="147"/>
        <v>0.4381425127421455</v>
      </c>
      <c r="AQ244">
        <f t="shared" si="147"/>
        <v>0.45953013457858521</v>
      </c>
      <c r="AR244">
        <f t="shared" si="147"/>
        <v>0.48060653082448318</v>
      </c>
      <c r="AS244">
        <f t="shared" si="147"/>
        <v>0.50131635629904825</v>
      </c>
      <c r="AT244">
        <f t="shared" si="147"/>
        <v>0.52172706306838923</v>
      </c>
      <c r="AU244">
        <f t="shared" si="147"/>
        <v>0.54352840307130812</v>
      </c>
      <c r="AV244">
        <f t="shared" si="147"/>
        <v>0.55333442499108498</v>
      </c>
      <c r="AW244">
        <f t="shared" si="147"/>
        <v>0.56317142409576371</v>
      </c>
      <c r="AX244">
        <f t="shared" si="147"/>
        <v>0.57387934357921266</v>
      </c>
      <c r="AY244">
        <f t="shared" si="147"/>
        <v>0.58379429431966812</v>
      </c>
      <c r="AZ244">
        <f t="shared" si="147"/>
        <v>0.60229018821091374</v>
      </c>
      <c r="BA244">
        <f t="shared" si="147"/>
        <v>0.62040957382336925</v>
      </c>
      <c r="BB244">
        <f t="shared" si="147"/>
        <v>0.638104084027032</v>
      </c>
      <c r="BC244">
        <f t="shared" si="147"/>
        <v>0.65587602450186233</v>
      </c>
      <c r="BD244">
        <f t="shared" si="147"/>
        <v>0.6739123584090394</v>
      </c>
      <c r="BE244">
        <f t="shared" si="147"/>
        <v>0.67364955018409434</v>
      </c>
      <c r="BF244">
        <f t="shared" si="147"/>
        <v>0.67333143533671669</v>
      </c>
      <c r="BG244">
        <f t="shared" si="147"/>
        <v>0.6728553116778655</v>
      </c>
      <c r="BH244">
        <f t="shared" si="147"/>
        <v>0.67208612852860461</v>
      </c>
      <c r="BI244">
        <f t="shared" si="147"/>
        <v>0.67154613426766518</v>
      </c>
      <c r="BJ244">
        <f t="shared" ref="BJ244:CA244" si="148">BJ229*BJ214*0.5*10000*10^-12</f>
        <v>0.67154613426766518</v>
      </c>
      <c r="BK244">
        <f t="shared" si="148"/>
        <v>0.67154613426766518</v>
      </c>
      <c r="BL244">
        <f t="shared" si="148"/>
        <v>0.67154613426766518</v>
      </c>
      <c r="BM244">
        <f t="shared" si="148"/>
        <v>0.67154613426766518</v>
      </c>
      <c r="BN244">
        <f t="shared" si="148"/>
        <v>0.67154613426766518</v>
      </c>
      <c r="BO244">
        <f t="shared" si="148"/>
        <v>0.67154613426766518</v>
      </c>
      <c r="BP244">
        <f t="shared" si="148"/>
        <v>0.67154613426766518</v>
      </c>
      <c r="BQ244">
        <f t="shared" si="148"/>
        <v>0.67154613426766518</v>
      </c>
      <c r="BR244">
        <f t="shared" si="148"/>
        <v>0.67154613426766518</v>
      </c>
      <c r="BS244">
        <f t="shared" si="148"/>
        <v>0.67154613426766518</v>
      </c>
      <c r="BT244">
        <f t="shared" si="148"/>
        <v>0.67154613426766518</v>
      </c>
      <c r="BU244">
        <f t="shared" si="148"/>
        <v>0.67154613426766518</v>
      </c>
      <c r="BV244">
        <f t="shared" si="148"/>
        <v>0.67154613426766518</v>
      </c>
      <c r="BW244">
        <f t="shared" si="148"/>
        <v>0.67154613426766518</v>
      </c>
      <c r="BX244">
        <f t="shared" si="148"/>
        <v>0.67154613426766518</v>
      </c>
      <c r="BY244">
        <f t="shared" si="148"/>
        <v>0.67154613426766518</v>
      </c>
      <c r="BZ244">
        <f t="shared" si="148"/>
        <v>0.67154613426766518</v>
      </c>
      <c r="CA244">
        <f t="shared" si="148"/>
        <v>0.67154613426766518</v>
      </c>
    </row>
    <row r="245" spans="2:79" x14ac:dyDescent="0.35">
      <c r="B245" s="139" t="s">
        <v>265</v>
      </c>
      <c r="D245" t="s">
        <v>2</v>
      </c>
      <c r="F245" t="s">
        <v>40</v>
      </c>
      <c r="AD245">
        <f t="shared" ref="AD245:BI245" si="149">AD230*AD215*0.5*10000*10^-12</f>
        <v>3.873666004105335E-3</v>
      </c>
      <c r="AE245">
        <f t="shared" si="149"/>
        <v>3.9079122844273267E-3</v>
      </c>
      <c r="AF245">
        <f t="shared" si="149"/>
        <v>3.9446103251340511E-3</v>
      </c>
      <c r="AG245">
        <f t="shared" si="149"/>
        <v>3.9675200041592159E-3</v>
      </c>
      <c r="AH245">
        <f t="shared" si="149"/>
        <v>4.6903737553005342E-3</v>
      </c>
      <c r="AI245">
        <f t="shared" si="149"/>
        <v>5.4112267263771796E-3</v>
      </c>
      <c r="AJ245">
        <f t="shared" si="149"/>
        <v>6.1330978443734059E-3</v>
      </c>
      <c r="AK245">
        <f t="shared" si="149"/>
        <v>6.8523786918443441E-3</v>
      </c>
      <c r="AL245">
        <f t="shared" si="149"/>
        <v>7.5967487010770631E-3</v>
      </c>
      <c r="AM245">
        <f t="shared" si="149"/>
        <v>8.4238487845851862E-3</v>
      </c>
      <c r="AN245">
        <f t="shared" si="149"/>
        <v>9.2750332006009423E-3</v>
      </c>
      <c r="AO245">
        <f t="shared" si="149"/>
        <v>1.0148846075674081E-2</v>
      </c>
      <c r="AP245">
        <f t="shared" si="149"/>
        <v>9.5776348013435191E-3</v>
      </c>
      <c r="AQ245">
        <f t="shared" si="149"/>
        <v>8.8343266093689615E-3</v>
      </c>
      <c r="AR245">
        <f t="shared" si="149"/>
        <v>8.1061681158479081E-3</v>
      </c>
      <c r="AS245">
        <f t="shared" si="149"/>
        <v>7.3897122575962183E-3</v>
      </c>
      <c r="AT245">
        <f t="shared" si="149"/>
        <v>6.688369981680045E-3</v>
      </c>
      <c r="AU245">
        <f t="shared" si="149"/>
        <v>6.0020871139224085E-3</v>
      </c>
      <c r="AV245">
        <f t="shared" si="149"/>
        <v>7.3209506305567038E-3</v>
      </c>
      <c r="AW245">
        <f t="shared" si="149"/>
        <v>8.6245775120555035E-3</v>
      </c>
      <c r="AX245">
        <f t="shared" si="149"/>
        <v>9.8973844635706961E-3</v>
      </c>
      <c r="AY245">
        <f t="shared" si="149"/>
        <v>1.1076199992077047E-2</v>
      </c>
      <c r="AZ245">
        <f t="shared" si="149"/>
        <v>1.1551771219269183E-2</v>
      </c>
      <c r="BA245">
        <f t="shared" si="149"/>
        <v>1.1895869871664837E-2</v>
      </c>
      <c r="BB245">
        <f t="shared" si="149"/>
        <v>1.2306860263226676E-2</v>
      </c>
      <c r="BC245">
        <f t="shared" si="149"/>
        <v>1.2735013676742972E-2</v>
      </c>
      <c r="BD245">
        <f t="shared" si="149"/>
        <v>1.324417221424202E-2</v>
      </c>
      <c r="BE245">
        <f t="shared" si="149"/>
        <v>1.3165082097724299E-2</v>
      </c>
      <c r="BF245">
        <f t="shared" si="149"/>
        <v>1.3221692190944326E-2</v>
      </c>
      <c r="BG245">
        <f t="shared" si="149"/>
        <v>1.3211268544624054E-2</v>
      </c>
      <c r="BH245">
        <f t="shared" si="149"/>
        <v>1.3186255850478008E-2</v>
      </c>
      <c r="BI245">
        <f t="shared" si="149"/>
        <v>1.3198990042511304E-2</v>
      </c>
      <c r="BJ245">
        <f t="shared" ref="BJ245:CA245" si="150">BJ230*BJ215*0.5*10000*10^-12</f>
        <v>1.3198990042511304E-2</v>
      </c>
      <c r="BK245">
        <f t="shared" si="150"/>
        <v>1.3198990042511304E-2</v>
      </c>
      <c r="BL245">
        <f t="shared" si="150"/>
        <v>1.3198990042511304E-2</v>
      </c>
      <c r="BM245">
        <f t="shared" si="150"/>
        <v>1.3198990042511304E-2</v>
      </c>
      <c r="BN245">
        <f t="shared" si="150"/>
        <v>1.3198990042511304E-2</v>
      </c>
      <c r="BO245">
        <f t="shared" si="150"/>
        <v>1.3198990042511304E-2</v>
      </c>
      <c r="BP245">
        <f t="shared" si="150"/>
        <v>1.3198990042511304E-2</v>
      </c>
      <c r="BQ245">
        <f t="shared" si="150"/>
        <v>1.3198990042511304E-2</v>
      </c>
      <c r="BR245">
        <f t="shared" si="150"/>
        <v>1.3198990042511304E-2</v>
      </c>
      <c r="BS245">
        <f t="shared" si="150"/>
        <v>1.3198990042511304E-2</v>
      </c>
      <c r="BT245">
        <f t="shared" si="150"/>
        <v>1.3198990042511304E-2</v>
      </c>
      <c r="BU245">
        <f t="shared" si="150"/>
        <v>1.3198990042511304E-2</v>
      </c>
      <c r="BV245">
        <f t="shared" si="150"/>
        <v>1.3198990042511304E-2</v>
      </c>
      <c r="BW245">
        <f t="shared" si="150"/>
        <v>1.3198990042511304E-2</v>
      </c>
      <c r="BX245">
        <f t="shared" si="150"/>
        <v>1.3198990042511304E-2</v>
      </c>
      <c r="BY245">
        <f t="shared" si="150"/>
        <v>1.3198990042511304E-2</v>
      </c>
      <c r="BZ245">
        <f t="shared" si="150"/>
        <v>1.3198990042511304E-2</v>
      </c>
      <c r="CA245">
        <f t="shared" si="150"/>
        <v>1.3198990042511304E-2</v>
      </c>
    </row>
    <row r="246" spans="2:79" x14ac:dyDescent="0.35">
      <c r="B246" s="139"/>
      <c r="D246" t="s">
        <v>2</v>
      </c>
      <c r="F246" t="s">
        <v>43</v>
      </c>
      <c r="AD246" s="1">
        <f t="shared" ref="AD246:AV246" si="151">SUM(AD241:AD245)</f>
        <v>2.1232547556189947</v>
      </c>
      <c r="AE246" s="1">
        <f t="shared" si="151"/>
        <v>2.1107853525485218</v>
      </c>
      <c r="AF246" s="1">
        <f t="shared" si="151"/>
        <v>2.0982464117536863</v>
      </c>
      <c r="AG246" s="1">
        <f t="shared" si="151"/>
        <v>2.0855800912949292</v>
      </c>
      <c r="AH246" s="1">
        <f t="shared" si="151"/>
        <v>2.0772455683192179</v>
      </c>
      <c r="AI246" s="1">
        <f t="shared" si="151"/>
        <v>2.0689222574532242</v>
      </c>
      <c r="AJ246" s="1">
        <f t="shared" si="151"/>
        <v>2.0604226873301568</v>
      </c>
      <c r="AK246" s="1">
        <f t="shared" si="151"/>
        <v>2.0516870431475147</v>
      </c>
      <c r="AL246" s="1">
        <f t="shared" si="151"/>
        <v>2.0430623120056537</v>
      </c>
      <c r="AM246" s="1">
        <f t="shared" si="151"/>
        <v>2.0342744458279522</v>
      </c>
      <c r="AN246" s="1">
        <f t="shared" si="151"/>
        <v>2.0253210793763303</v>
      </c>
      <c r="AO246" s="1">
        <f t="shared" si="151"/>
        <v>2.0160513571320733</v>
      </c>
      <c r="AP246" s="1">
        <f t="shared" si="151"/>
        <v>2.0205650330184204</v>
      </c>
      <c r="AQ246" s="1">
        <f t="shared" si="151"/>
        <v>2.0280081177540468</v>
      </c>
      <c r="AR246" s="1">
        <f t="shared" si="151"/>
        <v>2.0353519194689258</v>
      </c>
      <c r="AS246" s="1">
        <f t="shared" si="151"/>
        <v>2.0424340939953276</v>
      </c>
      <c r="AT246" s="1">
        <f t="shared" si="151"/>
        <v>2.0496026729856065</v>
      </c>
      <c r="AU246" s="1">
        <f t="shared" si="151"/>
        <v>2.0600035646983734</v>
      </c>
      <c r="AV246" s="1">
        <f t="shared" si="151"/>
        <v>2.0425811912581451</v>
      </c>
      <c r="AW246" s="1">
        <f>SUM(AW241:AW245)</f>
        <v>2.0256267135872075</v>
      </c>
      <c r="AX246" s="1">
        <f t="shared" ref="AX246:BH246" si="152">SUM(AX241:AX245)</f>
        <v>2.0101239868427383</v>
      </c>
      <c r="AY246" s="1">
        <f t="shared" si="152"/>
        <v>1.9944540066692635</v>
      </c>
      <c r="AZ246" s="1">
        <f t="shared" si="152"/>
        <v>1.9935896240018873</v>
      </c>
      <c r="BA246" s="1">
        <f t="shared" si="152"/>
        <v>1.9921000177524848</v>
      </c>
      <c r="BB246" s="1">
        <f t="shared" si="152"/>
        <v>1.9900624583423774</v>
      </c>
      <c r="BC246" s="1">
        <f t="shared" si="152"/>
        <v>1.9880754140607535</v>
      </c>
      <c r="BD246" s="1">
        <f t="shared" si="152"/>
        <v>1.9863026640254324</v>
      </c>
      <c r="BE246" s="1">
        <f t="shared" si="152"/>
        <v>1.9907259542718385</v>
      </c>
      <c r="BF246" s="1">
        <f t="shared" si="152"/>
        <v>1.9954262106933873</v>
      </c>
      <c r="BG246" s="1">
        <f t="shared" si="152"/>
        <v>2.0001166712482776</v>
      </c>
      <c r="BH246" s="1">
        <f t="shared" si="152"/>
        <v>2.0043331655790513</v>
      </c>
      <c r="BI246" s="1">
        <f>SUM(BI241:BI245)</f>
        <v>2.0043688383981078</v>
      </c>
      <c r="BJ246" s="1">
        <f t="shared" ref="BJ246:CA246" si="153">SUM(BJ241:BJ245)</f>
        <v>2.0043688383981078</v>
      </c>
      <c r="BK246" s="1">
        <f t="shared" si="153"/>
        <v>2.0043688383981078</v>
      </c>
      <c r="BL246" s="1">
        <f t="shared" si="153"/>
        <v>2.0043688383981078</v>
      </c>
      <c r="BM246" s="1">
        <f t="shared" si="153"/>
        <v>2.0043688383981078</v>
      </c>
      <c r="BN246" s="1">
        <f t="shared" si="153"/>
        <v>2.0043688383981078</v>
      </c>
      <c r="BO246" s="1">
        <f t="shared" si="153"/>
        <v>2.0043688383981078</v>
      </c>
      <c r="BP246" s="1">
        <f t="shared" si="153"/>
        <v>2.0043688383981078</v>
      </c>
      <c r="BQ246" s="1">
        <f t="shared" si="153"/>
        <v>2.0043688383981078</v>
      </c>
      <c r="BR246" s="1">
        <f t="shared" si="153"/>
        <v>2.0043688383981078</v>
      </c>
      <c r="BS246" s="1">
        <f t="shared" si="153"/>
        <v>2.0043688383981078</v>
      </c>
      <c r="BT246" s="1">
        <f t="shared" si="153"/>
        <v>2.0043688383981078</v>
      </c>
      <c r="BU246" s="1">
        <f t="shared" si="153"/>
        <v>2.0043688383981078</v>
      </c>
      <c r="BV246" s="1">
        <f t="shared" si="153"/>
        <v>2.0043688383981078</v>
      </c>
      <c r="BW246" s="1">
        <f t="shared" si="153"/>
        <v>2.0043688383981078</v>
      </c>
      <c r="BX246" s="1">
        <f t="shared" si="153"/>
        <v>2.0043688383981078</v>
      </c>
      <c r="BY246" s="1">
        <f t="shared" si="153"/>
        <v>2.0043688383981078</v>
      </c>
      <c r="BZ246" s="1">
        <f t="shared" si="153"/>
        <v>2.0043688383981078</v>
      </c>
      <c r="CA246" s="1">
        <f t="shared" si="153"/>
        <v>2.0043688383981078</v>
      </c>
    </row>
    <row r="247" spans="2:79" x14ac:dyDescent="0.35">
      <c r="B247" s="139"/>
    </row>
    <row r="248" spans="2:79" ht="14.5" hidden="1" customHeight="1" x14ac:dyDescent="0.35">
      <c r="B248" s="139"/>
      <c r="P248" t="s">
        <v>47</v>
      </c>
    </row>
    <row r="249" spans="2:79" ht="14.5" hidden="1" customHeight="1" x14ac:dyDescent="0.35">
      <c r="B249" s="139"/>
      <c r="AW249" s="1">
        <v>2009</v>
      </c>
      <c r="AX249" s="1">
        <v>2010</v>
      </c>
      <c r="AY249" s="1">
        <v>2011</v>
      </c>
      <c r="AZ249" s="1">
        <v>2012</v>
      </c>
      <c r="BA249" s="1">
        <v>2013</v>
      </c>
      <c r="BB249" s="1">
        <v>2014</v>
      </c>
      <c r="BC249" s="1">
        <v>2015</v>
      </c>
      <c r="BD249" s="1">
        <v>2016</v>
      </c>
      <c r="BE249" s="1">
        <v>2017</v>
      </c>
      <c r="BF249" s="1">
        <v>2018</v>
      </c>
      <c r="BG249" s="1">
        <v>2019</v>
      </c>
      <c r="BH249" s="1">
        <v>2020</v>
      </c>
      <c r="BI249" s="1">
        <v>2021</v>
      </c>
    </row>
    <row r="250" spans="2:79" ht="14.5" hidden="1" customHeight="1" x14ac:dyDescent="0.35">
      <c r="B250" s="139"/>
      <c r="D250" t="s">
        <v>4</v>
      </c>
      <c r="G250">
        <v>2.8</v>
      </c>
      <c r="L250">
        <f>G250/$G$253</f>
        <v>0.13712047012732614</v>
      </c>
      <c r="AW250">
        <f>AW$111*$L250</f>
        <v>2.6625177429800466</v>
      </c>
      <c r="AX250">
        <f t="shared" ref="AX250:BI252" si="154">AX$111*$L250</f>
        <v>2.669538996692788</v>
      </c>
      <c r="AY250">
        <f t="shared" si="154"/>
        <v>2.6765602504055304</v>
      </c>
      <c r="AZ250">
        <f t="shared" si="154"/>
        <v>2.7020515947570463</v>
      </c>
      <c r="BA250">
        <f t="shared" si="154"/>
        <v>2.7275429391085613</v>
      </c>
      <c r="BB250">
        <f t="shared" si="154"/>
        <v>2.7530342834600758</v>
      </c>
      <c r="BC250">
        <f t="shared" si="154"/>
        <v>2.7785256278115908</v>
      </c>
      <c r="BD250">
        <f t="shared" si="154"/>
        <v>2.8040169721631054</v>
      </c>
      <c r="BE250">
        <f t="shared" si="154"/>
        <v>2.8476925310103547</v>
      </c>
      <c r="BF250">
        <f t="shared" si="154"/>
        <v>2.8913680898576111</v>
      </c>
      <c r="BG250">
        <f t="shared" si="154"/>
        <v>2.9350436487048479</v>
      </c>
      <c r="BH250">
        <f t="shared" si="154"/>
        <v>2.9787192075520981</v>
      </c>
      <c r="BI250">
        <f t="shared" si="154"/>
        <v>2.9787192075520981</v>
      </c>
    </row>
    <row r="251" spans="2:79" ht="14.5" hidden="1" customHeight="1" x14ac:dyDescent="0.35">
      <c r="B251" s="139"/>
      <c r="D251" t="s">
        <v>5</v>
      </c>
      <c r="G251">
        <v>9.8000000000000007</v>
      </c>
      <c r="L251">
        <f>G251/$G$253</f>
        <v>0.47992164544564153</v>
      </c>
      <c r="AW251">
        <f>AW$111*$L251</f>
        <v>9.3188121004301632</v>
      </c>
      <c r="AX251">
        <f t="shared" si="154"/>
        <v>9.3433864884247591</v>
      </c>
      <c r="AY251">
        <f t="shared" si="154"/>
        <v>9.3679608764193567</v>
      </c>
      <c r="AZ251">
        <f t="shared" si="154"/>
        <v>9.4571805816496628</v>
      </c>
      <c r="BA251">
        <f t="shared" si="154"/>
        <v>9.5464002868799653</v>
      </c>
      <c r="BB251">
        <f t="shared" si="154"/>
        <v>9.6356199921102661</v>
      </c>
      <c r="BC251">
        <f t="shared" si="154"/>
        <v>9.7248396973405686</v>
      </c>
      <c r="BD251">
        <f t="shared" si="154"/>
        <v>9.8140594025708694</v>
      </c>
      <c r="BE251">
        <f t="shared" si="154"/>
        <v>9.9669238585362425</v>
      </c>
      <c r="BF251">
        <f t="shared" si="154"/>
        <v>10.119788314501639</v>
      </c>
      <c r="BG251">
        <f t="shared" si="154"/>
        <v>10.272652770466967</v>
      </c>
      <c r="BH251">
        <f t="shared" si="154"/>
        <v>10.425517226432344</v>
      </c>
      <c r="BI251">
        <f t="shared" si="154"/>
        <v>10.425517226432344</v>
      </c>
    </row>
    <row r="252" spans="2:79" ht="14.5" hidden="1" customHeight="1" x14ac:dyDescent="0.35">
      <c r="B252" s="139"/>
      <c r="D252" t="s">
        <v>17</v>
      </c>
      <c r="G252">
        <v>7.81</v>
      </c>
      <c r="L252">
        <f>G252/$G$253</f>
        <v>0.38246816846229181</v>
      </c>
      <c r="AW252">
        <f>AW$111*$L252</f>
        <v>7.4265227045264863</v>
      </c>
      <c r="AX252">
        <f t="shared" si="154"/>
        <v>7.4461069872038115</v>
      </c>
      <c r="AY252">
        <f t="shared" si="154"/>
        <v>7.4656912698811393</v>
      </c>
      <c r="AZ252">
        <f t="shared" si="154"/>
        <v>7.5367939125187604</v>
      </c>
      <c r="BA252">
        <f t="shared" si="154"/>
        <v>7.6078965551563797</v>
      </c>
      <c r="BB252">
        <f t="shared" si="154"/>
        <v>7.6789991977939964</v>
      </c>
      <c r="BC252">
        <f t="shared" si="154"/>
        <v>7.7501018404316158</v>
      </c>
      <c r="BD252">
        <f t="shared" si="154"/>
        <v>7.8212044830692324</v>
      </c>
      <c r="BE252">
        <f t="shared" si="154"/>
        <v>7.9430280954253103</v>
      </c>
      <c r="BF252">
        <f t="shared" si="154"/>
        <v>8.0648517077814077</v>
      </c>
      <c r="BG252">
        <f t="shared" si="154"/>
        <v>8.18667532013745</v>
      </c>
      <c r="BH252">
        <f t="shared" si="154"/>
        <v>8.3084989324935297</v>
      </c>
      <c r="BI252">
        <f t="shared" si="154"/>
        <v>8.3084989324935297</v>
      </c>
    </row>
    <row r="253" spans="2:79" ht="14.5" hidden="1" customHeight="1" x14ac:dyDescent="0.35">
      <c r="B253" s="139"/>
      <c r="G253">
        <v>20.420000000000002</v>
      </c>
    </row>
    <row r="254" spans="2:79" ht="14.5" hidden="1" customHeight="1" x14ac:dyDescent="0.35">
      <c r="B254" s="139"/>
      <c r="D254" t="s">
        <v>4</v>
      </c>
      <c r="G254">
        <v>6.52</v>
      </c>
      <c r="L254">
        <f>G254/G257</f>
        <v>0.31898238747553814</v>
      </c>
      <c r="AW254">
        <f>AW$112*$L254</f>
        <v>6.4894856896828417</v>
      </c>
      <c r="AX254">
        <f t="shared" ref="AX254:BI256" si="155">AX$112*$L254</f>
        <v>6.5099134904227567</v>
      </c>
      <c r="AY254">
        <f t="shared" si="155"/>
        <v>6.5303412911626726</v>
      </c>
      <c r="AZ254">
        <f t="shared" si="155"/>
        <v>6.5321975116233935</v>
      </c>
      <c r="BA254">
        <f t="shared" si="155"/>
        <v>6.5340537320841134</v>
      </c>
      <c r="BB254">
        <f t="shared" si="155"/>
        <v>6.5359099525448308</v>
      </c>
      <c r="BC254">
        <f t="shared" si="155"/>
        <v>6.5377661730055481</v>
      </c>
      <c r="BD254">
        <f t="shared" si="155"/>
        <v>6.5396223934662672</v>
      </c>
      <c r="BE254">
        <f t="shared" si="155"/>
        <v>6.4873517853527245</v>
      </c>
      <c r="BF254">
        <f t="shared" si="155"/>
        <v>6.4350811772391792</v>
      </c>
      <c r="BG254">
        <f t="shared" si="155"/>
        <v>6.3828105691256294</v>
      </c>
      <c r="BH254">
        <f t="shared" si="155"/>
        <v>6.3305399610120796</v>
      </c>
      <c r="BI254">
        <f t="shared" si="155"/>
        <v>6.3305399610120796</v>
      </c>
    </row>
    <row r="255" spans="2:79" ht="14.5" hidden="1" customHeight="1" x14ac:dyDescent="0.35">
      <c r="B255" s="139"/>
      <c r="D255" t="s">
        <v>5</v>
      </c>
      <c r="G255">
        <v>8.3000000000000007</v>
      </c>
      <c r="L255">
        <f>G255/G257</f>
        <v>0.40606653620352251</v>
      </c>
      <c r="AW255">
        <f>AW$112*$L255</f>
        <v>8.2611550957619002</v>
      </c>
      <c r="AX255">
        <f t="shared" si="155"/>
        <v>8.2871598114277436</v>
      </c>
      <c r="AY255">
        <f t="shared" si="155"/>
        <v>8.313164527093587</v>
      </c>
      <c r="AZ255">
        <f t="shared" si="155"/>
        <v>8.3155275071279391</v>
      </c>
      <c r="BA255">
        <f t="shared" si="155"/>
        <v>8.317890487162293</v>
      </c>
      <c r="BB255">
        <f t="shared" si="155"/>
        <v>8.3202534671966415</v>
      </c>
      <c r="BC255">
        <f t="shared" si="155"/>
        <v>8.32261644723099</v>
      </c>
      <c r="BD255">
        <f t="shared" si="155"/>
        <v>8.3249794272653403</v>
      </c>
      <c r="BE255">
        <f t="shared" si="155"/>
        <v>8.2584386224582236</v>
      </c>
      <c r="BF255">
        <f t="shared" si="155"/>
        <v>8.1918978176511033</v>
      </c>
      <c r="BG255">
        <f t="shared" si="155"/>
        <v>8.1253570128439776</v>
      </c>
      <c r="BH255">
        <f t="shared" si="155"/>
        <v>8.0588162080368502</v>
      </c>
      <c r="BI255">
        <f t="shared" si="155"/>
        <v>8.0588162080368502</v>
      </c>
    </row>
    <row r="256" spans="2:79" ht="14.5" hidden="1" customHeight="1" x14ac:dyDescent="0.35">
      <c r="B256" s="139"/>
      <c r="D256" t="s">
        <v>17</v>
      </c>
      <c r="G256">
        <v>5.63</v>
      </c>
      <c r="L256">
        <f>G256/G257</f>
        <v>0.27544031311154599</v>
      </c>
      <c r="AW256">
        <f>AW$112*$L256</f>
        <v>5.6036509866433128</v>
      </c>
      <c r="AX256">
        <f t="shared" si="155"/>
        <v>5.6212903299202646</v>
      </c>
      <c r="AY256">
        <f t="shared" si="155"/>
        <v>5.6389296731972163</v>
      </c>
      <c r="AZ256">
        <f t="shared" si="155"/>
        <v>5.6405325138711202</v>
      </c>
      <c r="BA256">
        <f t="shared" si="155"/>
        <v>5.642135354545025</v>
      </c>
      <c r="BB256">
        <f t="shared" si="155"/>
        <v>5.6437381952189263</v>
      </c>
      <c r="BC256">
        <f t="shared" si="155"/>
        <v>5.6453410358928275</v>
      </c>
      <c r="BD256">
        <f t="shared" si="155"/>
        <v>5.6469438765667315</v>
      </c>
      <c r="BE256">
        <f t="shared" si="155"/>
        <v>5.6018083667999754</v>
      </c>
      <c r="BF256">
        <f t="shared" si="155"/>
        <v>5.5566728570332184</v>
      </c>
      <c r="BG256">
        <f t="shared" si="155"/>
        <v>5.5115373472664562</v>
      </c>
      <c r="BH256">
        <f t="shared" si="155"/>
        <v>5.4664018374996948</v>
      </c>
      <c r="BI256">
        <f t="shared" si="155"/>
        <v>5.4664018374996948</v>
      </c>
    </row>
    <row r="257" spans="2:61" ht="14.5" hidden="1" customHeight="1" x14ac:dyDescent="0.35">
      <c r="B257" s="139"/>
      <c r="G257">
        <v>20.440000000000001</v>
      </c>
    </row>
    <row r="258" spans="2:61" ht="14.5" hidden="1" customHeight="1" x14ac:dyDescent="0.35">
      <c r="B258" s="139"/>
      <c r="D258" t="s">
        <v>4</v>
      </c>
      <c r="G258">
        <v>12.64</v>
      </c>
      <c r="L258">
        <f>G258/G261</f>
        <v>0.71091113610798651</v>
      </c>
      <c r="AW258">
        <f>AW$113*$L258</f>
        <v>12.478433186469088</v>
      </c>
      <c r="AX258">
        <f t="shared" ref="AX258:BI260" si="156">AX$113*$L258</f>
        <v>12.622855600938555</v>
      </c>
      <c r="AY258">
        <f t="shared" si="156"/>
        <v>12.76727801540809</v>
      </c>
      <c r="AZ258">
        <f t="shared" si="156"/>
        <v>12.747577016437617</v>
      </c>
      <c r="BA258">
        <f t="shared" si="156"/>
        <v>12.727876017467221</v>
      </c>
      <c r="BB258">
        <f t="shared" si="156"/>
        <v>12.708175018496748</v>
      </c>
      <c r="BC258">
        <f t="shared" si="156"/>
        <v>12.68847401952628</v>
      </c>
      <c r="BD258">
        <f t="shared" si="156"/>
        <v>12.668773020555879</v>
      </c>
      <c r="BE258">
        <f t="shared" si="156"/>
        <v>12.608344354012376</v>
      </c>
      <c r="BF258">
        <f t="shared" si="156"/>
        <v>12.547915687468873</v>
      </c>
      <c r="BG258">
        <f t="shared" si="156"/>
        <v>12.487487020925352</v>
      </c>
      <c r="BH258">
        <f t="shared" si="156"/>
        <v>12.427058354381918</v>
      </c>
      <c r="BI258">
        <f t="shared" si="156"/>
        <v>12.427058354381918</v>
      </c>
    </row>
    <row r="259" spans="2:61" ht="14.5" hidden="1" customHeight="1" x14ac:dyDescent="0.35">
      <c r="B259" s="139"/>
      <c r="D259" t="s">
        <v>5</v>
      </c>
      <c r="G259">
        <v>1.85</v>
      </c>
      <c r="L259">
        <f>G259/G261</f>
        <v>0.10404949381327334</v>
      </c>
      <c r="AW259">
        <f>AW$113*$L259</f>
        <v>1.8263529584626434</v>
      </c>
      <c r="AX259">
        <f t="shared" si="156"/>
        <v>1.8474907327323045</v>
      </c>
      <c r="AY259">
        <f t="shared" si="156"/>
        <v>1.8686285070019752</v>
      </c>
      <c r="AZ259">
        <f t="shared" si="156"/>
        <v>1.865745053829873</v>
      </c>
      <c r="BA259">
        <f t="shared" si="156"/>
        <v>1.8628616006577816</v>
      </c>
      <c r="BB259">
        <f t="shared" si="156"/>
        <v>1.8599781474856791</v>
      </c>
      <c r="BC259">
        <f t="shared" si="156"/>
        <v>1.8570946943135775</v>
      </c>
      <c r="BD259">
        <f t="shared" si="156"/>
        <v>1.8542112411414855</v>
      </c>
      <c r="BE259">
        <f t="shared" si="156"/>
        <v>1.8453668556109886</v>
      </c>
      <c r="BF259">
        <f t="shared" si="156"/>
        <v>1.8365224700804916</v>
      </c>
      <c r="BG259">
        <f t="shared" si="156"/>
        <v>1.8276780845499923</v>
      </c>
      <c r="BH259">
        <f t="shared" si="156"/>
        <v>1.8188336990195053</v>
      </c>
      <c r="BI259">
        <f t="shared" si="156"/>
        <v>1.8188336990195053</v>
      </c>
    </row>
    <row r="260" spans="2:61" ht="14.5" hidden="1" customHeight="1" x14ac:dyDescent="0.35">
      <c r="B260" s="139"/>
      <c r="D260" t="s">
        <v>17</v>
      </c>
      <c r="G260">
        <v>3.28</v>
      </c>
      <c r="L260">
        <f>G260/G261</f>
        <v>0.18447694038245216</v>
      </c>
      <c r="AW260">
        <f>AW$113*$L260</f>
        <v>3.2380744344634969</v>
      </c>
      <c r="AX260">
        <f t="shared" si="156"/>
        <v>3.2755511369524095</v>
      </c>
      <c r="AY260">
        <f t="shared" si="156"/>
        <v>3.3130278394413395</v>
      </c>
      <c r="AZ260">
        <f t="shared" si="156"/>
        <v>3.3079155548983685</v>
      </c>
      <c r="BA260">
        <f t="shared" si="156"/>
        <v>3.3028032703554175</v>
      </c>
      <c r="BB260">
        <f t="shared" si="156"/>
        <v>3.2976909858124466</v>
      </c>
      <c r="BC260">
        <f t="shared" si="156"/>
        <v>3.2925787012694774</v>
      </c>
      <c r="BD260">
        <f t="shared" si="156"/>
        <v>3.2874664167265246</v>
      </c>
      <c r="BE260">
        <f t="shared" si="156"/>
        <v>3.2717855602184005</v>
      </c>
      <c r="BF260">
        <f t="shared" si="156"/>
        <v>3.2561047037102764</v>
      </c>
      <c r="BG260">
        <f t="shared" si="156"/>
        <v>3.2404238472021478</v>
      </c>
      <c r="BH260">
        <f t="shared" si="156"/>
        <v>3.2247429906940415</v>
      </c>
      <c r="BI260">
        <f t="shared" si="156"/>
        <v>3.2247429906940415</v>
      </c>
    </row>
    <row r="261" spans="2:61" ht="14.5" hidden="1" customHeight="1" x14ac:dyDescent="0.35">
      <c r="B261" s="139"/>
      <c r="G261">
        <v>17.78</v>
      </c>
    </row>
    <row r="262" spans="2:61" ht="14.5" hidden="1" customHeight="1" x14ac:dyDescent="0.35">
      <c r="B262" s="139"/>
      <c r="D262" t="s">
        <v>4</v>
      </c>
      <c r="G262">
        <v>12.13</v>
      </c>
      <c r="L262">
        <f>G262/G265</f>
        <v>0.91616314199395776</v>
      </c>
      <c r="AW262">
        <f>AW$114*$L262</f>
        <v>11.343537579822103</v>
      </c>
      <c r="AX262">
        <f t="shared" ref="AX262:BI264" si="157">AX$114*$L262</f>
        <v>11.467333105539312</v>
      </c>
      <c r="AY262">
        <f t="shared" si="157"/>
        <v>11.591128631256522</v>
      </c>
      <c r="AZ262">
        <f t="shared" si="157"/>
        <v>11.699475476219646</v>
      </c>
      <c r="BA262">
        <f t="shared" si="157"/>
        <v>11.807822321182774</v>
      </c>
      <c r="BB262">
        <f t="shared" si="157"/>
        <v>11.916169166145901</v>
      </c>
      <c r="BC262">
        <f t="shared" si="157"/>
        <v>12.024516011108936</v>
      </c>
      <c r="BD262">
        <f t="shared" si="157"/>
        <v>12.132862856072061</v>
      </c>
      <c r="BE262">
        <f t="shared" si="157"/>
        <v>12.168053057174967</v>
      </c>
      <c r="BF262">
        <f t="shared" si="157"/>
        <v>12.203243258277876</v>
      </c>
      <c r="BG262">
        <f t="shared" si="157"/>
        <v>12.238433459380689</v>
      </c>
      <c r="BH262">
        <f t="shared" si="157"/>
        <v>12.273623660483597</v>
      </c>
      <c r="BI262">
        <f t="shared" si="157"/>
        <v>12.273623660483597</v>
      </c>
    </row>
    <row r="263" spans="2:61" ht="14.5" hidden="1" customHeight="1" x14ac:dyDescent="0.35">
      <c r="B263" s="139"/>
      <c r="D263" t="s">
        <v>5</v>
      </c>
      <c r="G263">
        <v>0.21</v>
      </c>
      <c r="L263">
        <f>G263/G265</f>
        <v>1.5861027190332326E-2</v>
      </c>
      <c r="AW263">
        <f>AW$114*$L263</f>
        <v>0.19638440987325981</v>
      </c>
      <c r="AX263">
        <f t="shared" si="157"/>
        <v>0.19852761353365669</v>
      </c>
      <c r="AY263">
        <f t="shared" si="157"/>
        <v>0.20067081719405355</v>
      </c>
      <c r="AZ263">
        <f t="shared" si="157"/>
        <v>0.2025465663648908</v>
      </c>
      <c r="BA263">
        <f t="shared" si="157"/>
        <v>0.20442231553572815</v>
      </c>
      <c r="BB263">
        <f t="shared" si="157"/>
        <v>0.20629806470656545</v>
      </c>
      <c r="BC263">
        <f t="shared" si="157"/>
        <v>0.20817381387740116</v>
      </c>
      <c r="BD263">
        <f t="shared" si="157"/>
        <v>0.21004956304823846</v>
      </c>
      <c r="BE263">
        <f t="shared" si="157"/>
        <v>0.21065879159165235</v>
      </c>
      <c r="BF263">
        <f t="shared" si="157"/>
        <v>0.21126802013506626</v>
      </c>
      <c r="BG263">
        <f t="shared" si="157"/>
        <v>0.21187724867847851</v>
      </c>
      <c r="BH263">
        <f t="shared" si="157"/>
        <v>0.21248647722189246</v>
      </c>
      <c r="BI263">
        <f t="shared" si="157"/>
        <v>0.21248647722189246</v>
      </c>
    </row>
    <row r="264" spans="2:61" ht="14.5" hidden="1" customHeight="1" x14ac:dyDescent="0.35">
      <c r="B264" s="139"/>
      <c r="D264" t="s">
        <v>17</v>
      </c>
      <c r="G264">
        <v>0.89</v>
      </c>
      <c r="L264">
        <f>G264/G265</f>
        <v>6.7220543806646521E-2</v>
      </c>
      <c r="AW264">
        <f>AW$114*$L264</f>
        <v>0.83229583232000581</v>
      </c>
      <c r="AX264">
        <f t="shared" si="157"/>
        <v>0.84137893354740212</v>
      </c>
      <c r="AY264">
        <f t="shared" si="157"/>
        <v>0.85046203477479831</v>
      </c>
      <c r="AZ264">
        <f t="shared" si="157"/>
        <v>0.85841163840358481</v>
      </c>
      <c r="BA264">
        <f t="shared" si="157"/>
        <v>0.86636124203237164</v>
      </c>
      <c r="BB264">
        <f t="shared" si="157"/>
        <v>0.87431084566115824</v>
      </c>
      <c r="BC264">
        <f t="shared" si="157"/>
        <v>0.8822604492899383</v>
      </c>
      <c r="BD264">
        <f t="shared" si="157"/>
        <v>0.8902100529187249</v>
      </c>
      <c r="BE264">
        <f t="shared" si="157"/>
        <v>0.89279202150747894</v>
      </c>
      <c r="BF264">
        <f t="shared" si="157"/>
        <v>0.8953739900962332</v>
      </c>
      <c r="BG264">
        <f t="shared" si="157"/>
        <v>0.89795595868498035</v>
      </c>
      <c r="BH264">
        <f t="shared" si="157"/>
        <v>0.90053792727373461</v>
      </c>
      <c r="BI264">
        <f t="shared" si="157"/>
        <v>0.90053792727373461</v>
      </c>
    </row>
    <row r="265" spans="2:61" ht="14.5" hidden="1" customHeight="1" x14ac:dyDescent="0.35">
      <c r="B265" s="139"/>
      <c r="G265">
        <v>13.24</v>
      </c>
    </row>
    <row r="266" spans="2:61" ht="14.5" hidden="1" customHeight="1" x14ac:dyDescent="0.35">
      <c r="B266" s="139"/>
      <c r="D266" t="s">
        <v>4</v>
      </c>
      <c r="G266">
        <v>6.62</v>
      </c>
      <c r="L266">
        <f>G266/G269</f>
        <v>0.9297752808988764</v>
      </c>
      <c r="AW266">
        <f>AW$115*$L266</f>
        <v>5.88208581884198</v>
      </c>
      <c r="AX266">
        <f t="shared" ref="AX266:BI268" si="158">AX$115*$L266</f>
        <v>6.2213801828248734</v>
      </c>
      <c r="AY266">
        <f t="shared" si="158"/>
        <v>6.5606745468077676</v>
      </c>
      <c r="AZ266">
        <f t="shared" si="158"/>
        <v>6.573403674320315</v>
      </c>
      <c r="BA266">
        <f t="shared" si="158"/>
        <v>6.5861328018328509</v>
      </c>
      <c r="BB266">
        <f t="shared" si="158"/>
        <v>6.5988619293453992</v>
      </c>
      <c r="BC266">
        <f t="shared" si="158"/>
        <v>6.6115910568579359</v>
      </c>
      <c r="BD266">
        <f t="shared" si="158"/>
        <v>6.6243201843704824</v>
      </c>
      <c r="BE266">
        <f t="shared" si="158"/>
        <v>6.7323981891638702</v>
      </c>
      <c r="BF266">
        <f t="shared" si="158"/>
        <v>6.840476193957258</v>
      </c>
      <c r="BG266">
        <f t="shared" si="158"/>
        <v>6.9485541987506441</v>
      </c>
      <c r="BH266">
        <f t="shared" si="158"/>
        <v>7.0566322035440319</v>
      </c>
      <c r="BI266">
        <f t="shared" si="158"/>
        <v>7.0566322035440319</v>
      </c>
    </row>
    <row r="267" spans="2:61" ht="14.5" hidden="1" customHeight="1" x14ac:dyDescent="0.35">
      <c r="B267" s="139"/>
      <c r="D267" t="s">
        <v>5</v>
      </c>
      <c r="G267">
        <v>0.04</v>
      </c>
      <c r="L267">
        <f>G267/G269</f>
        <v>5.6179775280898875E-3</v>
      </c>
      <c r="AW267">
        <f>AW$115*$L267</f>
        <v>3.5541304041341266E-2</v>
      </c>
      <c r="AX267">
        <f t="shared" si="158"/>
        <v>3.7591421044259055E-2</v>
      </c>
      <c r="AY267">
        <f t="shared" si="158"/>
        <v>3.9641538047176843E-2</v>
      </c>
      <c r="AZ267">
        <f t="shared" si="158"/>
        <v>3.9718451204352356E-2</v>
      </c>
      <c r="BA267">
        <f t="shared" si="158"/>
        <v>3.9795364361527794E-2</v>
      </c>
      <c r="BB267">
        <f t="shared" si="158"/>
        <v>3.9872277518703314E-2</v>
      </c>
      <c r="BC267">
        <f t="shared" si="158"/>
        <v>3.9949190675878765E-2</v>
      </c>
      <c r="BD267">
        <f t="shared" si="158"/>
        <v>4.0026103833054279E-2</v>
      </c>
      <c r="BE267">
        <f t="shared" si="158"/>
        <v>4.0679143136941813E-2</v>
      </c>
      <c r="BF267">
        <f t="shared" si="158"/>
        <v>4.1332182440829347E-2</v>
      </c>
      <c r="BG267">
        <f t="shared" si="158"/>
        <v>4.1985221744716882E-2</v>
      </c>
      <c r="BH267">
        <f t="shared" si="158"/>
        <v>4.2638261048604423E-2</v>
      </c>
      <c r="BI267">
        <f t="shared" si="158"/>
        <v>4.2638261048604423E-2</v>
      </c>
    </row>
    <row r="268" spans="2:61" ht="14.5" hidden="1" customHeight="1" x14ac:dyDescent="0.35">
      <c r="B268" s="139"/>
      <c r="D268" t="s">
        <v>17</v>
      </c>
      <c r="G268">
        <v>0.46</v>
      </c>
      <c r="L268">
        <f>G268/G269</f>
        <v>6.4606741573033713E-2</v>
      </c>
      <c r="AW268">
        <f>AW$115*$L268</f>
        <v>0.40872499647542465</v>
      </c>
      <c r="AX268">
        <f t="shared" si="158"/>
        <v>0.43230134200897913</v>
      </c>
      <c r="AY268">
        <f t="shared" si="158"/>
        <v>0.45587768754253372</v>
      </c>
      <c r="AZ268">
        <f t="shared" si="158"/>
        <v>0.4567621888500521</v>
      </c>
      <c r="BA268">
        <f t="shared" si="158"/>
        <v>0.4576466901575697</v>
      </c>
      <c r="BB268">
        <f t="shared" si="158"/>
        <v>0.45853119146508819</v>
      </c>
      <c r="BC268">
        <f t="shared" si="158"/>
        <v>0.45941569277260585</v>
      </c>
      <c r="BD268">
        <f t="shared" si="158"/>
        <v>0.46030019408012424</v>
      </c>
      <c r="BE268">
        <f t="shared" si="158"/>
        <v>0.4678101460748309</v>
      </c>
      <c r="BF268">
        <f t="shared" si="158"/>
        <v>0.47532009806953757</v>
      </c>
      <c r="BG268">
        <f t="shared" si="158"/>
        <v>0.48283005006424423</v>
      </c>
      <c r="BH268">
        <f t="shared" si="158"/>
        <v>0.4903400020589509</v>
      </c>
      <c r="BI268">
        <f t="shared" si="158"/>
        <v>0.4903400020589509</v>
      </c>
    </row>
    <row r="269" spans="2:61" ht="14.5" hidden="1" customHeight="1" x14ac:dyDescent="0.35">
      <c r="B269" s="139"/>
      <c r="G269">
        <v>7.12</v>
      </c>
    </row>
    <row r="270" spans="2:61" ht="14.5" hidden="1" customHeight="1" x14ac:dyDescent="0.35">
      <c r="B270" s="139"/>
      <c r="D270" t="s">
        <v>4</v>
      </c>
      <c r="G270">
        <v>2.4900000000000002</v>
      </c>
      <c r="L270">
        <f>G270/G273</f>
        <v>0.15027157513578757</v>
      </c>
      <c r="AW270">
        <f>AW$118*$L270</f>
        <v>2.5081943207155968</v>
      </c>
      <c r="AX270">
        <f t="shared" ref="AX270:BI272" si="159">AX$118*$L270</f>
        <v>2.5445174295948889</v>
      </c>
      <c r="AY270">
        <f t="shared" si="159"/>
        <v>2.5808405384741797</v>
      </c>
      <c r="AZ270">
        <f t="shared" si="159"/>
        <v>2.5627935495182155</v>
      </c>
      <c r="BA270">
        <f t="shared" si="159"/>
        <v>2.5447465605622526</v>
      </c>
      <c r="BB270">
        <f t="shared" si="159"/>
        <v>2.5266995716062883</v>
      </c>
      <c r="BC270">
        <f t="shared" si="159"/>
        <v>2.5086525826503236</v>
      </c>
      <c r="BD270">
        <f t="shared" si="159"/>
        <v>2.4906055936943599</v>
      </c>
      <c r="BE270">
        <f t="shared" si="159"/>
        <v>2.4743042216477891</v>
      </c>
      <c r="BF270">
        <f t="shared" si="159"/>
        <v>2.4580028496012227</v>
      </c>
      <c r="BG270">
        <f t="shared" si="159"/>
        <v>2.4417014775546542</v>
      </c>
      <c r="BH270">
        <f t="shared" si="159"/>
        <v>2.4254001055080856</v>
      </c>
      <c r="BI270">
        <f t="shared" si="159"/>
        <v>2.4254001055080856</v>
      </c>
    </row>
    <row r="271" spans="2:61" ht="14.5" hidden="1" customHeight="1" x14ac:dyDescent="0.35">
      <c r="B271" s="139"/>
      <c r="D271" t="s">
        <v>5</v>
      </c>
      <c r="G271">
        <v>5.55</v>
      </c>
      <c r="L271">
        <f>G271/G273</f>
        <v>0.33494266747133372</v>
      </c>
      <c r="AW271">
        <f>AW$118*$L271</f>
        <v>5.5905536064142822</v>
      </c>
      <c r="AX271">
        <f t="shared" si="159"/>
        <v>5.6715147527114995</v>
      </c>
      <c r="AY271">
        <f t="shared" si="159"/>
        <v>5.7524758990087133</v>
      </c>
      <c r="AZ271">
        <f t="shared" si="159"/>
        <v>5.7122506826610824</v>
      </c>
      <c r="BA271">
        <f t="shared" si="159"/>
        <v>5.6720254663134542</v>
      </c>
      <c r="BB271">
        <f t="shared" si="159"/>
        <v>5.6318002499658233</v>
      </c>
      <c r="BC271">
        <f t="shared" si="159"/>
        <v>5.5915750336181906</v>
      </c>
      <c r="BD271">
        <f t="shared" si="159"/>
        <v>5.5513498172705606</v>
      </c>
      <c r="BE271">
        <f t="shared" si="159"/>
        <v>5.5150154337932653</v>
      </c>
      <c r="BF271">
        <f t="shared" si="159"/>
        <v>5.4786810503159789</v>
      </c>
      <c r="BG271">
        <f t="shared" si="159"/>
        <v>5.4423466668386871</v>
      </c>
      <c r="BH271">
        <f t="shared" si="159"/>
        <v>5.4060122833613962</v>
      </c>
      <c r="BI271">
        <f t="shared" si="159"/>
        <v>5.4060122833613962</v>
      </c>
    </row>
    <row r="272" spans="2:61" ht="14.5" hidden="1" customHeight="1" x14ac:dyDescent="0.35">
      <c r="B272" s="139"/>
      <c r="D272" t="s">
        <v>17</v>
      </c>
      <c r="G272">
        <v>8.5299999999999994</v>
      </c>
      <c r="L272">
        <f>G272/G273</f>
        <v>0.51478575739287868</v>
      </c>
      <c r="AW272">
        <f>AW$118*$L272</f>
        <v>8.5923283356241118</v>
      </c>
      <c r="AX272">
        <f t="shared" si="159"/>
        <v>8.7167605118250613</v>
      </c>
      <c r="AY272">
        <f t="shared" si="159"/>
        <v>8.8411926880260054</v>
      </c>
      <c r="AZ272">
        <f t="shared" si="159"/>
        <v>8.7793690672250513</v>
      </c>
      <c r="BA272">
        <f t="shared" si="159"/>
        <v>8.7175454464241025</v>
      </c>
      <c r="BB272">
        <f t="shared" si="159"/>
        <v>8.6557218256231483</v>
      </c>
      <c r="BC272">
        <f t="shared" si="159"/>
        <v>8.5938982048221924</v>
      </c>
      <c r="BD272">
        <f t="shared" si="159"/>
        <v>8.53207458402124</v>
      </c>
      <c r="BE272">
        <f t="shared" si="159"/>
        <v>8.4762309279741537</v>
      </c>
      <c r="BF272">
        <f t="shared" si="159"/>
        <v>8.4203872719270798</v>
      </c>
      <c r="BG272">
        <f t="shared" si="159"/>
        <v>8.3645436158800006</v>
      </c>
      <c r="BH272">
        <f t="shared" si="159"/>
        <v>8.3086999598329196</v>
      </c>
      <c r="BI272">
        <f t="shared" si="159"/>
        <v>8.3086999598329196</v>
      </c>
    </row>
    <row r="273" spans="2:61" ht="14.5" hidden="1" customHeight="1" x14ac:dyDescent="0.35">
      <c r="B273" s="139"/>
      <c r="G273">
        <v>16.57</v>
      </c>
    </row>
    <row r="274" spans="2:61" ht="14.5" hidden="1" customHeight="1" x14ac:dyDescent="0.35">
      <c r="B274" s="139"/>
      <c r="D274" t="s">
        <v>4</v>
      </c>
      <c r="G274">
        <v>7.05</v>
      </c>
      <c r="L274">
        <f>G274/G277</f>
        <v>0.37203166226912932</v>
      </c>
      <c r="AW274">
        <f>AW$119*$L274</f>
        <v>6.4508033886219911</v>
      </c>
      <c r="AX274">
        <f t="shared" ref="AX274:BI276" si="160">AX$119*$L274</f>
        <v>6.5187776914540869</v>
      </c>
      <c r="AY274">
        <f t="shared" si="160"/>
        <v>6.5867519942861827</v>
      </c>
      <c r="AZ274">
        <f t="shared" si="160"/>
        <v>6.7263881858413272</v>
      </c>
      <c r="BA274">
        <f t="shared" si="160"/>
        <v>6.8660243773964753</v>
      </c>
      <c r="BB274">
        <f t="shared" si="160"/>
        <v>7.0056605689516163</v>
      </c>
      <c r="BC274">
        <f t="shared" si="160"/>
        <v>7.1452967605067599</v>
      </c>
      <c r="BD274">
        <f t="shared" si="160"/>
        <v>7.2849329520619062</v>
      </c>
      <c r="BE274">
        <f t="shared" si="160"/>
        <v>7.152384588667978</v>
      </c>
      <c r="BF274">
        <f t="shared" si="160"/>
        <v>7.0198362252740472</v>
      </c>
      <c r="BG274">
        <f t="shared" si="160"/>
        <v>6.8872878618801217</v>
      </c>
      <c r="BH274">
        <f t="shared" si="160"/>
        <v>6.7547394984861908</v>
      </c>
      <c r="BI274">
        <f t="shared" si="160"/>
        <v>6.7547394984861908</v>
      </c>
    </row>
    <row r="275" spans="2:61" ht="14.5" hidden="1" customHeight="1" x14ac:dyDescent="0.35">
      <c r="B275" s="139"/>
      <c r="D275" t="s">
        <v>5</v>
      </c>
      <c r="G275">
        <v>5.24</v>
      </c>
      <c r="L275">
        <f>G275/G277</f>
        <v>0.2765171503957784</v>
      </c>
      <c r="AW275">
        <f>AW$119*$L275</f>
        <v>4.7946396817559203</v>
      </c>
      <c r="AX275">
        <f t="shared" si="160"/>
        <v>4.8451624259885699</v>
      </c>
      <c r="AY275">
        <f t="shared" si="160"/>
        <v>4.8956851702212196</v>
      </c>
      <c r="AZ275">
        <f t="shared" si="160"/>
        <v>4.9994715026678804</v>
      </c>
      <c r="BA275">
        <f t="shared" si="160"/>
        <v>5.103257835114543</v>
      </c>
      <c r="BB275">
        <f t="shared" si="160"/>
        <v>5.2070441675612011</v>
      </c>
      <c r="BC275">
        <f t="shared" si="160"/>
        <v>5.3108305000078619</v>
      </c>
      <c r="BD275">
        <f t="shared" si="160"/>
        <v>5.4146168324545236</v>
      </c>
      <c r="BE275">
        <f t="shared" si="160"/>
        <v>5.316098616258186</v>
      </c>
      <c r="BF275">
        <f t="shared" si="160"/>
        <v>5.2175804000618458</v>
      </c>
      <c r="BG275">
        <f t="shared" si="160"/>
        <v>5.119062183865509</v>
      </c>
      <c r="BH275">
        <f t="shared" si="160"/>
        <v>5.0205439676691688</v>
      </c>
      <c r="BI275">
        <f t="shared" si="160"/>
        <v>5.0205439676691688</v>
      </c>
    </row>
    <row r="276" spans="2:61" ht="14.5" hidden="1" customHeight="1" x14ac:dyDescent="0.35">
      <c r="B276" s="139"/>
      <c r="D276" t="s">
        <v>17</v>
      </c>
      <c r="G276">
        <v>6.66</v>
      </c>
      <c r="L276">
        <f>G276/G277</f>
        <v>0.3514511873350924</v>
      </c>
      <c r="AW276">
        <f>AW$119*$L276</f>
        <v>6.0939504352088605</v>
      </c>
      <c r="AX276">
        <f t="shared" si="160"/>
        <v>6.1581644574587546</v>
      </c>
      <c r="AY276">
        <f t="shared" si="160"/>
        <v>6.2223784797086497</v>
      </c>
      <c r="AZ276">
        <f t="shared" si="160"/>
        <v>6.3542901159862755</v>
      </c>
      <c r="BA276">
        <f t="shared" si="160"/>
        <v>6.4862017522639039</v>
      </c>
      <c r="BB276">
        <f t="shared" si="160"/>
        <v>6.6181133885415271</v>
      </c>
      <c r="BC276">
        <f t="shared" si="160"/>
        <v>6.7500250248191529</v>
      </c>
      <c r="BD276">
        <f t="shared" si="160"/>
        <v>6.8819366610967805</v>
      </c>
      <c r="BE276">
        <f t="shared" si="160"/>
        <v>6.7567207603586867</v>
      </c>
      <c r="BF276">
        <f t="shared" si="160"/>
        <v>6.6315048596205894</v>
      </c>
      <c r="BG276">
        <f t="shared" si="160"/>
        <v>6.5062889588824984</v>
      </c>
      <c r="BH276">
        <f t="shared" si="160"/>
        <v>6.381073058144402</v>
      </c>
      <c r="BI276">
        <f t="shared" si="160"/>
        <v>6.381073058144402</v>
      </c>
    </row>
    <row r="277" spans="2:61" ht="14.5" hidden="1" customHeight="1" x14ac:dyDescent="0.35">
      <c r="B277" s="139"/>
      <c r="G277">
        <v>18.95</v>
      </c>
    </row>
    <row r="278" spans="2:61" ht="14.5" hidden="1" customHeight="1" x14ac:dyDescent="0.35">
      <c r="B278" s="139"/>
      <c r="D278" t="s">
        <v>4</v>
      </c>
      <c r="G278">
        <v>10.06</v>
      </c>
      <c r="L278">
        <f>G278/G281</f>
        <v>0.66010498687664043</v>
      </c>
      <c r="AW278">
        <f>AW$120*$L278</f>
        <v>8.8229087068398258</v>
      </c>
      <c r="AX278">
        <f t="shared" ref="AX278:BI280" si="161">AX$120*$L278</f>
        <v>8.9299599271957977</v>
      </c>
      <c r="AY278">
        <f t="shared" si="161"/>
        <v>9.0370111475517785</v>
      </c>
      <c r="AZ278">
        <f t="shared" si="161"/>
        <v>9.238436841100464</v>
      </c>
      <c r="BA278">
        <f t="shared" si="161"/>
        <v>9.4398625346491478</v>
      </c>
      <c r="BB278">
        <f t="shared" si="161"/>
        <v>9.6412882281978334</v>
      </c>
      <c r="BC278">
        <f t="shared" si="161"/>
        <v>9.8427139217465225</v>
      </c>
      <c r="BD278">
        <f t="shared" si="161"/>
        <v>10.044139615295231</v>
      </c>
      <c r="BE278">
        <f t="shared" si="161"/>
        <v>10.034186003374373</v>
      </c>
      <c r="BF278">
        <f t="shared" si="161"/>
        <v>10.024232391453513</v>
      </c>
      <c r="BG278">
        <f t="shared" si="161"/>
        <v>10.014278779532669</v>
      </c>
      <c r="BH278">
        <f t="shared" si="161"/>
        <v>10.004325167611825</v>
      </c>
      <c r="BI278">
        <f t="shared" si="161"/>
        <v>10.004325167611825</v>
      </c>
    </row>
    <row r="279" spans="2:61" ht="14.5" hidden="1" customHeight="1" x14ac:dyDescent="0.35">
      <c r="B279" s="139"/>
      <c r="D279" t="s">
        <v>5</v>
      </c>
      <c r="G279">
        <v>1.64</v>
      </c>
      <c r="L279">
        <f>G279/G281</f>
        <v>0.10761154855643044</v>
      </c>
      <c r="AW279">
        <f>AW$120*$L279</f>
        <v>1.43832706552856</v>
      </c>
      <c r="AX279">
        <f t="shared" si="161"/>
        <v>1.455778755526949</v>
      </c>
      <c r="AY279">
        <f t="shared" si="161"/>
        <v>1.4732304455253395</v>
      </c>
      <c r="AZ279">
        <f t="shared" si="161"/>
        <v>1.5060672385094196</v>
      </c>
      <c r="BA279">
        <f t="shared" si="161"/>
        <v>1.5389040314934992</v>
      </c>
      <c r="BB279">
        <f t="shared" si="161"/>
        <v>1.5717408244775792</v>
      </c>
      <c r="BC279">
        <f t="shared" si="161"/>
        <v>1.6045776174616597</v>
      </c>
      <c r="BD279">
        <f t="shared" si="161"/>
        <v>1.6374144104457433</v>
      </c>
      <c r="BE279">
        <f t="shared" si="161"/>
        <v>1.6357917540292217</v>
      </c>
      <c r="BF279">
        <f t="shared" si="161"/>
        <v>1.6341690976126999</v>
      </c>
      <c r="BG279">
        <f t="shared" si="161"/>
        <v>1.6325464411961805</v>
      </c>
      <c r="BH279">
        <f t="shared" si="161"/>
        <v>1.6309237847796614</v>
      </c>
      <c r="BI279">
        <f t="shared" si="161"/>
        <v>1.6309237847796614</v>
      </c>
    </row>
    <row r="280" spans="2:61" ht="14.5" hidden="1" customHeight="1" x14ac:dyDescent="0.35">
      <c r="B280" s="139"/>
      <c r="D280" t="s">
        <v>17</v>
      </c>
      <c r="G280">
        <v>3.54</v>
      </c>
      <c r="L280">
        <f>G280/G281</f>
        <v>0.23228346456692914</v>
      </c>
      <c r="AW280">
        <f>AW$120*$L280</f>
        <v>3.1046815926653064</v>
      </c>
      <c r="AX280">
        <f t="shared" si="161"/>
        <v>3.1423517040032927</v>
      </c>
      <c r="AY280">
        <f t="shared" si="161"/>
        <v>3.1800218153412816</v>
      </c>
      <c r="AZ280">
        <f t="shared" si="161"/>
        <v>3.2509012343435035</v>
      </c>
      <c r="BA280">
        <f t="shared" si="161"/>
        <v>3.3217806533457237</v>
      </c>
      <c r="BB280">
        <f t="shared" si="161"/>
        <v>3.3926600723479456</v>
      </c>
      <c r="BC280">
        <f t="shared" si="161"/>
        <v>3.463539491350168</v>
      </c>
      <c r="BD280">
        <f t="shared" si="161"/>
        <v>3.5344189103523971</v>
      </c>
      <c r="BE280">
        <f t="shared" si="161"/>
        <v>3.5309163471118565</v>
      </c>
      <c r="BF280">
        <f t="shared" si="161"/>
        <v>3.5274137838713155</v>
      </c>
      <c r="BG280">
        <f t="shared" si="161"/>
        <v>3.5239112206307803</v>
      </c>
      <c r="BH280">
        <f t="shared" si="161"/>
        <v>3.5204086573902447</v>
      </c>
      <c r="BI280">
        <f t="shared" si="161"/>
        <v>3.5204086573902447</v>
      </c>
    </row>
    <row r="281" spans="2:61" ht="14.5" hidden="1" customHeight="1" x14ac:dyDescent="0.35">
      <c r="B281" s="139"/>
      <c r="G281">
        <v>15.24</v>
      </c>
    </row>
    <row r="282" spans="2:61" ht="14.5" hidden="1" customHeight="1" x14ac:dyDescent="0.35">
      <c r="B282" s="139"/>
      <c r="D282" t="s">
        <v>4</v>
      </c>
      <c r="G282">
        <v>8.99</v>
      </c>
      <c r="L282">
        <f>G282/G285</f>
        <v>0.8669238187078111</v>
      </c>
      <c r="AW282">
        <f>AW$121*$L282</f>
        <v>8.0508355645448457</v>
      </c>
      <c r="AX282">
        <f t="shared" ref="AX282:BI284" si="162">AX$121*$L282</f>
        <v>8.2063450176926036</v>
      </c>
      <c r="AY282">
        <f t="shared" si="162"/>
        <v>8.3618544708403721</v>
      </c>
      <c r="AZ282">
        <f t="shared" si="162"/>
        <v>8.4873917882902497</v>
      </c>
      <c r="BA282">
        <f t="shared" si="162"/>
        <v>8.6129291057401201</v>
      </c>
      <c r="BB282">
        <f t="shared" si="162"/>
        <v>8.7384664231899958</v>
      </c>
      <c r="BC282">
        <f t="shared" si="162"/>
        <v>8.8640037406398751</v>
      </c>
      <c r="BD282">
        <f t="shared" si="162"/>
        <v>8.9895410580897455</v>
      </c>
      <c r="BE282">
        <f t="shared" si="162"/>
        <v>9.0160383152269201</v>
      </c>
      <c r="BF282">
        <f t="shared" si="162"/>
        <v>9.0425355723641054</v>
      </c>
      <c r="BG282">
        <f t="shared" si="162"/>
        <v>9.0690328295012801</v>
      </c>
      <c r="BH282">
        <f t="shared" si="162"/>
        <v>9.0955300866384636</v>
      </c>
      <c r="BI282">
        <f t="shared" si="162"/>
        <v>9.0955300866384636</v>
      </c>
    </row>
    <row r="283" spans="2:61" ht="14.5" hidden="1" customHeight="1" x14ac:dyDescent="0.35">
      <c r="B283" s="139"/>
      <c r="D283" t="s">
        <v>5</v>
      </c>
      <c r="G283">
        <v>0.4</v>
      </c>
      <c r="L283">
        <f>G283/G285</f>
        <v>3.8572806171648995E-2</v>
      </c>
      <c r="AW283">
        <f>AW$121*$L283</f>
        <v>0.35821292834459828</v>
      </c>
      <c r="AX283">
        <f t="shared" si="162"/>
        <v>0.36513214761702351</v>
      </c>
      <c r="AY283">
        <f t="shared" si="162"/>
        <v>0.37205136688944929</v>
      </c>
      <c r="AZ283">
        <f t="shared" si="162"/>
        <v>0.37763700949011125</v>
      </c>
      <c r="BA283">
        <f t="shared" si="162"/>
        <v>0.38322265209077294</v>
      </c>
      <c r="BB283">
        <f t="shared" si="162"/>
        <v>0.3888082946914348</v>
      </c>
      <c r="BC283">
        <f t="shared" si="162"/>
        <v>0.39439393729209682</v>
      </c>
      <c r="BD283">
        <f t="shared" si="162"/>
        <v>0.39997957989275845</v>
      </c>
      <c r="BE283">
        <f t="shared" si="162"/>
        <v>0.40115854572756043</v>
      </c>
      <c r="BF283">
        <f t="shared" si="162"/>
        <v>0.40233751156236292</v>
      </c>
      <c r="BG283">
        <f t="shared" si="162"/>
        <v>0.40351647739716484</v>
      </c>
      <c r="BH283">
        <f t="shared" si="162"/>
        <v>0.40469544323196727</v>
      </c>
      <c r="BI283">
        <f t="shared" si="162"/>
        <v>0.40469544323196727</v>
      </c>
    </row>
    <row r="284" spans="2:61" ht="14.5" hidden="1" customHeight="1" x14ac:dyDescent="0.35">
      <c r="B284" s="139"/>
      <c r="D284" t="s">
        <v>17</v>
      </c>
      <c r="G284">
        <v>0.98</v>
      </c>
      <c r="L284">
        <f>G284/G285</f>
        <v>9.4503375120540023E-2</v>
      </c>
      <c r="AW284">
        <f>AW$121*$L284</f>
        <v>0.87762167444426564</v>
      </c>
      <c r="AX284">
        <f t="shared" si="162"/>
        <v>0.89457376166170743</v>
      </c>
      <c r="AY284">
        <f t="shared" si="162"/>
        <v>0.91152584887915056</v>
      </c>
      <c r="AZ284">
        <f t="shared" si="162"/>
        <v>0.92521067325077244</v>
      </c>
      <c r="BA284">
        <f t="shared" si="162"/>
        <v>0.93889549762239355</v>
      </c>
      <c r="BB284">
        <f t="shared" si="162"/>
        <v>0.9525803219940151</v>
      </c>
      <c r="BC284">
        <f t="shared" si="162"/>
        <v>0.9662651463656371</v>
      </c>
      <c r="BD284">
        <f t="shared" si="162"/>
        <v>0.97994997073725798</v>
      </c>
      <c r="BE284">
        <f t="shared" si="162"/>
        <v>0.98283843703252294</v>
      </c>
      <c r="BF284">
        <f t="shared" si="162"/>
        <v>0.98572690332778889</v>
      </c>
      <c r="BG284">
        <f t="shared" si="162"/>
        <v>0.98861536962305374</v>
      </c>
      <c r="BH284">
        <f t="shared" si="162"/>
        <v>0.9915038359183197</v>
      </c>
      <c r="BI284">
        <f t="shared" si="162"/>
        <v>0.9915038359183197</v>
      </c>
    </row>
    <row r="285" spans="2:61" ht="14.5" hidden="1" customHeight="1" x14ac:dyDescent="0.35">
      <c r="B285" s="139"/>
      <c r="G285">
        <v>10.37</v>
      </c>
    </row>
    <row r="286" spans="2:61" ht="14.5" hidden="1" customHeight="1" x14ac:dyDescent="0.35">
      <c r="B286" s="139"/>
      <c r="D286" t="s">
        <v>4</v>
      </c>
      <c r="G286">
        <v>5.27</v>
      </c>
      <c r="L286">
        <f>G286/G289</f>
        <v>0.93274336283185832</v>
      </c>
      <c r="AW286">
        <f>AW$122*$L286</f>
        <v>4.907092860111784</v>
      </c>
      <c r="AX286">
        <f t="shared" ref="AX286:BI288" si="163">AX$122*$L286</f>
        <v>5.197256472563569</v>
      </c>
      <c r="AY286">
        <f t="shared" si="163"/>
        <v>5.4874200850153434</v>
      </c>
      <c r="AZ286">
        <f t="shared" si="163"/>
        <v>5.4438094402296846</v>
      </c>
      <c r="BA286">
        <f t="shared" si="163"/>
        <v>5.4001987954440169</v>
      </c>
      <c r="BB286">
        <f t="shared" si="163"/>
        <v>5.3565881506583475</v>
      </c>
      <c r="BC286">
        <f t="shared" si="163"/>
        <v>5.3129775058726807</v>
      </c>
      <c r="BD286">
        <f t="shared" si="163"/>
        <v>5.269366861087013</v>
      </c>
      <c r="BE286">
        <f t="shared" si="163"/>
        <v>5.3873871534766469</v>
      </c>
      <c r="BF286">
        <f t="shared" si="163"/>
        <v>5.5054074458662807</v>
      </c>
      <c r="BG286">
        <f t="shared" si="163"/>
        <v>5.6234277382559164</v>
      </c>
      <c r="BH286">
        <f t="shared" si="163"/>
        <v>5.7414480306455502</v>
      </c>
      <c r="BI286">
        <f t="shared" si="163"/>
        <v>5.7414480306455502</v>
      </c>
    </row>
    <row r="287" spans="2:61" ht="14.5" hidden="1" customHeight="1" x14ac:dyDescent="0.35">
      <c r="B287" s="139"/>
      <c r="D287" t="s">
        <v>5</v>
      </c>
      <c r="G287">
        <v>0.06</v>
      </c>
      <c r="L287">
        <f>G287/G289</f>
        <v>1.0619469026548671E-2</v>
      </c>
      <c r="AW287">
        <f>AW$122*$L287</f>
        <v>5.5868229906396019E-2</v>
      </c>
      <c r="AX287">
        <f t="shared" si="163"/>
        <v>5.9171800446644038E-2</v>
      </c>
      <c r="AY287">
        <f t="shared" si="163"/>
        <v>6.2475370986891945E-2</v>
      </c>
      <c r="AZ287">
        <f t="shared" si="163"/>
        <v>6.1978855106979321E-2</v>
      </c>
      <c r="BA287">
        <f t="shared" si="163"/>
        <v>6.1482339227066599E-2</v>
      </c>
      <c r="BB287">
        <f t="shared" si="163"/>
        <v>6.0985823347153856E-2</v>
      </c>
      <c r="BC287">
        <f t="shared" si="163"/>
        <v>6.0489307467241141E-2</v>
      </c>
      <c r="BD287">
        <f t="shared" si="163"/>
        <v>5.9992791587328412E-2</v>
      </c>
      <c r="BE287">
        <f t="shared" si="163"/>
        <v>6.1336476130663904E-2</v>
      </c>
      <c r="BF287">
        <f t="shared" si="163"/>
        <v>6.2680160673999397E-2</v>
      </c>
      <c r="BG287">
        <f t="shared" si="163"/>
        <v>6.4023845217334896E-2</v>
      </c>
      <c r="BH287">
        <f t="shared" si="163"/>
        <v>6.5367529760670395E-2</v>
      </c>
      <c r="BI287">
        <f t="shared" si="163"/>
        <v>6.5367529760670395E-2</v>
      </c>
    </row>
    <row r="288" spans="2:61" ht="14.5" hidden="1" customHeight="1" x14ac:dyDescent="0.35">
      <c r="B288" s="139"/>
      <c r="D288" t="s">
        <v>17</v>
      </c>
      <c r="G288">
        <v>0.33</v>
      </c>
      <c r="L288">
        <f>G288/G289</f>
        <v>5.8407079646017698E-2</v>
      </c>
      <c r="AW288">
        <f>AW$122*$L288</f>
        <v>0.30727526448517817</v>
      </c>
      <c r="AX288">
        <f t="shared" si="163"/>
        <v>0.32544490245654228</v>
      </c>
      <c r="AY288">
        <f t="shared" si="163"/>
        <v>0.34361454042790573</v>
      </c>
      <c r="AZ288">
        <f t="shared" si="163"/>
        <v>0.34088370308838634</v>
      </c>
      <c r="BA288">
        <f t="shared" si="163"/>
        <v>0.33815286574886633</v>
      </c>
      <c r="BB288">
        <f t="shared" si="163"/>
        <v>0.33542202840934626</v>
      </c>
      <c r="BC288">
        <f t="shared" si="163"/>
        <v>0.33269119106982631</v>
      </c>
      <c r="BD288">
        <f t="shared" si="163"/>
        <v>0.3299603537303063</v>
      </c>
      <c r="BE288">
        <f t="shared" si="163"/>
        <v>0.33735061871865152</v>
      </c>
      <c r="BF288">
        <f t="shared" si="163"/>
        <v>0.34474088370699674</v>
      </c>
      <c r="BG288">
        <f t="shared" si="163"/>
        <v>0.35213114869534201</v>
      </c>
      <c r="BH288">
        <f t="shared" si="163"/>
        <v>0.35952141368368723</v>
      </c>
      <c r="BI288">
        <f t="shared" si="163"/>
        <v>0.35952141368368723</v>
      </c>
    </row>
    <row r="289" spans="2:79" ht="14.5" hidden="1" customHeight="1" x14ac:dyDescent="0.35">
      <c r="B289" s="139"/>
      <c r="G289">
        <v>5.65</v>
      </c>
    </row>
    <row r="290" spans="2:79" x14ac:dyDescent="0.35">
      <c r="B290" s="139"/>
      <c r="D290" s="1" t="s">
        <v>48</v>
      </c>
      <c r="F290" s="1" t="s">
        <v>149</v>
      </c>
      <c r="AD290" s="1">
        <v>1990</v>
      </c>
      <c r="AE290" s="1">
        <v>1991</v>
      </c>
      <c r="AF290" s="1">
        <v>1992</v>
      </c>
      <c r="AG290" s="1">
        <v>1993</v>
      </c>
      <c r="AH290" s="1">
        <v>1994</v>
      </c>
      <c r="AI290" s="1">
        <v>1995</v>
      </c>
      <c r="AJ290" s="1">
        <v>1996</v>
      </c>
      <c r="AK290" s="1">
        <v>1997</v>
      </c>
      <c r="AL290" s="1">
        <v>1998</v>
      </c>
      <c r="AM290" s="1">
        <v>1999</v>
      </c>
      <c r="AN290" s="1">
        <v>2000</v>
      </c>
      <c r="AO290" s="1">
        <v>2001</v>
      </c>
      <c r="AP290" s="1">
        <v>2002</v>
      </c>
      <c r="AQ290" s="1">
        <v>2003</v>
      </c>
      <c r="AR290" s="1">
        <v>2004</v>
      </c>
      <c r="AS290" s="1">
        <v>2005</v>
      </c>
      <c r="AT290" s="1">
        <v>2006</v>
      </c>
      <c r="AU290" s="1">
        <v>2007</v>
      </c>
      <c r="AV290" s="1">
        <v>2008</v>
      </c>
      <c r="AW290" s="1">
        <v>2009</v>
      </c>
      <c r="AX290" s="1">
        <v>2010</v>
      </c>
      <c r="AY290" s="1">
        <v>2011</v>
      </c>
      <c r="AZ290" s="1">
        <v>2012</v>
      </c>
      <c r="BA290" s="1">
        <v>2013</v>
      </c>
      <c r="BB290" s="1">
        <v>2014</v>
      </c>
      <c r="BC290" s="1">
        <v>2015</v>
      </c>
      <c r="BD290" s="1">
        <v>2016</v>
      </c>
      <c r="BE290" s="1">
        <v>2017</v>
      </c>
      <c r="BF290" s="1">
        <v>2018</v>
      </c>
      <c r="BG290" s="1">
        <v>2019</v>
      </c>
      <c r="BH290" s="1">
        <v>2020</v>
      </c>
      <c r="BI290" s="1">
        <v>2021</v>
      </c>
      <c r="BJ290" s="1">
        <v>2022</v>
      </c>
      <c r="BK290" s="1">
        <v>2023</v>
      </c>
      <c r="BL290" s="1">
        <v>2024</v>
      </c>
      <c r="BM290" s="1">
        <v>2025</v>
      </c>
      <c r="BN290" s="1">
        <v>2026</v>
      </c>
      <c r="BO290" s="1">
        <v>2027</v>
      </c>
      <c r="BP290" s="1">
        <v>2028</v>
      </c>
      <c r="BQ290" s="1">
        <v>2029</v>
      </c>
      <c r="BR290" s="1">
        <v>2030</v>
      </c>
      <c r="BS290" s="1">
        <v>2031</v>
      </c>
      <c r="BT290" s="1">
        <v>2032</v>
      </c>
      <c r="BU290" s="1">
        <v>2033</v>
      </c>
      <c r="BV290" s="1">
        <v>2034</v>
      </c>
      <c r="BW290" s="1">
        <v>2035</v>
      </c>
      <c r="BX290" s="1">
        <v>2036</v>
      </c>
      <c r="BY290" s="1">
        <v>2037</v>
      </c>
      <c r="BZ290" s="1">
        <v>2038</v>
      </c>
      <c r="CA290" s="1">
        <v>2039</v>
      </c>
    </row>
    <row r="291" spans="2:79" x14ac:dyDescent="0.35">
      <c r="B291" s="139" t="s">
        <v>265</v>
      </c>
      <c r="D291" t="s">
        <v>0</v>
      </c>
      <c r="F291" t="s">
        <v>36</v>
      </c>
      <c r="AD291">
        <f t="shared" ref="AD291:BI291" si="164">120+8.8*AD143+6.61*AD157+17.3*AD172+4.81*$E$102</f>
        <v>356.08743708519535</v>
      </c>
      <c r="AE291">
        <f t="shared" si="164"/>
        <v>357.74470218727487</v>
      </c>
      <c r="AF291">
        <f t="shared" si="164"/>
        <v>359.40196728935456</v>
      </c>
      <c r="AG291">
        <f t="shared" si="164"/>
        <v>361.05923239143442</v>
      </c>
      <c r="AH291">
        <f t="shared" si="164"/>
        <v>362.71649749351394</v>
      </c>
      <c r="AI291">
        <f t="shared" si="164"/>
        <v>364.37376259559375</v>
      </c>
      <c r="AJ291">
        <f t="shared" si="164"/>
        <v>366.03102769767327</v>
      </c>
      <c r="AK291">
        <f t="shared" si="164"/>
        <v>367.68829279975313</v>
      </c>
      <c r="AL291">
        <f t="shared" si="164"/>
        <v>369.34555790183271</v>
      </c>
      <c r="AM291">
        <f t="shared" si="164"/>
        <v>370.95131346864224</v>
      </c>
      <c r="AN291">
        <f t="shared" si="164"/>
        <v>372.55706903545183</v>
      </c>
      <c r="AO291">
        <f t="shared" si="164"/>
        <v>374.16282460226142</v>
      </c>
      <c r="AP291">
        <f t="shared" si="164"/>
        <v>375.76858016907096</v>
      </c>
      <c r="AQ291">
        <f t="shared" si="164"/>
        <v>377.37433573588049</v>
      </c>
      <c r="AR291">
        <f t="shared" si="164"/>
        <v>378.98009130268991</v>
      </c>
      <c r="AS291">
        <f t="shared" si="164"/>
        <v>380.58584686949968</v>
      </c>
      <c r="AT291">
        <f t="shared" si="164"/>
        <v>382.19160243630921</v>
      </c>
      <c r="AU291">
        <f t="shared" si="164"/>
        <v>381.88246172817645</v>
      </c>
      <c r="AV291">
        <f t="shared" si="164"/>
        <v>381.57332102004369</v>
      </c>
      <c r="AW291">
        <f t="shared" si="164"/>
        <v>381.2641803119111</v>
      </c>
      <c r="AX291">
        <f t="shared" si="164"/>
        <v>380.9550396037784</v>
      </c>
      <c r="AY291">
        <f t="shared" si="164"/>
        <v>380.64589889564576</v>
      </c>
      <c r="AZ291">
        <f t="shared" si="164"/>
        <v>380.28258572864326</v>
      </c>
      <c r="BA291">
        <f t="shared" si="164"/>
        <v>379.9192725616407</v>
      </c>
      <c r="BB291">
        <f t="shared" si="164"/>
        <v>379.55595939463814</v>
      </c>
      <c r="BC291">
        <f t="shared" si="164"/>
        <v>379.19264622763546</v>
      </c>
      <c r="BD291">
        <f t="shared" si="164"/>
        <v>378.82933306063285</v>
      </c>
      <c r="BE291">
        <f t="shared" si="164"/>
        <v>382.3732738324079</v>
      </c>
      <c r="BF291">
        <f t="shared" si="164"/>
        <v>385.91721460418347</v>
      </c>
      <c r="BG291">
        <f t="shared" si="164"/>
        <v>389.46115537595784</v>
      </c>
      <c r="BH291">
        <f t="shared" si="164"/>
        <v>393.00509614773301</v>
      </c>
      <c r="BI291">
        <f t="shared" si="164"/>
        <v>393.00509614773301</v>
      </c>
      <c r="BJ291">
        <f t="shared" ref="BJ291:CA291" si="165">120+8.8*BJ143+6.61*BJ157+17.3*BJ172+4.81*$E$102</f>
        <v>393.00509614773301</v>
      </c>
      <c r="BK291">
        <f t="shared" si="165"/>
        <v>393.00509614773301</v>
      </c>
      <c r="BL291">
        <f t="shared" si="165"/>
        <v>393.00509614773301</v>
      </c>
      <c r="BM291">
        <f t="shared" si="165"/>
        <v>393.00509614773301</v>
      </c>
      <c r="BN291">
        <f t="shared" si="165"/>
        <v>393.00509614773301</v>
      </c>
      <c r="BO291">
        <f t="shared" si="165"/>
        <v>393.00509614773301</v>
      </c>
      <c r="BP291">
        <f t="shared" si="165"/>
        <v>393.00509614773301</v>
      </c>
      <c r="BQ291">
        <f t="shared" si="165"/>
        <v>393.00509614773301</v>
      </c>
      <c r="BR291">
        <f t="shared" si="165"/>
        <v>393.00509614773301</v>
      </c>
      <c r="BS291">
        <f t="shared" si="165"/>
        <v>393.00509614773301</v>
      </c>
      <c r="BT291">
        <f t="shared" si="165"/>
        <v>393.00509614773301</v>
      </c>
      <c r="BU291">
        <f t="shared" si="165"/>
        <v>393.00509614773301</v>
      </c>
      <c r="BV291">
        <f t="shared" si="165"/>
        <v>393.00509614773301</v>
      </c>
      <c r="BW291">
        <f t="shared" si="165"/>
        <v>393.00509614773301</v>
      </c>
      <c r="BX291">
        <f t="shared" si="165"/>
        <v>393.00509614773301</v>
      </c>
      <c r="BY291">
        <f t="shared" si="165"/>
        <v>393.00509614773301</v>
      </c>
      <c r="BZ291">
        <f t="shared" si="165"/>
        <v>393.00509614773301</v>
      </c>
      <c r="CA291">
        <f t="shared" si="165"/>
        <v>393.00509614773301</v>
      </c>
    </row>
    <row r="292" spans="2:79" x14ac:dyDescent="0.35">
      <c r="B292" s="139" t="s">
        <v>265</v>
      </c>
      <c r="D292" t="s">
        <v>0</v>
      </c>
      <c r="F292" t="s">
        <v>37</v>
      </c>
      <c r="AD292">
        <f t="shared" ref="AD292:BI292" si="166">120+8.8*AD144+6.61*AD158+17.3*AD173+4.81*$E$103</f>
        <v>392.53829503640026</v>
      </c>
      <c r="AE292">
        <f t="shared" si="166"/>
        <v>393.30986076340906</v>
      </c>
      <c r="AF292">
        <f t="shared" si="166"/>
        <v>394.0814264904177</v>
      </c>
      <c r="AG292">
        <f t="shared" si="166"/>
        <v>394.85299221742656</v>
      </c>
      <c r="AH292">
        <f t="shared" si="166"/>
        <v>395.62455794443548</v>
      </c>
      <c r="AI292">
        <f t="shared" si="166"/>
        <v>396.39612367144434</v>
      </c>
      <c r="AJ292">
        <f t="shared" si="166"/>
        <v>397.16768939845298</v>
      </c>
      <c r="AK292">
        <f t="shared" si="166"/>
        <v>397.93925512546178</v>
      </c>
      <c r="AL292">
        <f t="shared" si="166"/>
        <v>398.71082085247076</v>
      </c>
      <c r="AM292">
        <f t="shared" si="166"/>
        <v>399.46170236370625</v>
      </c>
      <c r="AN292">
        <f t="shared" si="166"/>
        <v>400.21258387494163</v>
      </c>
      <c r="AO292">
        <f t="shared" si="166"/>
        <v>400.96346538617718</v>
      </c>
      <c r="AP292">
        <f t="shared" si="166"/>
        <v>401.71434689741261</v>
      </c>
      <c r="AQ292">
        <f t="shared" si="166"/>
        <v>402.46522840864816</v>
      </c>
      <c r="AR292">
        <f t="shared" si="166"/>
        <v>403.21610991988359</v>
      </c>
      <c r="AS292">
        <f t="shared" si="166"/>
        <v>403.96699143111908</v>
      </c>
      <c r="AT292">
        <f t="shared" si="166"/>
        <v>404.71787294235452</v>
      </c>
      <c r="AU292">
        <f t="shared" si="166"/>
        <v>405.0197527951097</v>
      </c>
      <c r="AV292">
        <f t="shared" si="166"/>
        <v>405.3216326478647</v>
      </c>
      <c r="AW292">
        <f t="shared" si="166"/>
        <v>405.62351250061988</v>
      </c>
      <c r="AX292">
        <f t="shared" si="166"/>
        <v>405.92539235337489</v>
      </c>
      <c r="AY292">
        <f t="shared" si="166"/>
        <v>406.2272722061299</v>
      </c>
      <c r="AZ292">
        <f t="shared" si="166"/>
        <v>405.38051106825799</v>
      </c>
      <c r="BA292">
        <f t="shared" si="166"/>
        <v>404.53374993038597</v>
      </c>
      <c r="BB292">
        <f t="shared" si="166"/>
        <v>403.68698879251394</v>
      </c>
      <c r="BC292">
        <f t="shared" si="166"/>
        <v>402.84022765464192</v>
      </c>
      <c r="BD292">
        <f t="shared" si="166"/>
        <v>401.99346651677001</v>
      </c>
      <c r="BE292">
        <f t="shared" si="166"/>
        <v>399.63495347919502</v>
      </c>
      <c r="BF292">
        <f t="shared" si="166"/>
        <v>397.27644044161991</v>
      </c>
      <c r="BG292">
        <f t="shared" si="166"/>
        <v>394.91792740404469</v>
      </c>
      <c r="BH292">
        <f t="shared" si="166"/>
        <v>392.55941436646947</v>
      </c>
      <c r="BI292">
        <f t="shared" si="166"/>
        <v>392.55941436646947</v>
      </c>
      <c r="BJ292">
        <f t="shared" ref="BJ292:CA292" si="167">120+8.8*BJ144+6.61*BJ158+17.3*BJ173+4.81*$E$103</f>
        <v>392.55941436646947</v>
      </c>
      <c r="BK292">
        <f t="shared" si="167"/>
        <v>392.55941436646947</v>
      </c>
      <c r="BL292">
        <f t="shared" si="167"/>
        <v>392.55941436646947</v>
      </c>
      <c r="BM292">
        <f t="shared" si="167"/>
        <v>392.55941436646947</v>
      </c>
      <c r="BN292">
        <f t="shared" si="167"/>
        <v>392.55941436646947</v>
      </c>
      <c r="BO292">
        <f t="shared" si="167"/>
        <v>392.55941436646947</v>
      </c>
      <c r="BP292">
        <f t="shared" si="167"/>
        <v>392.55941436646947</v>
      </c>
      <c r="BQ292">
        <f t="shared" si="167"/>
        <v>392.55941436646947</v>
      </c>
      <c r="BR292">
        <f t="shared" si="167"/>
        <v>392.55941436646947</v>
      </c>
      <c r="BS292">
        <f t="shared" si="167"/>
        <v>392.55941436646947</v>
      </c>
      <c r="BT292">
        <f t="shared" si="167"/>
        <v>392.55941436646947</v>
      </c>
      <c r="BU292">
        <f t="shared" si="167"/>
        <v>392.55941436646947</v>
      </c>
      <c r="BV292">
        <f t="shared" si="167"/>
        <v>392.55941436646947</v>
      </c>
      <c r="BW292">
        <f t="shared" si="167"/>
        <v>392.55941436646947</v>
      </c>
      <c r="BX292">
        <f t="shared" si="167"/>
        <v>392.55941436646947</v>
      </c>
      <c r="BY292">
        <f t="shared" si="167"/>
        <v>392.55941436646947</v>
      </c>
      <c r="BZ292">
        <f t="shared" si="167"/>
        <v>392.55941436646947</v>
      </c>
      <c r="CA292">
        <f t="shared" si="167"/>
        <v>392.55941436646947</v>
      </c>
    </row>
    <row r="293" spans="2:79" x14ac:dyDescent="0.35">
      <c r="B293" s="139" t="s">
        <v>265</v>
      </c>
      <c r="D293" t="s">
        <v>0</v>
      </c>
      <c r="F293" t="s">
        <v>38</v>
      </c>
      <c r="AD293">
        <f t="shared" ref="AD293:BI293" si="168">120+8.8*AD145+6.61*AD159+17.3*AD174+4.81*$E$104</f>
        <v>416.2850792961608</v>
      </c>
      <c r="AE293">
        <f t="shared" si="168"/>
        <v>419.23539994466012</v>
      </c>
      <c r="AF293">
        <f t="shared" si="168"/>
        <v>422.18572059315943</v>
      </c>
      <c r="AG293">
        <f t="shared" si="168"/>
        <v>425.13604124165897</v>
      </c>
      <c r="AH293">
        <f t="shared" si="168"/>
        <v>428.08636189015795</v>
      </c>
      <c r="AI293">
        <f t="shared" si="168"/>
        <v>431.03668253865726</v>
      </c>
      <c r="AJ293">
        <f t="shared" si="168"/>
        <v>433.98700318715646</v>
      </c>
      <c r="AK293">
        <f t="shared" si="168"/>
        <v>436.93732383565589</v>
      </c>
      <c r="AL293">
        <f t="shared" si="168"/>
        <v>439.8876444841552</v>
      </c>
      <c r="AM293">
        <f t="shared" si="168"/>
        <v>441.04331823869984</v>
      </c>
      <c r="AN293">
        <f t="shared" si="168"/>
        <v>442.19899199324357</v>
      </c>
      <c r="AO293">
        <f t="shared" si="168"/>
        <v>443.35466574778832</v>
      </c>
      <c r="AP293">
        <f t="shared" si="168"/>
        <v>444.51033950233204</v>
      </c>
      <c r="AQ293">
        <f t="shared" si="168"/>
        <v>445.66601325687668</v>
      </c>
      <c r="AR293">
        <f t="shared" si="168"/>
        <v>446.82168701142064</v>
      </c>
      <c r="AS293">
        <f t="shared" si="168"/>
        <v>447.97736076596527</v>
      </c>
      <c r="AT293">
        <f t="shared" si="168"/>
        <v>449.133034520509</v>
      </c>
      <c r="AU293">
        <f t="shared" si="168"/>
        <v>450.63924392591116</v>
      </c>
      <c r="AV293">
        <f t="shared" si="168"/>
        <v>452.14545333131241</v>
      </c>
      <c r="AW293">
        <f t="shared" si="168"/>
        <v>453.65166273671446</v>
      </c>
      <c r="AX293">
        <f t="shared" si="168"/>
        <v>455.15787214211582</v>
      </c>
      <c r="AY293">
        <f t="shared" si="168"/>
        <v>456.66408154751775</v>
      </c>
      <c r="AZ293">
        <f t="shared" si="168"/>
        <v>456.20444014980205</v>
      </c>
      <c r="BA293">
        <f t="shared" si="168"/>
        <v>455.74479875208726</v>
      </c>
      <c r="BB293">
        <f t="shared" si="168"/>
        <v>455.28515735437145</v>
      </c>
      <c r="BC293">
        <f t="shared" si="168"/>
        <v>454.82551595665586</v>
      </c>
      <c r="BD293">
        <f t="shared" si="168"/>
        <v>454.36587455894096</v>
      </c>
      <c r="BE293">
        <f t="shared" si="168"/>
        <v>453.55600285487708</v>
      </c>
      <c r="BF293">
        <f t="shared" si="168"/>
        <v>452.7461311508132</v>
      </c>
      <c r="BG293">
        <f t="shared" si="168"/>
        <v>451.93625944674909</v>
      </c>
      <c r="BH293">
        <f t="shared" si="168"/>
        <v>451.12638774268601</v>
      </c>
      <c r="BI293">
        <f t="shared" si="168"/>
        <v>451.12638774268601</v>
      </c>
      <c r="BJ293">
        <f t="shared" ref="BJ293:CA293" si="169">120+8.8*BJ145+6.61*BJ159+17.3*BJ174+4.81*$E$104</f>
        <v>451.12638774268601</v>
      </c>
      <c r="BK293">
        <f t="shared" si="169"/>
        <v>451.12638774268601</v>
      </c>
      <c r="BL293">
        <f t="shared" si="169"/>
        <v>451.12638774268601</v>
      </c>
      <c r="BM293">
        <f t="shared" si="169"/>
        <v>451.12638774268601</v>
      </c>
      <c r="BN293">
        <f t="shared" si="169"/>
        <v>451.12638774268601</v>
      </c>
      <c r="BO293">
        <f t="shared" si="169"/>
        <v>451.12638774268601</v>
      </c>
      <c r="BP293">
        <f t="shared" si="169"/>
        <v>451.12638774268601</v>
      </c>
      <c r="BQ293">
        <f t="shared" si="169"/>
        <v>451.12638774268601</v>
      </c>
      <c r="BR293">
        <f t="shared" si="169"/>
        <v>451.12638774268601</v>
      </c>
      <c r="BS293">
        <f t="shared" si="169"/>
        <v>451.12638774268601</v>
      </c>
      <c r="BT293">
        <f t="shared" si="169"/>
        <v>451.12638774268601</v>
      </c>
      <c r="BU293">
        <f t="shared" si="169"/>
        <v>451.12638774268601</v>
      </c>
      <c r="BV293">
        <f t="shared" si="169"/>
        <v>451.12638774268601</v>
      </c>
      <c r="BW293">
        <f t="shared" si="169"/>
        <v>451.12638774268601</v>
      </c>
      <c r="BX293">
        <f t="shared" si="169"/>
        <v>451.12638774268601</v>
      </c>
      <c r="BY293">
        <f t="shared" si="169"/>
        <v>451.12638774268601</v>
      </c>
      <c r="BZ293">
        <f t="shared" si="169"/>
        <v>451.12638774268601</v>
      </c>
      <c r="CA293">
        <f t="shared" si="169"/>
        <v>451.12638774268601</v>
      </c>
    </row>
    <row r="294" spans="2:79" x14ac:dyDescent="0.35">
      <c r="B294" s="139" t="s">
        <v>265</v>
      </c>
      <c r="D294" t="s">
        <v>0</v>
      </c>
      <c r="F294" t="s">
        <v>39</v>
      </c>
      <c r="AD294">
        <f t="shared" ref="AD294:BI294" si="170">120+8.8*AD146+6.61*AD160+17.3*AD175+4.81*$E$105</f>
        <v>414.53051784592253</v>
      </c>
      <c r="AE294">
        <f t="shared" si="170"/>
        <v>416.7651802571944</v>
      </c>
      <c r="AF294">
        <f t="shared" si="170"/>
        <v>418.99984266846616</v>
      </c>
      <c r="AG294">
        <f t="shared" si="170"/>
        <v>421.23450507973803</v>
      </c>
      <c r="AH294">
        <f t="shared" si="170"/>
        <v>423.4691674910099</v>
      </c>
      <c r="AI294">
        <f t="shared" si="170"/>
        <v>425.70382990228165</v>
      </c>
      <c r="AJ294">
        <f t="shared" si="170"/>
        <v>427.93849231355352</v>
      </c>
      <c r="AK294">
        <f t="shared" si="170"/>
        <v>430.17315472482528</v>
      </c>
      <c r="AL294">
        <f t="shared" si="170"/>
        <v>432.40781713609715</v>
      </c>
      <c r="AM294">
        <f t="shared" si="170"/>
        <v>434.51291976421084</v>
      </c>
      <c r="AN294">
        <f t="shared" si="170"/>
        <v>436.61802239232458</v>
      </c>
      <c r="AO294">
        <f t="shared" si="170"/>
        <v>438.7231250204382</v>
      </c>
      <c r="AP294">
        <f t="shared" si="170"/>
        <v>440.82822764855234</v>
      </c>
      <c r="AQ294">
        <f t="shared" si="170"/>
        <v>442.9333302766654</v>
      </c>
      <c r="AR294">
        <f t="shared" si="170"/>
        <v>445.03843290477937</v>
      </c>
      <c r="AS294">
        <f t="shared" si="170"/>
        <v>447.14353553289334</v>
      </c>
      <c r="AT294">
        <f t="shared" si="170"/>
        <v>449.24863816100634</v>
      </c>
      <c r="AU294">
        <f t="shared" si="170"/>
        <v>450.46344015361706</v>
      </c>
      <c r="AV294">
        <f t="shared" si="170"/>
        <v>451.67824214622777</v>
      </c>
      <c r="AW294">
        <f t="shared" si="170"/>
        <v>452.89304413883849</v>
      </c>
      <c r="AX294">
        <f t="shared" si="170"/>
        <v>454.10784613144926</v>
      </c>
      <c r="AY294">
        <f t="shared" si="170"/>
        <v>455.32264812405998</v>
      </c>
      <c r="AZ294">
        <f t="shared" si="170"/>
        <v>456.27657427241547</v>
      </c>
      <c r="BA294">
        <f t="shared" si="170"/>
        <v>457.23050042077102</v>
      </c>
      <c r="BB294">
        <f t="shared" si="170"/>
        <v>458.18442656912657</v>
      </c>
      <c r="BC294">
        <f t="shared" si="170"/>
        <v>459.13835271748121</v>
      </c>
      <c r="BD294">
        <f t="shared" si="170"/>
        <v>460.09227886583676</v>
      </c>
      <c r="BE294">
        <f t="shared" si="170"/>
        <v>460.31272353933571</v>
      </c>
      <c r="BF294">
        <f t="shared" si="170"/>
        <v>460.53316821283454</v>
      </c>
      <c r="BG294">
        <f t="shared" si="170"/>
        <v>460.75361288633258</v>
      </c>
      <c r="BH294">
        <f t="shared" si="170"/>
        <v>460.97405755983152</v>
      </c>
      <c r="BI294">
        <f t="shared" si="170"/>
        <v>460.97405755983152</v>
      </c>
      <c r="BJ294">
        <f t="shared" ref="BJ294:CA294" si="171">120+8.8*BJ146+6.61*BJ160+17.3*BJ175+4.81*$E$105</f>
        <v>460.97405755983152</v>
      </c>
      <c r="BK294">
        <f t="shared" si="171"/>
        <v>460.97405755983152</v>
      </c>
      <c r="BL294">
        <f t="shared" si="171"/>
        <v>460.97405755983152</v>
      </c>
      <c r="BM294">
        <f t="shared" si="171"/>
        <v>460.97405755983152</v>
      </c>
      <c r="BN294">
        <f t="shared" si="171"/>
        <v>460.97405755983152</v>
      </c>
      <c r="BO294">
        <f t="shared" si="171"/>
        <v>460.97405755983152</v>
      </c>
      <c r="BP294">
        <f t="shared" si="171"/>
        <v>460.97405755983152</v>
      </c>
      <c r="BQ294">
        <f t="shared" si="171"/>
        <v>460.97405755983152</v>
      </c>
      <c r="BR294">
        <f t="shared" si="171"/>
        <v>460.97405755983152</v>
      </c>
      <c r="BS294">
        <f t="shared" si="171"/>
        <v>460.97405755983152</v>
      </c>
      <c r="BT294">
        <f t="shared" si="171"/>
        <v>460.97405755983152</v>
      </c>
      <c r="BU294">
        <f t="shared" si="171"/>
        <v>460.97405755983152</v>
      </c>
      <c r="BV294">
        <f t="shared" si="171"/>
        <v>460.97405755983152</v>
      </c>
      <c r="BW294">
        <f t="shared" si="171"/>
        <v>460.97405755983152</v>
      </c>
      <c r="BX294">
        <f t="shared" si="171"/>
        <v>460.97405755983152</v>
      </c>
      <c r="BY294">
        <f t="shared" si="171"/>
        <v>460.97405755983152</v>
      </c>
      <c r="BZ294">
        <f t="shared" si="171"/>
        <v>460.97405755983152</v>
      </c>
      <c r="CA294">
        <f t="shared" si="171"/>
        <v>460.97405755983152</v>
      </c>
    </row>
    <row r="295" spans="2:79" x14ac:dyDescent="0.35">
      <c r="B295" s="139" t="s">
        <v>265</v>
      </c>
      <c r="D295" t="s">
        <v>0</v>
      </c>
      <c r="F295" t="s">
        <v>40</v>
      </c>
      <c r="AD295">
        <f t="shared" ref="AD295:BI295" si="172">120+8.8*AD147+6.61*AD161+17.3*AD176+4.81*$E$106</f>
        <v>356.40219600006037</v>
      </c>
      <c r="AE295">
        <f t="shared" si="172"/>
        <v>355.78346854702977</v>
      </c>
      <c r="AF295">
        <f t="shared" si="172"/>
        <v>355.16474109399934</v>
      </c>
      <c r="AG295">
        <f t="shared" si="172"/>
        <v>354.54601364096879</v>
      </c>
      <c r="AH295">
        <f t="shared" si="172"/>
        <v>353.92728618793831</v>
      </c>
      <c r="AI295">
        <f t="shared" si="172"/>
        <v>353.30855873490771</v>
      </c>
      <c r="AJ295">
        <f t="shared" si="172"/>
        <v>352.68983128187733</v>
      </c>
      <c r="AK295">
        <f t="shared" si="172"/>
        <v>352.07110382884673</v>
      </c>
      <c r="AL295">
        <f t="shared" si="172"/>
        <v>351.45237637581619</v>
      </c>
      <c r="AM295">
        <f t="shared" si="172"/>
        <v>352.64934850179975</v>
      </c>
      <c r="AN295">
        <f t="shared" si="172"/>
        <v>353.84632062778314</v>
      </c>
      <c r="AO295">
        <f t="shared" si="172"/>
        <v>355.04329275376654</v>
      </c>
      <c r="AP295">
        <f t="shared" si="172"/>
        <v>356.24026487974993</v>
      </c>
      <c r="AQ295">
        <f t="shared" si="172"/>
        <v>357.43723700573338</v>
      </c>
      <c r="AR295">
        <f t="shared" si="172"/>
        <v>358.63420913171677</v>
      </c>
      <c r="AS295">
        <f t="shared" si="172"/>
        <v>359.83118125770022</v>
      </c>
      <c r="AT295">
        <f t="shared" si="172"/>
        <v>361.02815338368362</v>
      </c>
      <c r="AU295">
        <f t="shared" si="172"/>
        <v>364.3748098317933</v>
      </c>
      <c r="AV295">
        <f t="shared" si="172"/>
        <v>367.72146627990315</v>
      </c>
      <c r="AW295">
        <f t="shared" si="172"/>
        <v>371.06812272801284</v>
      </c>
      <c r="AX295">
        <f t="shared" si="172"/>
        <v>374.41477917612258</v>
      </c>
      <c r="AY295">
        <f t="shared" si="172"/>
        <v>377.76143562423226</v>
      </c>
      <c r="AZ295">
        <f t="shared" si="172"/>
        <v>378.00262467039033</v>
      </c>
      <c r="BA295">
        <f t="shared" si="172"/>
        <v>378.24381371654829</v>
      </c>
      <c r="BB295">
        <f t="shared" si="172"/>
        <v>378.48500276270636</v>
      </c>
      <c r="BC295">
        <f t="shared" si="172"/>
        <v>378.72619180886431</v>
      </c>
      <c r="BD295">
        <f t="shared" si="172"/>
        <v>378.96738085502238</v>
      </c>
      <c r="BE295">
        <f t="shared" si="172"/>
        <v>379.14697569727389</v>
      </c>
      <c r="BF295">
        <f t="shared" si="172"/>
        <v>379.32657053952539</v>
      </c>
      <c r="BG295">
        <f t="shared" si="172"/>
        <v>379.50616538177695</v>
      </c>
      <c r="BH295">
        <f t="shared" si="172"/>
        <v>379.74669640474212</v>
      </c>
      <c r="BI295">
        <f t="shared" si="172"/>
        <v>379.74669640474212</v>
      </c>
      <c r="BJ295">
        <f t="shared" ref="BJ295:CA295" si="173">120+8.8*BJ147+6.61*BJ161+17.3*BJ176+4.81*$E$106</f>
        <v>379.74669640474212</v>
      </c>
      <c r="BK295">
        <f t="shared" si="173"/>
        <v>379.74669640474212</v>
      </c>
      <c r="BL295">
        <f t="shared" si="173"/>
        <v>379.74669640474212</v>
      </c>
      <c r="BM295">
        <f t="shared" si="173"/>
        <v>379.74669640474212</v>
      </c>
      <c r="BN295">
        <f t="shared" si="173"/>
        <v>379.74669640474212</v>
      </c>
      <c r="BO295">
        <f t="shared" si="173"/>
        <v>379.74669640474212</v>
      </c>
      <c r="BP295">
        <f t="shared" si="173"/>
        <v>379.74669640474212</v>
      </c>
      <c r="BQ295">
        <f t="shared" si="173"/>
        <v>379.74669640474212</v>
      </c>
      <c r="BR295">
        <f t="shared" si="173"/>
        <v>379.74669640474212</v>
      </c>
      <c r="BS295">
        <f t="shared" si="173"/>
        <v>379.74669640474212</v>
      </c>
      <c r="BT295">
        <f t="shared" si="173"/>
        <v>379.74669640474212</v>
      </c>
      <c r="BU295">
        <f t="shared" si="173"/>
        <v>379.74669640474212</v>
      </c>
      <c r="BV295">
        <f t="shared" si="173"/>
        <v>379.74669640474212</v>
      </c>
      <c r="BW295">
        <f t="shared" si="173"/>
        <v>379.74669640474212</v>
      </c>
      <c r="BX295">
        <f t="shared" si="173"/>
        <v>379.74669640474212</v>
      </c>
      <c r="BY295">
        <f t="shared" si="173"/>
        <v>379.74669640474212</v>
      </c>
      <c r="BZ295">
        <f t="shared" si="173"/>
        <v>379.74669640474212</v>
      </c>
      <c r="CA295">
        <f t="shared" si="173"/>
        <v>379.74669640474212</v>
      </c>
    </row>
    <row r="296" spans="2:79" x14ac:dyDescent="0.35">
      <c r="B296" s="139"/>
    </row>
    <row r="297" spans="2:79" x14ac:dyDescent="0.35">
      <c r="B297" s="139"/>
    </row>
    <row r="298" spans="2:79" x14ac:dyDescent="0.35">
      <c r="B298" s="139"/>
      <c r="D298" s="1" t="s">
        <v>48</v>
      </c>
      <c r="F298" s="1" t="s">
        <v>149</v>
      </c>
      <c r="AB298" s="1"/>
      <c r="AC298" s="1"/>
      <c r="AD298" s="1">
        <v>1990</v>
      </c>
      <c r="AE298" s="1">
        <v>1991</v>
      </c>
      <c r="AF298" s="1">
        <v>1992</v>
      </c>
      <c r="AG298" s="1">
        <v>1993</v>
      </c>
      <c r="AH298" s="1">
        <v>1994</v>
      </c>
      <c r="AI298" s="1">
        <v>1995</v>
      </c>
      <c r="AJ298" s="1">
        <v>1996</v>
      </c>
      <c r="AK298" s="1">
        <v>1997</v>
      </c>
      <c r="AL298" s="1">
        <v>1998</v>
      </c>
      <c r="AM298" s="1">
        <v>1999</v>
      </c>
      <c r="AN298" s="1">
        <v>2000</v>
      </c>
      <c r="AO298" s="1">
        <v>2001</v>
      </c>
      <c r="AP298" s="1">
        <v>2002</v>
      </c>
      <c r="AQ298" s="1">
        <v>2003</v>
      </c>
      <c r="AR298" s="1">
        <v>2004</v>
      </c>
      <c r="AS298" s="1">
        <v>2005</v>
      </c>
      <c r="AT298" s="1">
        <v>2006</v>
      </c>
      <c r="AU298" s="1">
        <v>2007</v>
      </c>
      <c r="AV298" s="1">
        <v>2008</v>
      </c>
      <c r="AW298" s="1">
        <v>2009</v>
      </c>
      <c r="AX298" s="1">
        <v>2010</v>
      </c>
      <c r="AY298" s="1">
        <v>2011</v>
      </c>
      <c r="AZ298" s="1">
        <v>2012</v>
      </c>
      <c r="BA298" s="1">
        <v>2013</v>
      </c>
      <c r="BB298" s="1">
        <v>2014</v>
      </c>
      <c r="BC298" s="1">
        <v>2015</v>
      </c>
      <c r="BD298" s="1">
        <v>2016</v>
      </c>
      <c r="BE298" s="1">
        <v>2017</v>
      </c>
      <c r="BF298" s="1">
        <v>2018</v>
      </c>
      <c r="BG298" s="1">
        <v>2019</v>
      </c>
      <c r="BH298" s="1">
        <v>2020</v>
      </c>
      <c r="BI298" s="1">
        <v>2021</v>
      </c>
      <c r="BJ298" s="1">
        <v>2022</v>
      </c>
      <c r="BK298" s="1">
        <v>2023</v>
      </c>
      <c r="BL298" s="1">
        <v>2024</v>
      </c>
      <c r="BM298" s="1">
        <v>2025</v>
      </c>
      <c r="BN298" s="1">
        <v>2026</v>
      </c>
      <c r="BO298" s="1">
        <v>2027</v>
      </c>
      <c r="BP298" s="1">
        <v>2028</v>
      </c>
      <c r="BQ298" s="1">
        <v>2029</v>
      </c>
      <c r="BR298" s="1">
        <v>2030</v>
      </c>
      <c r="BS298" s="1">
        <v>2031</v>
      </c>
      <c r="BT298" s="1">
        <v>2032</v>
      </c>
      <c r="BU298" s="1">
        <v>2033</v>
      </c>
      <c r="BV298" s="1">
        <v>2034</v>
      </c>
      <c r="BW298" s="1">
        <v>2035</v>
      </c>
      <c r="BX298" s="1">
        <v>2036</v>
      </c>
      <c r="BY298" s="1">
        <v>2037</v>
      </c>
      <c r="BZ298" s="1">
        <v>2038</v>
      </c>
      <c r="CA298" s="1">
        <v>2039</v>
      </c>
    </row>
    <row r="299" spans="2:79" x14ac:dyDescent="0.35">
      <c r="B299" s="139" t="s">
        <v>265</v>
      </c>
      <c r="D299" t="s">
        <v>2</v>
      </c>
      <c r="F299" t="s">
        <v>36</v>
      </c>
      <c r="AD299">
        <f t="shared" ref="AD299:BI299" si="174">-53.2+8.8*AD150+6.61*AD165+17.3*AD179+4.81*$E$102</f>
        <v>161.53786064152197</v>
      </c>
      <c r="AE299">
        <f t="shared" si="174"/>
        <v>164.4132783106821</v>
      </c>
      <c r="AF299">
        <f t="shared" si="174"/>
        <v>167.28869597984124</v>
      </c>
      <c r="AG299">
        <f t="shared" si="174"/>
        <v>170.16411364899747</v>
      </c>
      <c r="AH299">
        <f t="shared" si="174"/>
        <v>173.03953131815788</v>
      </c>
      <c r="AI299">
        <f t="shared" si="174"/>
        <v>175.91494898731816</v>
      </c>
      <c r="AJ299">
        <f t="shared" si="174"/>
        <v>178.79036665647834</v>
      </c>
      <c r="AK299">
        <f t="shared" si="174"/>
        <v>181.66578432563873</v>
      </c>
      <c r="AL299">
        <f t="shared" si="174"/>
        <v>184.54120199479902</v>
      </c>
      <c r="AM299">
        <f t="shared" si="174"/>
        <v>187.41661966395932</v>
      </c>
      <c r="AN299">
        <f t="shared" si="174"/>
        <v>190.29203733311957</v>
      </c>
      <c r="AO299">
        <f t="shared" si="174"/>
        <v>193.16745500227927</v>
      </c>
      <c r="AP299">
        <f t="shared" si="174"/>
        <v>196.0428726714398</v>
      </c>
      <c r="AQ299">
        <f t="shared" si="174"/>
        <v>195.53719729718668</v>
      </c>
      <c r="AR299">
        <f t="shared" si="174"/>
        <v>195.03152192293336</v>
      </c>
      <c r="AS299">
        <f t="shared" si="174"/>
        <v>194.52584654867994</v>
      </c>
      <c r="AT299">
        <f t="shared" si="174"/>
        <v>194.02017117442671</v>
      </c>
      <c r="AU299">
        <f t="shared" si="174"/>
        <v>193.51449580017325</v>
      </c>
      <c r="AV299">
        <f t="shared" si="174"/>
        <v>196.74427751347437</v>
      </c>
      <c r="AW299">
        <f t="shared" si="174"/>
        <v>199.97405922677527</v>
      </c>
      <c r="AX299">
        <f t="shared" si="174"/>
        <v>203.20384094007645</v>
      </c>
      <c r="AY299">
        <f t="shared" si="174"/>
        <v>206.43362265337743</v>
      </c>
      <c r="AZ299">
        <f t="shared" si="174"/>
        <v>202.47295336960673</v>
      </c>
      <c r="BA299">
        <f t="shared" si="174"/>
        <v>198.51228408583609</v>
      </c>
      <c r="BB299">
        <f t="shared" si="174"/>
        <v>194.55161480206536</v>
      </c>
      <c r="BC299">
        <f t="shared" si="174"/>
        <v>190.59094551829466</v>
      </c>
      <c r="BD299">
        <f t="shared" si="174"/>
        <v>186.63027623452393</v>
      </c>
      <c r="BE299">
        <f t="shared" si="174"/>
        <v>183.43205170166632</v>
      </c>
      <c r="BF299">
        <f t="shared" si="174"/>
        <v>180.23382716880897</v>
      </c>
      <c r="BG299">
        <f t="shared" si="174"/>
        <v>177.03560263595151</v>
      </c>
      <c r="BH299">
        <f t="shared" si="174"/>
        <v>173.83737810309407</v>
      </c>
      <c r="BI299">
        <f t="shared" si="174"/>
        <v>173.83737810309407</v>
      </c>
      <c r="BJ299">
        <f t="shared" ref="BJ299:CA299" si="175">-53.2+8.8*BJ150+6.61*BJ165+17.3*BJ179+4.81*$E$102</f>
        <v>173.83737810309407</v>
      </c>
      <c r="BK299">
        <f t="shared" si="175"/>
        <v>173.83737810309407</v>
      </c>
      <c r="BL299">
        <f t="shared" si="175"/>
        <v>173.83737810309407</v>
      </c>
      <c r="BM299">
        <f t="shared" si="175"/>
        <v>173.83737810309407</v>
      </c>
      <c r="BN299">
        <f t="shared" si="175"/>
        <v>173.83737810309407</v>
      </c>
      <c r="BO299">
        <f t="shared" si="175"/>
        <v>173.83737810309407</v>
      </c>
      <c r="BP299">
        <f t="shared" si="175"/>
        <v>173.83737810309407</v>
      </c>
      <c r="BQ299">
        <f t="shared" si="175"/>
        <v>173.83737810309407</v>
      </c>
      <c r="BR299">
        <f t="shared" si="175"/>
        <v>173.83737810309407</v>
      </c>
      <c r="BS299">
        <f t="shared" si="175"/>
        <v>173.83737810309407</v>
      </c>
      <c r="BT299">
        <f t="shared" si="175"/>
        <v>173.83737810309407</v>
      </c>
      <c r="BU299">
        <f t="shared" si="175"/>
        <v>173.83737810309407</v>
      </c>
      <c r="BV299">
        <f t="shared" si="175"/>
        <v>173.83737810309407</v>
      </c>
      <c r="BW299">
        <f t="shared" si="175"/>
        <v>173.83737810309407</v>
      </c>
      <c r="BX299">
        <f t="shared" si="175"/>
        <v>173.83737810309407</v>
      </c>
      <c r="BY299">
        <f t="shared" si="175"/>
        <v>173.83737810309407</v>
      </c>
      <c r="BZ299">
        <f t="shared" si="175"/>
        <v>173.83737810309407</v>
      </c>
      <c r="CA299">
        <f t="shared" si="175"/>
        <v>173.83737810309407</v>
      </c>
    </row>
    <row r="300" spans="2:79" x14ac:dyDescent="0.35">
      <c r="B300" s="139" t="s">
        <v>265</v>
      </c>
      <c r="D300" t="s">
        <v>2</v>
      </c>
      <c r="F300" t="s">
        <v>37</v>
      </c>
      <c r="AD300">
        <f t="shared" ref="AD300:BI300" si="176">-53.2+8.8*AD151+6.61*AD166+17.3*AD180+4.81*$E$103</f>
        <v>168.22445717503169</v>
      </c>
      <c r="AE300">
        <f t="shared" si="176"/>
        <v>171.77228196042242</v>
      </c>
      <c r="AF300">
        <f t="shared" si="176"/>
        <v>175.32010674581335</v>
      </c>
      <c r="AG300">
        <f t="shared" si="176"/>
        <v>178.86793153119925</v>
      </c>
      <c r="AH300">
        <f t="shared" si="176"/>
        <v>182.41575631659063</v>
      </c>
      <c r="AI300">
        <f t="shared" si="176"/>
        <v>185.96358110198196</v>
      </c>
      <c r="AJ300">
        <f t="shared" si="176"/>
        <v>189.5114058873732</v>
      </c>
      <c r="AK300">
        <f t="shared" si="176"/>
        <v>193.05923067276456</v>
      </c>
      <c r="AL300">
        <f t="shared" si="176"/>
        <v>196.60705545815603</v>
      </c>
      <c r="AM300">
        <f t="shared" si="176"/>
        <v>200.15488024354738</v>
      </c>
      <c r="AN300">
        <f t="shared" si="176"/>
        <v>203.70270502893868</v>
      </c>
      <c r="AO300">
        <f t="shared" si="176"/>
        <v>207.25052981433004</v>
      </c>
      <c r="AP300">
        <f t="shared" si="176"/>
        <v>210.79835459972134</v>
      </c>
      <c r="AQ300">
        <f t="shared" si="176"/>
        <v>211.31564352511833</v>
      </c>
      <c r="AR300">
        <f t="shared" si="176"/>
        <v>211.83293245051544</v>
      </c>
      <c r="AS300">
        <f t="shared" si="176"/>
        <v>212.35022137591244</v>
      </c>
      <c r="AT300">
        <f t="shared" si="176"/>
        <v>212.86751030130932</v>
      </c>
      <c r="AU300">
        <f t="shared" si="176"/>
        <v>213.38479922670643</v>
      </c>
      <c r="AV300">
        <f t="shared" si="176"/>
        <v>214.47914612991963</v>
      </c>
      <c r="AW300">
        <f t="shared" si="176"/>
        <v>215.57349303313293</v>
      </c>
      <c r="AX300">
        <f t="shared" si="176"/>
        <v>216.66783993634624</v>
      </c>
      <c r="AY300">
        <f t="shared" si="176"/>
        <v>217.76218683955955</v>
      </c>
      <c r="AZ300">
        <f t="shared" si="176"/>
        <v>221.29353959396587</v>
      </c>
      <c r="BA300">
        <f t="shared" si="176"/>
        <v>224.82489234837232</v>
      </c>
      <c r="BB300">
        <f t="shared" si="176"/>
        <v>228.35624510277847</v>
      </c>
      <c r="BC300">
        <f t="shared" si="176"/>
        <v>231.8875978571848</v>
      </c>
      <c r="BD300">
        <f t="shared" si="176"/>
        <v>235.41895061159119</v>
      </c>
      <c r="BE300">
        <f t="shared" si="176"/>
        <v>231.61103115049423</v>
      </c>
      <c r="BF300">
        <f t="shared" si="176"/>
        <v>227.80311168939716</v>
      </c>
      <c r="BG300">
        <f t="shared" si="176"/>
        <v>223.99519222830031</v>
      </c>
      <c r="BH300">
        <f t="shared" si="176"/>
        <v>220.18727276720318</v>
      </c>
      <c r="BI300">
        <f t="shared" si="176"/>
        <v>220.18727276720318</v>
      </c>
      <c r="BJ300">
        <f t="shared" ref="BJ300:CA300" si="177">-53.2+8.8*BJ151+6.61*BJ166+17.3*BJ180+4.81*$E$103</f>
        <v>220.18727276720318</v>
      </c>
      <c r="BK300">
        <f t="shared" si="177"/>
        <v>220.18727276720318</v>
      </c>
      <c r="BL300">
        <f t="shared" si="177"/>
        <v>220.18727276720318</v>
      </c>
      <c r="BM300">
        <f t="shared" si="177"/>
        <v>220.18727276720318</v>
      </c>
      <c r="BN300">
        <f t="shared" si="177"/>
        <v>220.18727276720318</v>
      </c>
      <c r="BO300">
        <f t="shared" si="177"/>
        <v>220.18727276720318</v>
      </c>
      <c r="BP300">
        <f t="shared" si="177"/>
        <v>220.18727276720318</v>
      </c>
      <c r="BQ300">
        <f t="shared" si="177"/>
        <v>220.18727276720318</v>
      </c>
      <c r="BR300">
        <f t="shared" si="177"/>
        <v>220.18727276720318</v>
      </c>
      <c r="BS300">
        <f t="shared" si="177"/>
        <v>220.18727276720318</v>
      </c>
      <c r="BT300">
        <f t="shared" si="177"/>
        <v>220.18727276720318</v>
      </c>
      <c r="BU300">
        <f t="shared" si="177"/>
        <v>220.18727276720318</v>
      </c>
      <c r="BV300">
        <f t="shared" si="177"/>
        <v>220.18727276720318</v>
      </c>
      <c r="BW300">
        <f t="shared" si="177"/>
        <v>220.18727276720318</v>
      </c>
      <c r="BX300">
        <f t="shared" si="177"/>
        <v>220.18727276720318</v>
      </c>
      <c r="BY300">
        <f t="shared" si="177"/>
        <v>220.18727276720318</v>
      </c>
      <c r="BZ300">
        <f t="shared" si="177"/>
        <v>220.18727276720318</v>
      </c>
      <c r="CA300">
        <f t="shared" si="177"/>
        <v>220.18727276720318</v>
      </c>
    </row>
    <row r="301" spans="2:79" x14ac:dyDescent="0.35">
      <c r="B301" s="139" t="s">
        <v>265</v>
      </c>
      <c r="D301" t="s">
        <v>2</v>
      </c>
      <c r="F301" t="s">
        <v>38</v>
      </c>
      <c r="AD301">
        <f t="shared" ref="AD301:BI301" si="178">-53.2+8.8*AD152+6.61*AD167+17.3*AD181+4.81*$E$104</f>
        <v>194.41893331797431</v>
      </c>
      <c r="AE301">
        <f t="shared" si="178"/>
        <v>197.03800558807421</v>
      </c>
      <c r="AF301">
        <f t="shared" si="178"/>
        <v>199.65707785817449</v>
      </c>
      <c r="AG301">
        <f t="shared" si="178"/>
        <v>202.27615012827107</v>
      </c>
      <c r="AH301">
        <f t="shared" si="178"/>
        <v>204.8952223983716</v>
      </c>
      <c r="AI301">
        <f t="shared" si="178"/>
        <v>207.5142946684721</v>
      </c>
      <c r="AJ301">
        <f t="shared" si="178"/>
        <v>210.13336693857264</v>
      </c>
      <c r="AK301">
        <f t="shared" si="178"/>
        <v>212.7524392086732</v>
      </c>
      <c r="AL301">
        <f t="shared" si="178"/>
        <v>215.37151147877373</v>
      </c>
      <c r="AM301">
        <f t="shared" si="178"/>
        <v>217.99058374887426</v>
      </c>
      <c r="AN301">
        <f t="shared" si="178"/>
        <v>220.60965601897485</v>
      </c>
      <c r="AO301">
        <f t="shared" si="178"/>
        <v>223.22872828907532</v>
      </c>
      <c r="AP301">
        <f t="shared" si="178"/>
        <v>225.84780055917585</v>
      </c>
      <c r="AQ301">
        <f t="shared" si="178"/>
        <v>227.73459224621769</v>
      </c>
      <c r="AR301">
        <f t="shared" si="178"/>
        <v>229.62138393325949</v>
      </c>
      <c r="AS301">
        <f t="shared" si="178"/>
        <v>231.50817562030147</v>
      </c>
      <c r="AT301">
        <f t="shared" si="178"/>
        <v>233.39496730734328</v>
      </c>
      <c r="AU301">
        <f t="shared" si="178"/>
        <v>235.23846715141525</v>
      </c>
      <c r="AV301">
        <f t="shared" si="178"/>
        <v>237.08196699548716</v>
      </c>
      <c r="AW301">
        <f t="shared" si="178"/>
        <v>238.92546683955931</v>
      </c>
      <c r="AX301">
        <f t="shared" si="178"/>
        <v>240.76896668363131</v>
      </c>
      <c r="AY301">
        <f t="shared" si="178"/>
        <v>242.61246652770348</v>
      </c>
      <c r="AZ301">
        <f t="shared" si="178"/>
        <v>246.41923120201318</v>
      </c>
      <c r="BA301">
        <f t="shared" si="178"/>
        <v>250.22599587632271</v>
      </c>
      <c r="BB301">
        <f t="shared" si="178"/>
        <v>254.03276055063242</v>
      </c>
      <c r="BC301">
        <f t="shared" si="178"/>
        <v>257.83952522494212</v>
      </c>
      <c r="BD301">
        <f t="shared" si="178"/>
        <v>261.64628989925211</v>
      </c>
      <c r="BE301">
        <f t="shared" si="178"/>
        <v>260.87783475217975</v>
      </c>
      <c r="BF301">
        <f t="shared" si="178"/>
        <v>260.10937960510739</v>
      </c>
      <c r="BG301">
        <f t="shared" si="178"/>
        <v>259.3409244580352</v>
      </c>
      <c r="BH301">
        <f t="shared" si="178"/>
        <v>258.57246931096307</v>
      </c>
      <c r="BI301">
        <f t="shared" si="178"/>
        <v>258.57246931096307</v>
      </c>
      <c r="BJ301">
        <f t="shared" ref="BJ301:CA301" si="179">-53.2+8.8*BJ152+6.61*BJ167+17.3*BJ181+4.81*$E$104</f>
        <v>258.57246931096307</v>
      </c>
      <c r="BK301">
        <f t="shared" si="179"/>
        <v>258.57246931096307</v>
      </c>
      <c r="BL301">
        <f t="shared" si="179"/>
        <v>258.57246931096307</v>
      </c>
      <c r="BM301">
        <f t="shared" si="179"/>
        <v>258.57246931096307</v>
      </c>
      <c r="BN301">
        <f t="shared" si="179"/>
        <v>258.57246931096307</v>
      </c>
      <c r="BO301">
        <f t="shared" si="179"/>
        <v>258.57246931096307</v>
      </c>
      <c r="BP301">
        <f t="shared" si="179"/>
        <v>258.57246931096307</v>
      </c>
      <c r="BQ301">
        <f t="shared" si="179"/>
        <v>258.57246931096307</v>
      </c>
      <c r="BR301">
        <f t="shared" si="179"/>
        <v>258.57246931096307</v>
      </c>
      <c r="BS301">
        <f t="shared" si="179"/>
        <v>258.57246931096307</v>
      </c>
      <c r="BT301">
        <f t="shared" si="179"/>
        <v>258.57246931096307</v>
      </c>
      <c r="BU301">
        <f t="shared" si="179"/>
        <v>258.57246931096307</v>
      </c>
      <c r="BV301">
        <f t="shared" si="179"/>
        <v>258.57246931096307</v>
      </c>
      <c r="BW301">
        <f t="shared" si="179"/>
        <v>258.57246931096307</v>
      </c>
      <c r="BX301">
        <f t="shared" si="179"/>
        <v>258.57246931096307</v>
      </c>
      <c r="BY301">
        <f t="shared" si="179"/>
        <v>258.57246931096307</v>
      </c>
      <c r="BZ301">
        <f t="shared" si="179"/>
        <v>258.57246931096307</v>
      </c>
      <c r="CA301">
        <f t="shared" si="179"/>
        <v>258.57246931096307</v>
      </c>
    </row>
    <row r="302" spans="2:79" x14ac:dyDescent="0.35">
      <c r="B302" s="139" t="s">
        <v>265</v>
      </c>
      <c r="D302" t="s">
        <v>2</v>
      </c>
      <c r="F302" t="s">
        <v>39</v>
      </c>
      <c r="AD302">
        <f t="shared" ref="AD302:BI302" si="180">-53.2+8.8*AD153+6.61*AD168+17.3*AD182+4.81*$E$105</f>
        <v>216.63574124660744</v>
      </c>
      <c r="AE302">
        <f t="shared" si="180"/>
        <v>218.12209753684766</v>
      </c>
      <c r="AF302">
        <f t="shared" si="180"/>
        <v>219.60845382708769</v>
      </c>
      <c r="AG302">
        <f t="shared" si="180"/>
        <v>221.09481011732584</v>
      </c>
      <c r="AH302">
        <f t="shared" si="180"/>
        <v>222.58116640756612</v>
      </c>
      <c r="AI302">
        <f t="shared" si="180"/>
        <v>224.0675226978064</v>
      </c>
      <c r="AJ302">
        <f t="shared" si="180"/>
        <v>225.55387898804676</v>
      </c>
      <c r="AK302">
        <f t="shared" si="180"/>
        <v>227.04023527828704</v>
      </c>
      <c r="AL302">
        <f t="shared" si="180"/>
        <v>228.52659156852741</v>
      </c>
      <c r="AM302">
        <f t="shared" si="180"/>
        <v>230.01294785876766</v>
      </c>
      <c r="AN302">
        <f t="shared" si="180"/>
        <v>231.49930414900794</v>
      </c>
      <c r="AO302">
        <f t="shared" si="180"/>
        <v>232.98566043924831</v>
      </c>
      <c r="AP302">
        <f t="shared" si="180"/>
        <v>234.47201672948859</v>
      </c>
      <c r="AQ302">
        <f t="shared" si="180"/>
        <v>237.63982788603857</v>
      </c>
      <c r="AR302">
        <f t="shared" si="180"/>
        <v>240.80763904258859</v>
      </c>
      <c r="AS302">
        <f t="shared" si="180"/>
        <v>243.97545019913866</v>
      </c>
      <c r="AT302">
        <f t="shared" si="180"/>
        <v>247.14326135568868</v>
      </c>
      <c r="AU302">
        <f t="shared" si="180"/>
        <v>248.7601512965428</v>
      </c>
      <c r="AV302">
        <f t="shared" si="180"/>
        <v>250.37704123739678</v>
      </c>
      <c r="AW302">
        <f t="shared" si="180"/>
        <v>251.99393117825088</v>
      </c>
      <c r="AX302">
        <f t="shared" si="180"/>
        <v>253.61082111910486</v>
      </c>
      <c r="AY302">
        <f t="shared" si="180"/>
        <v>255.22771105995895</v>
      </c>
      <c r="AZ302">
        <f t="shared" si="180"/>
        <v>256.5780576744836</v>
      </c>
      <c r="BA302">
        <f t="shared" si="180"/>
        <v>257.9284042890082</v>
      </c>
      <c r="BB302">
        <f t="shared" si="180"/>
        <v>259.27875090353285</v>
      </c>
      <c r="BC302">
        <f t="shared" si="180"/>
        <v>260.62909751805751</v>
      </c>
      <c r="BD302">
        <f t="shared" si="180"/>
        <v>261.9794441325821</v>
      </c>
      <c r="BE302">
        <f t="shared" si="180"/>
        <v>262.0649840867062</v>
      </c>
      <c r="BF302">
        <f t="shared" si="180"/>
        <v>262.15052404083048</v>
      </c>
      <c r="BG302">
        <f t="shared" si="180"/>
        <v>262.23606399495463</v>
      </c>
      <c r="BH302">
        <f t="shared" si="180"/>
        <v>262.32160394907879</v>
      </c>
      <c r="BI302">
        <f t="shared" si="180"/>
        <v>262.32160394907879</v>
      </c>
      <c r="BJ302">
        <f t="shared" ref="BJ302:CA302" si="181">-53.2+8.8*BJ153+6.61*BJ168+17.3*BJ182+4.81*$E$105</f>
        <v>262.32160394907879</v>
      </c>
      <c r="BK302">
        <f t="shared" si="181"/>
        <v>262.32160394907879</v>
      </c>
      <c r="BL302">
        <f t="shared" si="181"/>
        <v>262.32160394907879</v>
      </c>
      <c r="BM302">
        <f t="shared" si="181"/>
        <v>262.32160394907879</v>
      </c>
      <c r="BN302">
        <f t="shared" si="181"/>
        <v>262.32160394907879</v>
      </c>
      <c r="BO302">
        <f t="shared" si="181"/>
        <v>262.32160394907879</v>
      </c>
      <c r="BP302">
        <f t="shared" si="181"/>
        <v>262.32160394907879</v>
      </c>
      <c r="BQ302">
        <f t="shared" si="181"/>
        <v>262.32160394907879</v>
      </c>
      <c r="BR302">
        <f t="shared" si="181"/>
        <v>262.32160394907879</v>
      </c>
      <c r="BS302">
        <f t="shared" si="181"/>
        <v>262.32160394907879</v>
      </c>
      <c r="BT302">
        <f t="shared" si="181"/>
        <v>262.32160394907879</v>
      </c>
      <c r="BU302">
        <f t="shared" si="181"/>
        <v>262.32160394907879</v>
      </c>
      <c r="BV302">
        <f t="shared" si="181"/>
        <v>262.32160394907879</v>
      </c>
      <c r="BW302">
        <f t="shared" si="181"/>
        <v>262.32160394907879</v>
      </c>
      <c r="BX302">
        <f t="shared" si="181"/>
        <v>262.32160394907879</v>
      </c>
      <c r="BY302">
        <f t="shared" si="181"/>
        <v>262.32160394907879</v>
      </c>
      <c r="BZ302">
        <f t="shared" si="181"/>
        <v>262.32160394907879</v>
      </c>
      <c r="CA302">
        <f t="shared" si="181"/>
        <v>262.32160394907879</v>
      </c>
    </row>
    <row r="303" spans="2:79" x14ac:dyDescent="0.35">
      <c r="B303" s="139" t="s">
        <v>265</v>
      </c>
      <c r="D303" t="s">
        <v>2</v>
      </c>
      <c r="F303" t="s">
        <v>40</v>
      </c>
      <c r="AD303">
        <f t="shared" ref="AD303:BI303" si="182">-53.2+8.8*AD154+6.61*AD169+17.3*AD183+4.81*$E$106</f>
        <v>195.02231229530997</v>
      </c>
      <c r="AE303">
        <f t="shared" si="182"/>
        <v>192.30731800202875</v>
      </c>
      <c r="AF303">
        <f t="shared" si="182"/>
        <v>189.59232370874892</v>
      </c>
      <c r="AG303">
        <f t="shared" si="182"/>
        <v>186.87732941546784</v>
      </c>
      <c r="AH303">
        <f t="shared" si="182"/>
        <v>184.16233512218668</v>
      </c>
      <c r="AI303">
        <f t="shared" si="182"/>
        <v>181.44734082890562</v>
      </c>
      <c r="AJ303">
        <f t="shared" si="182"/>
        <v>178.73234653562443</v>
      </c>
      <c r="AK303">
        <f t="shared" si="182"/>
        <v>176.01735224234335</v>
      </c>
      <c r="AL303">
        <f t="shared" si="182"/>
        <v>173.30235794906221</v>
      </c>
      <c r="AM303">
        <f t="shared" si="182"/>
        <v>170.58736365578113</v>
      </c>
      <c r="AN303">
        <f t="shared" si="182"/>
        <v>167.87236936249997</v>
      </c>
      <c r="AO303">
        <f t="shared" si="182"/>
        <v>165.15737506921889</v>
      </c>
      <c r="AP303">
        <f t="shared" si="182"/>
        <v>162.44238077593772</v>
      </c>
      <c r="AQ303">
        <f t="shared" si="182"/>
        <v>166.78386105102089</v>
      </c>
      <c r="AR303">
        <f t="shared" si="182"/>
        <v>171.12534132610404</v>
      </c>
      <c r="AS303">
        <f t="shared" si="182"/>
        <v>175.46682160118721</v>
      </c>
      <c r="AT303">
        <f t="shared" si="182"/>
        <v>179.80830187627035</v>
      </c>
      <c r="AU303">
        <f t="shared" si="182"/>
        <v>184.14978215135352</v>
      </c>
      <c r="AV303">
        <f t="shared" si="182"/>
        <v>187.66806901885315</v>
      </c>
      <c r="AW303">
        <f t="shared" si="182"/>
        <v>191.1863558863528</v>
      </c>
      <c r="AX303">
        <f t="shared" si="182"/>
        <v>194.70464275385243</v>
      </c>
      <c r="AY303">
        <f t="shared" si="182"/>
        <v>198.22292962135197</v>
      </c>
      <c r="AZ303">
        <f t="shared" si="182"/>
        <v>196.8932579971912</v>
      </c>
      <c r="BA303">
        <f t="shared" si="182"/>
        <v>195.56358637303035</v>
      </c>
      <c r="BB303">
        <f t="shared" si="182"/>
        <v>194.23391474886947</v>
      </c>
      <c r="BC303">
        <f t="shared" si="182"/>
        <v>192.90424312470861</v>
      </c>
      <c r="BD303">
        <f t="shared" si="182"/>
        <v>191.57457150054776</v>
      </c>
      <c r="BE303">
        <f t="shared" si="182"/>
        <v>193.0378073712412</v>
      </c>
      <c r="BF303">
        <f t="shared" si="182"/>
        <v>194.50104324193467</v>
      </c>
      <c r="BG303">
        <f t="shared" si="182"/>
        <v>195.96427911262813</v>
      </c>
      <c r="BH303">
        <f t="shared" si="182"/>
        <v>197.52080241464793</v>
      </c>
      <c r="BI303">
        <f t="shared" si="182"/>
        <v>197.52080241464793</v>
      </c>
      <c r="BJ303">
        <f t="shared" ref="BJ303:CA303" si="183">-53.2+8.8*BJ154+6.61*BJ169+17.3*BJ183+4.81*$E$106</f>
        <v>197.52080241464793</v>
      </c>
      <c r="BK303">
        <f t="shared" si="183"/>
        <v>197.52080241464793</v>
      </c>
      <c r="BL303">
        <f t="shared" si="183"/>
        <v>197.52080241464793</v>
      </c>
      <c r="BM303">
        <f t="shared" si="183"/>
        <v>197.52080241464793</v>
      </c>
      <c r="BN303">
        <f t="shared" si="183"/>
        <v>197.52080241464793</v>
      </c>
      <c r="BO303">
        <f t="shared" si="183"/>
        <v>197.52080241464793</v>
      </c>
      <c r="BP303">
        <f t="shared" si="183"/>
        <v>197.52080241464793</v>
      </c>
      <c r="BQ303">
        <f t="shared" si="183"/>
        <v>197.52080241464793</v>
      </c>
      <c r="BR303">
        <f t="shared" si="183"/>
        <v>197.52080241464793</v>
      </c>
      <c r="BS303">
        <f t="shared" si="183"/>
        <v>197.52080241464793</v>
      </c>
      <c r="BT303">
        <f t="shared" si="183"/>
        <v>197.52080241464793</v>
      </c>
      <c r="BU303">
        <f t="shared" si="183"/>
        <v>197.52080241464793</v>
      </c>
      <c r="BV303">
        <f t="shared" si="183"/>
        <v>197.52080241464793</v>
      </c>
      <c r="BW303">
        <f t="shared" si="183"/>
        <v>197.52080241464793</v>
      </c>
      <c r="BX303">
        <f t="shared" si="183"/>
        <v>197.52080241464793</v>
      </c>
      <c r="BY303">
        <f t="shared" si="183"/>
        <v>197.52080241464793</v>
      </c>
      <c r="BZ303">
        <f t="shared" si="183"/>
        <v>197.52080241464793</v>
      </c>
      <c r="CA303">
        <f t="shared" si="183"/>
        <v>197.52080241464793</v>
      </c>
    </row>
    <row r="304" spans="2:79" x14ac:dyDescent="0.35">
      <c r="B304" s="139"/>
    </row>
    <row r="305" spans="2:79" x14ac:dyDescent="0.35">
      <c r="B305" s="139"/>
    </row>
    <row r="306" spans="2:79" x14ac:dyDescent="0.35">
      <c r="B306" s="139"/>
      <c r="D306" s="1" t="s">
        <v>49</v>
      </c>
      <c r="F306" s="1" t="s">
        <v>149</v>
      </c>
      <c r="AB306" s="1"/>
      <c r="AC306" s="1"/>
      <c r="AD306" s="1">
        <v>1990</v>
      </c>
      <c r="AE306" s="1">
        <v>1991</v>
      </c>
      <c r="AF306" s="1">
        <v>1992</v>
      </c>
      <c r="AG306" s="1">
        <v>1993</v>
      </c>
      <c r="AH306" s="1">
        <v>1994</v>
      </c>
      <c r="AI306" s="1">
        <v>1995</v>
      </c>
      <c r="AJ306" s="1">
        <v>1996</v>
      </c>
      <c r="AK306" s="1">
        <v>1997</v>
      </c>
      <c r="AL306" s="1">
        <v>1998</v>
      </c>
      <c r="AM306" s="1">
        <v>1999</v>
      </c>
      <c r="AN306" s="1">
        <v>2000</v>
      </c>
      <c r="AO306" s="1">
        <v>2001</v>
      </c>
      <c r="AP306" s="1">
        <v>2002</v>
      </c>
      <c r="AQ306" s="1">
        <v>2003</v>
      </c>
      <c r="AR306" s="1">
        <v>2004</v>
      </c>
      <c r="AS306" s="1">
        <v>2005</v>
      </c>
      <c r="AT306" s="1">
        <v>2006</v>
      </c>
      <c r="AU306" s="1">
        <v>2007</v>
      </c>
      <c r="AV306" s="1">
        <v>2008</v>
      </c>
      <c r="AW306" s="1">
        <v>2009</v>
      </c>
      <c r="AX306" s="1">
        <v>2010</v>
      </c>
      <c r="AY306" s="1">
        <v>2011</v>
      </c>
      <c r="AZ306" s="1">
        <v>2012</v>
      </c>
      <c r="BA306" s="1">
        <v>2013</v>
      </c>
      <c r="BB306" s="1">
        <v>2014</v>
      </c>
      <c r="BC306" s="1">
        <v>2015</v>
      </c>
      <c r="BD306" s="1">
        <v>2016</v>
      </c>
      <c r="BE306" s="1">
        <v>2017</v>
      </c>
      <c r="BF306" s="1">
        <v>2018</v>
      </c>
      <c r="BG306" s="1">
        <v>2019</v>
      </c>
      <c r="BH306" s="1">
        <v>2020</v>
      </c>
      <c r="BI306" s="1">
        <v>2021</v>
      </c>
      <c r="BJ306" s="1">
        <v>2022</v>
      </c>
      <c r="BK306" s="1">
        <v>2023</v>
      </c>
      <c r="BL306" s="1">
        <v>2024</v>
      </c>
      <c r="BM306" s="1">
        <v>2025</v>
      </c>
      <c r="BN306" s="1">
        <v>2026</v>
      </c>
      <c r="BO306" s="1">
        <v>2027</v>
      </c>
      <c r="BP306" s="1">
        <v>2028</v>
      </c>
      <c r="BQ306" s="1">
        <v>2029</v>
      </c>
      <c r="BR306" s="1">
        <v>2030</v>
      </c>
      <c r="BS306" s="1">
        <v>2031</v>
      </c>
      <c r="BT306" s="1">
        <v>2032</v>
      </c>
      <c r="BU306" s="1">
        <v>2033</v>
      </c>
      <c r="BV306" s="1">
        <v>2034</v>
      </c>
      <c r="BW306" s="1">
        <v>2035</v>
      </c>
      <c r="BX306" s="1">
        <v>2036</v>
      </c>
      <c r="BY306" s="1">
        <v>2037</v>
      </c>
      <c r="BZ306" s="1">
        <v>2038</v>
      </c>
      <c r="CA306" s="1">
        <v>2039</v>
      </c>
    </row>
    <row r="307" spans="2:79" x14ac:dyDescent="0.35">
      <c r="B307" s="139" t="s">
        <v>265</v>
      </c>
      <c r="D307" t="s">
        <v>0</v>
      </c>
      <c r="F307" t="s">
        <v>36</v>
      </c>
      <c r="AD307">
        <f t="shared" ref="AD307:BI307" si="184">AD291*0.5*10000*10^-6</f>
        <v>1.7804371854259766</v>
      </c>
      <c r="AE307">
        <f t="shared" si="184"/>
        <v>1.7887235109363742</v>
      </c>
      <c r="AF307">
        <f t="shared" si="184"/>
        <v>1.7970098364467728</v>
      </c>
      <c r="AG307">
        <f t="shared" si="184"/>
        <v>1.8052961619571721</v>
      </c>
      <c r="AH307">
        <f t="shared" si="184"/>
        <v>1.8135824874675697</v>
      </c>
      <c r="AI307">
        <f t="shared" si="184"/>
        <v>1.8218688129779685</v>
      </c>
      <c r="AJ307">
        <f t="shared" si="184"/>
        <v>1.8301551384883661</v>
      </c>
      <c r="AK307">
        <f t="shared" si="184"/>
        <v>1.8384414639987656</v>
      </c>
      <c r="AL307">
        <f t="shared" si="184"/>
        <v>1.8467277895091634</v>
      </c>
      <c r="AM307">
        <f t="shared" si="184"/>
        <v>1.8547565673432111</v>
      </c>
      <c r="AN307">
        <f t="shared" si="184"/>
        <v>1.8627853451772589</v>
      </c>
      <c r="AO307">
        <f t="shared" si="184"/>
        <v>1.8708141230113071</v>
      </c>
      <c r="AP307">
        <f t="shared" si="184"/>
        <v>1.8788429008453549</v>
      </c>
      <c r="AQ307">
        <f t="shared" si="184"/>
        <v>1.8868716786794024</v>
      </c>
      <c r="AR307">
        <f t="shared" si="184"/>
        <v>1.8949004565134495</v>
      </c>
      <c r="AS307">
        <f t="shared" si="184"/>
        <v>1.9029292343474982</v>
      </c>
      <c r="AT307">
        <f t="shared" si="184"/>
        <v>1.9109580121815459</v>
      </c>
      <c r="AU307">
        <f t="shared" si="184"/>
        <v>1.9094123086408823</v>
      </c>
      <c r="AV307">
        <f t="shared" si="184"/>
        <v>1.9078666051002184</v>
      </c>
      <c r="AW307">
        <f t="shared" si="184"/>
        <v>1.9063209015595552</v>
      </c>
      <c r="AX307">
        <f t="shared" si="184"/>
        <v>1.9047751980188918</v>
      </c>
      <c r="AY307">
        <f t="shared" si="184"/>
        <v>1.9032294944782286</v>
      </c>
      <c r="AZ307">
        <f t="shared" si="184"/>
        <v>1.9014129286432162</v>
      </c>
      <c r="BA307">
        <f t="shared" si="184"/>
        <v>1.8995963628082035</v>
      </c>
      <c r="BB307">
        <f t="shared" si="184"/>
        <v>1.8977797969731907</v>
      </c>
      <c r="BC307">
        <f t="shared" si="184"/>
        <v>1.8959632311381771</v>
      </c>
      <c r="BD307">
        <f t="shared" si="184"/>
        <v>1.894146665303164</v>
      </c>
      <c r="BE307">
        <f t="shared" si="184"/>
        <v>1.9118663691620394</v>
      </c>
      <c r="BF307">
        <f t="shared" si="184"/>
        <v>1.9295860730209173</v>
      </c>
      <c r="BG307">
        <f t="shared" si="184"/>
        <v>1.9473057768797892</v>
      </c>
      <c r="BH307">
        <f t="shared" si="184"/>
        <v>1.9650254807386649</v>
      </c>
      <c r="BI307">
        <f t="shared" si="184"/>
        <v>1.9650254807386649</v>
      </c>
      <c r="BJ307">
        <f t="shared" ref="BJ307:CA307" si="185">BJ291*0.5*10000*10^-6</f>
        <v>1.9650254807386649</v>
      </c>
      <c r="BK307">
        <f t="shared" si="185"/>
        <v>1.9650254807386649</v>
      </c>
      <c r="BL307">
        <f t="shared" si="185"/>
        <v>1.9650254807386649</v>
      </c>
      <c r="BM307">
        <f t="shared" si="185"/>
        <v>1.9650254807386649</v>
      </c>
      <c r="BN307">
        <f t="shared" si="185"/>
        <v>1.9650254807386649</v>
      </c>
      <c r="BO307">
        <f t="shared" si="185"/>
        <v>1.9650254807386649</v>
      </c>
      <c r="BP307">
        <f t="shared" si="185"/>
        <v>1.9650254807386649</v>
      </c>
      <c r="BQ307">
        <f t="shared" si="185"/>
        <v>1.9650254807386649</v>
      </c>
      <c r="BR307">
        <f t="shared" si="185"/>
        <v>1.9650254807386649</v>
      </c>
      <c r="BS307">
        <f t="shared" si="185"/>
        <v>1.9650254807386649</v>
      </c>
      <c r="BT307">
        <f t="shared" si="185"/>
        <v>1.9650254807386649</v>
      </c>
      <c r="BU307">
        <f t="shared" si="185"/>
        <v>1.9650254807386649</v>
      </c>
      <c r="BV307">
        <f t="shared" si="185"/>
        <v>1.9650254807386649</v>
      </c>
      <c r="BW307">
        <f t="shared" si="185"/>
        <v>1.9650254807386649</v>
      </c>
      <c r="BX307">
        <f t="shared" si="185"/>
        <v>1.9650254807386649</v>
      </c>
      <c r="BY307">
        <f t="shared" si="185"/>
        <v>1.9650254807386649</v>
      </c>
      <c r="BZ307">
        <f t="shared" si="185"/>
        <v>1.9650254807386649</v>
      </c>
      <c r="CA307">
        <f t="shared" si="185"/>
        <v>1.9650254807386649</v>
      </c>
    </row>
    <row r="308" spans="2:79" x14ac:dyDescent="0.35">
      <c r="B308" s="139" t="s">
        <v>265</v>
      </c>
      <c r="D308" t="s">
        <v>0</v>
      </c>
      <c r="F308" t="s">
        <v>37</v>
      </c>
      <c r="AD308">
        <f t="shared" ref="AD308:BI308" si="186">AD292*0.5*10000*10^-6</f>
        <v>1.9626914751820013</v>
      </c>
      <c r="AE308">
        <f t="shared" si="186"/>
        <v>1.9665493038170454</v>
      </c>
      <c r="AF308">
        <f t="shared" si="186"/>
        <v>1.9704071324520884</v>
      </c>
      <c r="AG308">
        <f t="shared" si="186"/>
        <v>1.9742649610871328</v>
      </c>
      <c r="AH308">
        <f t="shared" si="186"/>
        <v>1.9781227897221774</v>
      </c>
      <c r="AI308">
        <f t="shared" si="186"/>
        <v>1.9819806183572217</v>
      </c>
      <c r="AJ308">
        <f t="shared" si="186"/>
        <v>1.9858384469922647</v>
      </c>
      <c r="AK308">
        <f t="shared" si="186"/>
        <v>1.9896962756273089</v>
      </c>
      <c r="AL308">
        <f t="shared" si="186"/>
        <v>1.9935541042623537</v>
      </c>
      <c r="AM308">
        <f t="shared" si="186"/>
        <v>1.9973085118185312</v>
      </c>
      <c r="AN308">
        <f t="shared" si="186"/>
        <v>2.001062919374708</v>
      </c>
      <c r="AO308">
        <f t="shared" si="186"/>
        <v>2.004817326930886</v>
      </c>
      <c r="AP308">
        <f t="shared" si="186"/>
        <v>2.0085717344870631</v>
      </c>
      <c r="AQ308">
        <f t="shared" si="186"/>
        <v>2.0123261420432406</v>
      </c>
      <c r="AR308">
        <f t="shared" si="186"/>
        <v>2.0160805495994181</v>
      </c>
      <c r="AS308">
        <f t="shared" si="186"/>
        <v>2.0198349571555956</v>
      </c>
      <c r="AT308">
        <f t="shared" si="186"/>
        <v>2.0235893647117726</v>
      </c>
      <c r="AU308">
        <f t="shared" si="186"/>
        <v>2.0250987639755484</v>
      </c>
      <c r="AV308">
        <f t="shared" si="186"/>
        <v>2.0266081632393234</v>
      </c>
      <c r="AW308">
        <f t="shared" si="186"/>
        <v>2.0281175625030992</v>
      </c>
      <c r="AX308">
        <f t="shared" si="186"/>
        <v>2.0296269617668745</v>
      </c>
      <c r="AY308">
        <f t="shared" si="186"/>
        <v>2.0311363610306494</v>
      </c>
      <c r="AZ308">
        <f t="shared" si="186"/>
        <v>2.0269025553412896</v>
      </c>
      <c r="BA308">
        <f t="shared" si="186"/>
        <v>2.0226687496519298</v>
      </c>
      <c r="BB308">
        <f t="shared" si="186"/>
        <v>2.0184349439625695</v>
      </c>
      <c r="BC308">
        <f t="shared" si="186"/>
        <v>2.0142011382732097</v>
      </c>
      <c r="BD308">
        <f t="shared" si="186"/>
        <v>2.0099673325838499</v>
      </c>
      <c r="BE308">
        <f t="shared" si="186"/>
        <v>1.9981747673959749</v>
      </c>
      <c r="BF308">
        <f t="shared" si="186"/>
        <v>1.9863822022080995</v>
      </c>
      <c r="BG308">
        <f t="shared" si="186"/>
        <v>1.9745896370202234</v>
      </c>
      <c r="BH308">
        <f t="shared" si="186"/>
        <v>1.9627970718323473</v>
      </c>
      <c r="BI308">
        <f t="shared" si="186"/>
        <v>1.9627970718323473</v>
      </c>
      <c r="BJ308">
        <f t="shared" ref="BJ308:CA308" si="187">BJ292*0.5*10000*10^-6</f>
        <v>1.9627970718323473</v>
      </c>
      <c r="BK308">
        <f t="shared" si="187"/>
        <v>1.9627970718323473</v>
      </c>
      <c r="BL308">
        <f t="shared" si="187"/>
        <v>1.9627970718323473</v>
      </c>
      <c r="BM308">
        <f t="shared" si="187"/>
        <v>1.9627970718323473</v>
      </c>
      <c r="BN308">
        <f t="shared" si="187"/>
        <v>1.9627970718323473</v>
      </c>
      <c r="BO308">
        <f t="shared" si="187"/>
        <v>1.9627970718323473</v>
      </c>
      <c r="BP308">
        <f t="shared" si="187"/>
        <v>1.9627970718323473</v>
      </c>
      <c r="BQ308">
        <f t="shared" si="187"/>
        <v>1.9627970718323473</v>
      </c>
      <c r="BR308">
        <f t="shared" si="187"/>
        <v>1.9627970718323473</v>
      </c>
      <c r="BS308">
        <f t="shared" si="187"/>
        <v>1.9627970718323473</v>
      </c>
      <c r="BT308">
        <f t="shared" si="187"/>
        <v>1.9627970718323473</v>
      </c>
      <c r="BU308">
        <f t="shared" si="187"/>
        <v>1.9627970718323473</v>
      </c>
      <c r="BV308">
        <f t="shared" si="187"/>
        <v>1.9627970718323473</v>
      </c>
      <c r="BW308">
        <f t="shared" si="187"/>
        <v>1.9627970718323473</v>
      </c>
      <c r="BX308">
        <f t="shared" si="187"/>
        <v>1.9627970718323473</v>
      </c>
      <c r="BY308">
        <f t="shared" si="187"/>
        <v>1.9627970718323473</v>
      </c>
      <c r="BZ308">
        <f t="shared" si="187"/>
        <v>1.9627970718323473</v>
      </c>
      <c r="CA308">
        <f t="shared" si="187"/>
        <v>1.9627970718323473</v>
      </c>
    </row>
    <row r="309" spans="2:79" x14ac:dyDescent="0.35">
      <c r="B309" s="139" t="s">
        <v>265</v>
      </c>
      <c r="D309" t="s">
        <v>0</v>
      </c>
      <c r="F309" t="s">
        <v>38</v>
      </c>
      <c r="AD309">
        <f t="shared" ref="AD309:BI309" si="188">AD293*0.5*10000*10^-6</f>
        <v>2.081425396480804</v>
      </c>
      <c r="AE309">
        <f t="shared" si="188"/>
        <v>2.0961769997233004</v>
      </c>
      <c r="AF309">
        <f t="shared" si="188"/>
        <v>2.1109286029657972</v>
      </c>
      <c r="AG309">
        <f t="shared" si="188"/>
        <v>2.1256802062082945</v>
      </c>
      <c r="AH309">
        <f t="shared" si="188"/>
        <v>2.1404318094507899</v>
      </c>
      <c r="AI309">
        <f t="shared" si="188"/>
        <v>2.1551834126932863</v>
      </c>
      <c r="AJ309">
        <f t="shared" si="188"/>
        <v>2.1699350159357822</v>
      </c>
      <c r="AK309">
        <f t="shared" si="188"/>
        <v>2.184686619178279</v>
      </c>
      <c r="AL309">
        <f t="shared" si="188"/>
        <v>2.1994382224207758</v>
      </c>
      <c r="AM309">
        <f t="shared" si="188"/>
        <v>2.2052165911934991</v>
      </c>
      <c r="AN309">
        <f t="shared" si="188"/>
        <v>2.2109949599662175</v>
      </c>
      <c r="AO309">
        <f t="shared" si="188"/>
        <v>2.2167733287389417</v>
      </c>
      <c r="AP309">
        <f t="shared" si="188"/>
        <v>2.2225516975116602</v>
      </c>
      <c r="AQ309">
        <f t="shared" si="188"/>
        <v>2.228330066284383</v>
      </c>
      <c r="AR309">
        <f t="shared" si="188"/>
        <v>2.2341084350571032</v>
      </c>
      <c r="AS309">
        <f t="shared" si="188"/>
        <v>2.2398868038298265</v>
      </c>
      <c r="AT309">
        <f t="shared" si="188"/>
        <v>2.2456651726025449</v>
      </c>
      <c r="AU309">
        <f t="shared" si="188"/>
        <v>2.2531962196295559</v>
      </c>
      <c r="AV309">
        <f t="shared" si="188"/>
        <v>2.2607272666565623</v>
      </c>
      <c r="AW309">
        <f t="shared" si="188"/>
        <v>2.2682583136835723</v>
      </c>
      <c r="AX309">
        <f t="shared" si="188"/>
        <v>2.2757893607105788</v>
      </c>
      <c r="AY309">
        <f t="shared" si="188"/>
        <v>2.2833204077375888</v>
      </c>
      <c r="AZ309">
        <f t="shared" si="188"/>
        <v>2.2810222007490104</v>
      </c>
      <c r="BA309">
        <f t="shared" si="188"/>
        <v>2.278723993760436</v>
      </c>
      <c r="BB309">
        <f t="shared" si="188"/>
        <v>2.2764257867718571</v>
      </c>
      <c r="BC309">
        <f t="shared" si="188"/>
        <v>2.2741275797832792</v>
      </c>
      <c r="BD309">
        <f t="shared" si="188"/>
        <v>2.2718293727947048</v>
      </c>
      <c r="BE309">
        <f t="shared" si="188"/>
        <v>2.2677800142743854</v>
      </c>
      <c r="BF309">
        <f t="shared" si="188"/>
        <v>2.263730655754066</v>
      </c>
      <c r="BG309">
        <f t="shared" si="188"/>
        <v>2.2596812972337452</v>
      </c>
      <c r="BH309">
        <f t="shared" si="188"/>
        <v>2.2556319387134298</v>
      </c>
      <c r="BI309">
        <f t="shared" si="188"/>
        <v>2.2556319387134298</v>
      </c>
      <c r="BJ309">
        <f t="shared" ref="BJ309:CA309" si="189">BJ293*0.5*10000*10^-6</f>
        <v>2.2556319387134298</v>
      </c>
      <c r="BK309">
        <f t="shared" si="189"/>
        <v>2.2556319387134298</v>
      </c>
      <c r="BL309">
        <f t="shared" si="189"/>
        <v>2.2556319387134298</v>
      </c>
      <c r="BM309">
        <f t="shared" si="189"/>
        <v>2.2556319387134298</v>
      </c>
      <c r="BN309">
        <f t="shared" si="189"/>
        <v>2.2556319387134298</v>
      </c>
      <c r="BO309">
        <f t="shared" si="189"/>
        <v>2.2556319387134298</v>
      </c>
      <c r="BP309">
        <f t="shared" si="189"/>
        <v>2.2556319387134298</v>
      </c>
      <c r="BQ309">
        <f t="shared" si="189"/>
        <v>2.2556319387134298</v>
      </c>
      <c r="BR309">
        <f t="shared" si="189"/>
        <v>2.2556319387134298</v>
      </c>
      <c r="BS309">
        <f t="shared" si="189"/>
        <v>2.2556319387134298</v>
      </c>
      <c r="BT309">
        <f t="shared" si="189"/>
        <v>2.2556319387134298</v>
      </c>
      <c r="BU309">
        <f t="shared" si="189"/>
        <v>2.2556319387134298</v>
      </c>
      <c r="BV309">
        <f t="shared" si="189"/>
        <v>2.2556319387134298</v>
      </c>
      <c r="BW309">
        <f t="shared" si="189"/>
        <v>2.2556319387134298</v>
      </c>
      <c r="BX309">
        <f t="shared" si="189"/>
        <v>2.2556319387134298</v>
      </c>
      <c r="BY309">
        <f t="shared" si="189"/>
        <v>2.2556319387134298</v>
      </c>
      <c r="BZ309">
        <f t="shared" si="189"/>
        <v>2.2556319387134298</v>
      </c>
      <c r="CA309">
        <f t="shared" si="189"/>
        <v>2.2556319387134298</v>
      </c>
    </row>
    <row r="310" spans="2:79" x14ac:dyDescent="0.35">
      <c r="B310" s="139" t="s">
        <v>265</v>
      </c>
      <c r="D310" t="s">
        <v>0</v>
      </c>
      <c r="F310" t="s">
        <v>39</v>
      </c>
      <c r="AD310">
        <f t="shared" ref="AD310:BI310" si="190">AD294*0.5*10000*10^-6</f>
        <v>2.0726525892296124</v>
      </c>
      <c r="AE310">
        <f t="shared" si="190"/>
        <v>2.0838259012859717</v>
      </c>
      <c r="AF310">
        <f t="shared" si="190"/>
        <v>2.094999213342331</v>
      </c>
      <c r="AG310">
        <f t="shared" si="190"/>
        <v>2.1061725253986903</v>
      </c>
      <c r="AH310">
        <f t="shared" si="190"/>
        <v>2.1173458374550496</v>
      </c>
      <c r="AI310">
        <f t="shared" si="190"/>
        <v>2.128519149511408</v>
      </c>
      <c r="AJ310">
        <f t="shared" si="190"/>
        <v>2.1396924615677673</v>
      </c>
      <c r="AK310">
        <f t="shared" si="190"/>
        <v>2.1508657736241261</v>
      </c>
      <c r="AL310">
        <f t="shared" si="190"/>
        <v>2.1620390856804854</v>
      </c>
      <c r="AM310">
        <f t="shared" si="190"/>
        <v>2.172564598821054</v>
      </c>
      <c r="AN310">
        <f t="shared" si="190"/>
        <v>2.1830901119616226</v>
      </c>
      <c r="AO310">
        <f t="shared" si="190"/>
        <v>2.1936156251021912</v>
      </c>
      <c r="AP310">
        <f t="shared" si="190"/>
        <v>2.2041411382427616</v>
      </c>
      <c r="AQ310">
        <f t="shared" si="190"/>
        <v>2.2146666513833266</v>
      </c>
      <c r="AR310">
        <f t="shared" si="190"/>
        <v>2.2251921645238966</v>
      </c>
      <c r="AS310">
        <f t="shared" si="190"/>
        <v>2.2357176776644665</v>
      </c>
      <c r="AT310">
        <f t="shared" si="190"/>
        <v>2.246243190805032</v>
      </c>
      <c r="AU310">
        <f t="shared" si="190"/>
        <v>2.2523172007680849</v>
      </c>
      <c r="AV310">
        <f t="shared" si="190"/>
        <v>2.2583912107311388</v>
      </c>
      <c r="AW310">
        <f t="shared" si="190"/>
        <v>2.2644652206941926</v>
      </c>
      <c r="AX310">
        <f t="shared" si="190"/>
        <v>2.2705392306572465</v>
      </c>
      <c r="AY310">
        <f t="shared" si="190"/>
        <v>2.2766132406202995</v>
      </c>
      <c r="AZ310">
        <f t="shared" si="190"/>
        <v>2.2813828713620774</v>
      </c>
      <c r="BA310">
        <f t="shared" si="190"/>
        <v>2.2861525021038549</v>
      </c>
      <c r="BB310">
        <f t="shared" si="190"/>
        <v>2.2909221328456328</v>
      </c>
      <c r="BC310">
        <f t="shared" si="190"/>
        <v>2.2956917635874059</v>
      </c>
      <c r="BD310">
        <f t="shared" si="190"/>
        <v>2.3004613943291838</v>
      </c>
      <c r="BE310">
        <f t="shared" si="190"/>
        <v>2.3015636176966785</v>
      </c>
      <c r="BF310">
        <f t="shared" si="190"/>
        <v>2.3026658410641727</v>
      </c>
      <c r="BG310">
        <f t="shared" si="190"/>
        <v>2.3037680644316625</v>
      </c>
      <c r="BH310">
        <f t="shared" si="190"/>
        <v>2.3048702877991576</v>
      </c>
      <c r="BI310">
        <f t="shared" si="190"/>
        <v>2.3048702877991576</v>
      </c>
      <c r="BJ310">
        <f t="shared" ref="BJ310:CA310" si="191">BJ294*0.5*10000*10^-6</f>
        <v>2.3048702877991576</v>
      </c>
      <c r="BK310">
        <f t="shared" si="191"/>
        <v>2.3048702877991576</v>
      </c>
      <c r="BL310">
        <f t="shared" si="191"/>
        <v>2.3048702877991576</v>
      </c>
      <c r="BM310">
        <f t="shared" si="191"/>
        <v>2.3048702877991576</v>
      </c>
      <c r="BN310">
        <f t="shared" si="191"/>
        <v>2.3048702877991576</v>
      </c>
      <c r="BO310">
        <f t="shared" si="191"/>
        <v>2.3048702877991576</v>
      </c>
      <c r="BP310">
        <f t="shared" si="191"/>
        <v>2.3048702877991576</v>
      </c>
      <c r="BQ310">
        <f t="shared" si="191"/>
        <v>2.3048702877991576</v>
      </c>
      <c r="BR310">
        <f t="shared" si="191"/>
        <v>2.3048702877991576</v>
      </c>
      <c r="BS310">
        <f t="shared" si="191"/>
        <v>2.3048702877991576</v>
      </c>
      <c r="BT310">
        <f t="shared" si="191"/>
        <v>2.3048702877991576</v>
      </c>
      <c r="BU310">
        <f t="shared" si="191"/>
        <v>2.3048702877991576</v>
      </c>
      <c r="BV310">
        <f t="shared" si="191"/>
        <v>2.3048702877991576</v>
      </c>
      <c r="BW310">
        <f t="shared" si="191"/>
        <v>2.3048702877991576</v>
      </c>
      <c r="BX310">
        <f t="shared" si="191"/>
        <v>2.3048702877991576</v>
      </c>
      <c r="BY310">
        <f t="shared" si="191"/>
        <v>2.3048702877991576</v>
      </c>
      <c r="BZ310">
        <f t="shared" si="191"/>
        <v>2.3048702877991576</v>
      </c>
      <c r="CA310">
        <f t="shared" si="191"/>
        <v>2.3048702877991576</v>
      </c>
    </row>
    <row r="311" spans="2:79" x14ac:dyDescent="0.35">
      <c r="B311" s="139" t="s">
        <v>265</v>
      </c>
      <c r="D311" t="s">
        <v>0</v>
      </c>
      <c r="F311" t="s">
        <v>40</v>
      </c>
      <c r="AD311">
        <f t="shared" ref="AD311:BI311" si="192">AD295*0.5*10000*10^-6</f>
        <v>1.7820109800003019</v>
      </c>
      <c r="AE311">
        <f t="shared" si="192"/>
        <v>1.7789173427351488</v>
      </c>
      <c r="AF311">
        <f t="shared" si="192"/>
        <v>1.7758237054699966</v>
      </c>
      <c r="AG311">
        <f t="shared" si="192"/>
        <v>1.7727300682048439</v>
      </c>
      <c r="AH311">
        <f t="shared" si="192"/>
        <v>1.7696364309396915</v>
      </c>
      <c r="AI311">
        <f t="shared" si="192"/>
        <v>1.7665427936745386</v>
      </c>
      <c r="AJ311">
        <f t="shared" si="192"/>
        <v>1.7634491564093864</v>
      </c>
      <c r="AK311">
        <f t="shared" si="192"/>
        <v>1.7603555191442335</v>
      </c>
      <c r="AL311">
        <f t="shared" si="192"/>
        <v>1.7572618818790808</v>
      </c>
      <c r="AM311">
        <f t="shared" si="192"/>
        <v>1.7632467425089988</v>
      </c>
      <c r="AN311">
        <f t="shared" si="192"/>
        <v>1.7692316031389157</v>
      </c>
      <c r="AO311">
        <f t="shared" si="192"/>
        <v>1.7752164637688326</v>
      </c>
      <c r="AP311">
        <f t="shared" si="192"/>
        <v>1.7812013243987497</v>
      </c>
      <c r="AQ311">
        <f t="shared" si="192"/>
        <v>1.7871861850286668</v>
      </c>
      <c r="AR311">
        <f t="shared" si="192"/>
        <v>1.7931710456585837</v>
      </c>
      <c r="AS311">
        <f t="shared" si="192"/>
        <v>1.799155906288501</v>
      </c>
      <c r="AT311">
        <f t="shared" si="192"/>
        <v>1.8051407669184178</v>
      </c>
      <c r="AU311">
        <f t="shared" si="192"/>
        <v>1.8218740491589662</v>
      </c>
      <c r="AV311">
        <f t="shared" si="192"/>
        <v>1.8386073313995157</v>
      </c>
      <c r="AW311">
        <f t="shared" si="192"/>
        <v>1.8553406136400641</v>
      </c>
      <c r="AX311">
        <f t="shared" si="192"/>
        <v>1.8720738958806129</v>
      </c>
      <c r="AY311">
        <f t="shared" si="192"/>
        <v>1.8888071781211613</v>
      </c>
      <c r="AZ311">
        <f t="shared" si="192"/>
        <v>1.8900131233519515</v>
      </c>
      <c r="BA311">
        <f t="shared" si="192"/>
        <v>1.8912190685827415</v>
      </c>
      <c r="BB311">
        <f t="shared" si="192"/>
        <v>1.8924250138135317</v>
      </c>
      <c r="BC311">
        <f t="shared" si="192"/>
        <v>1.8936309590443217</v>
      </c>
      <c r="BD311">
        <f t="shared" si="192"/>
        <v>1.8948369042751119</v>
      </c>
      <c r="BE311">
        <f t="shared" si="192"/>
        <v>1.8957348784863695</v>
      </c>
      <c r="BF311">
        <f t="shared" si="192"/>
        <v>1.8966328526976268</v>
      </c>
      <c r="BG311">
        <f t="shared" si="192"/>
        <v>1.8975308269088846</v>
      </c>
      <c r="BH311">
        <f t="shared" si="192"/>
        <v>1.8987334820237105</v>
      </c>
      <c r="BI311">
        <f t="shared" si="192"/>
        <v>1.8987334820237105</v>
      </c>
      <c r="BJ311">
        <f t="shared" ref="BJ311:CA311" si="193">BJ295*0.5*10000*10^-6</f>
        <v>1.8987334820237105</v>
      </c>
      <c r="BK311">
        <f t="shared" si="193"/>
        <v>1.8987334820237105</v>
      </c>
      <c r="BL311">
        <f t="shared" si="193"/>
        <v>1.8987334820237105</v>
      </c>
      <c r="BM311">
        <f t="shared" si="193"/>
        <v>1.8987334820237105</v>
      </c>
      <c r="BN311">
        <f t="shared" si="193"/>
        <v>1.8987334820237105</v>
      </c>
      <c r="BO311">
        <f t="shared" si="193"/>
        <v>1.8987334820237105</v>
      </c>
      <c r="BP311">
        <f t="shared" si="193"/>
        <v>1.8987334820237105</v>
      </c>
      <c r="BQ311">
        <f t="shared" si="193"/>
        <v>1.8987334820237105</v>
      </c>
      <c r="BR311">
        <f t="shared" si="193"/>
        <v>1.8987334820237105</v>
      </c>
      <c r="BS311">
        <f t="shared" si="193"/>
        <v>1.8987334820237105</v>
      </c>
      <c r="BT311">
        <f t="shared" si="193"/>
        <v>1.8987334820237105</v>
      </c>
      <c r="BU311">
        <f t="shared" si="193"/>
        <v>1.8987334820237105</v>
      </c>
      <c r="BV311">
        <f t="shared" si="193"/>
        <v>1.8987334820237105</v>
      </c>
      <c r="BW311">
        <f t="shared" si="193"/>
        <v>1.8987334820237105</v>
      </c>
      <c r="BX311">
        <f t="shared" si="193"/>
        <v>1.8987334820237105</v>
      </c>
      <c r="BY311">
        <f t="shared" si="193"/>
        <v>1.8987334820237105</v>
      </c>
      <c r="BZ311">
        <f t="shared" si="193"/>
        <v>1.8987334820237105</v>
      </c>
      <c r="CA311">
        <f t="shared" si="193"/>
        <v>1.8987334820237105</v>
      </c>
    </row>
    <row r="312" spans="2:79" x14ac:dyDescent="0.35">
      <c r="B312" s="139"/>
      <c r="AD312">
        <f>SUM(AD307:AD311)</f>
        <v>9.679217626318696</v>
      </c>
      <c r="AE312">
        <f t="shared" ref="AE312:CA312" si="194">SUM(AE307:AE311)</f>
        <v>9.7141930584978393</v>
      </c>
      <c r="AF312">
        <f t="shared" si="194"/>
        <v>9.7491684906769862</v>
      </c>
      <c r="AG312">
        <f t="shared" si="194"/>
        <v>9.7841439228561331</v>
      </c>
      <c r="AH312">
        <f t="shared" si="194"/>
        <v>9.8191193550352782</v>
      </c>
      <c r="AI312">
        <f t="shared" si="194"/>
        <v>9.8540947872144233</v>
      </c>
      <c r="AJ312">
        <f t="shared" si="194"/>
        <v>9.8890702193935667</v>
      </c>
      <c r="AK312">
        <f t="shared" si="194"/>
        <v>9.9240456515727136</v>
      </c>
      <c r="AL312">
        <f t="shared" si="194"/>
        <v>9.9590210837518605</v>
      </c>
      <c r="AM312">
        <f t="shared" si="194"/>
        <v>9.9930930116852945</v>
      </c>
      <c r="AN312">
        <f t="shared" si="194"/>
        <v>10.027164939618723</v>
      </c>
      <c r="AO312">
        <f t="shared" si="194"/>
        <v>10.061236867552157</v>
      </c>
      <c r="AP312">
        <f t="shared" si="194"/>
        <v>10.095308795485588</v>
      </c>
      <c r="AQ312">
        <f t="shared" si="194"/>
        <v>10.129380723419018</v>
      </c>
      <c r="AR312">
        <f t="shared" si="194"/>
        <v>10.163452651352451</v>
      </c>
      <c r="AS312">
        <f t="shared" si="194"/>
        <v>10.197524579285888</v>
      </c>
      <c r="AT312">
        <f t="shared" si="194"/>
        <v>10.231596507219313</v>
      </c>
      <c r="AU312">
        <f t="shared" si="194"/>
        <v>10.261898542173038</v>
      </c>
      <c r="AV312">
        <f t="shared" si="194"/>
        <v>10.292200577126758</v>
      </c>
      <c r="AW312">
        <f t="shared" si="194"/>
        <v>10.322502612080484</v>
      </c>
      <c r="AX312">
        <f t="shared" si="194"/>
        <v>10.352804647034203</v>
      </c>
      <c r="AY312">
        <f t="shared" si="194"/>
        <v>10.383106681987929</v>
      </c>
      <c r="AZ312">
        <f t="shared" si="194"/>
        <v>10.380733679447545</v>
      </c>
      <c r="BA312">
        <f t="shared" si="194"/>
        <v>10.378360676907166</v>
      </c>
      <c r="BB312">
        <f t="shared" si="194"/>
        <v>10.375987674366781</v>
      </c>
      <c r="BC312">
        <f t="shared" si="194"/>
        <v>10.373614671826394</v>
      </c>
      <c r="BD312">
        <f t="shared" si="194"/>
        <v>10.371241669286013</v>
      </c>
      <c r="BE312">
        <f t="shared" si="194"/>
        <v>10.375119647015447</v>
      </c>
      <c r="BF312">
        <f t="shared" si="194"/>
        <v>10.378997624744882</v>
      </c>
      <c r="BG312">
        <f t="shared" si="194"/>
        <v>10.382875602474304</v>
      </c>
      <c r="BH312">
        <f t="shared" si="194"/>
        <v>10.38705826110731</v>
      </c>
      <c r="BI312">
        <f t="shared" si="194"/>
        <v>10.38705826110731</v>
      </c>
      <c r="BJ312">
        <f t="shared" si="194"/>
        <v>10.38705826110731</v>
      </c>
      <c r="BK312">
        <f t="shared" si="194"/>
        <v>10.38705826110731</v>
      </c>
      <c r="BL312">
        <f t="shared" si="194"/>
        <v>10.38705826110731</v>
      </c>
      <c r="BM312">
        <f t="shared" si="194"/>
        <v>10.38705826110731</v>
      </c>
      <c r="BN312">
        <f t="shared" si="194"/>
        <v>10.38705826110731</v>
      </c>
      <c r="BO312">
        <f t="shared" si="194"/>
        <v>10.38705826110731</v>
      </c>
      <c r="BP312">
        <f t="shared" si="194"/>
        <v>10.38705826110731</v>
      </c>
      <c r="BQ312">
        <f t="shared" si="194"/>
        <v>10.38705826110731</v>
      </c>
      <c r="BR312">
        <f t="shared" si="194"/>
        <v>10.38705826110731</v>
      </c>
      <c r="BS312">
        <f t="shared" si="194"/>
        <v>10.38705826110731</v>
      </c>
      <c r="BT312">
        <f t="shared" si="194"/>
        <v>10.38705826110731</v>
      </c>
      <c r="BU312">
        <f t="shared" si="194"/>
        <v>10.38705826110731</v>
      </c>
      <c r="BV312">
        <f t="shared" si="194"/>
        <v>10.38705826110731</v>
      </c>
      <c r="BW312">
        <f t="shared" si="194"/>
        <v>10.38705826110731</v>
      </c>
      <c r="BX312">
        <f t="shared" si="194"/>
        <v>10.38705826110731</v>
      </c>
      <c r="BY312">
        <f t="shared" si="194"/>
        <v>10.38705826110731</v>
      </c>
      <c r="BZ312">
        <f t="shared" si="194"/>
        <v>10.38705826110731</v>
      </c>
      <c r="CA312">
        <f t="shared" si="194"/>
        <v>10.38705826110731</v>
      </c>
    </row>
    <row r="313" spans="2:79" x14ac:dyDescent="0.35">
      <c r="B313" s="139"/>
    </row>
    <row r="314" spans="2:79" x14ac:dyDescent="0.35">
      <c r="B314" s="139"/>
      <c r="D314" s="1" t="s">
        <v>49</v>
      </c>
      <c r="F314" s="1" t="s">
        <v>149</v>
      </c>
      <c r="AB314" s="1"/>
      <c r="AC314" s="1"/>
      <c r="AD314" s="1">
        <v>1990</v>
      </c>
      <c r="AE314" s="1">
        <v>1991</v>
      </c>
      <c r="AF314" s="1">
        <v>1992</v>
      </c>
      <c r="AG314" s="1">
        <v>1993</v>
      </c>
      <c r="AH314" s="1">
        <v>1994</v>
      </c>
      <c r="AI314" s="1">
        <v>1995</v>
      </c>
      <c r="AJ314" s="1">
        <v>1996</v>
      </c>
      <c r="AK314" s="1">
        <v>1997</v>
      </c>
      <c r="AL314" s="1">
        <v>1998</v>
      </c>
      <c r="AM314" s="1">
        <v>1999</v>
      </c>
      <c r="AN314" s="1">
        <v>2000</v>
      </c>
      <c r="AO314" s="1">
        <v>2001</v>
      </c>
      <c r="AP314" s="1">
        <v>2002</v>
      </c>
      <c r="AQ314" s="1">
        <v>2003</v>
      </c>
      <c r="AR314" s="1">
        <v>2004</v>
      </c>
      <c r="AS314" s="1">
        <v>2005</v>
      </c>
      <c r="AT314" s="1">
        <v>2006</v>
      </c>
      <c r="AU314" s="1">
        <v>2007</v>
      </c>
      <c r="AV314" s="1">
        <v>2008</v>
      </c>
      <c r="AW314" s="1">
        <v>2009</v>
      </c>
      <c r="AX314" s="1">
        <v>2010</v>
      </c>
      <c r="AY314" s="1">
        <v>2011</v>
      </c>
      <c r="AZ314" s="1">
        <v>2012</v>
      </c>
      <c r="BA314" s="1">
        <v>2013</v>
      </c>
      <c r="BB314" s="1">
        <v>2014</v>
      </c>
      <c r="BC314" s="1">
        <v>2015</v>
      </c>
      <c r="BD314" s="1">
        <v>2016</v>
      </c>
      <c r="BE314" s="1">
        <v>2017</v>
      </c>
      <c r="BF314" s="1">
        <v>2018</v>
      </c>
      <c r="BG314" s="1">
        <v>2019</v>
      </c>
      <c r="BH314" s="1">
        <v>2020</v>
      </c>
      <c r="BI314" s="1">
        <v>2021</v>
      </c>
      <c r="BJ314" s="1">
        <v>2022</v>
      </c>
      <c r="BK314" s="1">
        <v>2023</v>
      </c>
      <c r="BL314" s="1">
        <v>2024</v>
      </c>
      <c r="BM314" s="1">
        <v>2025</v>
      </c>
      <c r="BN314" s="1">
        <v>2026</v>
      </c>
      <c r="BO314" s="1">
        <v>2027</v>
      </c>
      <c r="BP314" s="1">
        <v>2028</v>
      </c>
      <c r="BQ314" s="1">
        <v>2029</v>
      </c>
      <c r="BR314" s="1">
        <v>2030</v>
      </c>
      <c r="BS314" s="1">
        <v>2031</v>
      </c>
      <c r="BT314" s="1">
        <v>2032</v>
      </c>
      <c r="BU314" s="1">
        <v>2033</v>
      </c>
      <c r="BV314" s="1">
        <v>2034</v>
      </c>
      <c r="BW314" s="1">
        <v>2035</v>
      </c>
      <c r="BX314" s="1">
        <v>2036</v>
      </c>
      <c r="BY314" s="1">
        <v>2037</v>
      </c>
      <c r="BZ314" s="1">
        <v>2038</v>
      </c>
      <c r="CA314" s="1">
        <v>2039</v>
      </c>
    </row>
    <row r="315" spans="2:79" x14ac:dyDescent="0.35">
      <c r="B315" s="139" t="s">
        <v>265</v>
      </c>
      <c r="D315" t="s">
        <v>2</v>
      </c>
      <c r="F315" t="s">
        <v>36</v>
      </c>
      <c r="AD315">
        <f t="shared" ref="AD315:BI315" si="195">AD299*0.5*10000*10^-6</f>
        <v>0.8076893032076099</v>
      </c>
      <c r="AE315">
        <f t="shared" si="195"/>
        <v>0.82206639155341055</v>
      </c>
      <c r="AF315">
        <f t="shared" si="195"/>
        <v>0.8364434798992062</v>
      </c>
      <c r="AG315">
        <f t="shared" si="195"/>
        <v>0.85082056824498731</v>
      </c>
      <c r="AH315">
        <f t="shared" si="195"/>
        <v>0.8651976565907894</v>
      </c>
      <c r="AI315">
        <f t="shared" si="195"/>
        <v>0.87957474493659071</v>
      </c>
      <c r="AJ315">
        <f t="shared" si="195"/>
        <v>0.89395183328239158</v>
      </c>
      <c r="AK315">
        <f t="shared" si="195"/>
        <v>0.90832892162819356</v>
      </c>
      <c r="AL315">
        <f t="shared" si="195"/>
        <v>0.9227060099739951</v>
      </c>
      <c r="AM315">
        <f t="shared" si="195"/>
        <v>0.93708309831979653</v>
      </c>
      <c r="AN315">
        <f t="shared" si="195"/>
        <v>0.95146018666559784</v>
      </c>
      <c r="AO315">
        <f t="shared" si="195"/>
        <v>0.96583727501139638</v>
      </c>
      <c r="AP315">
        <f t="shared" si="195"/>
        <v>0.98021436335719891</v>
      </c>
      <c r="AQ315">
        <f t="shared" si="195"/>
        <v>0.97768598648593341</v>
      </c>
      <c r="AR315">
        <f t="shared" si="195"/>
        <v>0.97515760961466669</v>
      </c>
      <c r="AS315">
        <f t="shared" si="195"/>
        <v>0.97262923274339963</v>
      </c>
      <c r="AT315">
        <f t="shared" si="195"/>
        <v>0.97010085587213346</v>
      </c>
      <c r="AU315">
        <f t="shared" si="195"/>
        <v>0.96757247900086629</v>
      </c>
      <c r="AV315">
        <f t="shared" si="195"/>
        <v>0.98372138756737182</v>
      </c>
      <c r="AW315">
        <f t="shared" si="195"/>
        <v>0.99987029613387624</v>
      </c>
      <c r="AX315">
        <f t="shared" si="195"/>
        <v>1.0160192047003822</v>
      </c>
      <c r="AY315">
        <f t="shared" si="195"/>
        <v>1.0321681132668872</v>
      </c>
      <c r="AZ315">
        <f t="shared" si="195"/>
        <v>1.0123647668480336</v>
      </c>
      <c r="BA315">
        <f t="shared" si="195"/>
        <v>0.99256142042918039</v>
      </c>
      <c r="BB315">
        <f t="shared" si="195"/>
        <v>0.97275807401032677</v>
      </c>
      <c r="BC315">
        <f t="shared" si="195"/>
        <v>0.95295472759147326</v>
      </c>
      <c r="BD315">
        <f t="shared" si="195"/>
        <v>0.93315138117261964</v>
      </c>
      <c r="BE315">
        <f t="shared" si="195"/>
        <v>0.91716025850833161</v>
      </c>
      <c r="BF315">
        <f t="shared" si="195"/>
        <v>0.90116913584404479</v>
      </c>
      <c r="BG315">
        <f t="shared" si="195"/>
        <v>0.88517801317975753</v>
      </c>
      <c r="BH315">
        <f t="shared" si="195"/>
        <v>0.86918689051547027</v>
      </c>
      <c r="BI315">
        <f t="shared" si="195"/>
        <v>0.86918689051547027</v>
      </c>
      <c r="BJ315">
        <f t="shared" ref="BJ315:CA315" si="196">BJ299*0.5*10000*10^-6</f>
        <v>0.86918689051547027</v>
      </c>
      <c r="BK315">
        <f t="shared" si="196"/>
        <v>0.86918689051547027</v>
      </c>
      <c r="BL315">
        <f t="shared" si="196"/>
        <v>0.86918689051547027</v>
      </c>
      <c r="BM315">
        <f t="shared" si="196"/>
        <v>0.86918689051547027</v>
      </c>
      <c r="BN315">
        <f t="shared" si="196"/>
        <v>0.86918689051547027</v>
      </c>
      <c r="BO315">
        <f t="shared" si="196"/>
        <v>0.86918689051547027</v>
      </c>
      <c r="BP315">
        <f t="shared" si="196"/>
        <v>0.86918689051547027</v>
      </c>
      <c r="BQ315">
        <f t="shared" si="196"/>
        <v>0.86918689051547027</v>
      </c>
      <c r="BR315">
        <f t="shared" si="196"/>
        <v>0.86918689051547027</v>
      </c>
      <c r="BS315">
        <f t="shared" si="196"/>
        <v>0.86918689051547027</v>
      </c>
      <c r="BT315">
        <f t="shared" si="196"/>
        <v>0.86918689051547027</v>
      </c>
      <c r="BU315">
        <f t="shared" si="196"/>
        <v>0.86918689051547027</v>
      </c>
      <c r="BV315">
        <f t="shared" si="196"/>
        <v>0.86918689051547027</v>
      </c>
      <c r="BW315">
        <f t="shared" si="196"/>
        <v>0.86918689051547027</v>
      </c>
      <c r="BX315">
        <f t="shared" si="196"/>
        <v>0.86918689051547027</v>
      </c>
      <c r="BY315">
        <f t="shared" si="196"/>
        <v>0.86918689051547027</v>
      </c>
      <c r="BZ315">
        <f t="shared" si="196"/>
        <v>0.86918689051547027</v>
      </c>
      <c r="CA315">
        <f t="shared" si="196"/>
        <v>0.86918689051547027</v>
      </c>
    </row>
    <row r="316" spans="2:79" x14ac:dyDescent="0.35">
      <c r="B316" s="139" t="s">
        <v>265</v>
      </c>
      <c r="D316" t="s">
        <v>2</v>
      </c>
      <c r="F316" t="s">
        <v>37</v>
      </c>
      <c r="AD316">
        <f t="shared" ref="AD316:BI316" si="197">AD300*0.5*10000*10^-6</f>
        <v>0.84112228587515836</v>
      </c>
      <c r="AE316">
        <f t="shared" si="197"/>
        <v>0.85886140980211212</v>
      </c>
      <c r="AF316">
        <f t="shared" si="197"/>
        <v>0.87660053372906666</v>
      </c>
      <c r="AG316">
        <f t="shared" si="197"/>
        <v>0.89433965765599621</v>
      </c>
      <c r="AH316">
        <f t="shared" si="197"/>
        <v>0.91207878158295308</v>
      </c>
      <c r="AI316">
        <f t="shared" si="197"/>
        <v>0.92981790550990984</v>
      </c>
      <c r="AJ316">
        <f t="shared" si="197"/>
        <v>0.94755702943686604</v>
      </c>
      <c r="AK316">
        <f t="shared" si="197"/>
        <v>0.96529615336382268</v>
      </c>
      <c r="AL316">
        <f t="shared" si="197"/>
        <v>0.98303527729078011</v>
      </c>
      <c r="AM316">
        <f t="shared" si="197"/>
        <v>1.0007744012177369</v>
      </c>
      <c r="AN316">
        <f t="shared" si="197"/>
        <v>1.0185135251446933</v>
      </c>
      <c r="AO316">
        <f t="shared" si="197"/>
        <v>1.0362526490716502</v>
      </c>
      <c r="AP316">
        <f t="shared" si="197"/>
        <v>1.0539917729986068</v>
      </c>
      <c r="AQ316">
        <f t="shared" si="197"/>
        <v>1.0565782176255916</v>
      </c>
      <c r="AR316">
        <f t="shared" si="197"/>
        <v>1.0591646622525772</v>
      </c>
      <c r="AS316">
        <f t="shared" si="197"/>
        <v>1.0617511068795622</v>
      </c>
      <c r="AT316">
        <f t="shared" si="197"/>
        <v>1.0643375515065465</v>
      </c>
      <c r="AU316">
        <f t="shared" si="197"/>
        <v>1.0669239961335322</v>
      </c>
      <c r="AV316">
        <f t="shared" si="197"/>
        <v>1.0723957306495981</v>
      </c>
      <c r="AW316">
        <f t="shared" si="197"/>
        <v>1.0778674651656646</v>
      </c>
      <c r="AX316">
        <f t="shared" si="197"/>
        <v>1.0833391996817312</v>
      </c>
      <c r="AY316">
        <f t="shared" si="197"/>
        <v>1.0888109341977976</v>
      </c>
      <c r="AZ316">
        <f t="shared" si="197"/>
        <v>1.1064676979698294</v>
      </c>
      <c r="BA316">
        <f t="shared" si="197"/>
        <v>1.1241244617418615</v>
      </c>
      <c r="BB316">
        <f t="shared" si="197"/>
        <v>1.1417812255138924</v>
      </c>
      <c r="BC316">
        <f t="shared" si="197"/>
        <v>1.1594379892859239</v>
      </c>
      <c r="BD316">
        <f t="shared" si="197"/>
        <v>1.1770947530579559</v>
      </c>
      <c r="BE316">
        <f t="shared" si="197"/>
        <v>1.1580551557524712</v>
      </c>
      <c r="BF316">
        <f t="shared" si="197"/>
        <v>1.1390155584469857</v>
      </c>
      <c r="BG316">
        <f t="shared" si="197"/>
        <v>1.1199759611415014</v>
      </c>
      <c r="BH316">
        <f t="shared" si="197"/>
        <v>1.1009363638360157</v>
      </c>
      <c r="BI316">
        <f t="shared" si="197"/>
        <v>1.1009363638360157</v>
      </c>
      <c r="BJ316">
        <f t="shared" ref="BJ316:CA316" si="198">BJ300*0.5*10000*10^-6</f>
        <v>1.1009363638360157</v>
      </c>
      <c r="BK316">
        <f t="shared" si="198"/>
        <v>1.1009363638360157</v>
      </c>
      <c r="BL316">
        <f t="shared" si="198"/>
        <v>1.1009363638360157</v>
      </c>
      <c r="BM316">
        <f t="shared" si="198"/>
        <v>1.1009363638360157</v>
      </c>
      <c r="BN316">
        <f t="shared" si="198"/>
        <v>1.1009363638360157</v>
      </c>
      <c r="BO316">
        <f t="shared" si="198"/>
        <v>1.1009363638360157</v>
      </c>
      <c r="BP316">
        <f t="shared" si="198"/>
        <v>1.1009363638360157</v>
      </c>
      <c r="BQ316">
        <f t="shared" si="198"/>
        <v>1.1009363638360157</v>
      </c>
      <c r="BR316">
        <f t="shared" si="198"/>
        <v>1.1009363638360157</v>
      </c>
      <c r="BS316">
        <f t="shared" si="198"/>
        <v>1.1009363638360157</v>
      </c>
      <c r="BT316">
        <f t="shared" si="198"/>
        <v>1.1009363638360157</v>
      </c>
      <c r="BU316">
        <f t="shared" si="198"/>
        <v>1.1009363638360157</v>
      </c>
      <c r="BV316">
        <f t="shared" si="198"/>
        <v>1.1009363638360157</v>
      </c>
      <c r="BW316">
        <f t="shared" si="198"/>
        <v>1.1009363638360157</v>
      </c>
      <c r="BX316">
        <f t="shared" si="198"/>
        <v>1.1009363638360157</v>
      </c>
      <c r="BY316">
        <f t="shared" si="198"/>
        <v>1.1009363638360157</v>
      </c>
      <c r="BZ316">
        <f t="shared" si="198"/>
        <v>1.1009363638360157</v>
      </c>
      <c r="CA316">
        <f t="shared" si="198"/>
        <v>1.1009363638360157</v>
      </c>
    </row>
    <row r="317" spans="2:79" x14ac:dyDescent="0.35">
      <c r="B317" s="139" t="s">
        <v>265</v>
      </c>
      <c r="D317" t="s">
        <v>2</v>
      </c>
      <c r="F317" t="s">
        <v>38</v>
      </c>
      <c r="AD317">
        <f t="shared" ref="AD317:BI317" si="199">AD301*0.5*10000*10^-6</f>
        <v>0.97209466658987143</v>
      </c>
      <c r="AE317">
        <f t="shared" si="199"/>
        <v>0.98519002794037103</v>
      </c>
      <c r="AF317">
        <f t="shared" si="199"/>
        <v>0.9982853892908724</v>
      </c>
      <c r="AG317">
        <f t="shared" si="199"/>
        <v>1.0113807506413552</v>
      </c>
      <c r="AH317">
        <f t="shared" si="199"/>
        <v>1.024476111991858</v>
      </c>
      <c r="AI317">
        <f t="shared" si="199"/>
        <v>1.0375714733423604</v>
      </c>
      <c r="AJ317">
        <f t="shared" si="199"/>
        <v>1.0506668346928631</v>
      </c>
      <c r="AK317">
        <f t="shared" si="199"/>
        <v>1.0637621960433659</v>
      </c>
      <c r="AL317">
        <f t="shared" si="199"/>
        <v>1.0768575573938686</v>
      </c>
      <c r="AM317">
        <f t="shared" si="199"/>
        <v>1.0899529187443713</v>
      </c>
      <c r="AN317">
        <f t="shared" si="199"/>
        <v>1.1030482800948742</v>
      </c>
      <c r="AO317">
        <f t="shared" si="199"/>
        <v>1.1161436414453767</v>
      </c>
      <c r="AP317">
        <f t="shared" si="199"/>
        <v>1.1292390027958792</v>
      </c>
      <c r="AQ317">
        <f t="shared" si="199"/>
        <v>1.1386729612310884</v>
      </c>
      <c r="AR317">
        <f t="shared" si="199"/>
        <v>1.1481069196662974</v>
      </c>
      <c r="AS317">
        <f t="shared" si="199"/>
        <v>1.1575408781015073</v>
      </c>
      <c r="AT317">
        <f t="shared" si="199"/>
        <v>1.1669748365367163</v>
      </c>
      <c r="AU317">
        <f t="shared" si="199"/>
        <v>1.1761923357570763</v>
      </c>
      <c r="AV317">
        <f t="shared" si="199"/>
        <v>1.1854098349774358</v>
      </c>
      <c r="AW317">
        <f t="shared" si="199"/>
        <v>1.1946273341977964</v>
      </c>
      <c r="AX317">
        <f t="shared" si="199"/>
        <v>1.2038448334181564</v>
      </c>
      <c r="AY317">
        <f t="shared" si="199"/>
        <v>1.2130623326385175</v>
      </c>
      <c r="AZ317">
        <f t="shared" si="199"/>
        <v>1.2320961560100658</v>
      </c>
      <c r="BA317">
        <f t="shared" si="199"/>
        <v>1.2511299793816135</v>
      </c>
      <c r="BB317">
        <f t="shared" si="199"/>
        <v>1.2701638027531621</v>
      </c>
      <c r="BC317">
        <f t="shared" si="199"/>
        <v>1.2891976261247104</v>
      </c>
      <c r="BD317">
        <f t="shared" si="199"/>
        <v>1.3082314494962606</v>
      </c>
      <c r="BE317">
        <f t="shared" si="199"/>
        <v>1.3043891737608986</v>
      </c>
      <c r="BF317">
        <f t="shared" si="199"/>
        <v>1.3005468980255368</v>
      </c>
      <c r="BG317">
        <f t="shared" si="199"/>
        <v>1.2967046222901761</v>
      </c>
      <c r="BH317">
        <f t="shared" si="199"/>
        <v>1.2928623465548152</v>
      </c>
      <c r="BI317">
        <f t="shared" si="199"/>
        <v>1.2928623465548152</v>
      </c>
      <c r="BJ317">
        <f t="shared" ref="BJ317:CA317" si="200">BJ301*0.5*10000*10^-6</f>
        <v>1.2928623465548152</v>
      </c>
      <c r="BK317">
        <f t="shared" si="200"/>
        <v>1.2928623465548152</v>
      </c>
      <c r="BL317">
        <f t="shared" si="200"/>
        <v>1.2928623465548152</v>
      </c>
      <c r="BM317">
        <f t="shared" si="200"/>
        <v>1.2928623465548152</v>
      </c>
      <c r="BN317">
        <f t="shared" si="200"/>
        <v>1.2928623465548152</v>
      </c>
      <c r="BO317">
        <f t="shared" si="200"/>
        <v>1.2928623465548152</v>
      </c>
      <c r="BP317">
        <f t="shared" si="200"/>
        <v>1.2928623465548152</v>
      </c>
      <c r="BQ317">
        <f t="shared" si="200"/>
        <v>1.2928623465548152</v>
      </c>
      <c r="BR317">
        <f t="shared" si="200"/>
        <v>1.2928623465548152</v>
      </c>
      <c r="BS317">
        <f t="shared" si="200"/>
        <v>1.2928623465548152</v>
      </c>
      <c r="BT317">
        <f t="shared" si="200"/>
        <v>1.2928623465548152</v>
      </c>
      <c r="BU317">
        <f t="shared" si="200"/>
        <v>1.2928623465548152</v>
      </c>
      <c r="BV317">
        <f t="shared" si="200"/>
        <v>1.2928623465548152</v>
      </c>
      <c r="BW317">
        <f t="shared" si="200"/>
        <v>1.2928623465548152</v>
      </c>
      <c r="BX317">
        <f t="shared" si="200"/>
        <v>1.2928623465548152</v>
      </c>
      <c r="BY317">
        <f t="shared" si="200"/>
        <v>1.2928623465548152</v>
      </c>
      <c r="BZ317">
        <f t="shared" si="200"/>
        <v>1.2928623465548152</v>
      </c>
      <c r="CA317">
        <f t="shared" si="200"/>
        <v>1.2928623465548152</v>
      </c>
    </row>
    <row r="318" spans="2:79" x14ac:dyDescent="0.35">
      <c r="B318" s="139" t="s">
        <v>265</v>
      </c>
      <c r="D318" t="s">
        <v>2</v>
      </c>
      <c r="F318" t="s">
        <v>39</v>
      </c>
      <c r="AD318">
        <f t="shared" ref="AD318:BI318" si="201">AD302*0.5*10000*10^-6</f>
        <v>1.0831787062330371</v>
      </c>
      <c r="AE318">
        <f t="shared" si="201"/>
        <v>1.0906104876842382</v>
      </c>
      <c r="AF318">
        <f t="shared" si="201"/>
        <v>1.0980422691354383</v>
      </c>
      <c r="AG318">
        <f t="shared" si="201"/>
        <v>1.1054740505866292</v>
      </c>
      <c r="AH318">
        <f t="shared" si="201"/>
        <v>1.1129058320378304</v>
      </c>
      <c r="AI318">
        <f t="shared" si="201"/>
        <v>1.1203376134890319</v>
      </c>
      <c r="AJ318">
        <f t="shared" si="201"/>
        <v>1.1277693949402336</v>
      </c>
      <c r="AK318">
        <f t="shared" si="201"/>
        <v>1.1352011763914354</v>
      </c>
      <c r="AL318">
        <f t="shared" si="201"/>
        <v>1.1426329578426371</v>
      </c>
      <c r="AM318">
        <f t="shared" si="201"/>
        <v>1.1500647392938383</v>
      </c>
      <c r="AN318">
        <f t="shared" si="201"/>
        <v>1.1574965207450396</v>
      </c>
      <c r="AO318">
        <f t="shared" si="201"/>
        <v>1.1649283021962413</v>
      </c>
      <c r="AP318">
        <f t="shared" si="201"/>
        <v>1.1723600836474428</v>
      </c>
      <c r="AQ318">
        <f t="shared" si="201"/>
        <v>1.1881991394301927</v>
      </c>
      <c r="AR318">
        <f t="shared" si="201"/>
        <v>1.2040381952129429</v>
      </c>
      <c r="AS318">
        <f t="shared" si="201"/>
        <v>1.2198772509956932</v>
      </c>
      <c r="AT318">
        <f t="shared" si="201"/>
        <v>1.2357163067784434</v>
      </c>
      <c r="AU318">
        <f t="shared" si="201"/>
        <v>1.243800756482714</v>
      </c>
      <c r="AV318">
        <f t="shared" si="201"/>
        <v>1.2518852061869838</v>
      </c>
      <c r="AW318">
        <f t="shared" si="201"/>
        <v>1.2599696558912543</v>
      </c>
      <c r="AX318">
        <f t="shared" si="201"/>
        <v>1.2680541055955241</v>
      </c>
      <c r="AY318">
        <f t="shared" si="201"/>
        <v>1.2761385552997948</v>
      </c>
      <c r="AZ318">
        <f t="shared" si="201"/>
        <v>1.2828902883724178</v>
      </c>
      <c r="BA318">
        <f t="shared" si="201"/>
        <v>1.289642021445041</v>
      </c>
      <c r="BB318">
        <f t="shared" si="201"/>
        <v>1.296393754517664</v>
      </c>
      <c r="BC318">
        <f t="shared" si="201"/>
        <v>1.3031454875902875</v>
      </c>
      <c r="BD318">
        <f t="shared" si="201"/>
        <v>1.3098972206629105</v>
      </c>
      <c r="BE318">
        <f t="shared" si="201"/>
        <v>1.310324920433531</v>
      </c>
      <c r="BF318">
        <f t="shared" si="201"/>
        <v>1.3107526202041522</v>
      </c>
      <c r="BG318">
        <f t="shared" si="201"/>
        <v>1.3111803199747731</v>
      </c>
      <c r="BH318">
        <f t="shared" si="201"/>
        <v>1.3116080197453939</v>
      </c>
      <c r="BI318">
        <f t="shared" si="201"/>
        <v>1.3116080197453939</v>
      </c>
      <c r="BJ318">
        <f t="shared" ref="BJ318:CA318" si="202">BJ302*0.5*10000*10^-6</f>
        <v>1.3116080197453939</v>
      </c>
      <c r="BK318">
        <f t="shared" si="202"/>
        <v>1.3116080197453939</v>
      </c>
      <c r="BL318">
        <f t="shared" si="202"/>
        <v>1.3116080197453939</v>
      </c>
      <c r="BM318">
        <f t="shared" si="202"/>
        <v>1.3116080197453939</v>
      </c>
      <c r="BN318">
        <f t="shared" si="202"/>
        <v>1.3116080197453939</v>
      </c>
      <c r="BO318">
        <f t="shared" si="202"/>
        <v>1.3116080197453939</v>
      </c>
      <c r="BP318">
        <f t="shared" si="202"/>
        <v>1.3116080197453939</v>
      </c>
      <c r="BQ318">
        <f t="shared" si="202"/>
        <v>1.3116080197453939</v>
      </c>
      <c r="BR318">
        <f t="shared" si="202"/>
        <v>1.3116080197453939</v>
      </c>
      <c r="BS318">
        <f t="shared" si="202"/>
        <v>1.3116080197453939</v>
      </c>
      <c r="BT318">
        <f t="shared" si="202"/>
        <v>1.3116080197453939</v>
      </c>
      <c r="BU318">
        <f t="shared" si="202"/>
        <v>1.3116080197453939</v>
      </c>
      <c r="BV318">
        <f t="shared" si="202"/>
        <v>1.3116080197453939</v>
      </c>
      <c r="BW318">
        <f t="shared" si="202"/>
        <v>1.3116080197453939</v>
      </c>
      <c r="BX318">
        <f t="shared" si="202"/>
        <v>1.3116080197453939</v>
      </c>
      <c r="BY318">
        <f t="shared" si="202"/>
        <v>1.3116080197453939</v>
      </c>
      <c r="BZ318">
        <f t="shared" si="202"/>
        <v>1.3116080197453939</v>
      </c>
      <c r="CA318">
        <f t="shared" si="202"/>
        <v>1.3116080197453939</v>
      </c>
    </row>
    <row r="319" spans="2:79" x14ac:dyDescent="0.35">
      <c r="B319" s="139" t="s">
        <v>265</v>
      </c>
      <c r="D319" t="s">
        <v>2</v>
      </c>
      <c r="F319" t="s">
        <v>40</v>
      </c>
      <c r="AD319">
        <f t="shared" ref="AD319:BI319" si="203">AD303*0.5*10000*10^-6</f>
        <v>0.97511156147654976</v>
      </c>
      <c r="AE319">
        <f t="shared" si="203"/>
        <v>0.96153659001014369</v>
      </c>
      <c r="AF319">
        <f t="shared" si="203"/>
        <v>0.9479616185437445</v>
      </c>
      <c r="AG319">
        <f t="shared" si="203"/>
        <v>0.93438664707733921</v>
      </c>
      <c r="AH319">
        <f t="shared" si="203"/>
        <v>0.92081167561093324</v>
      </c>
      <c r="AI319">
        <f t="shared" si="203"/>
        <v>0.90723670414452806</v>
      </c>
      <c r="AJ319">
        <f t="shared" si="203"/>
        <v>0.8936617326781221</v>
      </c>
      <c r="AK319">
        <f t="shared" si="203"/>
        <v>0.88008676121171681</v>
      </c>
      <c r="AL319">
        <f t="shared" si="203"/>
        <v>0.86651178974531096</v>
      </c>
      <c r="AM319">
        <f t="shared" si="203"/>
        <v>0.85293681827890566</v>
      </c>
      <c r="AN319">
        <f t="shared" si="203"/>
        <v>0.83936184681249981</v>
      </c>
      <c r="AO319">
        <f t="shared" si="203"/>
        <v>0.82578687534609441</v>
      </c>
      <c r="AP319">
        <f t="shared" si="203"/>
        <v>0.81221190387968856</v>
      </c>
      <c r="AQ319">
        <f t="shared" si="203"/>
        <v>0.83391930525510438</v>
      </c>
      <c r="AR319">
        <f t="shared" si="203"/>
        <v>0.8556267066305201</v>
      </c>
      <c r="AS319">
        <f t="shared" si="203"/>
        <v>0.87733410800593603</v>
      </c>
      <c r="AT319">
        <f t="shared" si="203"/>
        <v>0.89904150938135174</v>
      </c>
      <c r="AU319">
        <f t="shared" si="203"/>
        <v>0.92074891075676757</v>
      </c>
      <c r="AV319">
        <f t="shared" si="203"/>
        <v>0.93834034509426567</v>
      </c>
      <c r="AW319">
        <f t="shared" si="203"/>
        <v>0.95593177943176399</v>
      </c>
      <c r="AX319">
        <f t="shared" si="203"/>
        <v>0.97352321376926199</v>
      </c>
      <c r="AY319">
        <f t="shared" si="203"/>
        <v>0.99111464810675987</v>
      </c>
      <c r="AZ319">
        <f t="shared" si="203"/>
        <v>0.98446628998595598</v>
      </c>
      <c r="BA319">
        <f t="shared" si="203"/>
        <v>0.97781793186515165</v>
      </c>
      <c r="BB319">
        <f t="shared" si="203"/>
        <v>0.97116957374434731</v>
      </c>
      <c r="BC319">
        <f t="shared" si="203"/>
        <v>0.96452121562354298</v>
      </c>
      <c r="BD319">
        <f t="shared" si="203"/>
        <v>0.95787285750273876</v>
      </c>
      <c r="BE319">
        <f t="shared" si="203"/>
        <v>0.96518903685620594</v>
      </c>
      <c r="BF319">
        <f t="shared" si="203"/>
        <v>0.97250521620967323</v>
      </c>
      <c r="BG319">
        <f t="shared" si="203"/>
        <v>0.97982139556314063</v>
      </c>
      <c r="BH319">
        <f t="shared" si="203"/>
        <v>0.98760401207323967</v>
      </c>
      <c r="BI319">
        <f t="shared" si="203"/>
        <v>0.98760401207323967</v>
      </c>
      <c r="BJ319">
        <f t="shared" ref="BJ319:CA319" si="204">BJ303*0.5*10000*10^-6</f>
        <v>0.98760401207323967</v>
      </c>
      <c r="BK319">
        <f t="shared" si="204"/>
        <v>0.98760401207323967</v>
      </c>
      <c r="BL319">
        <f t="shared" si="204"/>
        <v>0.98760401207323967</v>
      </c>
      <c r="BM319">
        <f t="shared" si="204"/>
        <v>0.98760401207323967</v>
      </c>
      <c r="BN319">
        <f t="shared" si="204"/>
        <v>0.98760401207323967</v>
      </c>
      <c r="BO319">
        <f t="shared" si="204"/>
        <v>0.98760401207323967</v>
      </c>
      <c r="BP319">
        <f t="shared" si="204"/>
        <v>0.98760401207323967</v>
      </c>
      <c r="BQ319">
        <f t="shared" si="204"/>
        <v>0.98760401207323967</v>
      </c>
      <c r="BR319">
        <f t="shared" si="204"/>
        <v>0.98760401207323967</v>
      </c>
      <c r="BS319">
        <f t="shared" si="204"/>
        <v>0.98760401207323967</v>
      </c>
      <c r="BT319">
        <f t="shared" si="204"/>
        <v>0.98760401207323967</v>
      </c>
      <c r="BU319">
        <f t="shared" si="204"/>
        <v>0.98760401207323967</v>
      </c>
      <c r="BV319">
        <f t="shared" si="204"/>
        <v>0.98760401207323967</v>
      </c>
      <c r="BW319">
        <f t="shared" si="204"/>
        <v>0.98760401207323967</v>
      </c>
      <c r="BX319">
        <f t="shared" si="204"/>
        <v>0.98760401207323967</v>
      </c>
      <c r="BY319">
        <f t="shared" si="204"/>
        <v>0.98760401207323967</v>
      </c>
      <c r="BZ319">
        <f t="shared" si="204"/>
        <v>0.98760401207323967</v>
      </c>
      <c r="CA319">
        <f t="shared" si="204"/>
        <v>0.98760401207323967</v>
      </c>
    </row>
    <row r="320" spans="2:79" x14ac:dyDescent="0.35">
      <c r="B320" s="139"/>
      <c r="AD320">
        <f>SUM(AD315:AD319)</f>
        <v>4.6791965233822266</v>
      </c>
      <c r="AE320">
        <f t="shared" ref="AE320:CA320" si="205">SUM(AE315:AE319)</f>
        <v>4.7182649069902753</v>
      </c>
      <c r="AF320">
        <f t="shared" si="205"/>
        <v>4.7573332905983285</v>
      </c>
      <c r="AG320">
        <f t="shared" si="205"/>
        <v>4.7964016742063071</v>
      </c>
      <c r="AH320">
        <f t="shared" si="205"/>
        <v>4.8354700578143639</v>
      </c>
      <c r="AI320">
        <f t="shared" si="205"/>
        <v>4.8745384414224207</v>
      </c>
      <c r="AJ320">
        <f t="shared" si="205"/>
        <v>4.9136068250304774</v>
      </c>
      <c r="AK320">
        <f t="shared" si="205"/>
        <v>4.9526752086385342</v>
      </c>
      <c r="AL320">
        <f t="shared" si="205"/>
        <v>4.9917435922465918</v>
      </c>
      <c r="AM320">
        <f t="shared" si="205"/>
        <v>5.0308119758546486</v>
      </c>
      <c r="AN320">
        <f t="shared" si="205"/>
        <v>5.0698803594627044</v>
      </c>
      <c r="AO320">
        <f t="shared" si="205"/>
        <v>5.1089487430707585</v>
      </c>
      <c r="AP320">
        <f t="shared" si="205"/>
        <v>5.1480171266788171</v>
      </c>
      <c r="AQ320">
        <f t="shared" si="205"/>
        <v>5.1950556100279108</v>
      </c>
      <c r="AR320">
        <f t="shared" si="205"/>
        <v>5.2420940933770037</v>
      </c>
      <c r="AS320">
        <f t="shared" si="205"/>
        <v>5.2891325767260984</v>
      </c>
      <c r="AT320">
        <f t="shared" si="205"/>
        <v>5.3361710600751913</v>
      </c>
      <c r="AU320">
        <f t="shared" si="205"/>
        <v>5.3752384781309566</v>
      </c>
      <c r="AV320">
        <f t="shared" si="205"/>
        <v>5.4317525044756545</v>
      </c>
      <c r="AW320">
        <f t="shared" si="205"/>
        <v>5.4882665308203551</v>
      </c>
      <c r="AX320">
        <f t="shared" si="205"/>
        <v>5.5447805571650557</v>
      </c>
      <c r="AY320">
        <f t="shared" si="205"/>
        <v>5.6012945835097572</v>
      </c>
      <c r="AZ320">
        <f t="shared" si="205"/>
        <v>5.6182851991863014</v>
      </c>
      <c r="BA320">
        <f t="shared" si="205"/>
        <v>5.6352758148628475</v>
      </c>
      <c r="BB320">
        <f t="shared" si="205"/>
        <v>5.6522664305393935</v>
      </c>
      <c r="BC320">
        <f t="shared" si="205"/>
        <v>5.6692570462159377</v>
      </c>
      <c r="BD320">
        <f t="shared" si="205"/>
        <v>5.6862476618924855</v>
      </c>
      <c r="BE320">
        <f t="shared" si="205"/>
        <v>5.6551185453114377</v>
      </c>
      <c r="BF320">
        <f t="shared" si="205"/>
        <v>5.6239894287303924</v>
      </c>
      <c r="BG320">
        <f t="shared" si="205"/>
        <v>5.592860312149349</v>
      </c>
      <c r="BH320">
        <f t="shared" si="205"/>
        <v>5.5621976327249349</v>
      </c>
      <c r="BI320">
        <f t="shared" si="205"/>
        <v>5.5621976327249349</v>
      </c>
      <c r="BJ320">
        <f t="shared" si="205"/>
        <v>5.5621976327249349</v>
      </c>
      <c r="BK320">
        <f t="shared" si="205"/>
        <v>5.5621976327249349</v>
      </c>
      <c r="BL320">
        <f t="shared" si="205"/>
        <v>5.5621976327249349</v>
      </c>
      <c r="BM320">
        <f t="shared" si="205"/>
        <v>5.5621976327249349</v>
      </c>
      <c r="BN320">
        <f t="shared" si="205"/>
        <v>5.5621976327249349</v>
      </c>
      <c r="BO320">
        <f t="shared" si="205"/>
        <v>5.5621976327249349</v>
      </c>
      <c r="BP320">
        <f t="shared" si="205"/>
        <v>5.5621976327249349</v>
      </c>
      <c r="BQ320">
        <f t="shared" si="205"/>
        <v>5.5621976327249349</v>
      </c>
      <c r="BR320">
        <f t="shared" si="205"/>
        <v>5.5621976327249349</v>
      </c>
      <c r="BS320">
        <f t="shared" si="205"/>
        <v>5.5621976327249349</v>
      </c>
      <c r="BT320">
        <f t="shared" si="205"/>
        <v>5.5621976327249349</v>
      </c>
      <c r="BU320">
        <f t="shared" si="205"/>
        <v>5.5621976327249349</v>
      </c>
      <c r="BV320">
        <f t="shared" si="205"/>
        <v>5.5621976327249349</v>
      </c>
      <c r="BW320">
        <f t="shared" si="205"/>
        <v>5.5621976327249349</v>
      </c>
      <c r="BX320">
        <f t="shared" si="205"/>
        <v>5.5621976327249349</v>
      </c>
      <c r="BY320">
        <f t="shared" si="205"/>
        <v>5.5621976327249349</v>
      </c>
      <c r="BZ320">
        <f t="shared" si="205"/>
        <v>5.5621976327249349</v>
      </c>
      <c r="CA320">
        <f t="shared" si="205"/>
        <v>5.5621976327249349</v>
      </c>
    </row>
    <row r="321" spans="2:79" x14ac:dyDescent="0.35">
      <c r="B321" s="139"/>
    </row>
    <row r="322" spans="2:79" x14ac:dyDescent="0.35">
      <c r="B322" s="139"/>
      <c r="D322" s="1" t="s">
        <v>50</v>
      </c>
    </row>
    <row r="323" spans="2:79" x14ac:dyDescent="0.35">
      <c r="B323" s="139" t="s">
        <v>265</v>
      </c>
      <c r="D323" t="s">
        <v>0</v>
      </c>
      <c r="F323" t="s">
        <v>36</v>
      </c>
      <c r="AD323">
        <f t="shared" ref="AD323:BI323" si="206">AD307*$F$102*AD203*10^-6</f>
        <v>0.48519192262455207</v>
      </c>
      <c r="AE323">
        <f t="shared" si="206"/>
        <v>0.4793034900328933</v>
      </c>
      <c r="AF323">
        <f t="shared" si="206"/>
        <v>0.47378667500673372</v>
      </c>
      <c r="AG323">
        <f t="shared" si="206"/>
        <v>0.46868087990881407</v>
      </c>
      <c r="AH323">
        <f t="shared" si="206"/>
        <v>0.46365034268402905</v>
      </c>
      <c r="AI323">
        <f t="shared" si="206"/>
        <v>0.45850316543443864</v>
      </c>
      <c r="AJ323">
        <f t="shared" si="206"/>
        <v>0.45321522612292664</v>
      </c>
      <c r="AK323">
        <f t="shared" si="206"/>
        <v>0.44795464711793925</v>
      </c>
      <c r="AL323">
        <f t="shared" si="206"/>
        <v>0.44237551637464628</v>
      </c>
      <c r="AM323">
        <f t="shared" si="206"/>
        <v>0.4488599921285803</v>
      </c>
      <c r="AN323">
        <f t="shared" si="206"/>
        <v>0.45547784100481037</v>
      </c>
      <c r="AO323">
        <f t="shared" si="206"/>
        <v>0.46245627130060474</v>
      </c>
      <c r="AP323">
        <f t="shared" si="206"/>
        <v>0.46960250386025004</v>
      </c>
      <c r="AQ323">
        <f t="shared" si="206"/>
        <v>0.47716267658584788</v>
      </c>
      <c r="AR323">
        <f t="shared" si="206"/>
        <v>0.48450179200464571</v>
      </c>
      <c r="AS323">
        <f t="shared" si="206"/>
        <v>0.49189959536189087</v>
      </c>
      <c r="AT323">
        <f t="shared" si="206"/>
        <v>0.49948620522401255</v>
      </c>
      <c r="AU323">
        <f t="shared" si="206"/>
        <v>0.50437660768195325</v>
      </c>
      <c r="AV323">
        <f t="shared" si="206"/>
        <v>0.52453510776669743</v>
      </c>
      <c r="AW323">
        <f t="shared" si="206"/>
        <v>0.54470298407129991</v>
      </c>
      <c r="AX323">
        <f t="shared" si="206"/>
        <v>0.56673309803711536</v>
      </c>
      <c r="AY323">
        <f t="shared" si="206"/>
        <v>0.58891858635179173</v>
      </c>
      <c r="AZ323">
        <f t="shared" si="206"/>
        <v>0.56587265660696451</v>
      </c>
      <c r="BA323">
        <f t="shared" si="206"/>
        <v>0.5419821964968049</v>
      </c>
      <c r="BB323">
        <f t="shared" si="206"/>
        <v>0.51806655654460465</v>
      </c>
      <c r="BC323">
        <f t="shared" si="206"/>
        <v>0.49417750749911865</v>
      </c>
      <c r="BD323">
        <f t="shared" si="206"/>
        <v>0.47044238833335172</v>
      </c>
      <c r="BE323">
        <f t="shared" si="206"/>
        <v>0.47583753790181105</v>
      </c>
      <c r="BF323">
        <f t="shared" si="206"/>
        <v>0.48182690444647358</v>
      </c>
      <c r="BG323">
        <f t="shared" si="206"/>
        <v>0.48774868823587758</v>
      </c>
      <c r="BH323">
        <f t="shared" si="206"/>
        <v>0.49359710853732214</v>
      </c>
      <c r="BI323">
        <f t="shared" si="206"/>
        <v>0.49458119329807604</v>
      </c>
      <c r="BJ323">
        <f t="shared" ref="BJ323:CA323" si="207">BJ307*$F$102*BJ203*10^-6</f>
        <v>0.49458119329807604</v>
      </c>
      <c r="BK323">
        <f t="shared" si="207"/>
        <v>0.49458119329807604</v>
      </c>
      <c r="BL323">
        <f t="shared" si="207"/>
        <v>0.49458119329807604</v>
      </c>
      <c r="BM323">
        <f t="shared" si="207"/>
        <v>0.49458119329807604</v>
      </c>
      <c r="BN323">
        <f t="shared" si="207"/>
        <v>0.49458119329807604</v>
      </c>
      <c r="BO323">
        <f t="shared" si="207"/>
        <v>0.49458119329807604</v>
      </c>
      <c r="BP323">
        <f t="shared" si="207"/>
        <v>0.49458119329807604</v>
      </c>
      <c r="BQ323">
        <f t="shared" si="207"/>
        <v>0.49458119329807604</v>
      </c>
      <c r="BR323">
        <f t="shared" si="207"/>
        <v>0.49458119329807604</v>
      </c>
      <c r="BS323">
        <f t="shared" si="207"/>
        <v>0.49458119329807604</v>
      </c>
      <c r="BT323">
        <f t="shared" si="207"/>
        <v>0.49458119329807604</v>
      </c>
      <c r="BU323">
        <f t="shared" si="207"/>
        <v>0.49458119329807604</v>
      </c>
      <c r="BV323">
        <f t="shared" si="207"/>
        <v>0.49458119329807604</v>
      </c>
      <c r="BW323">
        <f t="shared" si="207"/>
        <v>0.49458119329807604</v>
      </c>
      <c r="BX323">
        <f t="shared" si="207"/>
        <v>0.49458119329807604</v>
      </c>
      <c r="BY323">
        <f t="shared" si="207"/>
        <v>0.49458119329807604</v>
      </c>
      <c r="BZ323">
        <f t="shared" si="207"/>
        <v>0.49458119329807604</v>
      </c>
      <c r="CA323">
        <f t="shared" si="207"/>
        <v>0.49458119329807604</v>
      </c>
    </row>
    <row r="324" spans="2:79" x14ac:dyDescent="0.35">
      <c r="B324" s="139" t="s">
        <v>265</v>
      </c>
      <c r="D324" t="s">
        <v>0</v>
      </c>
      <c r="F324" t="s">
        <v>37</v>
      </c>
      <c r="AD324">
        <f t="shared" ref="AD324:BI324" si="208">AD308*$F$103*AD204*10^-6</f>
        <v>0.52580406485552045</v>
      </c>
      <c r="AE324">
        <f t="shared" si="208"/>
        <v>0.54242542827464035</v>
      </c>
      <c r="AF324">
        <f t="shared" si="208"/>
        <v>0.55899268103386268</v>
      </c>
      <c r="AG324">
        <f t="shared" si="208"/>
        <v>0.57549922328937975</v>
      </c>
      <c r="AH324">
        <f t="shared" si="208"/>
        <v>0.59210061497219579</v>
      </c>
      <c r="AI324">
        <f t="shared" si="208"/>
        <v>0.60882976129851718</v>
      </c>
      <c r="AJ324">
        <f t="shared" si="208"/>
        <v>0.62569996371676984</v>
      </c>
      <c r="AK324">
        <f t="shared" si="208"/>
        <v>0.64258335554335533</v>
      </c>
      <c r="AL324">
        <f t="shared" si="208"/>
        <v>0.65945374281125679</v>
      </c>
      <c r="AM324">
        <f t="shared" si="208"/>
        <v>0.66388038297208196</v>
      </c>
      <c r="AN324">
        <f t="shared" si="208"/>
        <v>0.6682279475757722</v>
      </c>
      <c r="AO324">
        <f t="shared" si="208"/>
        <v>0.67253000604025426</v>
      </c>
      <c r="AP324">
        <f t="shared" si="208"/>
        <v>0.67679025450715036</v>
      </c>
      <c r="AQ324">
        <f t="shared" si="208"/>
        <v>0.68091985215081052</v>
      </c>
      <c r="AR324">
        <f t="shared" si="208"/>
        <v>0.68516497478136218</v>
      </c>
      <c r="AS324">
        <f t="shared" si="208"/>
        <v>0.68934745269267605</v>
      </c>
      <c r="AT324">
        <f t="shared" si="208"/>
        <v>0.69343550914197127</v>
      </c>
      <c r="AU324">
        <f t="shared" si="208"/>
        <v>0.69646082886326866</v>
      </c>
      <c r="AV324">
        <f t="shared" si="208"/>
        <v>0.69051302650747348</v>
      </c>
      <c r="AW324">
        <f t="shared" si="208"/>
        <v>0.6842341345319205</v>
      </c>
      <c r="AX324">
        <f t="shared" si="208"/>
        <v>0.67805371613315391</v>
      </c>
      <c r="AY324">
        <f t="shared" si="208"/>
        <v>0.67196490459249181</v>
      </c>
      <c r="AZ324">
        <f t="shared" si="208"/>
        <v>0.68170408263282523</v>
      </c>
      <c r="BA324">
        <f t="shared" si="208"/>
        <v>0.69117321778418472</v>
      </c>
      <c r="BB324">
        <f t="shared" si="208"/>
        <v>0.70078244662930844</v>
      </c>
      <c r="BC324">
        <f t="shared" si="208"/>
        <v>0.71023954857334604</v>
      </c>
      <c r="BD324">
        <f t="shared" si="208"/>
        <v>0.71957835490168121</v>
      </c>
      <c r="BE324">
        <f t="shared" si="208"/>
        <v>0.71501087336683644</v>
      </c>
      <c r="BF324">
        <f t="shared" si="208"/>
        <v>0.71061432816453207</v>
      </c>
      <c r="BG324">
        <f t="shared" si="208"/>
        <v>0.70624851358856766</v>
      </c>
      <c r="BH324">
        <f t="shared" si="208"/>
        <v>0.70198063316133619</v>
      </c>
      <c r="BI324">
        <f t="shared" si="208"/>
        <v>0.70187954911213679</v>
      </c>
      <c r="BJ324">
        <f t="shared" ref="BJ324:CA324" si="209">BJ308*$F$103*BJ204*10^-6</f>
        <v>0.70187954911213679</v>
      </c>
      <c r="BK324">
        <f t="shared" si="209"/>
        <v>0.70187954911213679</v>
      </c>
      <c r="BL324">
        <f t="shared" si="209"/>
        <v>0.70187954911213679</v>
      </c>
      <c r="BM324">
        <f t="shared" si="209"/>
        <v>0.70187954911213679</v>
      </c>
      <c r="BN324">
        <f t="shared" si="209"/>
        <v>0.70187954911213679</v>
      </c>
      <c r="BO324">
        <f t="shared" si="209"/>
        <v>0.70187954911213679</v>
      </c>
      <c r="BP324">
        <f t="shared" si="209"/>
        <v>0.70187954911213679</v>
      </c>
      <c r="BQ324">
        <f t="shared" si="209"/>
        <v>0.70187954911213679</v>
      </c>
      <c r="BR324">
        <f t="shared" si="209"/>
        <v>0.70187954911213679</v>
      </c>
      <c r="BS324">
        <f t="shared" si="209"/>
        <v>0.70187954911213679</v>
      </c>
      <c r="BT324">
        <f t="shared" si="209"/>
        <v>0.70187954911213679</v>
      </c>
      <c r="BU324">
        <f t="shared" si="209"/>
        <v>0.70187954911213679</v>
      </c>
      <c r="BV324">
        <f t="shared" si="209"/>
        <v>0.70187954911213679</v>
      </c>
      <c r="BW324">
        <f t="shared" si="209"/>
        <v>0.70187954911213679</v>
      </c>
      <c r="BX324">
        <f t="shared" si="209"/>
        <v>0.70187954911213679</v>
      </c>
      <c r="BY324">
        <f t="shared" si="209"/>
        <v>0.70187954911213679</v>
      </c>
      <c r="BZ324">
        <f t="shared" si="209"/>
        <v>0.70187954911213679</v>
      </c>
      <c r="CA324">
        <f t="shared" si="209"/>
        <v>0.70187954911213679</v>
      </c>
    </row>
    <row r="325" spans="2:79" x14ac:dyDescent="0.35">
      <c r="B325" s="139" t="s">
        <v>265</v>
      </c>
      <c r="D325" t="s">
        <v>0</v>
      </c>
      <c r="F325" t="s">
        <v>38</v>
      </c>
      <c r="AD325">
        <f t="shared" ref="AD325:BI325" si="210">AD309*$F$104*AD205*10^-6</f>
        <v>1.2549413257477924</v>
      </c>
      <c r="AE325">
        <f t="shared" si="210"/>
        <v>1.2562713666776695</v>
      </c>
      <c r="AF325">
        <f t="shared" si="210"/>
        <v>1.2570368737801023</v>
      </c>
      <c r="AG325">
        <f t="shared" si="210"/>
        <v>1.2573219862584739</v>
      </c>
      <c r="AH325">
        <f t="shared" si="210"/>
        <v>1.257144523594713</v>
      </c>
      <c r="AI325">
        <f t="shared" si="210"/>
        <v>1.2565924043529553</v>
      </c>
      <c r="AJ325">
        <f t="shared" si="210"/>
        <v>1.2556376708282753</v>
      </c>
      <c r="AK325">
        <f t="shared" si="210"/>
        <v>1.2545101941754619</v>
      </c>
      <c r="AL325">
        <f t="shared" si="210"/>
        <v>1.2530874780665442</v>
      </c>
      <c r="AM325">
        <f t="shared" si="210"/>
        <v>1.2342667827840932</v>
      </c>
      <c r="AN325">
        <f t="shared" si="210"/>
        <v>1.2150469738615308</v>
      </c>
      <c r="AO325">
        <f t="shared" si="210"/>
        <v>1.1958277316762442</v>
      </c>
      <c r="AP325">
        <f t="shared" si="210"/>
        <v>1.1764108378237859</v>
      </c>
      <c r="AQ325">
        <f t="shared" si="210"/>
        <v>1.1566661953294399</v>
      </c>
      <c r="AR325">
        <f t="shared" si="210"/>
        <v>1.1369049412065644</v>
      </c>
      <c r="AS325">
        <f t="shared" si="210"/>
        <v>1.1170918020249574</v>
      </c>
      <c r="AT325">
        <f t="shared" si="210"/>
        <v>1.0971628368462871</v>
      </c>
      <c r="AU325">
        <f t="shared" si="210"/>
        <v>1.0783492925657403</v>
      </c>
      <c r="AV325">
        <f t="shared" si="210"/>
        <v>1.0874464390435263</v>
      </c>
      <c r="AW325">
        <f t="shared" si="210"/>
        <v>1.0961864122479814</v>
      </c>
      <c r="AX325">
        <f t="shared" si="210"/>
        <v>1.1046911411614579</v>
      </c>
      <c r="AY325">
        <f t="shared" si="210"/>
        <v>1.1132696262510258</v>
      </c>
      <c r="AZ325">
        <f t="shared" si="210"/>
        <v>1.1038892889414798</v>
      </c>
      <c r="BA325">
        <f t="shared" si="210"/>
        <v>1.0945080495318362</v>
      </c>
      <c r="BB325">
        <f t="shared" si="210"/>
        <v>1.0858653442062163</v>
      </c>
      <c r="BC325">
        <f t="shared" si="210"/>
        <v>1.0771455312450255</v>
      </c>
      <c r="BD325">
        <f t="shared" si="210"/>
        <v>1.068744870429555</v>
      </c>
      <c r="BE325">
        <f t="shared" si="210"/>
        <v>1.0667986425268905</v>
      </c>
      <c r="BF325">
        <f t="shared" si="210"/>
        <v>1.0649032695875653</v>
      </c>
      <c r="BG325">
        <f t="shared" si="210"/>
        <v>1.0628386125044651</v>
      </c>
      <c r="BH325">
        <f t="shared" si="210"/>
        <v>1.0611645267628655</v>
      </c>
      <c r="BI325">
        <f t="shared" si="210"/>
        <v>1.0610966322415103</v>
      </c>
      <c r="BJ325">
        <f t="shared" ref="BJ325:CA325" si="211">BJ309*$F$104*BJ205*10^-6</f>
        <v>1.0610966322415103</v>
      </c>
      <c r="BK325">
        <f t="shared" si="211"/>
        <v>1.0610966322415103</v>
      </c>
      <c r="BL325">
        <f t="shared" si="211"/>
        <v>1.0610966322415103</v>
      </c>
      <c r="BM325">
        <f t="shared" si="211"/>
        <v>1.0610966322415103</v>
      </c>
      <c r="BN325">
        <f t="shared" si="211"/>
        <v>1.0610966322415103</v>
      </c>
      <c r="BO325">
        <f t="shared" si="211"/>
        <v>1.0610966322415103</v>
      </c>
      <c r="BP325">
        <f t="shared" si="211"/>
        <v>1.0610966322415103</v>
      </c>
      <c r="BQ325">
        <f t="shared" si="211"/>
        <v>1.0610966322415103</v>
      </c>
      <c r="BR325">
        <f t="shared" si="211"/>
        <v>1.0610966322415103</v>
      </c>
      <c r="BS325">
        <f t="shared" si="211"/>
        <v>1.0610966322415103</v>
      </c>
      <c r="BT325">
        <f t="shared" si="211"/>
        <v>1.0610966322415103</v>
      </c>
      <c r="BU325">
        <f t="shared" si="211"/>
        <v>1.0610966322415103</v>
      </c>
      <c r="BV325">
        <f t="shared" si="211"/>
        <v>1.0610966322415103</v>
      </c>
      <c r="BW325">
        <f t="shared" si="211"/>
        <v>1.0610966322415103</v>
      </c>
      <c r="BX325">
        <f t="shared" si="211"/>
        <v>1.0610966322415103</v>
      </c>
      <c r="BY325">
        <f t="shared" si="211"/>
        <v>1.0610966322415103</v>
      </c>
      <c r="BZ325">
        <f t="shared" si="211"/>
        <v>1.0610966322415103</v>
      </c>
      <c r="CA325">
        <f t="shared" si="211"/>
        <v>1.0610966322415103</v>
      </c>
    </row>
    <row r="326" spans="2:79" x14ac:dyDescent="0.35">
      <c r="B326" s="139" t="s">
        <v>265</v>
      </c>
      <c r="D326" t="s">
        <v>0</v>
      </c>
      <c r="F326" t="s">
        <v>39</v>
      </c>
      <c r="AD326">
        <f t="shared" ref="AD326:BI326" si="212">AD310*$F$105*AD206*10^-6</f>
        <v>0.18556707349683427</v>
      </c>
      <c r="AE326">
        <f t="shared" si="212"/>
        <v>0.1870296261181198</v>
      </c>
      <c r="AF326">
        <f t="shared" si="212"/>
        <v>0.18847869922755617</v>
      </c>
      <c r="AG326">
        <f t="shared" si="212"/>
        <v>0.18987819291677321</v>
      </c>
      <c r="AH326">
        <f t="shared" si="212"/>
        <v>0.19128525764736409</v>
      </c>
      <c r="AI326">
        <f t="shared" si="212"/>
        <v>0.19269313578994815</v>
      </c>
      <c r="AJ326">
        <f t="shared" si="212"/>
        <v>0.19410305752810461</v>
      </c>
      <c r="AK326">
        <f t="shared" si="212"/>
        <v>0.19546680994856808</v>
      </c>
      <c r="AL326">
        <f t="shared" si="212"/>
        <v>0.19674036790311852</v>
      </c>
      <c r="AM326">
        <f t="shared" si="212"/>
        <v>0.19960654508128317</v>
      </c>
      <c r="AN326">
        <f t="shared" si="212"/>
        <v>0.20251129790996317</v>
      </c>
      <c r="AO326">
        <f t="shared" si="212"/>
        <v>0.20528469232081334</v>
      </c>
      <c r="AP326">
        <f t="shared" si="212"/>
        <v>0.2080863524380844</v>
      </c>
      <c r="AQ326">
        <f t="shared" si="212"/>
        <v>0.21086151241151849</v>
      </c>
      <c r="AR326">
        <f t="shared" si="212"/>
        <v>0.21359975618011207</v>
      </c>
      <c r="AS326">
        <f t="shared" si="212"/>
        <v>0.2163866182939686</v>
      </c>
      <c r="AT326">
        <f t="shared" si="212"/>
        <v>0.21923288617393294</v>
      </c>
      <c r="AU326">
        <f t="shared" si="212"/>
        <v>0.22167260843615477</v>
      </c>
      <c r="AV326">
        <f t="shared" si="212"/>
        <v>0.21791623302762689</v>
      </c>
      <c r="AW326">
        <f t="shared" si="212"/>
        <v>0.21412420812448973</v>
      </c>
      <c r="AX326">
        <f t="shared" si="212"/>
        <v>0.21027872512178281</v>
      </c>
      <c r="AY326">
        <f t="shared" si="212"/>
        <v>0.20642598639882007</v>
      </c>
      <c r="AZ326">
        <f t="shared" si="212"/>
        <v>0.20819626318105758</v>
      </c>
      <c r="BA326">
        <f t="shared" si="212"/>
        <v>0.20996253194572012</v>
      </c>
      <c r="BB326">
        <f t="shared" si="212"/>
        <v>0.21178521293976768</v>
      </c>
      <c r="BC326">
        <f t="shared" si="212"/>
        <v>0.21353927905031517</v>
      </c>
      <c r="BD326">
        <f t="shared" si="212"/>
        <v>0.21523484879166938</v>
      </c>
      <c r="BE326">
        <f t="shared" si="212"/>
        <v>0.2151128816516788</v>
      </c>
      <c r="BF326">
        <f t="shared" si="212"/>
        <v>0.2148529994995019</v>
      </c>
      <c r="BG326">
        <f t="shared" si="212"/>
        <v>0.21451121653703828</v>
      </c>
      <c r="BH326">
        <f t="shared" si="212"/>
        <v>0.21419897143009667</v>
      </c>
      <c r="BI326">
        <f t="shared" si="212"/>
        <v>0.21376703873816311</v>
      </c>
      <c r="BJ326">
        <f t="shared" ref="BJ326:CA326" si="213">BJ310*$F$105*BJ206*10^-6</f>
        <v>0.21376703873816311</v>
      </c>
      <c r="BK326">
        <f t="shared" si="213"/>
        <v>0.21376703873816311</v>
      </c>
      <c r="BL326">
        <f t="shared" si="213"/>
        <v>0.21376703873816311</v>
      </c>
      <c r="BM326">
        <f t="shared" si="213"/>
        <v>0.21376703873816311</v>
      </c>
      <c r="BN326">
        <f t="shared" si="213"/>
        <v>0.21376703873816311</v>
      </c>
      <c r="BO326">
        <f t="shared" si="213"/>
        <v>0.21376703873816311</v>
      </c>
      <c r="BP326">
        <f t="shared" si="213"/>
        <v>0.21376703873816311</v>
      </c>
      <c r="BQ326">
        <f t="shared" si="213"/>
        <v>0.21376703873816311</v>
      </c>
      <c r="BR326">
        <f t="shared" si="213"/>
        <v>0.21376703873816311</v>
      </c>
      <c r="BS326">
        <f t="shared" si="213"/>
        <v>0.21376703873816311</v>
      </c>
      <c r="BT326">
        <f t="shared" si="213"/>
        <v>0.21376703873816311</v>
      </c>
      <c r="BU326">
        <f t="shared" si="213"/>
        <v>0.21376703873816311</v>
      </c>
      <c r="BV326">
        <f t="shared" si="213"/>
        <v>0.21376703873816311</v>
      </c>
      <c r="BW326">
        <f t="shared" si="213"/>
        <v>0.21376703873816311</v>
      </c>
      <c r="BX326">
        <f t="shared" si="213"/>
        <v>0.21376703873816311</v>
      </c>
      <c r="BY326">
        <f t="shared" si="213"/>
        <v>0.21376703873816311</v>
      </c>
      <c r="BZ326">
        <f t="shared" si="213"/>
        <v>0.21376703873816311</v>
      </c>
      <c r="CA326">
        <f t="shared" si="213"/>
        <v>0.21376703873816311</v>
      </c>
    </row>
    <row r="327" spans="2:79" x14ac:dyDescent="0.35">
      <c r="B327" s="139" t="s">
        <v>265</v>
      </c>
      <c r="D327" t="s">
        <v>0</v>
      </c>
      <c r="F327" t="s">
        <v>40</v>
      </c>
      <c r="AD327">
        <f t="shared" ref="AD327:BI327" si="214">AD311*$F$106*AD207*10^-6</f>
        <v>1.3787062550066337E-2</v>
      </c>
      <c r="AE327">
        <f t="shared" si="214"/>
        <v>1.3067926799732404E-2</v>
      </c>
      <c r="AF327">
        <f t="shared" si="214"/>
        <v>1.2370032767562902E-2</v>
      </c>
      <c r="AG327">
        <f t="shared" si="214"/>
        <v>1.1693282075892793E-2</v>
      </c>
      <c r="AH327">
        <f t="shared" si="214"/>
        <v>1.0995105072714492E-2</v>
      </c>
      <c r="AI327">
        <f t="shared" si="214"/>
        <v>1.0296471327211416E-2</v>
      </c>
      <c r="AJ327">
        <f t="shared" si="214"/>
        <v>9.5995118278301358E-3</v>
      </c>
      <c r="AK327">
        <f t="shared" si="214"/>
        <v>8.9042302869353617E-3</v>
      </c>
      <c r="AL327">
        <f t="shared" si="214"/>
        <v>8.2946275348456354E-3</v>
      </c>
      <c r="AM327">
        <f t="shared" si="214"/>
        <v>8.7887270633618536E-3</v>
      </c>
      <c r="AN327">
        <f t="shared" si="214"/>
        <v>9.2159274207506102E-3</v>
      </c>
      <c r="AO327">
        <f t="shared" si="214"/>
        <v>9.721795442183637E-3</v>
      </c>
      <c r="AP327">
        <f t="shared" si="214"/>
        <v>1.0229439206022019E-2</v>
      </c>
      <c r="AQ327">
        <f t="shared" si="214"/>
        <v>1.0737772036889236E-2</v>
      </c>
      <c r="AR327">
        <f t="shared" si="214"/>
        <v>1.1248561969416296E-2</v>
      </c>
      <c r="AS327">
        <f t="shared" si="214"/>
        <v>1.1761801821770446E-2</v>
      </c>
      <c r="AT327">
        <f t="shared" si="214"/>
        <v>1.2277845440272312E-2</v>
      </c>
      <c r="AU327">
        <f t="shared" si="214"/>
        <v>1.2848220169478862E-2</v>
      </c>
      <c r="AV327">
        <f t="shared" si="214"/>
        <v>1.3209290511706679E-2</v>
      </c>
      <c r="AW327">
        <f t="shared" si="214"/>
        <v>1.3568848043795243E-2</v>
      </c>
      <c r="AX327">
        <f t="shared" si="214"/>
        <v>1.3967917751944428E-2</v>
      </c>
      <c r="AY327">
        <f t="shared" si="214"/>
        <v>1.4371933818323916E-2</v>
      </c>
      <c r="AZ327">
        <f t="shared" si="214"/>
        <v>1.2741712472389515E-2</v>
      </c>
      <c r="BA327">
        <f t="shared" si="214"/>
        <v>1.108746091147318E-2</v>
      </c>
      <c r="BB327">
        <f t="shared" si="214"/>
        <v>9.4640174940814718E-3</v>
      </c>
      <c r="BC327">
        <f t="shared" si="214"/>
        <v>7.8407683490189176E-3</v>
      </c>
      <c r="BD327">
        <f t="shared" si="214"/>
        <v>6.2169598829266417E-3</v>
      </c>
      <c r="BE327">
        <f t="shared" si="214"/>
        <v>6.2430341018313113E-3</v>
      </c>
      <c r="BF327">
        <f t="shared" si="214"/>
        <v>6.269509557877276E-3</v>
      </c>
      <c r="BG327">
        <f t="shared" si="214"/>
        <v>6.2698213582723372E-3</v>
      </c>
      <c r="BH327">
        <f t="shared" si="214"/>
        <v>6.2726559312135301E-3</v>
      </c>
      <c r="BI327">
        <f t="shared" si="214"/>
        <v>6.2711369444279109E-3</v>
      </c>
      <c r="BJ327">
        <f t="shared" ref="BJ327:CA327" si="215">BJ311*$F$106*BJ207*10^-6</f>
        <v>6.2711369444279109E-3</v>
      </c>
      <c r="BK327">
        <f t="shared" si="215"/>
        <v>6.2711369444279109E-3</v>
      </c>
      <c r="BL327">
        <f t="shared" si="215"/>
        <v>6.2711369444279109E-3</v>
      </c>
      <c r="BM327">
        <f t="shared" si="215"/>
        <v>6.2711369444279109E-3</v>
      </c>
      <c r="BN327">
        <f t="shared" si="215"/>
        <v>6.2711369444279109E-3</v>
      </c>
      <c r="BO327">
        <f t="shared" si="215"/>
        <v>6.2711369444279109E-3</v>
      </c>
      <c r="BP327">
        <f t="shared" si="215"/>
        <v>6.2711369444279109E-3</v>
      </c>
      <c r="BQ327">
        <f t="shared" si="215"/>
        <v>6.2711369444279109E-3</v>
      </c>
      <c r="BR327">
        <f t="shared" si="215"/>
        <v>6.2711369444279109E-3</v>
      </c>
      <c r="BS327">
        <f t="shared" si="215"/>
        <v>6.2711369444279109E-3</v>
      </c>
      <c r="BT327">
        <f t="shared" si="215"/>
        <v>6.2711369444279109E-3</v>
      </c>
      <c r="BU327">
        <f t="shared" si="215"/>
        <v>6.2711369444279109E-3</v>
      </c>
      <c r="BV327">
        <f t="shared" si="215"/>
        <v>6.2711369444279109E-3</v>
      </c>
      <c r="BW327">
        <f t="shared" si="215"/>
        <v>6.2711369444279109E-3</v>
      </c>
      <c r="BX327">
        <f t="shared" si="215"/>
        <v>6.2711369444279109E-3</v>
      </c>
      <c r="BY327">
        <f t="shared" si="215"/>
        <v>6.2711369444279109E-3</v>
      </c>
      <c r="BZ327">
        <f t="shared" si="215"/>
        <v>6.2711369444279109E-3</v>
      </c>
      <c r="CA327">
        <f t="shared" si="215"/>
        <v>6.2711369444279109E-3</v>
      </c>
    </row>
    <row r="328" spans="2:79" x14ac:dyDescent="0.35">
      <c r="B328" s="139"/>
      <c r="AB328" s="1"/>
      <c r="AC328" s="1"/>
      <c r="AD328" s="1">
        <f>SUM(AD323:AD327)</f>
        <v>2.4652914492747655</v>
      </c>
      <c r="AE328" s="1">
        <f>SUM(AE323:AE327)</f>
        <v>2.4780978379030554</v>
      </c>
      <c r="AF328" s="1">
        <f t="shared" ref="AF328:AV328" si="216">SUM(AF323:AF327)</f>
        <v>2.4906649618158179</v>
      </c>
      <c r="AG328" s="1">
        <f t="shared" si="216"/>
        <v>2.503073564449334</v>
      </c>
      <c r="AH328" s="1">
        <f t="shared" si="216"/>
        <v>2.5151758439710163</v>
      </c>
      <c r="AI328" s="1">
        <f t="shared" si="216"/>
        <v>2.5269149382030704</v>
      </c>
      <c r="AJ328" s="1">
        <f t="shared" si="216"/>
        <v>2.5382554300239066</v>
      </c>
      <c r="AK328" s="1">
        <f t="shared" si="216"/>
        <v>2.5494192370722599</v>
      </c>
      <c r="AL328" s="1">
        <f t="shared" si="216"/>
        <v>2.5599517326904113</v>
      </c>
      <c r="AM328" s="1">
        <f t="shared" si="216"/>
        <v>2.5554024300294009</v>
      </c>
      <c r="AN328" s="1">
        <f t="shared" si="216"/>
        <v>2.5504799877728273</v>
      </c>
      <c r="AO328" s="1">
        <f t="shared" si="216"/>
        <v>2.5458204967801001</v>
      </c>
      <c r="AP328" s="1">
        <f t="shared" si="216"/>
        <v>2.5411193878352929</v>
      </c>
      <c r="AQ328" s="1">
        <f t="shared" si="216"/>
        <v>2.5363480085145063</v>
      </c>
      <c r="AR328" s="1">
        <f t="shared" si="216"/>
        <v>2.5314200261421007</v>
      </c>
      <c r="AS328" s="1">
        <f t="shared" si="216"/>
        <v>2.526487270195263</v>
      </c>
      <c r="AT328" s="1">
        <f>SUM(AT323:AT327)</f>
        <v>2.5215952828264756</v>
      </c>
      <c r="AU328" s="1">
        <f t="shared" si="216"/>
        <v>2.5137075577165957</v>
      </c>
      <c r="AV328" s="1">
        <f t="shared" si="216"/>
        <v>2.5336200968570304</v>
      </c>
      <c r="AW328" s="1">
        <f>SUM(AW323:AW327)</f>
        <v>2.5528165870194868</v>
      </c>
      <c r="AX328" s="1">
        <f t="shared" ref="AX328:BI328" si="217">SUM(AX323:AX327)</f>
        <v>2.5737245982054544</v>
      </c>
      <c r="AY328" s="1">
        <f>SUM(AY323:AY327)</f>
        <v>2.5949510374124536</v>
      </c>
      <c r="AZ328" s="1">
        <f t="shared" si="217"/>
        <v>2.5724040038347167</v>
      </c>
      <c r="BA328" s="1">
        <f t="shared" si="217"/>
        <v>2.5487134566700194</v>
      </c>
      <c r="BB328" s="1">
        <f t="shared" si="217"/>
        <v>2.5259635778139788</v>
      </c>
      <c r="BC328" s="1">
        <f t="shared" si="217"/>
        <v>2.5029426347168244</v>
      </c>
      <c r="BD328" s="1">
        <f t="shared" si="217"/>
        <v>2.4802174223391842</v>
      </c>
      <c r="BE328" s="1">
        <f t="shared" si="217"/>
        <v>2.4790029695490481</v>
      </c>
      <c r="BF328" s="1">
        <f t="shared" si="217"/>
        <v>2.4784670112559501</v>
      </c>
      <c r="BG328" s="1">
        <f t="shared" si="217"/>
        <v>2.4776168522242208</v>
      </c>
      <c r="BH328" s="1">
        <f t="shared" si="217"/>
        <v>2.477213895822834</v>
      </c>
      <c r="BI328" s="1">
        <f t="shared" si="217"/>
        <v>2.4775955503343141</v>
      </c>
      <c r="BJ328" s="1">
        <f t="shared" ref="BJ328:CA328" si="218">SUM(BJ323:BJ327)</f>
        <v>2.4775955503343141</v>
      </c>
      <c r="BK328" s="1">
        <f>SUM(BK323:BK327)</f>
        <v>2.4775955503343141</v>
      </c>
      <c r="BL328" s="1">
        <f t="shared" si="218"/>
        <v>2.4775955503343141</v>
      </c>
      <c r="BM328" s="1">
        <f t="shared" si="218"/>
        <v>2.4775955503343141</v>
      </c>
      <c r="BN328" s="1">
        <f t="shared" si="218"/>
        <v>2.4775955503343141</v>
      </c>
      <c r="BO328" s="1">
        <f t="shared" si="218"/>
        <v>2.4775955503343141</v>
      </c>
      <c r="BP328" s="1">
        <f t="shared" si="218"/>
        <v>2.4775955503343141</v>
      </c>
      <c r="BQ328" s="1">
        <f t="shared" si="218"/>
        <v>2.4775955503343141</v>
      </c>
      <c r="BR328" s="1">
        <f t="shared" si="218"/>
        <v>2.4775955503343141</v>
      </c>
      <c r="BS328" s="1">
        <f t="shared" si="218"/>
        <v>2.4775955503343141</v>
      </c>
      <c r="BT328" s="1">
        <f t="shared" si="218"/>
        <v>2.4775955503343141</v>
      </c>
      <c r="BU328" s="1">
        <f t="shared" si="218"/>
        <v>2.4775955503343141</v>
      </c>
      <c r="BV328" s="1">
        <f t="shared" si="218"/>
        <v>2.4775955503343141</v>
      </c>
      <c r="BW328" s="1">
        <f t="shared" si="218"/>
        <v>2.4775955503343141</v>
      </c>
      <c r="BX328" s="1">
        <f t="shared" si="218"/>
        <v>2.4775955503343141</v>
      </c>
      <c r="BY328" s="1">
        <f t="shared" si="218"/>
        <v>2.4775955503343141</v>
      </c>
      <c r="BZ328" s="1">
        <f t="shared" si="218"/>
        <v>2.4775955503343141</v>
      </c>
      <c r="CA328" s="1">
        <f t="shared" si="218"/>
        <v>2.4775955503343141</v>
      </c>
    </row>
    <row r="329" spans="2:79" x14ac:dyDescent="0.35">
      <c r="B329" s="139"/>
    </row>
    <row r="330" spans="2:79" x14ac:dyDescent="0.35">
      <c r="B330" s="139"/>
      <c r="D330" s="1" t="s">
        <v>50</v>
      </c>
    </row>
    <row r="331" spans="2:79" x14ac:dyDescent="0.35">
      <c r="B331" s="139" t="s">
        <v>265</v>
      </c>
      <c r="D331" t="s">
        <v>2</v>
      </c>
      <c r="F331" t="s">
        <v>36</v>
      </c>
      <c r="AD331">
        <f t="shared" ref="AD331:BI331" si="219">AD315*$F$102*AD211*10^-6</f>
        <v>0.15650498705537472</v>
      </c>
      <c r="AE331">
        <f t="shared" si="219"/>
        <v>0.15902841461945066</v>
      </c>
      <c r="AF331">
        <f t="shared" si="219"/>
        <v>0.16150586033721009</v>
      </c>
      <c r="AG331">
        <f t="shared" si="219"/>
        <v>0.16392249396035222</v>
      </c>
      <c r="AH331">
        <f t="shared" si="219"/>
        <v>0.16196084836504412</v>
      </c>
      <c r="AI331">
        <f t="shared" si="219"/>
        <v>0.15994609357804537</v>
      </c>
      <c r="AJ331">
        <f t="shared" si="219"/>
        <v>0.15781754148620677</v>
      </c>
      <c r="AK331">
        <f t="shared" si="219"/>
        <v>0.15558511766471272</v>
      </c>
      <c r="AL331">
        <f t="shared" si="219"/>
        <v>0.15328582769534391</v>
      </c>
      <c r="AM331">
        <f t="shared" si="219"/>
        <v>0.15083289550555445</v>
      </c>
      <c r="AN331">
        <f t="shared" si="219"/>
        <v>0.14827860016256411</v>
      </c>
      <c r="AO331">
        <f t="shared" si="219"/>
        <v>0.14545586628653628</v>
      </c>
      <c r="AP331">
        <f t="shared" si="219"/>
        <v>0.15706013952646933</v>
      </c>
      <c r="AQ331">
        <f t="shared" si="219"/>
        <v>0.16606192017660878</v>
      </c>
      <c r="AR331">
        <f t="shared" si="219"/>
        <v>0.174999444243185</v>
      </c>
      <c r="AS331">
        <f t="shared" si="219"/>
        <v>0.18385493671040554</v>
      </c>
      <c r="AT331">
        <f t="shared" si="219"/>
        <v>0.19282035043588405</v>
      </c>
      <c r="AU331">
        <f t="shared" si="219"/>
        <v>0.20151748128848521</v>
      </c>
      <c r="AV331">
        <f t="shared" si="219"/>
        <v>0.19361289559256989</v>
      </c>
      <c r="AW331">
        <f t="shared" si="219"/>
        <v>0.18537275331827302</v>
      </c>
      <c r="AX331">
        <f t="shared" si="219"/>
        <v>0.17690032295342917</v>
      </c>
      <c r="AY331">
        <f t="shared" si="219"/>
        <v>0.16811541361645752</v>
      </c>
      <c r="AZ331">
        <f t="shared" si="219"/>
        <v>0.15803985880673979</v>
      </c>
      <c r="BA331">
        <f t="shared" si="219"/>
        <v>0.14827279522939271</v>
      </c>
      <c r="BB331">
        <f t="shared" si="219"/>
        <v>0.13870907570219895</v>
      </c>
      <c r="BC331">
        <f t="shared" si="219"/>
        <v>0.12921456215114718</v>
      </c>
      <c r="BD331">
        <f t="shared" si="219"/>
        <v>0.1198778520731693</v>
      </c>
      <c r="BE331">
        <f t="shared" si="219"/>
        <v>0.11805833593160604</v>
      </c>
      <c r="BF331">
        <f t="shared" si="219"/>
        <v>0.11616863189869281</v>
      </c>
      <c r="BG331">
        <f t="shared" si="219"/>
        <v>0.11424603137785333</v>
      </c>
      <c r="BH331">
        <f t="shared" si="219"/>
        <v>0.11235735561364141</v>
      </c>
      <c r="BI331">
        <f t="shared" si="219"/>
        <v>0.11264592566129254</v>
      </c>
      <c r="BJ331">
        <f t="shared" ref="BJ331:CA331" si="220">BJ315*$F$102*BJ211*10^-6</f>
        <v>0.11264592566129254</v>
      </c>
      <c r="BK331">
        <f t="shared" si="220"/>
        <v>0.11264592566129254</v>
      </c>
      <c r="BL331">
        <f t="shared" si="220"/>
        <v>0.11264592566129254</v>
      </c>
      <c r="BM331">
        <f t="shared" si="220"/>
        <v>0.11264592566129254</v>
      </c>
      <c r="BN331">
        <f t="shared" si="220"/>
        <v>0.11264592566129254</v>
      </c>
      <c r="BO331">
        <f t="shared" si="220"/>
        <v>0.11264592566129254</v>
      </c>
      <c r="BP331">
        <f t="shared" si="220"/>
        <v>0.11264592566129254</v>
      </c>
      <c r="BQ331">
        <f t="shared" si="220"/>
        <v>0.11264592566129254</v>
      </c>
      <c r="BR331">
        <f t="shared" si="220"/>
        <v>0.11264592566129254</v>
      </c>
      <c r="BS331">
        <f t="shared" si="220"/>
        <v>0.11264592566129254</v>
      </c>
      <c r="BT331">
        <f t="shared" si="220"/>
        <v>0.11264592566129254</v>
      </c>
      <c r="BU331">
        <f t="shared" si="220"/>
        <v>0.11264592566129254</v>
      </c>
      <c r="BV331">
        <f t="shared" si="220"/>
        <v>0.11264592566129254</v>
      </c>
      <c r="BW331">
        <f t="shared" si="220"/>
        <v>0.11264592566129254</v>
      </c>
      <c r="BX331">
        <f t="shared" si="220"/>
        <v>0.11264592566129254</v>
      </c>
      <c r="BY331">
        <f t="shared" si="220"/>
        <v>0.11264592566129254</v>
      </c>
      <c r="BZ331">
        <f t="shared" si="220"/>
        <v>0.11264592566129254</v>
      </c>
      <c r="CA331">
        <f t="shared" si="220"/>
        <v>0.11264592566129254</v>
      </c>
    </row>
    <row r="332" spans="2:79" x14ac:dyDescent="0.35">
      <c r="B332" s="139" t="s">
        <v>265</v>
      </c>
      <c r="D332" t="s">
        <v>2</v>
      </c>
      <c r="F332" t="s">
        <v>37</v>
      </c>
      <c r="AD332">
        <f t="shared" ref="AD332:BI332" si="221">AD316*$F$103*AD212*10^-6</f>
        <v>0.15007093544013106</v>
      </c>
      <c r="AE332">
        <f t="shared" si="221"/>
        <v>0.15309634060427549</v>
      </c>
      <c r="AF332">
        <f t="shared" si="221"/>
        <v>0.1561269380598154</v>
      </c>
      <c r="AG332">
        <f t="shared" si="221"/>
        <v>0.1591298552867314</v>
      </c>
      <c r="AH332">
        <f t="shared" si="221"/>
        <v>0.17178182980211495</v>
      </c>
      <c r="AI332">
        <f t="shared" si="221"/>
        <v>0.18440055720281981</v>
      </c>
      <c r="AJ332">
        <f t="shared" si="221"/>
        <v>0.1974277710898035</v>
      </c>
      <c r="AK332">
        <f t="shared" si="221"/>
        <v>0.21080523515620503</v>
      </c>
      <c r="AL332">
        <f t="shared" si="221"/>
        <v>0.22461717113164087</v>
      </c>
      <c r="AM332">
        <f t="shared" si="221"/>
        <v>0.23882380233219949</v>
      </c>
      <c r="AN332">
        <f t="shared" si="221"/>
        <v>0.25330431370348522</v>
      </c>
      <c r="AO332">
        <f t="shared" si="221"/>
        <v>0.2680749334305641</v>
      </c>
      <c r="AP332">
        <f t="shared" si="221"/>
        <v>0.271206312081477</v>
      </c>
      <c r="AQ332">
        <f t="shared" si="221"/>
        <v>0.27043542111414065</v>
      </c>
      <c r="AR332">
        <f t="shared" si="221"/>
        <v>0.26965008345122798</v>
      </c>
      <c r="AS332">
        <f t="shared" si="221"/>
        <v>0.26890439408385231</v>
      </c>
      <c r="AT332">
        <f t="shared" si="221"/>
        <v>0.26820188743535889</v>
      </c>
      <c r="AU332">
        <f t="shared" si="221"/>
        <v>0.26726606141744402</v>
      </c>
      <c r="AV332">
        <f t="shared" si="221"/>
        <v>0.26623993466331841</v>
      </c>
      <c r="AW332">
        <f t="shared" si="221"/>
        <v>0.26520174473175556</v>
      </c>
      <c r="AX332">
        <f t="shared" si="221"/>
        <v>0.2640552632088245</v>
      </c>
      <c r="AY332">
        <f t="shared" si="221"/>
        <v>0.26301643569762256</v>
      </c>
      <c r="AZ332">
        <f t="shared" si="221"/>
        <v>0.26471631116694283</v>
      </c>
      <c r="BA332">
        <f t="shared" si="221"/>
        <v>0.26638714607235414</v>
      </c>
      <c r="BB332">
        <f t="shared" si="221"/>
        <v>0.2679806207530126</v>
      </c>
      <c r="BC332">
        <f t="shared" si="221"/>
        <v>0.26934324210106658</v>
      </c>
      <c r="BD332">
        <f t="shared" si="221"/>
        <v>0.27044929046259591</v>
      </c>
      <c r="BE332">
        <f t="shared" si="221"/>
        <v>0.26608517508208956</v>
      </c>
      <c r="BF332">
        <f t="shared" si="221"/>
        <v>0.26167857341316891</v>
      </c>
      <c r="BG332">
        <f t="shared" si="221"/>
        <v>0.25732959674773537</v>
      </c>
      <c r="BH332">
        <f t="shared" si="221"/>
        <v>0.25309536161862545</v>
      </c>
      <c r="BI332">
        <f t="shared" si="221"/>
        <v>0.25330508999593621</v>
      </c>
      <c r="BJ332">
        <f t="shared" ref="BJ332:CA332" si="222">BJ316*$F$103*BJ212*10^-6</f>
        <v>0.25330508999593621</v>
      </c>
      <c r="BK332">
        <f t="shared" si="222"/>
        <v>0.25330508999593621</v>
      </c>
      <c r="BL332">
        <f t="shared" si="222"/>
        <v>0.25330508999593621</v>
      </c>
      <c r="BM332">
        <f t="shared" si="222"/>
        <v>0.25330508999593621</v>
      </c>
      <c r="BN332">
        <f t="shared" si="222"/>
        <v>0.25330508999593621</v>
      </c>
      <c r="BO332">
        <f t="shared" si="222"/>
        <v>0.25330508999593621</v>
      </c>
      <c r="BP332">
        <f t="shared" si="222"/>
        <v>0.25330508999593621</v>
      </c>
      <c r="BQ332">
        <f t="shared" si="222"/>
        <v>0.25330508999593621</v>
      </c>
      <c r="BR332">
        <f t="shared" si="222"/>
        <v>0.25330508999593621</v>
      </c>
      <c r="BS332">
        <f t="shared" si="222"/>
        <v>0.25330508999593621</v>
      </c>
      <c r="BT332">
        <f t="shared" si="222"/>
        <v>0.25330508999593621</v>
      </c>
      <c r="BU332">
        <f t="shared" si="222"/>
        <v>0.25330508999593621</v>
      </c>
      <c r="BV332">
        <f t="shared" si="222"/>
        <v>0.25330508999593621</v>
      </c>
      <c r="BW332">
        <f t="shared" si="222"/>
        <v>0.25330508999593621</v>
      </c>
      <c r="BX332">
        <f t="shared" si="222"/>
        <v>0.25330508999593621</v>
      </c>
      <c r="BY332">
        <f t="shared" si="222"/>
        <v>0.25330508999593621</v>
      </c>
      <c r="BZ332">
        <f t="shared" si="222"/>
        <v>0.25330508999593621</v>
      </c>
      <c r="CA332">
        <f t="shared" si="222"/>
        <v>0.25330508999593621</v>
      </c>
    </row>
    <row r="333" spans="2:79" x14ac:dyDescent="0.35">
      <c r="B333" s="139" t="s">
        <v>265</v>
      </c>
      <c r="D333" t="s">
        <v>2</v>
      </c>
      <c r="F333" t="s">
        <v>38</v>
      </c>
      <c r="AD333">
        <f t="shared" ref="AD333:BI333" si="223">AD317*$F$104*AD213*10^-6</f>
        <v>0.70082513684370151</v>
      </c>
      <c r="AE333">
        <f t="shared" si="223"/>
        <v>0.71059165665565471</v>
      </c>
      <c r="AF333">
        <f t="shared" si="223"/>
        <v>0.72030882950127184</v>
      </c>
      <c r="AG333">
        <f t="shared" si="223"/>
        <v>0.72996375336117292</v>
      </c>
      <c r="AH333">
        <f t="shared" si="223"/>
        <v>0.73884161986457442</v>
      </c>
      <c r="AI333">
        <f t="shared" si="223"/>
        <v>0.74820233508473077</v>
      </c>
      <c r="AJ333">
        <f t="shared" si="223"/>
        <v>0.75743370619802863</v>
      </c>
      <c r="AK333">
        <f t="shared" si="223"/>
        <v>0.76658607854144423</v>
      </c>
      <c r="AL333">
        <f t="shared" si="223"/>
        <v>0.77571100321024522</v>
      </c>
      <c r="AM333">
        <f t="shared" si="223"/>
        <v>0.78470473714662203</v>
      </c>
      <c r="AN333">
        <f t="shared" si="223"/>
        <v>0.7937056700609153</v>
      </c>
      <c r="AO333">
        <f t="shared" si="223"/>
        <v>0.80279568971617521</v>
      </c>
      <c r="AP333">
        <f t="shared" si="223"/>
        <v>0.80163581446646748</v>
      </c>
      <c r="AQ333">
        <f t="shared" si="223"/>
        <v>0.79749112931715993</v>
      </c>
      <c r="AR333">
        <f t="shared" si="223"/>
        <v>0.79328332803650847</v>
      </c>
      <c r="AS333">
        <f t="shared" si="223"/>
        <v>0.78888401812928055</v>
      </c>
      <c r="AT333">
        <f t="shared" si="223"/>
        <v>0.78436066404116145</v>
      </c>
      <c r="AU333">
        <f t="shared" si="223"/>
        <v>0.78041584717511181</v>
      </c>
      <c r="AV333">
        <f t="shared" si="223"/>
        <v>0.78034901169352056</v>
      </c>
      <c r="AW333">
        <f t="shared" si="223"/>
        <v>0.780318150573725</v>
      </c>
      <c r="AX333">
        <f t="shared" si="223"/>
        <v>0.78049907391556073</v>
      </c>
      <c r="AY333">
        <f t="shared" si="223"/>
        <v>0.78080964813723563</v>
      </c>
      <c r="AZ333">
        <f t="shared" si="223"/>
        <v>0.79284549813861638</v>
      </c>
      <c r="BA333">
        <f t="shared" si="223"/>
        <v>0.80463734694472788</v>
      </c>
      <c r="BB333">
        <f t="shared" si="223"/>
        <v>0.81625527184092594</v>
      </c>
      <c r="BC333">
        <f t="shared" si="223"/>
        <v>0.82813788258108911</v>
      </c>
      <c r="BD333">
        <f t="shared" si="223"/>
        <v>0.84016036576615305</v>
      </c>
      <c r="BE333">
        <f t="shared" si="223"/>
        <v>0.83779233968628353</v>
      </c>
      <c r="BF333">
        <f t="shared" si="223"/>
        <v>0.83572779513989537</v>
      </c>
      <c r="BG333">
        <f t="shared" si="223"/>
        <v>0.83382697547621221</v>
      </c>
      <c r="BH333">
        <f t="shared" si="223"/>
        <v>0.83157164702875019</v>
      </c>
      <c r="BI333">
        <f t="shared" si="223"/>
        <v>0.83153997190125961</v>
      </c>
      <c r="BJ333">
        <f t="shared" ref="BJ333:CA333" si="224">BJ317*$F$104*BJ213*10^-6</f>
        <v>0.83153997190125961</v>
      </c>
      <c r="BK333">
        <f t="shared" si="224"/>
        <v>0.83153997190125961</v>
      </c>
      <c r="BL333">
        <f t="shared" si="224"/>
        <v>0.83153997190125961</v>
      </c>
      <c r="BM333">
        <f t="shared" si="224"/>
        <v>0.83153997190125961</v>
      </c>
      <c r="BN333">
        <f t="shared" si="224"/>
        <v>0.83153997190125961</v>
      </c>
      <c r="BO333">
        <f t="shared" si="224"/>
        <v>0.83153997190125961</v>
      </c>
      <c r="BP333">
        <f t="shared" si="224"/>
        <v>0.83153997190125961</v>
      </c>
      <c r="BQ333">
        <f t="shared" si="224"/>
        <v>0.83153997190125961</v>
      </c>
      <c r="BR333">
        <f t="shared" si="224"/>
        <v>0.83153997190125961</v>
      </c>
      <c r="BS333">
        <f t="shared" si="224"/>
        <v>0.83153997190125961</v>
      </c>
      <c r="BT333">
        <f t="shared" si="224"/>
        <v>0.83153997190125961</v>
      </c>
      <c r="BU333">
        <f t="shared" si="224"/>
        <v>0.83153997190125961</v>
      </c>
      <c r="BV333">
        <f t="shared" si="224"/>
        <v>0.83153997190125961</v>
      </c>
      <c r="BW333">
        <f t="shared" si="224"/>
        <v>0.83153997190125961</v>
      </c>
      <c r="BX333">
        <f t="shared" si="224"/>
        <v>0.83153997190125961</v>
      </c>
      <c r="BY333">
        <f t="shared" si="224"/>
        <v>0.83153997190125961</v>
      </c>
      <c r="BZ333">
        <f t="shared" si="224"/>
        <v>0.83153997190125961</v>
      </c>
      <c r="CA333">
        <f t="shared" si="224"/>
        <v>0.83153997190125961</v>
      </c>
    </row>
    <row r="334" spans="2:79" x14ac:dyDescent="0.35">
      <c r="B334" s="139" t="s">
        <v>265</v>
      </c>
      <c r="D334" t="s">
        <v>2</v>
      </c>
      <c r="F334" t="s">
        <v>39</v>
      </c>
      <c r="AD334">
        <f t="shared" ref="AD334:BI334" si="225">AD318*$F$105*AD214*10^-6</f>
        <v>7.8668886440551783E-2</v>
      </c>
      <c r="AE334">
        <f t="shared" si="225"/>
        <v>7.9061626083693479E-2</v>
      </c>
      <c r="AF334">
        <f t="shared" si="225"/>
        <v>7.945785232990156E-2</v>
      </c>
      <c r="AG334">
        <f t="shared" si="225"/>
        <v>7.9866078258681611E-2</v>
      </c>
      <c r="AH334">
        <f t="shared" si="225"/>
        <v>7.9020097954514881E-2</v>
      </c>
      <c r="AI334">
        <f t="shared" si="225"/>
        <v>7.8173349521378777E-2</v>
      </c>
      <c r="AJ334">
        <f t="shared" si="225"/>
        <v>7.7322576363650281E-2</v>
      </c>
      <c r="AK334">
        <f t="shared" si="225"/>
        <v>7.6461475235845136E-2</v>
      </c>
      <c r="AL334">
        <f t="shared" si="225"/>
        <v>7.5602081129066509E-2</v>
      </c>
      <c r="AM334">
        <f t="shared" si="225"/>
        <v>7.474109731607155E-2</v>
      </c>
      <c r="AN334">
        <f t="shared" si="225"/>
        <v>7.3878835931681194E-2</v>
      </c>
      <c r="AO334">
        <f t="shared" si="225"/>
        <v>7.2995339358258249E-2</v>
      </c>
      <c r="AP334">
        <f t="shared" si="225"/>
        <v>7.7648456476187622E-2</v>
      </c>
      <c r="AQ334">
        <f t="shared" si="225"/>
        <v>8.3021612630438529E-2</v>
      </c>
      <c r="AR334">
        <f t="shared" si="225"/>
        <v>8.8504272384961627E-2</v>
      </c>
      <c r="AS334">
        <f t="shared" si="225"/>
        <v>9.4085716712995038E-2</v>
      </c>
      <c r="AT334">
        <f t="shared" si="225"/>
        <v>9.9777913190825407E-2</v>
      </c>
      <c r="AU334">
        <f t="shared" si="225"/>
        <v>0.10495663427488604</v>
      </c>
      <c r="AV334">
        <f t="shared" si="225"/>
        <v>0.10788421216765819</v>
      </c>
      <c r="AW334">
        <f t="shared" si="225"/>
        <v>0.11086120210683496</v>
      </c>
      <c r="AX334">
        <f t="shared" si="225"/>
        <v>0.1140551265277894</v>
      </c>
      <c r="AY334">
        <f t="shared" si="225"/>
        <v>0.11713752367410132</v>
      </c>
      <c r="AZ334">
        <f t="shared" si="225"/>
        <v>0.12180145264894246</v>
      </c>
      <c r="BA334">
        <f t="shared" si="225"/>
        <v>0.12645223741513345</v>
      </c>
      <c r="BB334">
        <f t="shared" si="225"/>
        <v>0.13107863179803192</v>
      </c>
      <c r="BC334">
        <f t="shared" si="225"/>
        <v>0.13578306848315264</v>
      </c>
      <c r="BD334">
        <f t="shared" si="225"/>
        <v>0.14060541558373335</v>
      </c>
      <c r="BE334">
        <f t="shared" si="225"/>
        <v>0.14067386280790303</v>
      </c>
      <c r="BF334">
        <f t="shared" si="225"/>
        <v>0.14073079012188708</v>
      </c>
      <c r="BG334">
        <f t="shared" si="225"/>
        <v>0.14075468287716389</v>
      </c>
      <c r="BH334">
        <f t="shared" si="225"/>
        <v>0.14071717800640435</v>
      </c>
      <c r="BI334">
        <f t="shared" si="225"/>
        <v>0.14060411739510228</v>
      </c>
      <c r="BJ334">
        <f t="shared" ref="BJ334:CA334" si="226">BJ318*$F$105*BJ214*10^-6</f>
        <v>0.14060411739510228</v>
      </c>
      <c r="BK334">
        <f t="shared" si="226"/>
        <v>0.14060411739510228</v>
      </c>
      <c r="BL334">
        <f t="shared" si="226"/>
        <v>0.14060411739510228</v>
      </c>
      <c r="BM334">
        <f t="shared" si="226"/>
        <v>0.14060411739510228</v>
      </c>
      <c r="BN334">
        <f t="shared" si="226"/>
        <v>0.14060411739510228</v>
      </c>
      <c r="BO334">
        <f t="shared" si="226"/>
        <v>0.14060411739510228</v>
      </c>
      <c r="BP334">
        <f t="shared" si="226"/>
        <v>0.14060411739510228</v>
      </c>
      <c r="BQ334">
        <f t="shared" si="226"/>
        <v>0.14060411739510228</v>
      </c>
      <c r="BR334">
        <f t="shared" si="226"/>
        <v>0.14060411739510228</v>
      </c>
      <c r="BS334">
        <f t="shared" si="226"/>
        <v>0.14060411739510228</v>
      </c>
      <c r="BT334">
        <f t="shared" si="226"/>
        <v>0.14060411739510228</v>
      </c>
      <c r="BU334">
        <f t="shared" si="226"/>
        <v>0.14060411739510228</v>
      </c>
      <c r="BV334">
        <f t="shared" si="226"/>
        <v>0.14060411739510228</v>
      </c>
      <c r="BW334">
        <f t="shared" si="226"/>
        <v>0.14060411739510228</v>
      </c>
      <c r="BX334">
        <f t="shared" si="226"/>
        <v>0.14060411739510228</v>
      </c>
      <c r="BY334">
        <f t="shared" si="226"/>
        <v>0.14060411739510228</v>
      </c>
      <c r="BZ334">
        <f t="shared" si="226"/>
        <v>0.14060411739510228</v>
      </c>
      <c r="CA334">
        <f t="shared" si="226"/>
        <v>0.14060411739510228</v>
      </c>
    </row>
    <row r="335" spans="2:79" x14ac:dyDescent="0.35">
      <c r="B335" s="139" t="s">
        <v>265</v>
      </c>
      <c r="D335" t="s">
        <v>2</v>
      </c>
      <c r="F335" t="s">
        <v>40</v>
      </c>
      <c r="AD335">
        <f t="shared" ref="AD335:BI335" si="227">AD319*$F$106*AD215*10^-6</f>
        <v>9.5034372781504551E-4</v>
      </c>
      <c r="AE335">
        <f t="shared" si="227"/>
        <v>9.3749817525989008E-4</v>
      </c>
      <c r="AF335">
        <f t="shared" si="227"/>
        <v>9.2521053969869468E-4</v>
      </c>
      <c r="AG335">
        <f t="shared" si="227"/>
        <v>9.0971883959449756E-4</v>
      </c>
      <c r="AH335">
        <f t="shared" si="227"/>
        <v>1.0511986088774415E-3</v>
      </c>
      <c r="AI335">
        <f t="shared" si="227"/>
        <v>1.1852140302944115E-3</v>
      </c>
      <c r="AJ335">
        <f t="shared" si="227"/>
        <v>1.3126103529576257E-3</v>
      </c>
      <c r="AK335">
        <f t="shared" si="227"/>
        <v>1.4327812472526749E-3</v>
      </c>
      <c r="AL335">
        <f t="shared" si="227"/>
        <v>1.5515760107179539E-3</v>
      </c>
      <c r="AM335">
        <f t="shared" si="227"/>
        <v>1.6802855320094442E-3</v>
      </c>
      <c r="AN335">
        <f t="shared" si="227"/>
        <v>1.806474566709862E-3</v>
      </c>
      <c r="AO335">
        <f t="shared" si="227"/>
        <v>1.9296987703087535E-3</v>
      </c>
      <c r="AP335">
        <f t="shared" si="227"/>
        <v>1.7774445304503106E-3</v>
      </c>
      <c r="AQ335">
        <f t="shared" si="227"/>
        <v>1.7008618149983109E-3</v>
      </c>
      <c r="AR335">
        <f t="shared" si="227"/>
        <v>1.6181612275796395E-3</v>
      </c>
      <c r="AS335">
        <f t="shared" si="227"/>
        <v>1.5286669497895429E-3</v>
      </c>
      <c r="AT335">
        <f t="shared" si="227"/>
        <v>1.4330721659538749E-3</v>
      </c>
      <c r="AU335">
        <f t="shared" si="227"/>
        <v>1.3314029249542859E-3</v>
      </c>
      <c r="AV335">
        <f t="shared" si="227"/>
        <v>1.6691198058536797E-3</v>
      </c>
      <c r="AW335">
        <f t="shared" si="227"/>
        <v>2.0204574090069761E-3</v>
      </c>
      <c r="AX335">
        <f t="shared" si="227"/>
        <v>2.3818218948078763E-3</v>
      </c>
      <c r="AY335">
        <f t="shared" si="227"/>
        <v>2.7374586580708707E-3</v>
      </c>
      <c r="AZ335">
        <f t="shared" si="227"/>
        <v>2.832112623031598E-3</v>
      </c>
      <c r="BA335">
        <f t="shared" si="227"/>
        <v>2.8929721332162381E-3</v>
      </c>
      <c r="BB335">
        <f t="shared" si="227"/>
        <v>2.9686711530217211E-3</v>
      </c>
      <c r="BC335">
        <f t="shared" si="227"/>
        <v>3.0469225201547722E-3</v>
      </c>
      <c r="BD335">
        <f t="shared" si="227"/>
        <v>3.1427808454664858E-3</v>
      </c>
      <c r="BE335">
        <f t="shared" si="227"/>
        <v>3.1590637176303624E-3</v>
      </c>
      <c r="BF335">
        <f t="shared" si="227"/>
        <v>3.2081002072324697E-3</v>
      </c>
      <c r="BG335">
        <f t="shared" si="227"/>
        <v>3.2412491765228695E-3</v>
      </c>
      <c r="BH335">
        <f t="shared" si="227"/>
        <v>3.2725246544058873E-3</v>
      </c>
      <c r="BI335">
        <f t="shared" si="227"/>
        <v>3.2756849872445214E-3</v>
      </c>
      <c r="BJ335">
        <f t="shared" ref="BJ335:CA335" si="228">BJ319*$F$106*BJ215*10^-6</f>
        <v>3.2756849872445214E-3</v>
      </c>
      <c r="BK335">
        <f t="shared" si="228"/>
        <v>3.2756849872445214E-3</v>
      </c>
      <c r="BL335">
        <f t="shared" si="228"/>
        <v>3.2756849872445214E-3</v>
      </c>
      <c r="BM335">
        <f t="shared" si="228"/>
        <v>3.2756849872445214E-3</v>
      </c>
      <c r="BN335">
        <f t="shared" si="228"/>
        <v>3.2756849872445214E-3</v>
      </c>
      <c r="BO335">
        <f t="shared" si="228"/>
        <v>3.2756849872445214E-3</v>
      </c>
      <c r="BP335">
        <f t="shared" si="228"/>
        <v>3.2756849872445214E-3</v>
      </c>
      <c r="BQ335">
        <f t="shared" si="228"/>
        <v>3.2756849872445214E-3</v>
      </c>
      <c r="BR335">
        <f t="shared" si="228"/>
        <v>3.2756849872445214E-3</v>
      </c>
      <c r="BS335">
        <f t="shared" si="228"/>
        <v>3.2756849872445214E-3</v>
      </c>
      <c r="BT335">
        <f t="shared" si="228"/>
        <v>3.2756849872445214E-3</v>
      </c>
      <c r="BU335">
        <f t="shared" si="228"/>
        <v>3.2756849872445214E-3</v>
      </c>
      <c r="BV335">
        <f t="shared" si="228"/>
        <v>3.2756849872445214E-3</v>
      </c>
      <c r="BW335">
        <f t="shared" si="228"/>
        <v>3.2756849872445214E-3</v>
      </c>
      <c r="BX335">
        <f t="shared" si="228"/>
        <v>3.2756849872445214E-3</v>
      </c>
      <c r="BY335">
        <f t="shared" si="228"/>
        <v>3.2756849872445214E-3</v>
      </c>
      <c r="BZ335">
        <f t="shared" si="228"/>
        <v>3.2756849872445214E-3</v>
      </c>
      <c r="CA335">
        <f t="shared" si="228"/>
        <v>3.2756849872445214E-3</v>
      </c>
    </row>
    <row r="336" spans="2:79" x14ac:dyDescent="0.35">
      <c r="B336" s="139"/>
      <c r="AB336" s="1"/>
      <c r="AC336" s="1"/>
      <c r="AD336" s="1">
        <f>SUM(AD331:AD335)</f>
        <v>1.0870202895075742</v>
      </c>
      <c r="AE336" s="1">
        <f t="shared" ref="AE336:AV336" si="229">SUM(AE331:AE335)</f>
        <v>1.1027155361383341</v>
      </c>
      <c r="AF336" s="1">
        <f t="shared" si="229"/>
        <v>1.1183246907678976</v>
      </c>
      <c r="AG336" s="1">
        <f t="shared" si="229"/>
        <v>1.1337918997065326</v>
      </c>
      <c r="AH336" s="1">
        <f t="shared" si="229"/>
        <v>1.1526555945951258</v>
      </c>
      <c r="AI336" s="1">
        <f t="shared" si="229"/>
        <v>1.171907549417269</v>
      </c>
      <c r="AJ336" s="1">
        <f t="shared" si="229"/>
        <v>1.1913142054906469</v>
      </c>
      <c r="AK336" s="1">
        <f t="shared" si="229"/>
        <v>1.21087068784546</v>
      </c>
      <c r="AL336" s="1">
        <f t="shared" si="229"/>
        <v>1.2307676591770145</v>
      </c>
      <c r="AM336" s="1">
        <f t="shared" si="229"/>
        <v>1.2507828178324569</v>
      </c>
      <c r="AN336" s="1">
        <f t="shared" si="229"/>
        <v>1.2709738944253557</v>
      </c>
      <c r="AO336" s="1">
        <f t="shared" si="229"/>
        <v>1.2912515275618428</v>
      </c>
      <c r="AP336" s="1">
        <f t="shared" si="229"/>
        <v>1.3093281670810517</v>
      </c>
      <c r="AQ336" s="1">
        <f t="shared" si="229"/>
        <v>1.3187109450533463</v>
      </c>
      <c r="AR336" s="1">
        <f t="shared" si="229"/>
        <v>1.3280552893434627</v>
      </c>
      <c r="AS336" s="1">
        <f t="shared" si="229"/>
        <v>1.3372577325863229</v>
      </c>
      <c r="AT336" s="1">
        <f>SUM(AT331:AT335)</f>
        <v>1.3465938872691838</v>
      </c>
      <c r="AU336" s="1">
        <f t="shared" si="229"/>
        <v>1.3554874270808814</v>
      </c>
      <c r="AV336" s="1">
        <f t="shared" si="229"/>
        <v>1.3497551739229205</v>
      </c>
      <c r="AW336" s="1">
        <f>SUM(AW331:AW335)</f>
        <v>1.3437743081395956</v>
      </c>
      <c r="AX336" s="1">
        <f t="shared" ref="AX336:BH336" si="230">SUM(AX331:AX335)</f>
        <v>1.3378916085004118</v>
      </c>
      <c r="AY336" s="1">
        <f t="shared" si="230"/>
        <v>1.3318164797834877</v>
      </c>
      <c r="AZ336" s="1">
        <f t="shared" si="230"/>
        <v>1.3402352333842729</v>
      </c>
      <c r="BA336" s="1">
        <f t="shared" si="230"/>
        <v>1.3486424977948244</v>
      </c>
      <c r="BB336" s="1">
        <f t="shared" si="230"/>
        <v>1.3569922712471911</v>
      </c>
      <c r="BC336" s="1">
        <f t="shared" si="230"/>
        <v>1.3655256778366105</v>
      </c>
      <c r="BD336" s="1">
        <f t="shared" si="230"/>
        <v>1.374235704731118</v>
      </c>
      <c r="BE336" s="1">
        <f t="shared" si="230"/>
        <v>1.3657687772255125</v>
      </c>
      <c r="BF336" s="1">
        <f t="shared" si="230"/>
        <v>1.3575138907808766</v>
      </c>
      <c r="BG336" s="1">
        <f t="shared" si="230"/>
        <v>1.3493985356554876</v>
      </c>
      <c r="BH336" s="1">
        <f t="shared" si="230"/>
        <v>1.3410140669218271</v>
      </c>
      <c r="BI336" s="1">
        <f>SUM(BI331:BI335)</f>
        <v>1.3413707899408354</v>
      </c>
      <c r="BJ336" s="1">
        <f>SUM(BJ331:BJ335)</f>
        <v>1.3413707899408354</v>
      </c>
      <c r="BK336" s="1">
        <f>SUM(BK331:BK335)</f>
        <v>1.3413707899408354</v>
      </c>
      <c r="BL336" s="1">
        <f t="shared" ref="BL336:CA336" si="231">SUM(BL331:BL335)</f>
        <v>1.3413707899408354</v>
      </c>
      <c r="BM336" s="1">
        <f t="shared" si="231"/>
        <v>1.3413707899408354</v>
      </c>
      <c r="BN336" s="1">
        <f t="shared" si="231"/>
        <v>1.3413707899408354</v>
      </c>
      <c r="BO336" s="1">
        <f t="shared" si="231"/>
        <v>1.3413707899408354</v>
      </c>
      <c r="BP336" s="1">
        <f t="shared" si="231"/>
        <v>1.3413707899408354</v>
      </c>
      <c r="BQ336" s="1">
        <f t="shared" si="231"/>
        <v>1.3413707899408354</v>
      </c>
      <c r="BR336" s="1">
        <f t="shared" si="231"/>
        <v>1.3413707899408354</v>
      </c>
      <c r="BS336" s="1">
        <f t="shared" si="231"/>
        <v>1.3413707899408354</v>
      </c>
      <c r="BT336" s="1">
        <f t="shared" si="231"/>
        <v>1.3413707899408354</v>
      </c>
      <c r="BU336" s="1">
        <f t="shared" si="231"/>
        <v>1.3413707899408354</v>
      </c>
      <c r="BV336" s="1">
        <f t="shared" si="231"/>
        <v>1.3413707899408354</v>
      </c>
      <c r="BW336" s="1">
        <f t="shared" si="231"/>
        <v>1.3413707899408354</v>
      </c>
      <c r="BX336" s="1">
        <f t="shared" si="231"/>
        <v>1.3413707899408354</v>
      </c>
      <c r="BY336" s="1">
        <f t="shared" si="231"/>
        <v>1.3413707899408354</v>
      </c>
      <c r="BZ336" s="1">
        <f t="shared" si="231"/>
        <v>1.3413707899408354</v>
      </c>
      <c r="CA336" s="1">
        <f t="shared" si="231"/>
        <v>1.3413707899408354</v>
      </c>
    </row>
    <row r="337" spans="2:79" x14ac:dyDescent="0.35">
      <c r="B337" s="139"/>
    </row>
    <row r="338" spans="2:79" x14ac:dyDescent="0.35">
      <c r="B338" s="139"/>
      <c r="D338" s="1" t="s">
        <v>51</v>
      </c>
      <c r="AD338" s="37"/>
    </row>
    <row r="339" spans="2:79" x14ac:dyDescent="0.35">
      <c r="B339" s="139" t="s">
        <v>265</v>
      </c>
      <c r="D339" t="s">
        <v>0</v>
      </c>
      <c r="F339" t="s">
        <v>36</v>
      </c>
      <c r="AD339">
        <f t="shared" ref="AD339:BI339" si="232">-1383+14.74*AD125+242.8*AD369</f>
        <v>1533.0717665921661</v>
      </c>
      <c r="AE339">
        <f t="shared" si="232"/>
        <v>1527.3721406780262</v>
      </c>
      <c r="AF339">
        <f t="shared" si="232"/>
        <v>1536.1863385501908</v>
      </c>
      <c r="AG339">
        <f t="shared" si="232"/>
        <v>1519.0580793766917</v>
      </c>
      <c r="AH339">
        <f t="shared" si="232"/>
        <v>1520.6039034621119</v>
      </c>
      <c r="AI339">
        <f t="shared" si="232"/>
        <v>1533.020020322891</v>
      </c>
      <c r="AJ339">
        <f t="shared" si="232"/>
        <v>1533.9014088106799</v>
      </c>
      <c r="AK339">
        <f t="shared" si="232"/>
        <v>1534.2008020241042</v>
      </c>
      <c r="AL339">
        <f t="shared" si="232"/>
        <v>1542.9207846341178</v>
      </c>
      <c r="AM339">
        <f t="shared" si="232"/>
        <v>1550.4148633239386</v>
      </c>
      <c r="AN339">
        <f t="shared" si="232"/>
        <v>1554.1137133362413</v>
      </c>
      <c r="AO339">
        <f t="shared" si="232"/>
        <v>1567.5496273694107</v>
      </c>
      <c r="AP339">
        <f t="shared" si="232"/>
        <v>1565.929381529839</v>
      </c>
      <c r="AQ339">
        <f t="shared" si="232"/>
        <v>1573.0622368449315</v>
      </c>
      <c r="AR339">
        <f t="shared" si="232"/>
        <v>1576.6565573664177</v>
      </c>
      <c r="AS339">
        <f t="shared" si="232"/>
        <v>1583.0790637092059</v>
      </c>
      <c r="AT339">
        <f t="shared" si="232"/>
        <v>1611.6898381349008</v>
      </c>
      <c r="AU339">
        <f t="shared" si="232"/>
        <v>1626.6315276331704</v>
      </c>
      <c r="AV339">
        <f t="shared" si="232"/>
        <v>1632.4803546967387</v>
      </c>
      <c r="AW339">
        <f t="shared" si="232"/>
        <v>1635.2476208930041</v>
      </c>
      <c r="AX339">
        <f t="shared" si="232"/>
        <v>1646.4659529526086</v>
      </c>
      <c r="AY339">
        <f t="shared" si="232"/>
        <v>1661.9433245673081</v>
      </c>
      <c r="AZ339">
        <f t="shared" si="232"/>
        <v>1673.2166997089159</v>
      </c>
      <c r="BA339">
        <f t="shared" si="232"/>
        <v>1685.4164367112799</v>
      </c>
      <c r="BB339">
        <f t="shared" si="232"/>
        <v>1691.7797661856628</v>
      </c>
      <c r="BC339">
        <f t="shared" si="232"/>
        <v>1696.8887730663746</v>
      </c>
      <c r="BD339">
        <f t="shared" si="232"/>
        <v>1708.9541686080336</v>
      </c>
      <c r="BE339">
        <f t="shared" si="232"/>
        <v>1717.6191604807357</v>
      </c>
      <c r="BF339">
        <f t="shared" si="232"/>
        <v>1732.6695426095525</v>
      </c>
      <c r="BG339">
        <f t="shared" si="232"/>
        <v>1734.901602649039</v>
      </c>
      <c r="BH339">
        <f t="shared" si="232"/>
        <v>1753.9154731791509</v>
      </c>
      <c r="BI339">
        <f t="shared" si="232"/>
        <v>1769.4817490644668</v>
      </c>
      <c r="BJ339">
        <f t="shared" ref="BJ339:CA339" si="233">-1383+14.74*BJ125+242.8*BJ369</f>
        <v>1782.9766455100139</v>
      </c>
      <c r="BK339">
        <f t="shared" si="233"/>
        <v>1782.9766455100139</v>
      </c>
      <c r="BL339">
        <f t="shared" si="233"/>
        <v>1779.3529906204565</v>
      </c>
      <c r="BM339">
        <f t="shared" si="233"/>
        <v>1778.1451056572705</v>
      </c>
      <c r="BN339">
        <f t="shared" si="233"/>
        <v>1776.9372206940845</v>
      </c>
      <c r="BO339">
        <f t="shared" si="233"/>
        <v>1775.7293357308988</v>
      </c>
      <c r="BP339">
        <f t="shared" si="233"/>
        <v>1774.5214507677128</v>
      </c>
      <c r="BQ339">
        <f t="shared" si="233"/>
        <v>1773.3135658045271</v>
      </c>
      <c r="BR339">
        <f t="shared" si="233"/>
        <v>1773.8088201055198</v>
      </c>
      <c r="BS339">
        <f t="shared" si="233"/>
        <v>1774.3040744065122</v>
      </c>
      <c r="BT339">
        <f t="shared" si="233"/>
        <v>1774.7993287075044</v>
      </c>
      <c r="BU339">
        <f t="shared" si="233"/>
        <v>1775.2945830084971</v>
      </c>
      <c r="BV339">
        <f t="shared" si="233"/>
        <v>1775.7898373094893</v>
      </c>
      <c r="BW339">
        <f t="shared" si="233"/>
        <v>1776.2850916104817</v>
      </c>
      <c r="BX339">
        <f t="shared" si="233"/>
        <v>1776.7803459114743</v>
      </c>
      <c r="BY339">
        <f t="shared" si="233"/>
        <v>1777.2756002124665</v>
      </c>
      <c r="BZ339">
        <f t="shared" si="233"/>
        <v>1777.7708545134592</v>
      </c>
      <c r="CA339">
        <f t="shared" si="233"/>
        <v>1778.2661088144514</v>
      </c>
    </row>
    <row r="340" spans="2:79" x14ac:dyDescent="0.35">
      <c r="B340" s="139" t="s">
        <v>265</v>
      </c>
      <c r="D340" t="s">
        <v>0</v>
      </c>
      <c r="F340" t="s">
        <v>37</v>
      </c>
      <c r="AD340">
        <f t="shared" ref="AD340:BI340" si="234">-1440+14.74*AD126+242.8*AD370</f>
        <v>1461.1809919908394</v>
      </c>
      <c r="AE340">
        <f t="shared" si="234"/>
        <v>1453.5336674667028</v>
      </c>
      <c r="AF340">
        <f t="shared" si="234"/>
        <v>1460.5137302040375</v>
      </c>
      <c r="AG340">
        <f t="shared" si="234"/>
        <v>1441.804034077808</v>
      </c>
      <c r="AH340">
        <f t="shared" si="234"/>
        <v>1441.6481825547532</v>
      </c>
      <c r="AI340">
        <f t="shared" si="234"/>
        <v>1452.2597754629312</v>
      </c>
      <c r="AJ340">
        <f t="shared" si="234"/>
        <v>1451.6798009552106</v>
      </c>
      <c r="AK340">
        <f t="shared" si="234"/>
        <v>1450.4569096033865</v>
      </c>
      <c r="AL340">
        <f t="shared" si="234"/>
        <v>1458.0277389529415</v>
      </c>
      <c r="AM340">
        <f t="shared" si="234"/>
        <v>1465.5799739911288</v>
      </c>
      <c r="AN340">
        <f t="shared" si="234"/>
        <v>1469.6417792465511</v>
      </c>
      <c r="AO340">
        <f t="shared" si="234"/>
        <v>1483.3962466034181</v>
      </c>
      <c r="AP340">
        <f t="shared" si="234"/>
        <v>1482.0962605587838</v>
      </c>
      <c r="AQ340">
        <f t="shared" si="234"/>
        <v>1489.9277819178162</v>
      </c>
      <c r="AR340">
        <f t="shared" si="234"/>
        <v>1493.6417550467977</v>
      </c>
      <c r="AS340">
        <f t="shared" si="234"/>
        <v>1500.8040822127116</v>
      </c>
      <c r="AT340">
        <f t="shared" si="234"/>
        <v>1529.6251025389549</v>
      </c>
      <c r="AU340">
        <f t="shared" si="234"/>
        <v>1544.6290575698031</v>
      </c>
      <c r="AV340">
        <f t="shared" si="234"/>
        <v>1550.2439508694486</v>
      </c>
      <c r="AW340">
        <f t="shared" si="234"/>
        <v>1553.0343802900579</v>
      </c>
      <c r="AX340">
        <f t="shared" si="234"/>
        <v>1564.0707669448052</v>
      </c>
      <c r="AY340">
        <f t="shared" si="234"/>
        <v>1579.6100548558227</v>
      </c>
      <c r="AZ340">
        <f t="shared" si="234"/>
        <v>1588.2073134335571</v>
      </c>
      <c r="BA340">
        <f t="shared" si="234"/>
        <v>1597.8554194847518</v>
      </c>
      <c r="BB340">
        <f t="shared" si="234"/>
        <v>1601.2796519144449</v>
      </c>
      <c r="BC340">
        <f t="shared" si="234"/>
        <v>1603.6473741204052</v>
      </c>
      <c r="BD340">
        <f t="shared" si="234"/>
        <v>1612.8721131222021</v>
      </c>
      <c r="BE340">
        <f t="shared" si="234"/>
        <v>1614.0761088387139</v>
      </c>
      <c r="BF340">
        <f t="shared" si="234"/>
        <v>1621.8998019042397</v>
      </c>
      <c r="BG340">
        <f t="shared" si="234"/>
        <v>1616.8890349858964</v>
      </c>
      <c r="BH340">
        <f t="shared" si="234"/>
        <v>1628.6703326852225</v>
      </c>
      <c r="BI340">
        <f t="shared" si="234"/>
        <v>1644.092595991453</v>
      </c>
      <c r="BJ340">
        <f t="shared" ref="BJ340:CA340" si="235">-1440+14.74*BJ126+242.8*BJ370</f>
        <v>1644.092595991453</v>
      </c>
      <c r="BK340">
        <f t="shared" si="235"/>
        <v>1644.092595991453</v>
      </c>
      <c r="BL340">
        <f t="shared" si="235"/>
        <v>1640.7820958743775</v>
      </c>
      <c r="BM340">
        <f t="shared" si="235"/>
        <v>1639.6785958353523</v>
      </c>
      <c r="BN340">
        <f t="shared" si="235"/>
        <v>1638.5750957963271</v>
      </c>
      <c r="BO340">
        <f t="shared" si="235"/>
        <v>1637.4715957573021</v>
      </c>
      <c r="BP340">
        <f t="shared" si="235"/>
        <v>1636.3680957182769</v>
      </c>
      <c r="BQ340">
        <f t="shared" si="235"/>
        <v>1635.2645956792517</v>
      </c>
      <c r="BR340">
        <f t="shared" si="235"/>
        <v>1635.717050306248</v>
      </c>
      <c r="BS340">
        <f t="shared" si="235"/>
        <v>1636.1695049332443</v>
      </c>
      <c r="BT340">
        <f t="shared" si="235"/>
        <v>1636.6219595602404</v>
      </c>
      <c r="BU340">
        <f t="shared" si="235"/>
        <v>1637.0744141872367</v>
      </c>
      <c r="BV340">
        <f t="shared" si="235"/>
        <v>1637.5268688142326</v>
      </c>
      <c r="BW340">
        <f t="shared" si="235"/>
        <v>1637.9793234412289</v>
      </c>
      <c r="BX340">
        <f t="shared" si="235"/>
        <v>1638.431778068225</v>
      </c>
      <c r="BY340">
        <f t="shared" si="235"/>
        <v>1638.884232695221</v>
      </c>
      <c r="BZ340">
        <f t="shared" si="235"/>
        <v>1639.3366873222174</v>
      </c>
      <c r="CA340">
        <f t="shared" si="235"/>
        <v>1639.7891419492134</v>
      </c>
    </row>
    <row r="341" spans="2:79" x14ac:dyDescent="0.35">
      <c r="B341" s="139" t="s">
        <v>265</v>
      </c>
      <c r="D341" t="s">
        <v>0</v>
      </c>
      <c r="F341" t="s">
        <v>38</v>
      </c>
      <c r="AD341">
        <f t="shared" ref="AD341:BI341" si="236">-1662+14.74*AD127+242.8*AD371</f>
        <v>1107.3504539585749</v>
      </c>
      <c r="AE341">
        <f t="shared" si="236"/>
        <v>1102.5529011584354</v>
      </c>
      <c r="AF341">
        <f t="shared" si="236"/>
        <v>1112.2030808727707</v>
      </c>
      <c r="AG341">
        <f t="shared" si="236"/>
        <v>1096.6672563321206</v>
      </c>
      <c r="AH341">
        <f t="shared" si="236"/>
        <v>1099.5042312565322</v>
      </c>
      <c r="AI341">
        <f t="shared" si="236"/>
        <v>1112.782051095191</v>
      </c>
      <c r="AJ341">
        <f t="shared" si="236"/>
        <v>1115.4182323309005</v>
      </c>
      <c r="AK341">
        <f t="shared" si="236"/>
        <v>1117.5681643519454</v>
      </c>
      <c r="AL341">
        <f t="shared" si="236"/>
        <v>1128.8619644055198</v>
      </c>
      <c r="AM341">
        <f t="shared" si="236"/>
        <v>1136.0922633504099</v>
      </c>
      <c r="AN341">
        <f t="shared" si="236"/>
        <v>1140.7338638666999</v>
      </c>
      <c r="AO341">
        <f t="shared" si="236"/>
        <v>1154.810960732636</v>
      </c>
      <c r="AP341">
        <f t="shared" si="236"/>
        <v>1153.9997950777454</v>
      </c>
      <c r="AQ341">
        <f t="shared" si="236"/>
        <v>1163.0496675934919</v>
      </c>
      <c r="AR341">
        <f t="shared" si="236"/>
        <v>1167.0496141614474</v>
      </c>
      <c r="AS341">
        <f t="shared" si="236"/>
        <v>1175.363392602902</v>
      </c>
      <c r="AT341">
        <f t="shared" si="236"/>
        <v>1204.3189338494708</v>
      </c>
      <c r="AU341">
        <f t="shared" si="236"/>
        <v>1220.891427062299</v>
      </c>
      <c r="AV341">
        <f t="shared" si="236"/>
        <v>1227.5577052029882</v>
      </c>
      <c r="AW341">
        <f t="shared" si="236"/>
        <v>1231.9202921573874</v>
      </c>
      <c r="AX341">
        <f t="shared" si="236"/>
        <v>1244.142963458318</v>
      </c>
      <c r="AY341">
        <f t="shared" si="236"/>
        <v>1261.7019073253678</v>
      </c>
      <c r="AZ341">
        <f t="shared" si="236"/>
        <v>1269.5160088679181</v>
      </c>
      <c r="BA341">
        <f t="shared" si="236"/>
        <v>1278.704512219851</v>
      </c>
      <c r="BB341">
        <f t="shared" si="236"/>
        <v>1281.1787430616487</v>
      </c>
      <c r="BC341">
        <f t="shared" si="236"/>
        <v>1282.6461807177163</v>
      </c>
      <c r="BD341">
        <f t="shared" si="236"/>
        <v>1290.7883464910776</v>
      </c>
      <c r="BE341">
        <f t="shared" si="236"/>
        <v>1292.2323160426363</v>
      </c>
      <c r="BF341">
        <f t="shared" si="236"/>
        <v>1300.7806946201245</v>
      </c>
      <c r="BG341">
        <f t="shared" si="236"/>
        <v>1296.6806653220074</v>
      </c>
      <c r="BH341">
        <f t="shared" si="236"/>
        <v>1309.0414147407939</v>
      </c>
      <c r="BI341">
        <f t="shared" si="236"/>
        <v>1324.1137556282622</v>
      </c>
      <c r="BJ341">
        <f t="shared" ref="BJ341:CA341" si="237">-1662+14.74*BJ127+242.8*BJ371</f>
        <v>1324.1137556282622</v>
      </c>
      <c r="BK341">
        <f t="shared" si="237"/>
        <v>1324.1137556282622</v>
      </c>
      <c r="BL341">
        <f t="shared" si="237"/>
        <v>1321.1978559522679</v>
      </c>
      <c r="BM341">
        <f t="shared" si="237"/>
        <v>1320.225889393603</v>
      </c>
      <c r="BN341">
        <f t="shared" si="237"/>
        <v>1319.2539228349381</v>
      </c>
      <c r="BO341">
        <f t="shared" si="237"/>
        <v>1318.2819562762734</v>
      </c>
      <c r="BP341">
        <f t="shared" si="237"/>
        <v>1317.3099897176085</v>
      </c>
      <c r="BQ341">
        <f t="shared" si="237"/>
        <v>1316.3380231589435</v>
      </c>
      <c r="BR341">
        <f t="shared" si="237"/>
        <v>1316.7365467214277</v>
      </c>
      <c r="BS341">
        <f t="shared" si="237"/>
        <v>1317.1350702839118</v>
      </c>
      <c r="BT341">
        <f t="shared" si="237"/>
        <v>1317.5335938463954</v>
      </c>
      <c r="BU341">
        <f t="shared" si="237"/>
        <v>1317.9321174088795</v>
      </c>
      <c r="BV341">
        <f t="shared" si="237"/>
        <v>1318.3306409713632</v>
      </c>
      <c r="BW341">
        <f t="shared" si="237"/>
        <v>1318.7291645338473</v>
      </c>
      <c r="BX341">
        <f t="shared" si="237"/>
        <v>1319.1276880963312</v>
      </c>
      <c r="BY341">
        <f t="shared" si="237"/>
        <v>1319.5262116588151</v>
      </c>
      <c r="BZ341">
        <f t="shared" si="237"/>
        <v>1319.924735221299</v>
      </c>
      <c r="CA341">
        <f t="shared" si="237"/>
        <v>1320.3232587837826</v>
      </c>
    </row>
    <row r="342" spans="2:79" x14ac:dyDescent="0.35">
      <c r="B342" s="139" t="s">
        <v>265</v>
      </c>
      <c r="D342" t="s">
        <v>0</v>
      </c>
      <c r="F342" t="s">
        <v>39</v>
      </c>
      <c r="AD342">
        <f t="shared" ref="AD342:BI342" si="238">-1771+14.74*AD128+242.8*AD372</f>
        <v>912.8940983258949</v>
      </c>
      <c r="AE342">
        <f t="shared" si="238"/>
        <v>907.54780060856456</v>
      </c>
      <c r="AF342">
        <f t="shared" si="238"/>
        <v>916.61285424472567</v>
      </c>
      <c r="AG342">
        <f t="shared" si="238"/>
        <v>900.73636890718922</v>
      </c>
      <c r="AH342">
        <f t="shared" si="238"/>
        <v>902.96209021028881</v>
      </c>
      <c r="AI342">
        <f t="shared" si="238"/>
        <v>915.64250626842841</v>
      </c>
      <c r="AJ342">
        <f t="shared" si="238"/>
        <v>917.61518728660803</v>
      </c>
      <c r="AK342">
        <f t="shared" si="238"/>
        <v>919.32035049741762</v>
      </c>
      <c r="AL342">
        <f t="shared" si="238"/>
        <v>930.01219819077073</v>
      </c>
      <c r="AM342">
        <f t="shared" si="238"/>
        <v>938.19169080141614</v>
      </c>
      <c r="AN342">
        <f t="shared" si="238"/>
        <v>943.9455504836842</v>
      </c>
      <c r="AO342">
        <f t="shared" si="238"/>
        <v>959.05547930636294</v>
      </c>
      <c r="AP342">
        <f t="shared" si="238"/>
        <v>959.505790766264</v>
      </c>
      <c r="AQ342">
        <f t="shared" si="238"/>
        <v>969.77791706179664</v>
      </c>
      <c r="AR342">
        <f t="shared" si="238"/>
        <v>974.89395621660378</v>
      </c>
      <c r="AS342">
        <f t="shared" si="238"/>
        <v>984.44900782043578</v>
      </c>
      <c r="AT342">
        <f t="shared" si="238"/>
        <v>1014.4110759413647</v>
      </c>
      <c r="AU342">
        <f t="shared" si="238"/>
        <v>1029.8018945533395</v>
      </c>
      <c r="AV342">
        <f t="shared" si="238"/>
        <v>1035.3257485527274</v>
      </c>
      <c r="AW342">
        <f t="shared" si="238"/>
        <v>1038.6474545966025</v>
      </c>
      <c r="AX342">
        <f t="shared" si="238"/>
        <v>1049.6247375028088</v>
      </c>
      <c r="AY342">
        <f t="shared" si="238"/>
        <v>1066.1766705079358</v>
      </c>
      <c r="AZ342">
        <f t="shared" si="238"/>
        <v>1075.9617239979632</v>
      </c>
      <c r="BA342">
        <f t="shared" si="238"/>
        <v>1087.3471625898023</v>
      </c>
      <c r="BB342">
        <f t="shared" si="238"/>
        <v>1091.9093476933101</v>
      </c>
      <c r="BC342">
        <f t="shared" si="238"/>
        <v>1095.4832819464996</v>
      </c>
      <c r="BD342">
        <f t="shared" si="238"/>
        <v>1105.6563523954876</v>
      </c>
      <c r="BE342">
        <f t="shared" si="238"/>
        <v>1108.7985519404556</v>
      </c>
      <c r="BF342">
        <f t="shared" si="238"/>
        <v>1118.9945433441148</v>
      </c>
      <c r="BG342">
        <f t="shared" si="238"/>
        <v>1116.7072356356118</v>
      </c>
      <c r="BH342">
        <f t="shared" si="238"/>
        <v>1130.6231962137938</v>
      </c>
      <c r="BI342">
        <f t="shared" si="238"/>
        <v>1145.3819474039863</v>
      </c>
      <c r="BJ342">
        <f t="shared" ref="BJ342:CA342" si="239">-1771+14.74*BJ128+242.8*BJ372</f>
        <v>1145.3819474039863</v>
      </c>
      <c r="BK342">
        <f t="shared" si="239"/>
        <v>1145.3819474039863</v>
      </c>
      <c r="BL342">
        <f t="shared" si="239"/>
        <v>1143.1472457824989</v>
      </c>
      <c r="BM342">
        <f t="shared" si="239"/>
        <v>1142.4023452420029</v>
      </c>
      <c r="BN342">
        <f t="shared" si="239"/>
        <v>1141.6574447015071</v>
      </c>
      <c r="BO342">
        <f t="shared" si="239"/>
        <v>1140.9125441610113</v>
      </c>
      <c r="BP342">
        <f t="shared" si="239"/>
        <v>1140.1676436205155</v>
      </c>
      <c r="BQ342">
        <f t="shared" si="239"/>
        <v>1139.4227430800195</v>
      </c>
      <c r="BR342">
        <f t="shared" si="239"/>
        <v>1139.7281655397207</v>
      </c>
      <c r="BS342">
        <f t="shared" si="239"/>
        <v>1140.033587999422</v>
      </c>
      <c r="BT342">
        <f t="shared" si="239"/>
        <v>1140.3390104591228</v>
      </c>
      <c r="BU342">
        <f t="shared" si="239"/>
        <v>1140.6444329188241</v>
      </c>
      <c r="BV342">
        <f t="shared" si="239"/>
        <v>1140.9498553785249</v>
      </c>
      <c r="BW342">
        <f t="shared" si="239"/>
        <v>1141.255277838226</v>
      </c>
      <c r="BX342">
        <f t="shared" si="239"/>
        <v>1141.5607002979273</v>
      </c>
      <c r="BY342">
        <f t="shared" si="239"/>
        <v>1141.8661227576281</v>
      </c>
      <c r="BZ342">
        <f t="shared" si="239"/>
        <v>1142.1715452173294</v>
      </c>
      <c r="CA342">
        <f t="shared" si="239"/>
        <v>1142.4769676770302</v>
      </c>
    </row>
    <row r="343" spans="2:79" x14ac:dyDescent="0.35">
      <c r="B343" s="139" t="s">
        <v>265</v>
      </c>
      <c r="D343" t="s">
        <v>0</v>
      </c>
      <c r="F343" t="s">
        <v>40</v>
      </c>
      <c r="AD343">
        <f t="shared" ref="AD343:BI343" si="240">-1814+14.74*AD129+242.8*AD373</f>
        <v>800.81500787914797</v>
      </c>
      <c r="AE343">
        <f t="shared" si="240"/>
        <v>790.68072507969418</v>
      </c>
      <c r="AF343">
        <f t="shared" si="240"/>
        <v>795.0054064434471</v>
      </c>
      <c r="AG343">
        <f t="shared" si="240"/>
        <v>775.08190654412215</v>
      </c>
      <c r="AH343">
        <f t="shared" si="240"/>
        <v>772.9391402572121</v>
      </c>
      <c r="AI343">
        <f t="shared" si="240"/>
        <v>780.73102478958799</v>
      </c>
      <c r="AJ343">
        <f t="shared" si="240"/>
        <v>778.45600765275003</v>
      </c>
      <c r="AK343">
        <f t="shared" si="240"/>
        <v>776.30611630388671</v>
      </c>
      <c r="AL343">
        <f t="shared" si="240"/>
        <v>782.67622955353568</v>
      </c>
      <c r="AM343">
        <f t="shared" si="240"/>
        <v>788.4287389326862</v>
      </c>
      <c r="AN343">
        <f t="shared" si="240"/>
        <v>792.44905878543432</v>
      </c>
      <c r="AO343">
        <f t="shared" si="240"/>
        <v>805.67884671514184</v>
      </c>
      <c r="AP343">
        <f t="shared" si="240"/>
        <v>805.0557724240507</v>
      </c>
      <c r="AQ343">
        <f t="shared" si="240"/>
        <v>814.30692056711746</v>
      </c>
      <c r="AR343">
        <f t="shared" si="240"/>
        <v>817.77829757959626</v>
      </c>
      <c r="AS343">
        <f t="shared" si="240"/>
        <v>825.90860411946323</v>
      </c>
      <c r="AT343">
        <f t="shared" si="240"/>
        <v>854.01589169267481</v>
      </c>
      <c r="AU343">
        <f t="shared" si="240"/>
        <v>872.85239835764764</v>
      </c>
      <c r="AV343">
        <f t="shared" si="240"/>
        <v>881.47026006148667</v>
      </c>
      <c r="AW343">
        <f t="shared" si="240"/>
        <v>888.05857830753098</v>
      </c>
      <c r="AX343">
        <f t="shared" si="240"/>
        <v>901.73786976809265</v>
      </c>
      <c r="AY343">
        <f t="shared" si="240"/>
        <v>921.89298544112489</v>
      </c>
      <c r="AZ343">
        <f t="shared" si="240"/>
        <v>930.03776244171058</v>
      </c>
      <c r="BA343">
        <f t="shared" si="240"/>
        <v>940.1618499637068</v>
      </c>
      <c r="BB343">
        <f t="shared" si="240"/>
        <v>943.50803966284866</v>
      </c>
      <c r="BC343">
        <f t="shared" si="240"/>
        <v>945.48959440970043</v>
      </c>
      <c r="BD343">
        <f t="shared" si="240"/>
        <v>953.8995326198667</v>
      </c>
      <c r="BE343">
        <f t="shared" si="240"/>
        <v>958.27822260204766</v>
      </c>
      <c r="BF343">
        <f t="shared" si="240"/>
        <v>969.87602727326657</v>
      </c>
      <c r="BG343">
        <f t="shared" si="240"/>
        <v>969.3059365061979</v>
      </c>
      <c r="BH343">
        <f t="shared" si="240"/>
        <v>984.34398291064213</v>
      </c>
      <c r="BI343">
        <f t="shared" si="240"/>
        <v>999.29835393493408</v>
      </c>
      <c r="BJ343">
        <f t="shared" ref="BJ343:CA343" si="241">-1814+14.74*BJ129+242.8*BJ373</f>
        <v>999.29835393493408</v>
      </c>
      <c r="BK343">
        <f t="shared" si="241"/>
        <v>999.29835393493408</v>
      </c>
      <c r="BL343">
        <f t="shared" si="241"/>
        <v>998.03080059705871</v>
      </c>
      <c r="BM343">
        <f t="shared" si="241"/>
        <v>997.60828281776685</v>
      </c>
      <c r="BN343">
        <f t="shared" si="241"/>
        <v>997.18576503847498</v>
      </c>
      <c r="BO343">
        <f t="shared" si="241"/>
        <v>996.76324725918312</v>
      </c>
      <c r="BP343">
        <f t="shared" si="241"/>
        <v>996.34072947989125</v>
      </c>
      <c r="BQ343">
        <f t="shared" si="241"/>
        <v>995.91821170059961</v>
      </c>
      <c r="BR343">
        <f t="shared" si="241"/>
        <v>996.09145149893948</v>
      </c>
      <c r="BS343">
        <f t="shared" si="241"/>
        <v>996.26469129727934</v>
      </c>
      <c r="BT343">
        <f t="shared" si="241"/>
        <v>996.43793109561921</v>
      </c>
      <c r="BU343">
        <f t="shared" si="241"/>
        <v>996.61117089395907</v>
      </c>
      <c r="BV343">
        <f t="shared" si="241"/>
        <v>996.78441069229871</v>
      </c>
      <c r="BW343">
        <f t="shared" si="241"/>
        <v>996.95765049063857</v>
      </c>
      <c r="BX343">
        <f t="shared" si="241"/>
        <v>997.13089028897843</v>
      </c>
      <c r="BY343">
        <f t="shared" si="241"/>
        <v>997.3041300873183</v>
      </c>
      <c r="BZ343">
        <f t="shared" si="241"/>
        <v>997.47736988565816</v>
      </c>
      <c r="CA343">
        <f t="shared" si="241"/>
        <v>997.65060968399803</v>
      </c>
    </row>
    <row r="344" spans="2:79" x14ac:dyDescent="0.35">
      <c r="B344" s="139"/>
    </row>
    <row r="345" spans="2:79" x14ac:dyDescent="0.35">
      <c r="B345" s="139"/>
      <c r="D345" s="1" t="s">
        <v>51</v>
      </c>
    </row>
    <row r="346" spans="2:79" x14ac:dyDescent="0.35">
      <c r="B346" s="139" t="s">
        <v>265</v>
      </c>
      <c r="D346" t="s">
        <v>2</v>
      </c>
      <c r="F346" t="s">
        <v>36</v>
      </c>
      <c r="AD346">
        <f t="shared" ref="AD346:BJ346" si="242">-1383+14.74*AD134+242.8*AD377</f>
        <v>1066.5137198277059</v>
      </c>
      <c r="AE346">
        <f t="shared" si="242"/>
        <v>1057.0271200053987</v>
      </c>
      <c r="AF346">
        <f t="shared" si="242"/>
        <v>1061.558211071683</v>
      </c>
      <c r="AG346">
        <f t="shared" si="242"/>
        <v>1044.5111161963516</v>
      </c>
      <c r="AH346">
        <f t="shared" si="242"/>
        <v>1045.4451081396212</v>
      </c>
      <c r="AI346">
        <f t="shared" si="242"/>
        <v>1055.8701137325193</v>
      </c>
      <c r="AJ346">
        <f t="shared" si="242"/>
        <v>1060.5705698516508</v>
      </c>
      <c r="AK346">
        <f t="shared" si="242"/>
        <v>1061.6586849278285</v>
      </c>
      <c r="AL346">
        <f t="shared" si="242"/>
        <v>1078.3849600532858</v>
      </c>
      <c r="AM346">
        <f t="shared" si="242"/>
        <v>1086.1990049739077</v>
      </c>
      <c r="AN346">
        <f t="shared" si="242"/>
        <v>1093.5623444728174</v>
      </c>
      <c r="AO346">
        <f t="shared" si="242"/>
        <v>1109.6843415980006</v>
      </c>
      <c r="AP346">
        <f t="shared" si="242"/>
        <v>1110.4415531936309</v>
      </c>
      <c r="AQ346">
        <f t="shared" si="242"/>
        <v>1122.5004679489477</v>
      </c>
      <c r="AR346">
        <f t="shared" si="242"/>
        <v>1123.9187966368263</v>
      </c>
      <c r="AS346">
        <f t="shared" si="242"/>
        <v>1137.9569546138628</v>
      </c>
      <c r="AT346">
        <f t="shared" si="242"/>
        <v>1162.0445593815837</v>
      </c>
      <c r="AU346">
        <f t="shared" si="242"/>
        <v>1180.6299945909079</v>
      </c>
      <c r="AV346">
        <f t="shared" si="242"/>
        <v>1185.8783717003444</v>
      </c>
      <c r="AW346">
        <f t="shared" si="242"/>
        <v>1192.6673559561787</v>
      </c>
      <c r="AX346">
        <f t="shared" si="242"/>
        <v>1202.9647020778787</v>
      </c>
      <c r="AY346">
        <f t="shared" si="242"/>
        <v>1223.9478514420161</v>
      </c>
      <c r="AZ346">
        <f t="shared" si="242"/>
        <v>1229.7533333289534</v>
      </c>
      <c r="BA346">
        <f t="shared" si="242"/>
        <v>1239.8470842677127</v>
      </c>
      <c r="BB346">
        <f t="shared" si="242"/>
        <v>1241.5344220657087</v>
      </c>
      <c r="BC346">
        <f t="shared" si="242"/>
        <v>1242.8909130468671</v>
      </c>
      <c r="BD346">
        <f t="shared" si="242"/>
        <v>1252.4295063185832</v>
      </c>
      <c r="BE346">
        <f t="shared" si="242"/>
        <v>1250.1111566626269</v>
      </c>
      <c r="BF346">
        <f t="shared" si="242"/>
        <v>1256.5967509849622</v>
      </c>
      <c r="BG346">
        <f t="shared" si="242"/>
        <v>1250.7617723033998</v>
      </c>
      <c r="BH346">
        <f t="shared" si="242"/>
        <v>1261.1320994134385</v>
      </c>
      <c r="BI346">
        <f t="shared" si="242"/>
        <v>1273.7037647074326</v>
      </c>
      <c r="BJ346">
        <f t="shared" si="242"/>
        <v>1273.7037647074326</v>
      </c>
      <c r="BK346">
        <f>-1383+14.74*BK134+242.8*BK381</f>
        <v>1366.4615696534825</v>
      </c>
      <c r="BL346">
        <f t="shared" ref="BL346:CA346" si="243">-1383+14.74*BL134+242.8*BL377</f>
        <v>1270.789716047926</v>
      </c>
      <c r="BM346">
        <f t="shared" si="243"/>
        <v>1269.8183664947574</v>
      </c>
      <c r="BN346">
        <f t="shared" si="243"/>
        <v>1268.8470169415887</v>
      </c>
      <c r="BO346">
        <f t="shared" si="243"/>
        <v>1267.87566738842</v>
      </c>
      <c r="BP346">
        <f t="shared" si="243"/>
        <v>1266.904317835251</v>
      </c>
      <c r="BQ346">
        <f t="shared" si="243"/>
        <v>1265.9329682820821</v>
      </c>
      <c r="BR346">
        <f t="shared" si="243"/>
        <v>1266.1157970418399</v>
      </c>
      <c r="BS346">
        <f t="shared" si="243"/>
        <v>1266.2986258015976</v>
      </c>
      <c r="BT346">
        <f t="shared" si="243"/>
        <v>1266.4814545613553</v>
      </c>
      <c r="BU346">
        <f t="shared" si="243"/>
        <v>1266.6642833211131</v>
      </c>
      <c r="BV346">
        <f t="shared" si="243"/>
        <v>1266.8471120808708</v>
      </c>
      <c r="BW346">
        <f t="shared" si="243"/>
        <v>1267.0299408406286</v>
      </c>
      <c r="BX346">
        <f t="shared" si="243"/>
        <v>1267.2127696003863</v>
      </c>
      <c r="BY346">
        <f t="shared" si="243"/>
        <v>1267.3955983601438</v>
      </c>
      <c r="BZ346">
        <f t="shared" si="243"/>
        <v>1267.5784271199016</v>
      </c>
      <c r="CA346">
        <f t="shared" si="243"/>
        <v>1267.7612558796593</v>
      </c>
    </row>
    <row r="347" spans="2:79" x14ac:dyDescent="0.35">
      <c r="B347" s="139" t="s">
        <v>265</v>
      </c>
      <c r="D347" t="s">
        <v>2</v>
      </c>
      <c r="F347" t="s">
        <v>37</v>
      </c>
      <c r="AD347">
        <f t="shared" ref="AD347:BI347" si="244">-1440+14.74*AD135+242.8*AD378</f>
        <v>1020.9987300244773</v>
      </c>
      <c r="AE347">
        <f t="shared" si="244"/>
        <v>1014.0568231356972</v>
      </c>
      <c r="AF347">
        <f t="shared" si="244"/>
        <v>1021.4533140550895</v>
      </c>
      <c r="AG347">
        <f t="shared" si="244"/>
        <v>1006.6268226270249</v>
      </c>
      <c r="AH347">
        <f t="shared" si="244"/>
        <v>1009.7302617257283</v>
      </c>
      <c r="AI347">
        <f t="shared" si="244"/>
        <v>1022.7475551732828</v>
      </c>
      <c r="AJ347">
        <f t="shared" si="244"/>
        <v>1029.0706630550521</v>
      </c>
      <c r="AK347">
        <f t="shared" si="244"/>
        <v>1031.8564795504994</v>
      </c>
      <c r="AL347">
        <f t="shared" si="244"/>
        <v>1050.0979896069407</v>
      </c>
      <c r="AM347">
        <f t="shared" si="244"/>
        <v>1060.5621159170237</v>
      </c>
      <c r="AN347">
        <f t="shared" si="244"/>
        <v>1070.3553251345725</v>
      </c>
      <c r="AO347">
        <f t="shared" si="244"/>
        <v>1088.9338213868411</v>
      </c>
      <c r="AP347">
        <f t="shared" si="244"/>
        <v>1091.7358985505305</v>
      </c>
      <c r="AQ347">
        <f t="shared" si="244"/>
        <v>1103.5673659658319</v>
      </c>
      <c r="AR347">
        <f t="shared" si="244"/>
        <v>1104.948978890362</v>
      </c>
      <c r="AS347">
        <f t="shared" si="244"/>
        <v>1118.5349753373951</v>
      </c>
      <c r="AT347">
        <f t="shared" si="244"/>
        <v>1143.9573392423415</v>
      </c>
      <c r="AU347">
        <f t="shared" si="244"/>
        <v>1162.1064127980312</v>
      </c>
      <c r="AV347">
        <f t="shared" si="244"/>
        <v>1166.7850032578554</v>
      </c>
      <c r="AW347">
        <f t="shared" si="244"/>
        <v>1172.4430531505379</v>
      </c>
      <c r="AX347">
        <f t="shared" si="244"/>
        <v>1182.4340220179913</v>
      </c>
      <c r="AY347">
        <f t="shared" si="244"/>
        <v>1201.8947237691057</v>
      </c>
      <c r="AZ347">
        <f t="shared" si="244"/>
        <v>1215.4427407085009</v>
      </c>
      <c r="BA347">
        <f t="shared" si="244"/>
        <v>1232.4386343061572</v>
      </c>
      <c r="BB347">
        <f t="shared" si="244"/>
        <v>1240.5809078240356</v>
      </c>
      <c r="BC347">
        <f t="shared" si="244"/>
        <v>1249.2898465929563</v>
      </c>
      <c r="BD347">
        <f t="shared" si="244"/>
        <v>1265.8530780996862</v>
      </c>
      <c r="BE347">
        <f t="shared" si="244"/>
        <v>1259.7449145284786</v>
      </c>
      <c r="BF347">
        <f t="shared" si="244"/>
        <v>1262.5789410373086</v>
      </c>
      <c r="BG347">
        <f t="shared" si="244"/>
        <v>1252.8356432631426</v>
      </c>
      <c r="BH347">
        <f t="shared" si="244"/>
        <v>1260.094658684968</v>
      </c>
      <c r="BI347">
        <f t="shared" si="244"/>
        <v>1273.0989478922891</v>
      </c>
      <c r="BJ347">
        <f t="shared" ref="BJ347:CA347" si="245">-1440+14.74*BJ135+242.8*BJ378</f>
        <v>1273.0989478922891</v>
      </c>
      <c r="BK347">
        <f t="shared" si="245"/>
        <v>1273.0989478922891</v>
      </c>
      <c r="BL347">
        <f t="shared" si="245"/>
        <v>1269.8208724211843</v>
      </c>
      <c r="BM347">
        <f t="shared" si="245"/>
        <v>1268.7281805974826</v>
      </c>
      <c r="BN347">
        <f t="shared" si="245"/>
        <v>1267.6354887737812</v>
      </c>
      <c r="BO347">
        <f t="shared" si="245"/>
        <v>1266.5427969500797</v>
      </c>
      <c r="BP347">
        <f t="shared" si="245"/>
        <v>1265.450105126378</v>
      </c>
      <c r="BQ347">
        <f t="shared" si="245"/>
        <v>1264.3574133026764</v>
      </c>
      <c r="BR347">
        <f t="shared" si="245"/>
        <v>1264.5630812728455</v>
      </c>
      <c r="BS347">
        <f t="shared" si="245"/>
        <v>1264.7687492430143</v>
      </c>
      <c r="BT347">
        <f t="shared" si="245"/>
        <v>1264.9744172131832</v>
      </c>
      <c r="BU347">
        <f t="shared" si="245"/>
        <v>1265.1800851833523</v>
      </c>
      <c r="BV347">
        <f t="shared" si="245"/>
        <v>1265.3857531535214</v>
      </c>
      <c r="BW347">
        <f t="shared" si="245"/>
        <v>1265.59142112369</v>
      </c>
      <c r="BX347">
        <f t="shared" si="245"/>
        <v>1265.7970890938591</v>
      </c>
      <c r="BY347">
        <f t="shared" si="245"/>
        <v>1266.0027570640279</v>
      </c>
      <c r="BZ347">
        <f t="shared" si="245"/>
        <v>1266.2084250341968</v>
      </c>
      <c r="CA347">
        <f t="shared" si="245"/>
        <v>1266.4140930043659</v>
      </c>
    </row>
    <row r="348" spans="2:79" x14ac:dyDescent="0.35">
      <c r="B348" s="139" t="s">
        <v>265</v>
      </c>
      <c r="D348" t="s">
        <v>2</v>
      </c>
      <c r="F348" t="s">
        <v>38</v>
      </c>
      <c r="AD348">
        <f t="shared" ref="AD348:BI348" si="246">-1662+14.74*AD136+242.8*AD379</f>
        <v>692.48420879106425</v>
      </c>
      <c r="AE348">
        <f t="shared" si="246"/>
        <v>683.38492295083461</v>
      </c>
      <c r="AF348">
        <f t="shared" si="246"/>
        <v>689.21128777427498</v>
      </c>
      <c r="AG348">
        <f t="shared" si="246"/>
        <v>672.61782912513968</v>
      </c>
      <c r="AH348">
        <f t="shared" si="246"/>
        <v>674.14597307004124</v>
      </c>
      <c r="AI348">
        <f t="shared" si="246"/>
        <v>685.57231370416457</v>
      </c>
      <c r="AJ348">
        <f t="shared" si="246"/>
        <v>690.86749756726545</v>
      </c>
      <c r="AK348">
        <f t="shared" si="246"/>
        <v>692.61779545736431</v>
      </c>
      <c r="AL348">
        <f t="shared" si="246"/>
        <v>710.62673812227285</v>
      </c>
      <c r="AM348">
        <f t="shared" si="246"/>
        <v>720.27353773929281</v>
      </c>
      <c r="AN348">
        <f t="shared" si="246"/>
        <v>728.67138737130199</v>
      </c>
      <c r="AO348">
        <f t="shared" si="246"/>
        <v>746.12881884325793</v>
      </c>
      <c r="AP348">
        <f t="shared" si="246"/>
        <v>747.90003107070447</v>
      </c>
      <c r="AQ348">
        <f t="shared" si="246"/>
        <v>761.86612177177926</v>
      </c>
      <c r="AR348">
        <f t="shared" si="246"/>
        <v>764.49101824293439</v>
      </c>
      <c r="AS348">
        <f t="shared" si="246"/>
        <v>780.27128188453639</v>
      </c>
      <c r="AT348">
        <f t="shared" si="246"/>
        <v>806.60702892231916</v>
      </c>
      <c r="AU348">
        <f t="shared" si="246"/>
        <v>825.87572759838372</v>
      </c>
      <c r="AV348">
        <f t="shared" si="246"/>
        <v>830.32055817317905</v>
      </c>
      <c r="AW348">
        <f t="shared" si="246"/>
        <v>835.99436582637418</v>
      </c>
      <c r="AX348">
        <f t="shared" si="246"/>
        <v>845.58151402159683</v>
      </c>
      <c r="AY348">
        <f t="shared" si="246"/>
        <v>865.00647624786734</v>
      </c>
      <c r="AZ348">
        <f t="shared" si="246"/>
        <v>877.69403040358952</v>
      </c>
      <c r="BA348">
        <f t="shared" si="246"/>
        <v>894.06491670668811</v>
      </c>
      <c r="BB348">
        <f t="shared" si="246"/>
        <v>901.48404083909486</v>
      </c>
      <c r="BC348">
        <f t="shared" si="246"/>
        <v>909.32253142532818</v>
      </c>
      <c r="BD348">
        <f t="shared" si="246"/>
        <v>925.60311326569285</v>
      </c>
      <c r="BE348">
        <f t="shared" si="246"/>
        <v>924.16583682342525</v>
      </c>
      <c r="BF348">
        <f t="shared" si="246"/>
        <v>932.00744585462553</v>
      </c>
      <c r="BG348">
        <f t="shared" si="246"/>
        <v>927.05525258944181</v>
      </c>
      <c r="BH348">
        <f t="shared" si="246"/>
        <v>939.75543595689919</v>
      </c>
      <c r="BI348">
        <f t="shared" si="246"/>
        <v>952.86684099301806</v>
      </c>
      <c r="BJ348">
        <f t="shared" ref="BJ348:CA348" si="247">-1662+14.74*BJ136+242.8*BJ379</f>
        <v>952.86684099301806</v>
      </c>
      <c r="BK348">
        <f t="shared" si="247"/>
        <v>952.86684099301806</v>
      </c>
      <c r="BL348">
        <f t="shared" si="247"/>
        <v>950.13053267077316</v>
      </c>
      <c r="BM348">
        <f t="shared" si="247"/>
        <v>949.21842989669153</v>
      </c>
      <c r="BN348">
        <f t="shared" si="247"/>
        <v>948.3063271226099</v>
      </c>
      <c r="BO348">
        <f t="shared" si="247"/>
        <v>947.39422434852827</v>
      </c>
      <c r="BP348">
        <f t="shared" si="247"/>
        <v>946.48212157444664</v>
      </c>
      <c r="BQ348">
        <f t="shared" si="247"/>
        <v>945.57001880036501</v>
      </c>
      <c r="BR348">
        <f t="shared" si="247"/>
        <v>945.74169604921212</v>
      </c>
      <c r="BS348">
        <f t="shared" si="247"/>
        <v>945.91337329805924</v>
      </c>
      <c r="BT348">
        <f t="shared" si="247"/>
        <v>946.08505054690636</v>
      </c>
      <c r="BU348">
        <f t="shared" si="247"/>
        <v>946.25672779575348</v>
      </c>
      <c r="BV348">
        <f t="shared" si="247"/>
        <v>946.42840504460082</v>
      </c>
      <c r="BW348">
        <f t="shared" si="247"/>
        <v>946.60008229344771</v>
      </c>
      <c r="BX348">
        <f t="shared" si="247"/>
        <v>946.77175954229506</v>
      </c>
      <c r="BY348">
        <f t="shared" si="247"/>
        <v>946.94343679114195</v>
      </c>
      <c r="BZ348">
        <f t="shared" si="247"/>
        <v>947.11511403998907</v>
      </c>
      <c r="CA348">
        <f t="shared" si="247"/>
        <v>947.28679128883641</v>
      </c>
    </row>
    <row r="349" spans="2:79" x14ac:dyDescent="0.35">
      <c r="B349" s="139" t="s">
        <v>265</v>
      </c>
      <c r="D349" t="s">
        <v>2</v>
      </c>
      <c r="F349" t="s">
        <v>39</v>
      </c>
      <c r="AD349">
        <f t="shared" ref="AD349:BI349" si="248">-1771+14.74*AD137+242.8*AD380</f>
        <v>536.22645190537833</v>
      </c>
      <c r="AE349">
        <f t="shared" si="248"/>
        <v>525.15531252139272</v>
      </c>
      <c r="AF349">
        <f t="shared" si="248"/>
        <v>529.00751049540122</v>
      </c>
      <c r="AG349">
        <f t="shared" si="248"/>
        <v>510.29965866284601</v>
      </c>
      <c r="AH349">
        <f t="shared" si="248"/>
        <v>509.86373081806096</v>
      </c>
      <c r="AI349">
        <f t="shared" si="248"/>
        <v>519.20325582210444</v>
      </c>
      <c r="AJ349">
        <f t="shared" si="248"/>
        <v>522.72608377950155</v>
      </c>
      <c r="AK349">
        <f t="shared" si="248"/>
        <v>522.7549295213455</v>
      </c>
      <c r="AL349">
        <f t="shared" si="248"/>
        <v>538.77495339044344</v>
      </c>
      <c r="AM349">
        <f t="shared" si="248"/>
        <v>546.2324412208975</v>
      </c>
      <c r="AN349">
        <f t="shared" si="248"/>
        <v>552.45247970944115</v>
      </c>
      <c r="AO349">
        <f t="shared" si="248"/>
        <v>567.84106980028923</v>
      </c>
      <c r="AP349">
        <f t="shared" si="248"/>
        <v>567.71251907152077</v>
      </c>
      <c r="AQ349">
        <f t="shared" si="248"/>
        <v>583.47097008577748</v>
      </c>
      <c r="AR349">
        <f t="shared" si="248"/>
        <v>587.81487100973868</v>
      </c>
      <c r="AS349">
        <f t="shared" si="248"/>
        <v>605.19648943632342</v>
      </c>
      <c r="AT349">
        <f t="shared" si="248"/>
        <v>633.03903767578026</v>
      </c>
      <c r="AU349">
        <f t="shared" si="248"/>
        <v>652.46030994081457</v>
      </c>
      <c r="AV349">
        <f t="shared" si="248"/>
        <v>656.96594350589589</v>
      </c>
      <c r="AW349">
        <f t="shared" si="248"/>
        <v>662.92784877813301</v>
      </c>
      <c r="AX349">
        <f t="shared" si="248"/>
        <v>672.60156230738721</v>
      </c>
      <c r="AY349">
        <f t="shared" si="248"/>
        <v>692.22574085654992</v>
      </c>
      <c r="AZ349">
        <f t="shared" si="248"/>
        <v>702.49491888962029</v>
      </c>
      <c r="BA349">
        <f t="shared" si="248"/>
        <v>716.5565222258997</v>
      </c>
      <c r="BB349">
        <f t="shared" si="248"/>
        <v>721.69663602054857</v>
      </c>
      <c r="BC349">
        <f t="shared" si="248"/>
        <v>727.01239910211166</v>
      </c>
      <c r="BD349">
        <f t="shared" si="248"/>
        <v>740.86635953533687</v>
      </c>
      <c r="BE349">
        <f t="shared" si="248"/>
        <v>740.22735126298699</v>
      </c>
      <c r="BF349">
        <f t="shared" si="248"/>
        <v>748.79044086619797</v>
      </c>
      <c r="BG349">
        <f t="shared" si="248"/>
        <v>744.6508252459596</v>
      </c>
      <c r="BH349">
        <f t="shared" si="248"/>
        <v>757.85513804462812</v>
      </c>
      <c r="BI349">
        <f t="shared" si="248"/>
        <v>770.9876037520155</v>
      </c>
      <c r="BJ349">
        <f t="shared" ref="BJ349:CA349" si="249">-1771+14.74*BJ137+242.8*BJ380</f>
        <v>770.9876037520155</v>
      </c>
      <c r="BK349">
        <f t="shared" si="249"/>
        <v>770.9876037520155</v>
      </c>
      <c r="BL349">
        <f t="shared" si="249"/>
        <v>769.09335362328329</v>
      </c>
      <c r="BM349">
        <f t="shared" si="249"/>
        <v>768.46193691370604</v>
      </c>
      <c r="BN349">
        <f t="shared" si="249"/>
        <v>767.83052020412856</v>
      </c>
      <c r="BO349">
        <f t="shared" si="249"/>
        <v>767.19910349455131</v>
      </c>
      <c r="BP349">
        <f t="shared" si="249"/>
        <v>766.56768678497383</v>
      </c>
      <c r="BQ349">
        <f t="shared" si="249"/>
        <v>765.93627007539635</v>
      </c>
      <c r="BR349">
        <f t="shared" si="249"/>
        <v>766.05511620398693</v>
      </c>
      <c r="BS349">
        <f t="shared" si="249"/>
        <v>766.17396233257773</v>
      </c>
      <c r="BT349">
        <f t="shared" si="249"/>
        <v>766.29280846116808</v>
      </c>
      <c r="BU349">
        <f t="shared" si="249"/>
        <v>766.41165458975888</v>
      </c>
      <c r="BV349">
        <f t="shared" si="249"/>
        <v>766.53050071834946</v>
      </c>
      <c r="BW349">
        <f t="shared" si="249"/>
        <v>766.64934684694003</v>
      </c>
      <c r="BX349">
        <f t="shared" si="249"/>
        <v>766.76819297553061</v>
      </c>
      <c r="BY349">
        <f t="shared" si="249"/>
        <v>766.88703910412119</v>
      </c>
      <c r="BZ349">
        <f t="shared" si="249"/>
        <v>767.00588523271176</v>
      </c>
      <c r="CA349">
        <f t="shared" si="249"/>
        <v>767.12473136130257</v>
      </c>
    </row>
    <row r="350" spans="2:79" x14ac:dyDescent="0.35">
      <c r="B350" s="139" t="s">
        <v>265</v>
      </c>
      <c r="D350" t="s">
        <v>2</v>
      </c>
      <c r="F350" t="s">
        <v>40</v>
      </c>
      <c r="AD350">
        <f t="shared" ref="AD350:BI350" si="250">-1814+14.74*AD138+242.8*AD381</f>
        <v>625.44854397016888</v>
      </c>
      <c r="AE350">
        <f t="shared" si="250"/>
        <v>609.29085638588458</v>
      </c>
      <c r="AF350">
        <f t="shared" si="250"/>
        <v>607.1715281713166</v>
      </c>
      <c r="AG350">
        <f t="shared" si="250"/>
        <v>582.72963222499402</v>
      </c>
      <c r="AH350">
        <f t="shared" si="250"/>
        <v>576.27597214317075</v>
      </c>
      <c r="AI350">
        <f t="shared" si="250"/>
        <v>579.82766109750014</v>
      </c>
      <c r="AJ350">
        <f t="shared" si="250"/>
        <v>575.48561637225157</v>
      </c>
      <c r="AK350">
        <f t="shared" si="250"/>
        <v>568.24668389733938</v>
      </c>
      <c r="AL350">
        <f t="shared" si="250"/>
        <v>575.04746344966611</v>
      </c>
      <c r="AM350">
        <f t="shared" si="250"/>
        <v>575.12899567890781</v>
      </c>
      <c r="AN350">
        <f t="shared" si="250"/>
        <v>575.47474899824647</v>
      </c>
      <c r="AO350">
        <f t="shared" si="250"/>
        <v>584.63471384389186</v>
      </c>
      <c r="AP350">
        <f t="shared" si="250"/>
        <v>578.11584255552316</v>
      </c>
      <c r="AQ350">
        <f t="shared" si="250"/>
        <v>594.16623503827873</v>
      </c>
      <c r="AR350">
        <f t="shared" si="250"/>
        <v>600.81479267779105</v>
      </c>
      <c r="AS350">
        <f t="shared" si="250"/>
        <v>618.23688242048638</v>
      </c>
      <c r="AT350">
        <f t="shared" si="250"/>
        <v>650.29153948041881</v>
      </c>
      <c r="AU350">
        <f t="shared" si="250"/>
        <v>672.97031909585053</v>
      </c>
      <c r="AV350">
        <f t="shared" si="250"/>
        <v>679.86056323157823</v>
      </c>
      <c r="AW350">
        <f t="shared" si="250"/>
        <v>687.26799011457842</v>
      </c>
      <c r="AX350">
        <f t="shared" si="250"/>
        <v>700.07086431492053</v>
      </c>
      <c r="AY350">
        <f t="shared" si="250"/>
        <v>721.30948691956041</v>
      </c>
      <c r="AZ350">
        <f t="shared" si="250"/>
        <v>728.88332154726777</v>
      </c>
      <c r="BA350">
        <f t="shared" si="250"/>
        <v>739.3082270058726</v>
      </c>
      <c r="BB350">
        <f t="shared" si="250"/>
        <v>740.59985803923246</v>
      </c>
      <c r="BC350">
        <f t="shared" si="250"/>
        <v>742.63733715070225</v>
      </c>
      <c r="BD350">
        <f t="shared" si="250"/>
        <v>751.2767807638586</v>
      </c>
      <c r="BE350">
        <f t="shared" si="250"/>
        <v>752.88548862385028</v>
      </c>
      <c r="BF350">
        <f t="shared" si="250"/>
        <v>763.32000291750205</v>
      </c>
      <c r="BG350">
        <f t="shared" si="250"/>
        <v>761.56390649202808</v>
      </c>
      <c r="BH350">
        <f t="shared" si="250"/>
        <v>775.43256739327308</v>
      </c>
      <c r="BI350">
        <f t="shared" si="250"/>
        <v>788.4955611381838</v>
      </c>
      <c r="BJ350">
        <f t="shared" ref="BJ350:CA350" si="251">-1814+14.74*BJ138+242.8*BJ381</f>
        <v>788.4955611381838</v>
      </c>
      <c r="BK350">
        <f t="shared" si="251"/>
        <v>788.4955611381838</v>
      </c>
      <c r="BL350">
        <f t="shared" si="251"/>
        <v>787.38166648650326</v>
      </c>
      <c r="BM350">
        <f t="shared" si="251"/>
        <v>787.01036826927657</v>
      </c>
      <c r="BN350">
        <f t="shared" si="251"/>
        <v>786.63907005204965</v>
      </c>
      <c r="BO350">
        <f t="shared" si="251"/>
        <v>786.26777183482272</v>
      </c>
      <c r="BP350">
        <f t="shared" si="251"/>
        <v>785.89647361759603</v>
      </c>
      <c r="BQ350">
        <f t="shared" si="251"/>
        <v>785.52517540036911</v>
      </c>
      <c r="BR350">
        <f t="shared" si="251"/>
        <v>785.59506166565279</v>
      </c>
      <c r="BS350">
        <f t="shared" si="251"/>
        <v>785.66494793093625</v>
      </c>
      <c r="BT350">
        <f t="shared" si="251"/>
        <v>785.73483419621971</v>
      </c>
      <c r="BU350">
        <f t="shared" si="251"/>
        <v>785.80472046150339</v>
      </c>
      <c r="BV350">
        <f t="shared" si="251"/>
        <v>785.87460672678708</v>
      </c>
      <c r="BW350">
        <f t="shared" si="251"/>
        <v>785.94449299207054</v>
      </c>
      <c r="BX350">
        <f t="shared" si="251"/>
        <v>786.01437925735422</v>
      </c>
      <c r="BY350">
        <f t="shared" si="251"/>
        <v>786.08426552263768</v>
      </c>
      <c r="BZ350">
        <f t="shared" si="251"/>
        <v>786.15415178792136</v>
      </c>
      <c r="CA350">
        <f t="shared" si="251"/>
        <v>786.22403805320482</v>
      </c>
    </row>
    <row r="351" spans="2:79" x14ac:dyDescent="0.35">
      <c r="B351" s="139"/>
      <c r="AD351">
        <f t="shared" ref="AD351:AV351" si="252">SUM(AD339:AD350)</f>
        <v>9756.9839732654182</v>
      </c>
      <c r="AE351">
        <f t="shared" si="252"/>
        <v>9670.6022699906316</v>
      </c>
      <c r="AF351">
        <f t="shared" si="252"/>
        <v>9728.9232618829374</v>
      </c>
      <c r="AG351">
        <f t="shared" si="252"/>
        <v>9550.1327040742872</v>
      </c>
      <c r="AH351">
        <f t="shared" si="252"/>
        <v>9553.1185936375186</v>
      </c>
      <c r="AI351">
        <f t="shared" si="252"/>
        <v>9657.656277468599</v>
      </c>
      <c r="AJ351">
        <f t="shared" si="252"/>
        <v>9675.7910676618703</v>
      </c>
      <c r="AK351">
        <f t="shared" si="252"/>
        <v>9674.986916135118</v>
      </c>
      <c r="AL351">
        <f t="shared" si="252"/>
        <v>9795.431020359496</v>
      </c>
      <c r="AM351">
        <f t="shared" si="252"/>
        <v>9867.1036259296106</v>
      </c>
      <c r="AN351">
        <f t="shared" si="252"/>
        <v>9921.4002514049898</v>
      </c>
      <c r="AO351">
        <f t="shared" si="252"/>
        <v>10067.713926199251</v>
      </c>
      <c r="AP351">
        <f t="shared" si="252"/>
        <v>10062.492844798595</v>
      </c>
      <c r="AQ351">
        <f t="shared" si="252"/>
        <v>10175.69568479577</v>
      </c>
      <c r="AR351">
        <f t="shared" si="252"/>
        <v>10212.008637828516</v>
      </c>
      <c r="AS351">
        <f t="shared" si="252"/>
        <v>10329.800734157321</v>
      </c>
      <c r="AT351">
        <f t="shared" si="252"/>
        <v>10610.00034685981</v>
      </c>
      <c r="AU351">
        <f t="shared" si="252"/>
        <v>10788.849069200247</v>
      </c>
      <c r="AV351">
        <f t="shared" si="252"/>
        <v>10846.888459252241</v>
      </c>
      <c r="AW351">
        <f>SUM(AW339:AW350)</f>
        <v>10898.208940070388</v>
      </c>
      <c r="AX351">
        <f t="shared" ref="AX351:BH351" si="253">SUM(AX339:AX350)</f>
        <v>11009.694955366407</v>
      </c>
      <c r="AY351">
        <f t="shared" si="253"/>
        <v>11195.709221932659</v>
      </c>
      <c r="AZ351">
        <f t="shared" si="253"/>
        <v>11291.207853327996</v>
      </c>
      <c r="BA351">
        <f t="shared" si="253"/>
        <v>11411.700765481721</v>
      </c>
      <c r="BB351">
        <f t="shared" si="253"/>
        <v>11455.551413306537</v>
      </c>
      <c r="BC351">
        <f t="shared" si="253"/>
        <v>11495.308231578661</v>
      </c>
      <c r="BD351">
        <f t="shared" si="253"/>
        <v>11608.199351219826</v>
      </c>
      <c r="BE351">
        <f t="shared" si="253"/>
        <v>11618.139107805957</v>
      </c>
      <c r="BF351">
        <f t="shared" si="253"/>
        <v>11707.514191411896</v>
      </c>
      <c r="BG351">
        <f t="shared" si="253"/>
        <v>11671.351874992726</v>
      </c>
      <c r="BH351">
        <f t="shared" si="253"/>
        <v>11800.864299222809</v>
      </c>
      <c r="BI351">
        <f>SUM(BI339:BI350)</f>
        <v>11941.52112050604</v>
      </c>
      <c r="BJ351">
        <f t="shared" ref="BJ351:CA351" si="254">SUM(BJ339:BJ350)</f>
        <v>11955.016016951588</v>
      </c>
      <c r="BK351">
        <f t="shared" ref="BK351" si="255">SUM(BK339:BK350)</f>
        <v>12047.773821897637</v>
      </c>
      <c r="BL351">
        <f t="shared" si="254"/>
        <v>11929.72713007633</v>
      </c>
      <c r="BM351">
        <f t="shared" si="254"/>
        <v>11921.29750111791</v>
      </c>
      <c r="BN351">
        <f t="shared" si="254"/>
        <v>11912.86787215949</v>
      </c>
      <c r="BO351">
        <f t="shared" si="254"/>
        <v>11904.438243201072</v>
      </c>
      <c r="BP351">
        <f t="shared" si="254"/>
        <v>11896.008614242652</v>
      </c>
      <c r="BQ351">
        <f t="shared" si="254"/>
        <v>11887.578985284228</v>
      </c>
      <c r="BR351">
        <f t="shared" si="254"/>
        <v>11890.152786405393</v>
      </c>
      <c r="BS351">
        <f t="shared" si="254"/>
        <v>11892.726587526555</v>
      </c>
      <c r="BT351">
        <f t="shared" si="254"/>
        <v>11895.300388647713</v>
      </c>
      <c r="BU351">
        <f t="shared" si="254"/>
        <v>11897.874189768878</v>
      </c>
      <c r="BV351">
        <f t="shared" si="254"/>
        <v>11900.447990890038</v>
      </c>
      <c r="BW351">
        <f t="shared" si="254"/>
        <v>11903.021792011199</v>
      </c>
      <c r="BX351">
        <f t="shared" si="254"/>
        <v>11905.595593132361</v>
      </c>
      <c r="BY351">
        <f t="shared" si="254"/>
        <v>11908.169394253522</v>
      </c>
      <c r="BZ351">
        <f t="shared" si="254"/>
        <v>11910.743195374682</v>
      </c>
      <c r="CA351">
        <f t="shared" si="254"/>
        <v>11913.316996495843</v>
      </c>
    </row>
    <row r="352" spans="2:79" x14ac:dyDescent="0.35">
      <c r="B352" s="139"/>
    </row>
    <row r="353" spans="2:79" x14ac:dyDescent="0.35">
      <c r="B353" s="139"/>
      <c r="D353" s="1" t="s">
        <v>152</v>
      </c>
    </row>
    <row r="354" spans="2:79" x14ac:dyDescent="0.35">
      <c r="B354" s="139" t="s">
        <v>265</v>
      </c>
      <c r="D354" t="s">
        <v>0</v>
      </c>
      <c r="F354" t="s">
        <v>36</v>
      </c>
      <c r="AD354">
        <f t="shared" ref="AD354:BI354" si="256">AD339*10000*AD203*10^-12</f>
        <v>5.2222709964372207</v>
      </c>
      <c r="AE354">
        <f t="shared" si="256"/>
        <v>5.1159024377582352</v>
      </c>
      <c r="AF354">
        <f t="shared" si="256"/>
        <v>5.0627478685063219</v>
      </c>
      <c r="AG354">
        <f t="shared" si="256"/>
        <v>4.9296168980316519</v>
      </c>
      <c r="AH354">
        <f t="shared" si="256"/>
        <v>4.8593634822158016</v>
      </c>
      <c r="AI354">
        <f t="shared" si="256"/>
        <v>4.82262037053236</v>
      </c>
      <c r="AJ354">
        <f t="shared" si="256"/>
        <v>4.7481457939311955</v>
      </c>
      <c r="AK354">
        <f t="shared" si="256"/>
        <v>4.672792092764916</v>
      </c>
      <c r="AL354">
        <f t="shared" si="256"/>
        <v>4.6199985638456313</v>
      </c>
      <c r="AM354">
        <f t="shared" si="256"/>
        <v>4.6900979864467125</v>
      </c>
      <c r="AN354">
        <f t="shared" si="256"/>
        <v>4.7500397768522884</v>
      </c>
      <c r="AO354">
        <f t="shared" si="256"/>
        <v>4.8436342955938372</v>
      </c>
      <c r="AP354">
        <f t="shared" si="256"/>
        <v>4.8924018481260445</v>
      </c>
      <c r="AQ354">
        <f t="shared" si="256"/>
        <v>4.9725598450234081</v>
      </c>
      <c r="AR354">
        <f t="shared" si="256"/>
        <v>5.0391362564332347</v>
      </c>
      <c r="AS354">
        <f t="shared" si="256"/>
        <v>5.1152450706571866</v>
      </c>
      <c r="AT354">
        <f t="shared" si="256"/>
        <v>5.265793623646255</v>
      </c>
      <c r="AU354">
        <f t="shared" si="256"/>
        <v>5.3709909074072417</v>
      </c>
      <c r="AV354">
        <f t="shared" si="256"/>
        <v>5.6102799357720938</v>
      </c>
      <c r="AW354">
        <f t="shared" si="256"/>
        <v>5.8405975750673331</v>
      </c>
      <c r="AX354">
        <f t="shared" si="256"/>
        <v>6.1234703135832236</v>
      </c>
      <c r="AY354">
        <f t="shared" si="256"/>
        <v>6.4282139656606452</v>
      </c>
      <c r="AZ354">
        <f t="shared" si="256"/>
        <v>6.2244999802531433</v>
      </c>
      <c r="BA354">
        <f t="shared" si="256"/>
        <v>6.0109197423802092</v>
      </c>
      <c r="BB354">
        <f t="shared" si="256"/>
        <v>5.7728939317506613</v>
      </c>
      <c r="BC354">
        <f t="shared" si="256"/>
        <v>5.5286163426398245</v>
      </c>
      <c r="BD354">
        <f t="shared" si="256"/>
        <v>5.3055849327771289</v>
      </c>
      <c r="BE354">
        <f t="shared" si="256"/>
        <v>5.3436506177884073</v>
      </c>
      <c r="BF354">
        <f t="shared" si="256"/>
        <v>5.4081987700426231</v>
      </c>
      <c r="BG354">
        <f t="shared" si="256"/>
        <v>5.4318381257659292</v>
      </c>
      <c r="BH354">
        <f t="shared" si="256"/>
        <v>5.5071016550804837</v>
      </c>
      <c r="BI354">
        <f t="shared" si="256"/>
        <v>5.5670550048191716</v>
      </c>
      <c r="BJ354">
        <f t="shared" ref="BJ354:CA354" si="257">BJ339*10000*BJ203*10^-12</f>
        <v>5.6095119732713297</v>
      </c>
      <c r="BK354">
        <f t="shared" si="257"/>
        <v>5.6095119732713297</v>
      </c>
      <c r="BL354">
        <f t="shared" si="257"/>
        <v>5.5981114114405495</v>
      </c>
      <c r="BM354">
        <f t="shared" si="257"/>
        <v>5.5943112241636221</v>
      </c>
      <c r="BN354">
        <f t="shared" si="257"/>
        <v>5.590511036886693</v>
      </c>
      <c r="BO354">
        <f t="shared" si="257"/>
        <v>5.5867108496097675</v>
      </c>
      <c r="BP354">
        <f t="shared" si="257"/>
        <v>5.5829106623328384</v>
      </c>
      <c r="BQ354">
        <f t="shared" si="257"/>
        <v>5.579110475055912</v>
      </c>
      <c r="BR354">
        <f t="shared" si="257"/>
        <v>5.5806686193749817</v>
      </c>
      <c r="BS354">
        <f t="shared" si="257"/>
        <v>5.5822267636940479</v>
      </c>
      <c r="BT354">
        <f t="shared" si="257"/>
        <v>5.5837849080131141</v>
      </c>
      <c r="BU354">
        <f t="shared" si="257"/>
        <v>5.5853430523321839</v>
      </c>
      <c r="BV354">
        <f t="shared" si="257"/>
        <v>5.5869011966512501</v>
      </c>
      <c r="BW354">
        <f t="shared" si="257"/>
        <v>5.5884593409703163</v>
      </c>
      <c r="BX354">
        <f t="shared" si="257"/>
        <v>5.590017485289386</v>
      </c>
      <c r="BY354">
        <f t="shared" si="257"/>
        <v>5.5915756296084522</v>
      </c>
      <c r="BZ354">
        <f t="shared" si="257"/>
        <v>5.5931337739275193</v>
      </c>
      <c r="CA354">
        <f t="shared" si="257"/>
        <v>5.5946919182465864</v>
      </c>
    </row>
    <row r="355" spans="2:79" x14ac:dyDescent="0.35">
      <c r="B355" s="139" t="s">
        <v>265</v>
      </c>
      <c r="D355" t="s">
        <v>0</v>
      </c>
      <c r="F355" t="s">
        <v>37</v>
      </c>
      <c r="AD355">
        <f t="shared" ref="AD355:BI355" si="258">AD340*10000*AD204*10^-12</f>
        <v>7.828993143276997</v>
      </c>
      <c r="AE355">
        <f t="shared" si="258"/>
        <v>8.018447547253416</v>
      </c>
      <c r="AF355">
        <f t="shared" si="258"/>
        <v>8.2867796435300853</v>
      </c>
      <c r="AG355">
        <f t="shared" si="258"/>
        <v>8.4057319367139609</v>
      </c>
      <c r="AH355">
        <f t="shared" si="258"/>
        <v>8.6304124283822041</v>
      </c>
      <c r="AI355">
        <f t="shared" si="258"/>
        <v>8.9221757695228376</v>
      </c>
      <c r="AJ355">
        <f t="shared" si="258"/>
        <v>9.1479344672953751</v>
      </c>
      <c r="AK355">
        <f t="shared" si="258"/>
        <v>9.3686607293883295</v>
      </c>
      <c r="AL355">
        <f t="shared" si="258"/>
        <v>9.6461073970292066</v>
      </c>
      <c r="AM355">
        <f t="shared" si="258"/>
        <v>9.7428092720995263</v>
      </c>
      <c r="AN355">
        <f t="shared" si="258"/>
        <v>9.8153406403073173</v>
      </c>
      <c r="AO355">
        <f t="shared" si="258"/>
        <v>9.9523130939368567</v>
      </c>
      <c r="AP355">
        <f t="shared" si="258"/>
        <v>9.9878763418308552</v>
      </c>
      <c r="AQ355">
        <f t="shared" si="258"/>
        <v>10.083071364851001</v>
      </c>
      <c r="AR355">
        <f t="shared" si="258"/>
        <v>10.152283009053084</v>
      </c>
      <c r="AS355">
        <f t="shared" si="258"/>
        <v>10.244158488285883</v>
      </c>
      <c r="AT355">
        <f t="shared" si="258"/>
        <v>10.483316232752779</v>
      </c>
      <c r="AU355">
        <f t="shared" si="258"/>
        <v>10.624406600391801</v>
      </c>
      <c r="AV355">
        <f t="shared" si="258"/>
        <v>10.56409089588133</v>
      </c>
      <c r="AW355">
        <f t="shared" si="258"/>
        <v>10.47906842031956</v>
      </c>
      <c r="AX355">
        <f t="shared" si="258"/>
        <v>10.450432673587732</v>
      </c>
      <c r="AY355">
        <f t="shared" si="258"/>
        <v>10.45171107336123</v>
      </c>
      <c r="AZ355">
        <f t="shared" si="258"/>
        <v>10.683171786249629</v>
      </c>
      <c r="BA355">
        <f t="shared" si="258"/>
        <v>10.920175357722055</v>
      </c>
      <c r="BB355">
        <f t="shared" si="258"/>
        <v>11.11899767255656</v>
      </c>
      <c r="BC355">
        <f t="shared" si="258"/>
        <v>11.309434449456816</v>
      </c>
      <c r="BD355">
        <f t="shared" si="258"/>
        <v>11.548325617166279</v>
      </c>
      <c r="BE355">
        <f t="shared" si="258"/>
        <v>11.551361643559494</v>
      </c>
      <c r="BF355">
        <f t="shared" si="258"/>
        <v>11.604466016652568</v>
      </c>
      <c r="BG355">
        <f t="shared" si="258"/>
        <v>11.566205516197062</v>
      </c>
      <c r="BH355">
        <f t="shared" si="258"/>
        <v>11.649650875850821</v>
      </c>
      <c r="BI355">
        <f t="shared" si="258"/>
        <v>11.758270750789553</v>
      </c>
      <c r="BJ355">
        <f t="shared" ref="BJ355:CA355" si="259">BJ340*10000*BJ204*10^-12</f>
        <v>11.758270750789553</v>
      </c>
      <c r="BK355">
        <f t="shared" si="259"/>
        <v>11.758270750789553</v>
      </c>
      <c r="BL355">
        <f t="shared" si="259"/>
        <v>11.734594616737249</v>
      </c>
      <c r="BM355">
        <f t="shared" si="259"/>
        <v>11.726702572053147</v>
      </c>
      <c r="BN355">
        <f t="shared" si="259"/>
        <v>11.718810527369047</v>
      </c>
      <c r="BO355">
        <f t="shared" si="259"/>
        <v>11.710918482684946</v>
      </c>
      <c r="BP355">
        <f t="shared" si="259"/>
        <v>11.703026438000844</v>
      </c>
      <c r="BQ355">
        <f t="shared" si="259"/>
        <v>11.695134393316742</v>
      </c>
      <c r="BR355">
        <f t="shared" si="259"/>
        <v>11.698370271891733</v>
      </c>
      <c r="BS355">
        <f t="shared" si="259"/>
        <v>11.701606150466725</v>
      </c>
      <c r="BT355">
        <f t="shared" si="259"/>
        <v>11.704842029041714</v>
      </c>
      <c r="BU355">
        <f t="shared" si="259"/>
        <v>11.708077907616705</v>
      </c>
      <c r="BV355">
        <f t="shared" si="259"/>
        <v>11.711313786191694</v>
      </c>
      <c r="BW355">
        <f t="shared" si="259"/>
        <v>11.714549664766684</v>
      </c>
      <c r="BX355">
        <f t="shared" si="259"/>
        <v>11.717785543341673</v>
      </c>
      <c r="BY355">
        <f t="shared" si="259"/>
        <v>11.721021421916662</v>
      </c>
      <c r="BZ355">
        <f t="shared" si="259"/>
        <v>11.724257300491654</v>
      </c>
      <c r="CA355">
        <f t="shared" si="259"/>
        <v>11.727493179066641</v>
      </c>
    </row>
    <row r="356" spans="2:79" x14ac:dyDescent="0.35">
      <c r="B356" s="139" t="s">
        <v>265</v>
      </c>
      <c r="D356" t="s">
        <v>0</v>
      </c>
      <c r="F356" t="s">
        <v>38</v>
      </c>
      <c r="AD356">
        <f t="shared" ref="AD356:BI356" si="260">AD341*10000*AD205*10^-12</f>
        <v>9.5378309300359962</v>
      </c>
      <c r="AE356">
        <f t="shared" si="260"/>
        <v>9.4396720462031176</v>
      </c>
      <c r="AF356">
        <f t="shared" si="260"/>
        <v>9.4615116089846598</v>
      </c>
      <c r="AG356">
        <f t="shared" si="260"/>
        <v>9.2667067159356602</v>
      </c>
      <c r="AH356">
        <f t="shared" si="260"/>
        <v>9.2253462721886823</v>
      </c>
      <c r="AI356">
        <f t="shared" si="260"/>
        <v>9.2687734329307521</v>
      </c>
      <c r="AJ356">
        <f t="shared" si="260"/>
        <v>9.2205602008340968</v>
      </c>
      <c r="AK356">
        <f t="shared" si="260"/>
        <v>9.1677133955833821</v>
      </c>
      <c r="AL356">
        <f t="shared" si="260"/>
        <v>9.1878188169161685</v>
      </c>
      <c r="AM356">
        <f t="shared" si="260"/>
        <v>9.0839210756066731</v>
      </c>
      <c r="AN356">
        <f t="shared" si="260"/>
        <v>8.955536530381023</v>
      </c>
      <c r="AO356">
        <f t="shared" si="260"/>
        <v>8.8993889953515559</v>
      </c>
      <c r="AP356">
        <f t="shared" si="260"/>
        <v>8.7259925304762724</v>
      </c>
      <c r="AQ356">
        <f t="shared" si="260"/>
        <v>8.6243970915960482</v>
      </c>
      <c r="AR356">
        <f t="shared" si="260"/>
        <v>8.4842056145347495</v>
      </c>
      <c r="AS356">
        <f t="shared" si="260"/>
        <v>8.3740763023761176</v>
      </c>
      <c r="AT356">
        <f t="shared" si="260"/>
        <v>8.4056162579384122</v>
      </c>
      <c r="AU356">
        <f t="shared" si="260"/>
        <v>8.3471736422535852</v>
      </c>
      <c r="AV356">
        <f t="shared" si="260"/>
        <v>8.4353591805351655</v>
      </c>
      <c r="AW356">
        <f t="shared" si="260"/>
        <v>8.5050421858224645</v>
      </c>
      <c r="AX356">
        <f t="shared" si="260"/>
        <v>8.6274222900942643</v>
      </c>
      <c r="AY356">
        <f t="shared" si="260"/>
        <v>8.7880439759598712</v>
      </c>
      <c r="AZ356">
        <f t="shared" si="260"/>
        <v>8.7767989273083522</v>
      </c>
      <c r="BA356">
        <f t="shared" si="260"/>
        <v>8.7740356033184632</v>
      </c>
      <c r="BB356">
        <f t="shared" si="260"/>
        <v>8.7304003677821456</v>
      </c>
      <c r="BC356">
        <f t="shared" si="260"/>
        <v>8.6789740759791982</v>
      </c>
      <c r="BD356">
        <f t="shared" si="260"/>
        <v>8.6747172668263559</v>
      </c>
      <c r="BE356">
        <f t="shared" si="260"/>
        <v>8.6840854549160458</v>
      </c>
      <c r="BF356">
        <f t="shared" si="260"/>
        <v>8.7416104864417292</v>
      </c>
      <c r="BG356">
        <f t="shared" si="260"/>
        <v>8.7127474940782044</v>
      </c>
      <c r="BH356">
        <f t="shared" si="260"/>
        <v>8.7977139072908965</v>
      </c>
      <c r="BI356">
        <f t="shared" si="260"/>
        <v>8.8984416719486106</v>
      </c>
      <c r="BJ356">
        <f t="shared" ref="BJ356:CA356" si="261">BJ341*10000*BJ205*10^-12</f>
        <v>8.8984416719486106</v>
      </c>
      <c r="BK356">
        <f t="shared" si="261"/>
        <v>8.8984416719486106</v>
      </c>
      <c r="BL356">
        <f t="shared" si="261"/>
        <v>8.8788459513560252</v>
      </c>
      <c r="BM356">
        <f t="shared" si="261"/>
        <v>8.87231404449183</v>
      </c>
      <c r="BN356">
        <f t="shared" si="261"/>
        <v>8.8657821376276349</v>
      </c>
      <c r="BO356">
        <f t="shared" si="261"/>
        <v>8.8592502307634398</v>
      </c>
      <c r="BP356">
        <f t="shared" si="261"/>
        <v>8.8527183238992446</v>
      </c>
      <c r="BQ356">
        <f t="shared" si="261"/>
        <v>8.8461864170350459</v>
      </c>
      <c r="BR356">
        <f t="shared" si="261"/>
        <v>8.84886461493201</v>
      </c>
      <c r="BS356">
        <f t="shared" si="261"/>
        <v>8.8515428128289724</v>
      </c>
      <c r="BT356">
        <f t="shared" si="261"/>
        <v>8.8542210107259312</v>
      </c>
      <c r="BU356">
        <f t="shared" si="261"/>
        <v>8.8568992086228917</v>
      </c>
      <c r="BV356">
        <f t="shared" si="261"/>
        <v>8.8595774065198523</v>
      </c>
      <c r="BW356">
        <f t="shared" si="261"/>
        <v>8.8622556044168146</v>
      </c>
      <c r="BX356">
        <f t="shared" si="261"/>
        <v>8.8649338023137751</v>
      </c>
      <c r="BY356">
        <f t="shared" si="261"/>
        <v>8.8676120002107339</v>
      </c>
      <c r="BZ356">
        <f t="shared" si="261"/>
        <v>8.8702901981076945</v>
      </c>
      <c r="CA356">
        <f t="shared" si="261"/>
        <v>8.8729683960046533</v>
      </c>
    </row>
    <row r="357" spans="2:79" x14ac:dyDescent="0.35">
      <c r="B357" s="139" t="s">
        <v>265</v>
      </c>
      <c r="D357" t="s">
        <v>0</v>
      </c>
      <c r="F357" t="s">
        <v>39</v>
      </c>
      <c r="AD357">
        <f t="shared" ref="AD357:BI357" si="262">AD342*10000*AD206*10^-12</f>
        <v>4.0866252048017682</v>
      </c>
      <c r="AE357">
        <f t="shared" si="262"/>
        <v>4.0727568874010247</v>
      </c>
      <c r="AF357">
        <f t="shared" si="262"/>
        <v>4.1231996022490494</v>
      </c>
      <c r="AG357">
        <f t="shared" si="262"/>
        <v>4.0602133006681802</v>
      </c>
      <c r="AH357">
        <f t="shared" si="262"/>
        <v>4.078770057688895</v>
      </c>
      <c r="AI357">
        <f t="shared" si="262"/>
        <v>4.1446191789237901</v>
      </c>
      <c r="AJ357">
        <f t="shared" si="262"/>
        <v>4.1620914380389786</v>
      </c>
      <c r="AK357">
        <f t="shared" si="262"/>
        <v>4.177308933828721</v>
      </c>
      <c r="AL357">
        <f t="shared" si="262"/>
        <v>4.2314439003042237</v>
      </c>
      <c r="AM357">
        <f t="shared" si="262"/>
        <v>4.309864989203545</v>
      </c>
      <c r="AN357">
        <f t="shared" si="262"/>
        <v>4.3781893733424146</v>
      </c>
      <c r="AO357">
        <f t="shared" si="262"/>
        <v>4.4875548554415747</v>
      </c>
      <c r="AP357">
        <f t="shared" si="262"/>
        <v>4.5292031594435338</v>
      </c>
      <c r="AQ357">
        <f t="shared" si="262"/>
        <v>4.6166956586268766</v>
      </c>
      <c r="AR357">
        <f t="shared" si="262"/>
        <v>4.6790815343780867</v>
      </c>
      <c r="AS357">
        <f t="shared" si="262"/>
        <v>4.764053928035513</v>
      </c>
      <c r="AT357">
        <f t="shared" si="262"/>
        <v>4.9503159064830999</v>
      </c>
      <c r="AU357">
        <f t="shared" si="262"/>
        <v>5.0676448250780384</v>
      </c>
      <c r="AV357">
        <f t="shared" si="262"/>
        <v>4.9950222532100028</v>
      </c>
      <c r="AW357">
        <f t="shared" si="262"/>
        <v>4.9106420735363692</v>
      </c>
      <c r="AX357">
        <f t="shared" si="262"/>
        <v>4.8603818132331318</v>
      </c>
      <c r="AY357">
        <f t="shared" si="262"/>
        <v>4.8336398769481876</v>
      </c>
      <c r="AZ357">
        <f t="shared" si="262"/>
        <v>4.9095487888992668</v>
      </c>
      <c r="BA357">
        <f t="shared" si="262"/>
        <v>4.9931525379705022</v>
      </c>
      <c r="BB357">
        <f t="shared" si="262"/>
        <v>5.0470998205623561</v>
      </c>
      <c r="BC357">
        <f t="shared" si="262"/>
        <v>5.0949503315065163</v>
      </c>
      <c r="BD357">
        <f t="shared" si="262"/>
        <v>5.1723488690142823</v>
      </c>
      <c r="BE357">
        <f t="shared" si="262"/>
        <v>5.1816263049426183</v>
      </c>
      <c r="BF357">
        <f t="shared" si="262"/>
        <v>5.2204564330087324</v>
      </c>
      <c r="BG357">
        <f t="shared" si="262"/>
        <v>5.1990092086592918</v>
      </c>
      <c r="BH357">
        <f t="shared" si="262"/>
        <v>5.2536215809187867</v>
      </c>
      <c r="BI357">
        <f t="shared" si="262"/>
        <v>5.3114682508770308</v>
      </c>
      <c r="BJ357">
        <f t="shared" ref="BJ357:CA357" si="263">BJ342*10000*BJ206*10^-12</f>
        <v>5.3114682508770308</v>
      </c>
      <c r="BK357">
        <f t="shared" si="263"/>
        <v>5.3114682508770308</v>
      </c>
      <c r="BL357">
        <f t="shared" si="263"/>
        <v>5.3011052913947232</v>
      </c>
      <c r="BM357">
        <f t="shared" si="263"/>
        <v>5.297650971567287</v>
      </c>
      <c r="BN357">
        <f t="shared" si="263"/>
        <v>5.2941966517398518</v>
      </c>
      <c r="BO357">
        <f t="shared" si="263"/>
        <v>5.2907423319124156</v>
      </c>
      <c r="BP357">
        <f t="shared" si="263"/>
        <v>5.2872880120849803</v>
      </c>
      <c r="BQ357">
        <f t="shared" si="263"/>
        <v>5.2838336922575433</v>
      </c>
      <c r="BR357">
        <f t="shared" si="263"/>
        <v>5.2852500247756922</v>
      </c>
      <c r="BS357">
        <f t="shared" si="263"/>
        <v>5.2866663572938402</v>
      </c>
      <c r="BT357">
        <f t="shared" si="263"/>
        <v>5.2880826898119855</v>
      </c>
      <c r="BU357">
        <f t="shared" si="263"/>
        <v>5.2894990223301335</v>
      </c>
      <c r="BV357">
        <f t="shared" si="263"/>
        <v>5.2909153548482806</v>
      </c>
      <c r="BW357">
        <f t="shared" si="263"/>
        <v>5.2923316873664268</v>
      </c>
      <c r="BX357">
        <f t="shared" si="263"/>
        <v>5.2937480198845748</v>
      </c>
      <c r="BY357">
        <f t="shared" si="263"/>
        <v>5.295164352402721</v>
      </c>
      <c r="BZ357">
        <f t="shared" si="263"/>
        <v>5.2965806849208699</v>
      </c>
      <c r="CA357">
        <f t="shared" si="263"/>
        <v>5.2979970174390152</v>
      </c>
    </row>
    <row r="358" spans="2:79" x14ac:dyDescent="0.35">
      <c r="B358" s="139" t="s">
        <v>265</v>
      </c>
      <c r="D358" t="s">
        <v>0</v>
      </c>
      <c r="F358" t="s">
        <v>40</v>
      </c>
      <c r="AD358">
        <f t="shared" ref="AD358:BI358" si="264">AD343*10000*AD207*10^-12</f>
        <v>0.30978727764796959</v>
      </c>
      <c r="AE358">
        <f t="shared" si="264"/>
        <v>0.29041703032177169</v>
      </c>
      <c r="AF358">
        <f t="shared" si="264"/>
        <v>0.27689243301018818</v>
      </c>
      <c r="AG358">
        <f t="shared" si="264"/>
        <v>0.25562976359731693</v>
      </c>
      <c r="AH358">
        <f t="shared" si="264"/>
        <v>0.24012127331230551</v>
      </c>
      <c r="AI358">
        <f t="shared" si="264"/>
        <v>0.22752844255442961</v>
      </c>
      <c r="AJ358">
        <f t="shared" si="264"/>
        <v>0.21188015616292549</v>
      </c>
      <c r="AK358">
        <f t="shared" si="264"/>
        <v>0.19633557987441599</v>
      </c>
      <c r="AL358">
        <f t="shared" si="264"/>
        <v>0.18471941693692995</v>
      </c>
      <c r="AM358">
        <f t="shared" si="264"/>
        <v>0.19649221031680406</v>
      </c>
      <c r="AN358">
        <f t="shared" si="264"/>
        <v>0.20639335736066639</v>
      </c>
      <c r="AO358">
        <f t="shared" si="264"/>
        <v>0.22061098180754013</v>
      </c>
      <c r="AP358">
        <f t="shared" si="264"/>
        <v>0.23117176505156617</v>
      </c>
      <c r="AQ358">
        <f t="shared" si="264"/>
        <v>0.24462594200756774</v>
      </c>
      <c r="AR358">
        <f t="shared" si="264"/>
        <v>0.25649616303584033</v>
      </c>
      <c r="AS358">
        <f t="shared" si="264"/>
        <v>0.26996474542852894</v>
      </c>
      <c r="AT358">
        <f t="shared" si="264"/>
        <v>0.2904337244468449</v>
      </c>
      <c r="AU358">
        <f t="shared" si="264"/>
        <v>0.30777648418489012</v>
      </c>
      <c r="AV358">
        <f t="shared" si="264"/>
        <v>0.31664174681928725</v>
      </c>
      <c r="AW358">
        <f t="shared" si="264"/>
        <v>0.32473638032971486</v>
      </c>
      <c r="AX358">
        <f t="shared" si="264"/>
        <v>0.33640232969568462</v>
      </c>
      <c r="AY358">
        <f t="shared" si="264"/>
        <v>0.35073418631107595</v>
      </c>
      <c r="AZ358">
        <f t="shared" si="264"/>
        <v>0.31349712896385179</v>
      </c>
      <c r="BA358">
        <f t="shared" si="264"/>
        <v>0.27558964307986134</v>
      </c>
      <c r="BB358">
        <f t="shared" si="264"/>
        <v>0.23592418531769527</v>
      </c>
      <c r="BC358">
        <f t="shared" si="264"/>
        <v>0.19574471073064029</v>
      </c>
      <c r="BD358">
        <f t="shared" si="264"/>
        <v>0.15648721832628912</v>
      </c>
      <c r="BE358">
        <f t="shared" si="264"/>
        <v>0.15779009213365316</v>
      </c>
      <c r="BF358">
        <f t="shared" si="264"/>
        <v>0.16030110978772549</v>
      </c>
      <c r="BG358">
        <f t="shared" si="264"/>
        <v>0.16013903377018895</v>
      </c>
      <c r="BH358">
        <f t="shared" si="264"/>
        <v>0.16259393909717987</v>
      </c>
      <c r="BI358">
        <f t="shared" si="264"/>
        <v>0.16502413016881504</v>
      </c>
      <c r="BJ358">
        <f t="shared" ref="BJ358:CA358" si="265">BJ343*10000*BJ207*10^-12</f>
        <v>0.16502413016881504</v>
      </c>
      <c r="BK358">
        <f t="shared" si="265"/>
        <v>0.16502413016881504</v>
      </c>
      <c r="BL358">
        <f t="shared" si="265"/>
        <v>0.16481480641059829</v>
      </c>
      <c r="BM358">
        <f t="shared" si="265"/>
        <v>0.16474503182452599</v>
      </c>
      <c r="BN358">
        <f t="shared" si="265"/>
        <v>0.16467525723845378</v>
      </c>
      <c r="BO358">
        <f t="shared" si="265"/>
        <v>0.16460548265238151</v>
      </c>
      <c r="BP358">
        <f t="shared" si="265"/>
        <v>0.16453570806630924</v>
      </c>
      <c r="BQ358">
        <f t="shared" si="265"/>
        <v>0.16446593348023703</v>
      </c>
      <c r="BR358">
        <f t="shared" si="265"/>
        <v>0.16449454230053484</v>
      </c>
      <c r="BS358">
        <f t="shared" si="265"/>
        <v>0.16452315112083271</v>
      </c>
      <c r="BT358">
        <f t="shared" si="265"/>
        <v>0.16455175994113055</v>
      </c>
      <c r="BU358">
        <f t="shared" si="265"/>
        <v>0.1645803687614284</v>
      </c>
      <c r="BV358">
        <f t="shared" si="265"/>
        <v>0.16460897758172621</v>
      </c>
      <c r="BW358">
        <f t="shared" si="265"/>
        <v>0.16463758640202406</v>
      </c>
      <c r="BX358">
        <f t="shared" si="265"/>
        <v>0.1646661952223219</v>
      </c>
      <c r="BY358">
        <f t="shared" si="265"/>
        <v>0.16469480404261974</v>
      </c>
      <c r="BZ358">
        <f t="shared" si="265"/>
        <v>0.16472341286291756</v>
      </c>
      <c r="CA358">
        <f t="shared" si="265"/>
        <v>0.16475202168321545</v>
      </c>
    </row>
    <row r="359" spans="2:79" x14ac:dyDescent="0.35">
      <c r="B359" s="139"/>
    </row>
    <row r="360" spans="2:79" x14ac:dyDescent="0.35">
      <c r="B360" s="139"/>
      <c r="D360" s="1" t="s">
        <v>152</v>
      </c>
    </row>
    <row r="361" spans="2:79" x14ac:dyDescent="0.35">
      <c r="B361" s="139" t="s">
        <v>265</v>
      </c>
      <c r="D361" t="s">
        <v>2</v>
      </c>
      <c r="F361" t="s">
        <v>36</v>
      </c>
      <c r="AD361">
        <f t="shared" ref="AD361:BI361" si="266">AD346*10000*AD211*10^-12</f>
        <v>2.5832135459318848</v>
      </c>
      <c r="AE361">
        <f t="shared" si="266"/>
        <v>2.5560184194274549</v>
      </c>
      <c r="AF361">
        <f t="shared" si="266"/>
        <v>2.5621556670783927</v>
      </c>
      <c r="AG361">
        <f t="shared" si="266"/>
        <v>2.5154961211356737</v>
      </c>
      <c r="AH361">
        <f t="shared" si="266"/>
        <v>2.4462788263402255</v>
      </c>
      <c r="AI361">
        <f t="shared" si="266"/>
        <v>2.4000561207208397</v>
      </c>
      <c r="AJ361">
        <f t="shared" si="266"/>
        <v>2.3404034993144323</v>
      </c>
      <c r="AK361">
        <f t="shared" si="266"/>
        <v>2.2731067937121243</v>
      </c>
      <c r="AL361">
        <f t="shared" si="266"/>
        <v>2.2393526403474522</v>
      </c>
      <c r="AM361">
        <f t="shared" si="266"/>
        <v>2.1854323980075026</v>
      </c>
      <c r="AN361">
        <f t="shared" si="266"/>
        <v>2.1303031895268272</v>
      </c>
      <c r="AO361">
        <f t="shared" si="266"/>
        <v>2.0889918699016521</v>
      </c>
      <c r="AP361">
        <f t="shared" si="266"/>
        <v>2.2240811780604592</v>
      </c>
      <c r="AQ361">
        <f t="shared" si="266"/>
        <v>2.3832368685258079</v>
      </c>
      <c r="AR361">
        <f t="shared" si="266"/>
        <v>2.5211971229916617</v>
      </c>
      <c r="AS361">
        <f t="shared" si="266"/>
        <v>2.6888329697789115</v>
      </c>
      <c r="AT361">
        <f t="shared" si="266"/>
        <v>2.8871461895659198</v>
      </c>
      <c r="AU361">
        <f t="shared" si="266"/>
        <v>3.0736403216180239</v>
      </c>
      <c r="AV361">
        <f t="shared" si="266"/>
        <v>2.9175098288409043</v>
      </c>
      <c r="AW361">
        <f t="shared" si="266"/>
        <v>2.7639588907342061</v>
      </c>
      <c r="AX361">
        <f t="shared" si="266"/>
        <v>2.6181203479552742</v>
      </c>
      <c r="AY361">
        <f t="shared" si="266"/>
        <v>2.4918966281433725</v>
      </c>
      <c r="AZ361">
        <f t="shared" si="266"/>
        <v>2.3997037620581194</v>
      </c>
      <c r="BA361">
        <f t="shared" si="266"/>
        <v>2.3151664604531002</v>
      </c>
      <c r="BB361">
        <f t="shared" si="266"/>
        <v>2.2129357845783604</v>
      </c>
      <c r="BC361">
        <f t="shared" si="266"/>
        <v>2.1066006663413961</v>
      </c>
      <c r="BD361">
        <f t="shared" si="266"/>
        <v>2.0111763498365072</v>
      </c>
      <c r="BE361">
        <f t="shared" si="266"/>
        <v>2.0114538532933</v>
      </c>
      <c r="BF361">
        <f t="shared" si="266"/>
        <v>2.024829740667129</v>
      </c>
      <c r="BG361">
        <f t="shared" si="266"/>
        <v>2.0178789824925207</v>
      </c>
      <c r="BH361">
        <f t="shared" si="266"/>
        <v>2.0377876915162103</v>
      </c>
      <c r="BI361">
        <f t="shared" si="266"/>
        <v>2.0633873617883935</v>
      </c>
      <c r="BJ361">
        <f t="shared" ref="BJ361:CA361" si="267">BJ346*10000*BJ211*10^-12</f>
        <v>2.0633873617883935</v>
      </c>
      <c r="BK361">
        <f t="shared" si="267"/>
        <v>2.2136540782229455</v>
      </c>
      <c r="BL361">
        <f t="shared" si="267"/>
        <v>2.0586666321004796</v>
      </c>
      <c r="BM361">
        <f t="shared" si="267"/>
        <v>2.0570930555378419</v>
      </c>
      <c r="BN361">
        <f t="shared" si="267"/>
        <v>2.0555194789752043</v>
      </c>
      <c r="BO361">
        <f t="shared" si="267"/>
        <v>2.0539459024125666</v>
      </c>
      <c r="BP361">
        <f t="shared" si="267"/>
        <v>2.0523723258499285</v>
      </c>
      <c r="BQ361">
        <f t="shared" si="267"/>
        <v>2.0507987492872903</v>
      </c>
      <c r="BR361">
        <f t="shared" si="267"/>
        <v>2.0510949300498105</v>
      </c>
      <c r="BS361">
        <f t="shared" si="267"/>
        <v>2.0513911108123302</v>
      </c>
      <c r="BT361">
        <f t="shared" si="267"/>
        <v>2.0516872915748499</v>
      </c>
      <c r="BU361">
        <f t="shared" si="267"/>
        <v>2.05198347233737</v>
      </c>
      <c r="BV361">
        <f t="shared" si="267"/>
        <v>2.0522796530998897</v>
      </c>
      <c r="BW361">
        <f t="shared" si="267"/>
        <v>2.0525758338624098</v>
      </c>
      <c r="BX361">
        <f t="shared" si="267"/>
        <v>2.05287201462493</v>
      </c>
      <c r="BY361">
        <f t="shared" si="267"/>
        <v>2.0531681953874492</v>
      </c>
      <c r="BZ361">
        <f t="shared" si="267"/>
        <v>2.0534643761499694</v>
      </c>
      <c r="CA361">
        <f t="shared" si="267"/>
        <v>2.0537605569124895</v>
      </c>
    </row>
    <row r="362" spans="2:79" x14ac:dyDescent="0.35">
      <c r="B362" s="139" t="s">
        <v>265</v>
      </c>
      <c r="D362" t="s">
        <v>2</v>
      </c>
      <c r="F362" t="s">
        <v>37</v>
      </c>
      <c r="AD362">
        <f t="shared" ref="AD362:BI362" si="268">AD347*10000*AD212*10^-12</f>
        <v>3.6432808182828431</v>
      </c>
      <c r="AE362">
        <f t="shared" si="268"/>
        <v>3.6152139801610739</v>
      </c>
      <c r="AF362">
        <f t="shared" si="268"/>
        <v>3.6385188499956342</v>
      </c>
      <c r="AG362">
        <f t="shared" si="268"/>
        <v>3.5821822110005308</v>
      </c>
      <c r="AH362">
        <f t="shared" si="268"/>
        <v>3.8034721444737074</v>
      </c>
      <c r="AI362">
        <f t="shared" si="268"/>
        <v>4.056605447888205</v>
      </c>
      <c r="AJ362">
        <f t="shared" si="268"/>
        <v>4.2882300693100763</v>
      </c>
      <c r="AK362">
        <f t="shared" si="268"/>
        <v>4.5068189086031261</v>
      </c>
      <c r="AL362">
        <f t="shared" si="268"/>
        <v>4.7988112997650703</v>
      </c>
      <c r="AM362">
        <f t="shared" si="268"/>
        <v>5.0618296556064521</v>
      </c>
      <c r="AN362">
        <f t="shared" si="268"/>
        <v>5.3239473872193628</v>
      </c>
      <c r="AO362">
        <f t="shared" si="268"/>
        <v>5.6340673664880185</v>
      </c>
      <c r="AP362">
        <f t="shared" si="268"/>
        <v>5.6183677026336385</v>
      </c>
      <c r="AQ362">
        <f t="shared" si="268"/>
        <v>5.6492496317683703</v>
      </c>
      <c r="AR362">
        <f t="shared" si="268"/>
        <v>5.6261239632650009</v>
      </c>
      <c r="AS362">
        <f t="shared" si="268"/>
        <v>5.665715210576507</v>
      </c>
      <c r="AT362">
        <f t="shared" si="268"/>
        <v>5.76530475874016</v>
      </c>
      <c r="AU362">
        <f t="shared" si="268"/>
        <v>5.8221879913105203</v>
      </c>
      <c r="AV362">
        <f t="shared" si="268"/>
        <v>5.7934725802263269</v>
      </c>
      <c r="AW362">
        <f t="shared" si="268"/>
        <v>5.7694281225263566</v>
      </c>
      <c r="AX362">
        <f t="shared" si="268"/>
        <v>5.7641766678941844</v>
      </c>
      <c r="AY362">
        <f t="shared" si="268"/>
        <v>5.8066659031567296</v>
      </c>
      <c r="AZ362">
        <f t="shared" si="268"/>
        <v>5.8157598155886987</v>
      </c>
      <c r="BA362">
        <f t="shared" si="268"/>
        <v>5.8410936097486603</v>
      </c>
      <c r="BB362">
        <f t="shared" si="268"/>
        <v>5.8233860277986489</v>
      </c>
      <c r="BC362">
        <f t="shared" si="268"/>
        <v>5.8043255562555354</v>
      </c>
      <c r="BD362">
        <f t="shared" si="268"/>
        <v>5.8168480644836773</v>
      </c>
      <c r="BE362">
        <f t="shared" si="268"/>
        <v>5.7890065853258799</v>
      </c>
      <c r="BF362">
        <f t="shared" si="268"/>
        <v>5.8013229698570461</v>
      </c>
      <c r="BG362">
        <f t="shared" si="268"/>
        <v>5.7571180464178209</v>
      </c>
      <c r="BH362">
        <f t="shared" si="268"/>
        <v>5.7936884235949195</v>
      </c>
      <c r="BI362">
        <f t="shared" si="268"/>
        <v>5.8583303115895937</v>
      </c>
      <c r="BJ362">
        <f t="shared" ref="BJ362:CA362" si="269">BJ347*10000*BJ212*10^-12</f>
        <v>5.8583303115895937</v>
      </c>
      <c r="BK362">
        <f t="shared" si="269"/>
        <v>5.8583303115895937</v>
      </c>
      <c r="BL362">
        <f t="shared" si="269"/>
        <v>5.8432458211594938</v>
      </c>
      <c r="BM362">
        <f t="shared" si="269"/>
        <v>5.8382176576827938</v>
      </c>
      <c r="BN362">
        <f t="shared" si="269"/>
        <v>5.8331894942060947</v>
      </c>
      <c r="BO362">
        <f t="shared" si="269"/>
        <v>5.8281613307293956</v>
      </c>
      <c r="BP362">
        <f t="shared" si="269"/>
        <v>5.8231331672526956</v>
      </c>
      <c r="BQ362">
        <f t="shared" si="269"/>
        <v>5.8181050037759947</v>
      </c>
      <c r="BR362">
        <f t="shared" si="269"/>
        <v>5.819051411677564</v>
      </c>
      <c r="BS362">
        <f t="shared" si="269"/>
        <v>5.8199978195791315</v>
      </c>
      <c r="BT362">
        <f t="shared" si="269"/>
        <v>5.8209442274807</v>
      </c>
      <c r="BU362">
        <f t="shared" si="269"/>
        <v>5.8218906353822693</v>
      </c>
      <c r="BV362">
        <f t="shared" si="269"/>
        <v>5.8228370432838386</v>
      </c>
      <c r="BW362">
        <f t="shared" si="269"/>
        <v>5.8237834511854052</v>
      </c>
      <c r="BX362">
        <f t="shared" si="269"/>
        <v>5.8247298590869745</v>
      </c>
      <c r="BY362">
        <f t="shared" si="269"/>
        <v>5.8256762669885429</v>
      </c>
      <c r="BZ362">
        <f t="shared" si="269"/>
        <v>5.8266226748901113</v>
      </c>
      <c r="CA362">
        <f t="shared" si="269"/>
        <v>5.8275690827916797</v>
      </c>
    </row>
    <row r="363" spans="2:79" x14ac:dyDescent="0.35">
      <c r="B363" s="139" t="s">
        <v>265</v>
      </c>
      <c r="D363" t="s">
        <v>2</v>
      </c>
      <c r="F363" t="s">
        <v>38</v>
      </c>
      <c r="AD363">
        <f t="shared" ref="AD363:BI363" si="270">AD348*10000*AD213*10^-12</f>
        <v>7.1320264383388414</v>
      </c>
      <c r="AE363">
        <f t="shared" si="270"/>
        <v>7.041536741442334</v>
      </c>
      <c r="AF363">
        <f t="shared" si="270"/>
        <v>7.1042521121196716</v>
      </c>
      <c r="AG363">
        <f t="shared" si="270"/>
        <v>6.9351673769388693</v>
      </c>
      <c r="AH363">
        <f t="shared" si="270"/>
        <v>6.9455304582084452</v>
      </c>
      <c r="AI363">
        <f t="shared" si="270"/>
        <v>7.0624643239622742</v>
      </c>
      <c r="AJ363">
        <f t="shared" si="270"/>
        <v>7.1150232798460458</v>
      </c>
      <c r="AK363">
        <f t="shared" si="270"/>
        <v>7.1303686068524286</v>
      </c>
      <c r="AL363">
        <f t="shared" si="270"/>
        <v>7.3128252551927293</v>
      </c>
      <c r="AM363">
        <f t="shared" si="270"/>
        <v>7.4079485110302299</v>
      </c>
      <c r="AN363">
        <f t="shared" si="270"/>
        <v>7.490290085916814</v>
      </c>
      <c r="AO363">
        <f t="shared" si="270"/>
        <v>7.6665631490727364</v>
      </c>
      <c r="AP363">
        <f t="shared" si="270"/>
        <v>7.5846711060970247</v>
      </c>
      <c r="AQ363">
        <f t="shared" si="270"/>
        <v>7.6226762521795299</v>
      </c>
      <c r="AR363">
        <f t="shared" si="270"/>
        <v>7.5460614937705319</v>
      </c>
      <c r="AS363">
        <f t="shared" si="270"/>
        <v>7.5966899895765714</v>
      </c>
      <c r="AT363">
        <f t="shared" si="270"/>
        <v>7.7449438988686374</v>
      </c>
      <c r="AU363">
        <f t="shared" si="270"/>
        <v>7.828244776701351</v>
      </c>
      <c r="AV363">
        <f t="shared" si="270"/>
        <v>7.8085088963777922</v>
      </c>
      <c r="AW363">
        <f t="shared" si="270"/>
        <v>7.8008975059483285</v>
      </c>
      <c r="AX363">
        <f t="shared" si="270"/>
        <v>7.8317590712377498</v>
      </c>
      <c r="AY363">
        <f t="shared" si="270"/>
        <v>7.953959450782965</v>
      </c>
      <c r="AZ363">
        <f t="shared" si="270"/>
        <v>8.0684305749329006</v>
      </c>
      <c r="BA363">
        <f t="shared" si="270"/>
        <v>8.2142661254885319</v>
      </c>
      <c r="BB363">
        <f t="shared" si="270"/>
        <v>8.2761102962849442</v>
      </c>
      <c r="BC363">
        <f t="shared" si="270"/>
        <v>8.3445527944548665</v>
      </c>
      <c r="BD363">
        <f t="shared" si="270"/>
        <v>8.4918902264693017</v>
      </c>
      <c r="BE363">
        <f t="shared" si="270"/>
        <v>8.4797113607484427</v>
      </c>
      <c r="BF363">
        <f t="shared" si="270"/>
        <v>8.5557910726476276</v>
      </c>
      <c r="BG363">
        <f t="shared" si="270"/>
        <v>8.516133502442182</v>
      </c>
      <c r="BH363">
        <f t="shared" si="270"/>
        <v>8.6350367988335641</v>
      </c>
      <c r="BI363">
        <f t="shared" si="270"/>
        <v>8.755178751754098</v>
      </c>
      <c r="BJ363">
        <f t="shared" ref="BJ363:CA363" si="271">BJ348*10000*BJ213*10^-12</f>
        <v>8.755178751754098</v>
      </c>
      <c r="BK363">
        <f t="shared" si="271"/>
        <v>8.755178751754098</v>
      </c>
      <c r="BL363">
        <f t="shared" si="271"/>
        <v>8.730036866812231</v>
      </c>
      <c r="BM363">
        <f t="shared" si="271"/>
        <v>8.7216562384982748</v>
      </c>
      <c r="BN363">
        <f t="shared" si="271"/>
        <v>8.7132756101843203</v>
      </c>
      <c r="BO363">
        <f t="shared" si="271"/>
        <v>8.7048949818703658</v>
      </c>
      <c r="BP363">
        <f t="shared" si="271"/>
        <v>8.6965143535564078</v>
      </c>
      <c r="BQ363">
        <f t="shared" si="271"/>
        <v>8.6881337252424533</v>
      </c>
      <c r="BR363">
        <f t="shared" si="271"/>
        <v>8.6897111387241726</v>
      </c>
      <c r="BS363">
        <f t="shared" si="271"/>
        <v>8.6912885522058918</v>
      </c>
      <c r="BT363">
        <f t="shared" si="271"/>
        <v>8.6928659656876128</v>
      </c>
      <c r="BU363">
        <f t="shared" si="271"/>
        <v>8.6944433791693321</v>
      </c>
      <c r="BV363">
        <f t="shared" si="271"/>
        <v>8.6960207926510531</v>
      </c>
      <c r="BW363">
        <f t="shared" si="271"/>
        <v>8.6975982061327706</v>
      </c>
      <c r="BX363">
        <f t="shared" si="271"/>
        <v>8.6991756196144934</v>
      </c>
      <c r="BY363">
        <f t="shared" si="271"/>
        <v>8.7007530330962091</v>
      </c>
      <c r="BZ363">
        <f t="shared" si="271"/>
        <v>8.7023304465779283</v>
      </c>
      <c r="CA363">
        <f t="shared" si="271"/>
        <v>8.7039078600596511</v>
      </c>
    </row>
    <row r="364" spans="2:79" x14ac:dyDescent="0.35">
      <c r="B364" s="139" t="s">
        <v>265</v>
      </c>
      <c r="D364" t="s">
        <v>2</v>
      </c>
      <c r="F364" t="s">
        <v>39</v>
      </c>
      <c r="AD364">
        <f t="shared" ref="AD364:BI364" si="272">AD349*10000*AD214*10^-12</f>
        <v>1.9472473751846717</v>
      </c>
      <c r="AE364">
        <f t="shared" si="272"/>
        <v>1.9035042035306662</v>
      </c>
      <c r="AF364">
        <f t="shared" si="272"/>
        <v>1.9140338141740407</v>
      </c>
      <c r="AG364">
        <f t="shared" si="272"/>
        <v>1.8433554569877988</v>
      </c>
      <c r="AH364">
        <f t="shared" si="272"/>
        <v>1.8101029212383555</v>
      </c>
      <c r="AI364">
        <f t="shared" si="272"/>
        <v>1.8114118950098326</v>
      </c>
      <c r="AJ364">
        <f t="shared" si="272"/>
        <v>1.7919677423261848</v>
      </c>
      <c r="AK364">
        <f t="shared" si="272"/>
        <v>1.7605079138955115</v>
      </c>
      <c r="AL364">
        <f t="shared" si="272"/>
        <v>1.7823968518044007</v>
      </c>
      <c r="AM364">
        <f t="shared" si="272"/>
        <v>1.774944081476421</v>
      </c>
      <c r="AN364">
        <f t="shared" si="272"/>
        <v>1.7630526475463337</v>
      </c>
      <c r="AO364">
        <f t="shared" si="272"/>
        <v>1.7790687853270981</v>
      </c>
      <c r="AP364">
        <f t="shared" si="272"/>
        <v>1.8800538095328203</v>
      </c>
      <c r="AQ364">
        <f t="shared" si="272"/>
        <v>2.0384083463819711</v>
      </c>
      <c r="AR364">
        <f t="shared" si="272"/>
        <v>2.1604018735708026</v>
      </c>
      <c r="AS364">
        <f t="shared" si="272"/>
        <v>2.3338555340026601</v>
      </c>
      <c r="AT364">
        <f t="shared" si="272"/>
        <v>2.5557368548565438</v>
      </c>
      <c r="AU364">
        <f t="shared" si="272"/>
        <v>2.7528540150991856</v>
      </c>
      <c r="AV364">
        <f t="shared" si="272"/>
        <v>2.8307808449942495</v>
      </c>
      <c r="AW364">
        <f t="shared" si="272"/>
        <v>2.9164582608005674</v>
      </c>
      <c r="AX364">
        <f t="shared" si="272"/>
        <v>3.0248573760868971</v>
      </c>
      <c r="AY364">
        <f t="shared" si="272"/>
        <v>3.1769908044333612</v>
      </c>
      <c r="AZ364">
        <f t="shared" si="272"/>
        <v>3.3348487542068606</v>
      </c>
      <c r="BA364">
        <f t="shared" si="272"/>
        <v>3.5129971714299177</v>
      </c>
      <c r="BB364">
        <f t="shared" si="272"/>
        <v>3.6485445603682432</v>
      </c>
      <c r="BC364">
        <f t="shared" si="272"/>
        <v>3.787603737090163</v>
      </c>
      <c r="BD364">
        <f t="shared" si="272"/>
        <v>3.976259386280534</v>
      </c>
      <c r="BE364">
        <f t="shared" si="272"/>
        <v>3.9734663988445873</v>
      </c>
      <c r="BF364">
        <f t="shared" si="272"/>
        <v>4.0197466995108275</v>
      </c>
      <c r="BG364">
        <f t="shared" si="272"/>
        <v>3.9968984114911832</v>
      </c>
      <c r="BH364">
        <f t="shared" si="272"/>
        <v>4.0653623170127986</v>
      </c>
      <c r="BI364">
        <f t="shared" si="272"/>
        <v>4.1324858462347658</v>
      </c>
      <c r="BJ364">
        <f t="shared" ref="BJ364:CA364" si="273">BJ349*10000*BJ214*10^-12</f>
        <v>4.1324858462347658</v>
      </c>
      <c r="BK364">
        <f t="shared" si="273"/>
        <v>4.1324858462347658</v>
      </c>
      <c r="BL364">
        <f t="shared" si="273"/>
        <v>4.1223326844872625</v>
      </c>
      <c r="BM364">
        <f t="shared" si="273"/>
        <v>4.118948297238096</v>
      </c>
      <c r="BN364">
        <f t="shared" si="273"/>
        <v>4.1155639099889267</v>
      </c>
      <c r="BO364">
        <f t="shared" si="273"/>
        <v>4.1121795227397602</v>
      </c>
      <c r="BP364">
        <f t="shared" si="273"/>
        <v>4.1087951354905918</v>
      </c>
      <c r="BQ364">
        <f t="shared" si="273"/>
        <v>4.1054107482414235</v>
      </c>
      <c r="BR364">
        <f t="shared" si="273"/>
        <v>4.1060477623022082</v>
      </c>
      <c r="BS364">
        <f t="shared" si="273"/>
        <v>4.106684776362993</v>
      </c>
      <c r="BT364">
        <f t="shared" si="273"/>
        <v>4.107321790423776</v>
      </c>
      <c r="BU364">
        <f t="shared" si="273"/>
        <v>4.1079588044845616</v>
      </c>
      <c r="BV364">
        <f t="shared" si="273"/>
        <v>4.1085958185453464</v>
      </c>
      <c r="BW364">
        <f t="shared" si="273"/>
        <v>4.1092328326061294</v>
      </c>
      <c r="BX364">
        <f t="shared" si="273"/>
        <v>4.1098698466669141</v>
      </c>
      <c r="BY364">
        <f t="shared" si="273"/>
        <v>4.110506860727698</v>
      </c>
      <c r="BZ364">
        <f t="shared" si="273"/>
        <v>4.1111438747884828</v>
      </c>
      <c r="CA364">
        <f t="shared" si="273"/>
        <v>4.1117808888492684</v>
      </c>
    </row>
    <row r="365" spans="2:79" x14ac:dyDescent="0.35">
      <c r="B365" s="139" t="s">
        <v>265</v>
      </c>
      <c r="D365" t="s">
        <v>2</v>
      </c>
      <c r="F365" t="s">
        <v>40</v>
      </c>
      <c r="AD365">
        <f t="shared" ref="AD365:BI365" si="274">AD350*10000*AD215*10^-12</f>
        <v>3.0478107547666326E-2</v>
      </c>
      <c r="AE365">
        <f t="shared" si="274"/>
        <v>2.9702929248811873E-2</v>
      </c>
      <c r="AF365">
        <f t="shared" si="274"/>
        <v>2.9629970574760248E-2</v>
      </c>
      <c r="AG365">
        <f t="shared" si="274"/>
        <v>2.8367278496712712E-2</v>
      </c>
      <c r="AH365">
        <f t="shared" si="274"/>
        <v>3.2893832489932183E-2</v>
      </c>
      <c r="AI365">
        <f t="shared" si="274"/>
        <v>3.7874342822888707E-2</v>
      </c>
      <c r="AJ365">
        <f t="shared" si="274"/>
        <v>4.2263663666378161E-2</v>
      </c>
      <c r="AK365">
        <f t="shared" si="274"/>
        <v>4.6255280069243419E-2</v>
      </c>
      <c r="AL365">
        <f t="shared" si="274"/>
        <v>5.1483999402648604E-2</v>
      </c>
      <c r="AM365">
        <f t="shared" si="274"/>
        <v>5.665020607437242E-2</v>
      </c>
      <c r="AN365">
        <f t="shared" si="274"/>
        <v>6.1926837739701299E-2</v>
      </c>
      <c r="AO365">
        <f t="shared" si="274"/>
        <v>6.830871996552032E-2</v>
      </c>
      <c r="AP365">
        <f t="shared" si="274"/>
        <v>6.3257435492425351E-2</v>
      </c>
      <c r="AQ365">
        <f t="shared" si="274"/>
        <v>6.0593072649203668E-2</v>
      </c>
      <c r="AR365">
        <f t="shared" si="274"/>
        <v>5.6813046795611923E-2</v>
      </c>
      <c r="AS365">
        <f t="shared" si="274"/>
        <v>5.3860797196472777E-2</v>
      </c>
      <c r="AT365">
        <f t="shared" si="274"/>
        <v>5.1828235696589377E-2</v>
      </c>
      <c r="AU365">
        <f t="shared" si="274"/>
        <v>4.8655754070629997E-2</v>
      </c>
      <c r="AV365">
        <f t="shared" si="274"/>
        <v>6.0466798493816566E-2</v>
      </c>
      <c r="AW365">
        <f t="shared" si="274"/>
        <v>7.2630481195308655E-2</v>
      </c>
      <c r="AX365">
        <f t="shared" si="274"/>
        <v>8.5639668831644228E-2</v>
      </c>
      <c r="AY365">
        <f t="shared" si="274"/>
        <v>9.9612840143591286E-2</v>
      </c>
      <c r="AZ365">
        <f t="shared" si="274"/>
        <v>0.10484257697135899</v>
      </c>
      <c r="BA365">
        <f t="shared" si="274"/>
        <v>0.10936586602097872</v>
      </c>
      <c r="BB365">
        <f t="shared" si="274"/>
        <v>0.11319328230271627</v>
      </c>
      <c r="BC365">
        <f t="shared" si="274"/>
        <v>0.11729956740295341</v>
      </c>
      <c r="BD365">
        <f t="shared" si="274"/>
        <v>0.12324695588431099</v>
      </c>
      <c r="BE365">
        <f t="shared" si="274"/>
        <v>0.12320971021329309</v>
      </c>
      <c r="BF365">
        <f t="shared" si="274"/>
        <v>0.12590200128121279</v>
      </c>
      <c r="BG365">
        <f t="shared" si="274"/>
        <v>0.12596267013378146</v>
      </c>
      <c r="BH365">
        <f t="shared" si="274"/>
        <v>0.12847366776571748</v>
      </c>
      <c r="BI365">
        <f t="shared" si="274"/>
        <v>0.13076410385915641</v>
      </c>
      <c r="BJ365">
        <f t="shared" ref="BJ365:CA365" si="275">BJ350*10000*BJ215*10^-12</f>
        <v>0.13076410385915641</v>
      </c>
      <c r="BK365">
        <f t="shared" si="275"/>
        <v>0.13076410385915641</v>
      </c>
      <c r="BL365">
        <f t="shared" si="275"/>
        <v>0.1305793755701217</v>
      </c>
      <c r="BM365">
        <f t="shared" si="275"/>
        <v>0.13051779947377681</v>
      </c>
      <c r="BN365">
        <f t="shared" si="275"/>
        <v>0.1304562233774319</v>
      </c>
      <c r="BO365">
        <f t="shared" si="275"/>
        <v>0.13039464728108699</v>
      </c>
      <c r="BP365">
        <f t="shared" si="275"/>
        <v>0.13033307118474213</v>
      </c>
      <c r="BQ365">
        <f t="shared" si="275"/>
        <v>0.13027149508839722</v>
      </c>
      <c r="BR365">
        <f t="shared" si="275"/>
        <v>0.13028308502663186</v>
      </c>
      <c r="BS365">
        <f t="shared" si="275"/>
        <v>0.13029467496486646</v>
      </c>
      <c r="BT365">
        <f t="shared" si="275"/>
        <v>0.13030626490310107</v>
      </c>
      <c r="BU365">
        <f t="shared" si="275"/>
        <v>0.13031785484133573</v>
      </c>
      <c r="BV365">
        <f t="shared" si="275"/>
        <v>0.13032944477957037</v>
      </c>
      <c r="BW365">
        <f t="shared" si="275"/>
        <v>0.13034103471780498</v>
      </c>
      <c r="BX365">
        <f t="shared" si="275"/>
        <v>0.13035262465603961</v>
      </c>
      <c r="BY365">
        <f t="shared" si="275"/>
        <v>0.13036421459427422</v>
      </c>
      <c r="BZ365">
        <f t="shared" si="275"/>
        <v>0.13037580453250885</v>
      </c>
      <c r="CA365">
        <f t="shared" si="275"/>
        <v>0.13038739447074349</v>
      </c>
    </row>
    <row r="366" spans="2:79" x14ac:dyDescent="0.35">
      <c r="B366" s="139"/>
    </row>
    <row r="367" spans="2:79" x14ac:dyDescent="0.35">
      <c r="B367" s="139"/>
    </row>
    <row r="368" spans="2:79" x14ac:dyDescent="0.35">
      <c r="B368" s="139"/>
      <c r="C368" s="1"/>
      <c r="D368" s="1" t="s">
        <v>52</v>
      </c>
      <c r="O368" s="1"/>
      <c r="P368" s="1"/>
      <c r="Q368" s="1"/>
      <c r="R368" s="1"/>
      <c r="S368" s="1"/>
      <c r="T368" s="1"/>
      <c r="U368" s="1"/>
      <c r="V368" s="1"/>
      <c r="W368" s="1"/>
      <c r="X368" s="1"/>
      <c r="Y368" s="1"/>
      <c r="Z368" s="1"/>
      <c r="AA368" s="1"/>
      <c r="AB368" s="1"/>
      <c r="AC368" s="1"/>
      <c r="AD368" s="1">
        <v>1990</v>
      </c>
      <c r="AE368" s="1">
        <v>1991</v>
      </c>
      <c r="AF368" s="1">
        <v>1992</v>
      </c>
      <c r="AG368" s="1">
        <v>1993</v>
      </c>
      <c r="AH368" s="1">
        <v>1994</v>
      </c>
      <c r="AI368" s="1">
        <v>1995</v>
      </c>
      <c r="AJ368" s="1">
        <v>1996</v>
      </c>
      <c r="AK368" s="1">
        <v>1997</v>
      </c>
      <c r="AL368" s="1">
        <v>1998</v>
      </c>
      <c r="AM368" s="1">
        <v>1999</v>
      </c>
      <c r="AN368" s="1">
        <v>2000</v>
      </c>
      <c r="AO368" s="1">
        <v>2001</v>
      </c>
      <c r="AP368" s="1">
        <v>2002</v>
      </c>
      <c r="AQ368" s="1">
        <v>2003</v>
      </c>
      <c r="AR368" s="1">
        <v>2004</v>
      </c>
      <c r="AS368" s="1">
        <v>2005</v>
      </c>
      <c r="AT368" s="1">
        <v>2006</v>
      </c>
      <c r="AU368" s="1">
        <v>2007</v>
      </c>
      <c r="AV368" s="1">
        <v>2008</v>
      </c>
      <c r="AW368" s="1">
        <v>2009</v>
      </c>
      <c r="AX368" s="1">
        <v>2010</v>
      </c>
      <c r="AY368" s="1">
        <v>2011</v>
      </c>
      <c r="AZ368" s="1">
        <v>2012</v>
      </c>
      <c r="BA368" s="1">
        <v>2013</v>
      </c>
      <c r="BB368" s="1">
        <v>2014</v>
      </c>
      <c r="BC368" s="1">
        <v>2015</v>
      </c>
      <c r="BD368" s="1">
        <v>2016</v>
      </c>
      <c r="BE368" s="1">
        <v>2017</v>
      </c>
      <c r="BF368" s="1">
        <v>2018</v>
      </c>
      <c r="BG368" s="1">
        <v>2019</v>
      </c>
      <c r="BH368" s="1">
        <v>2020</v>
      </c>
      <c r="BI368" s="1">
        <v>2021</v>
      </c>
      <c r="BJ368" s="1">
        <v>2022</v>
      </c>
      <c r="BK368" s="1">
        <v>2023</v>
      </c>
      <c r="BL368" s="1">
        <v>2024</v>
      </c>
      <c r="BM368" s="1">
        <v>2025</v>
      </c>
      <c r="BN368" s="1">
        <v>2026</v>
      </c>
      <c r="BO368" s="1">
        <v>2027</v>
      </c>
      <c r="BP368" s="1">
        <v>2028</v>
      </c>
      <c r="BQ368" s="1">
        <v>2029</v>
      </c>
      <c r="BR368" s="1">
        <v>2030</v>
      </c>
      <c r="BS368" s="1">
        <v>2031</v>
      </c>
      <c r="BT368" s="1">
        <v>2032</v>
      </c>
      <c r="BU368" s="1">
        <v>2033</v>
      </c>
      <c r="BV368" s="1">
        <v>2034</v>
      </c>
      <c r="BW368" s="1">
        <v>2035</v>
      </c>
      <c r="BX368" s="1">
        <v>2036</v>
      </c>
      <c r="BY368" s="1">
        <v>2037</v>
      </c>
      <c r="BZ368" s="1">
        <v>2038</v>
      </c>
      <c r="CA368" s="1">
        <v>2039</v>
      </c>
    </row>
    <row r="369" spans="2:79" x14ac:dyDescent="0.35">
      <c r="B369" s="139" t="s">
        <v>265</v>
      </c>
      <c r="D369" t="s">
        <v>0</v>
      </c>
      <c r="F369" t="s">
        <v>36</v>
      </c>
      <c r="AD369">
        <v>10.954171914374401</v>
      </c>
      <c r="AE369">
        <v>10.9211407383962</v>
      </c>
      <c r="AF369">
        <v>10.9478864313896</v>
      </c>
      <c r="AG369">
        <v>10.8677851019544</v>
      </c>
      <c r="AH369">
        <v>10.864595153322</v>
      </c>
      <c r="AI369">
        <v>10.906175768014799</v>
      </c>
      <c r="AJ369">
        <v>10.900249264202699</v>
      </c>
      <c r="AK369">
        <v>10.8919257452573</v>
      </c>
      <c r="AL369">
        <v>10.9182834017509</v>
      </c>
      <c r="AM369">
        <v>10.9445223742708</v>
      </c>
      <c r="AN369">
        <v>10.955130256685599</v>
      </c>
      <c r="AO369">
        <v>11.0058413681814</v>
      </c>
      <c r="AP369">
        <v>10.994541936544</v>
      </c>
      <c r="AQ369">
        <v>11.0192931686408</v>
      </c>
      <c r="AR369">
        <v>11.0294705342071</v>
      </c>
      <c r="AS369">
        <v>11.051296111558001</v>
      </c>
      <c r="AT369">
        <v>11.164506648064201</v>
      </c>
      <c r="AU369">
        <v>11.2229371579241</v>
      </c>
      <c r="AV369">
        <v>11.2439176577564</v>
      </c>
      <c r="AW369">
        <v>11.252206391248899</v>
      </c>
      <c r="AX369">
        <v>11.295301821048399</v>
      </c>
      <c r="AY369">
        <v>11.3559385999216</v>
      </c>
      <c r="AZ369">
        <v>11.391083325543899</v>
      </c>
      <c r="BA369">
        <v>11.430043380081999</v>
      </c>
      <c r="BB369">
        <v>11.4449655123467</v>
      </c>
      <c r="BC369">
        <v>11.4547215713261</v>
      </c>
      <c r="BD369">
        <v>11.493128324955199</v>
      </c>
      <c r="BE369">
        <v>11.5094792837774</v>
      </c>
      <c r="BF369">
        <v>11.5521292140004</v>
      </c>
      <c r="BG369">
        <v>11.5419853959148</v>
      </c>
      <c r="BH369">
        <v>11.600959413457799</v>
      </c>
      <c r="BI369">
        <v>11.665070928636201</v>
      </c>
      <c r="BJ369">
        <v>11.720651227011601</v>
      </c>
      <c r="BK369">
        <v>11.720651227011601</v>
      </c>
      <c r="BL369">
        <v>11.720651227011601</v>
      </c>
      <c r="BM369">
        <v>11.720651227011601</v>
      </c>
      <c r="BN369">
        <v>11.720651227011601</v>
      </c>
      <c r="BO369">
        <v>11.720651227011601</v>
      </c>
      <c r="BP369">
        <v>11.720651227011601</v>
      </c>
      <c r="BQ369">
        <v>11.720651227011601</v>
      </c>
      <c r="BR369">
        <v>11.720651227011601</v>
      </c>
      <c r="BS369">
        <v>11.720651227011601</v>
      </c>
      <c r="BT369">
        <v>11.720651227011601</v>
      </c>
      <c r="BU369">
        <v>11.720651227011601</v>
      </c>
      <c r="BV369">
        <v>11.720651227011601</v>
      </c>
      <c r="BW369">
        <v>11.720651227011601</v>
      </c>
      <c r="BX369">
        <v>11.720651227011601</v>
      </c>
      <c r="BY369">
        <v>11.720651227011601</v>
      </c>
      <c r="BZ369">
        <v>11.720651227011601</v>
      </c>
      <c r="CA369">
        <v>11.720651227011601</v>
      </c>
    </row>
    <row r="370" spans="2:79" x14ac:dyDescent="0.35">
      <c r="B370" s="139" t="s">
        <v>265</v>
      </c>
      <c r="D370" t="s">
        <v>0</v>
      </c>
      <c r="F370" t="s">
        <v>37</v>
      </c>
      <c r="AD370">
        <v>10.8017691582994</v>
      </c>
      <c r="AE370">
        <v>10.766930247946499</v>
      </c>
      <c r="AF370">
        <v>10.7923359309275</v>
      </c>
      <c r="AG370">
        <v>10.7119353582925</v>
      </c>
      <c r="AH370">
        <v>10.707950949591501</v>
      </c>
      <c r="AI370">
        <v>10.748313511365099</v>
      </c>
      <c r="AJ370">
        <v>10.742582302892</v>
      </c>
      <c r="AK370">
        <v>10.7342031667249</v>
      </c>
      <c r="AL370">
        <v>10.7620419906129</v>
      </c>
      <c r="AM370">
        <v>10.7869483670277</v>
      </c>
      <c r="AN370">
        <v>10.7974790029863</v>
      </c>
      <c r="AO370">
        <v>10.847929993563699</v>
      </c>
      <c r="AP370">
        <v>10.8363774693079</v>
      </c>
      <c r="AQ370">
        <v>10.8624341188728</v>
      </c>
      <c r="AR370">
        <v>10.8715321678197</v>
      </c>
      <c r="AS370">
        <v>10.8948326633767</v>
      </c>
      <c r="AT370">
        <v>11.007337002262901</v>
      </c>
      <c r="AU370">
        <v>11.0652447355323</v>
      </c>
      <c r="AV370">
        <v>11.084482527569399</v>
      </c>
      <c r="AW370">
        <v>11.092087437073401</v>
      </c>
      <c r="AX370">
        <v>11.133654279172699</v>
      </c>
      <c r="AY370">
        <v>11.193766843085299</v>
      </c>
      <c r="AZ370">
        <v>11.2288223770851</v>
      </c>
      <c r="BA370">
        <v>11.268205948455</v>
      </c>
      <c r="BB370">
        <v>11.2819557734431</v>
      </c>
      <c r="BC370">
        <v>11.291354238366401</v>
      </c>
      <c r="BD370">
        <v>11.3289941233714</v>
      </c>
      <c r="BE370">
        <v>11.3439010082823</v>
      </c>
      <c r="BF370">
        <v>11.386071885569701</v>
      </c>
      <c r="BG370">
        <v>11.3753825487555</v>
      </c>
      <c r="BH370">
        <v>11.433853280383101</v>
      </c>
      <c r="BI370">
        <v>11.497371663028201</v>
      </c>
      <c r="BJ370">
        <v>11.497371663028201</v>
      </c>
      <c r="BK370">
        <v>11.497371663028201</v>
      </c>
      <c r="BL370">
        <v>11.497371663028201</v>
      </c>
      <c r="BM370">
        <v>11.497371663028201</v>
      </c>
      <c r="BN370">
        <v>11.497371663028201</v>
      </c>
      <c r="BO370">
        <v>11.497371663028201</v>
      </c>
      <c r="BP370">
        <v>11.497371663028201</v>
      </c>
      <c r="BQ370">
        <v>11.497371663028201</v>
      </c>
      <c r="BR370">
        <v>11.497371663028201</v>
      </c>
      <c r="BS370">
        <v>11.497371663028201</v>
      </c>
      <c r="BT370">
        <v>11.497371663028201</v>
      </c>
      <c r="BU370">
        <v>11.497371663028201</v>
      </c>
      <c r="BV370">
        <v>11.497371663028201</v>
      </c>
      <c r="BW370">
        <v>11.497371663028201</v>
      </c>
      <c r="BX370">
        <v>11.497371663028201</v>
      </c>
      <c r="BY370">
        <v>11.497371663028201</v>
      </c>
      <c r="BZ370">
        <v>11.497371663028201</v>
      </c>
      <c r="CA370">
        <v>11.497371663028201</v>
      </c>
    </row>
    <row r="371" spans="2:79" x14ac:dyDescent="0.35">
      <c r="B371" s="139" t="s">
        <v>265</v>
      </c>
      <c r="D371" t="s">
        <v>0</v>
      </c>
      <c r="F371" t="s">
        <v>38</v>
      </c>
      <c r="AD371">
        <v>10.583675848174</v>
      </c>
      <c r="AE371">
        <v>10.546933495220999</v>
      </c>
      <c r="AF371">
        <v>10.5696958066604</v>
      </c>
      <c r="AG371">
        <v>10.488726634347801</v>
      </c>
      <c r="AH371">
        <v>10.483427970540401</v>
      </c>
      <c r="AI371">
        <v>10.521131139164</v>
      </c>
      <c r="AJ371">
        <v>10.515005483228499</v>
      </c>
      <c r="AK371">
        <v>10.506877153427</v>
      </c>
      <c r="AL371">
        <v>10.5364089061318</v>
      </c>
      <c r="AM371">
        <v>10.557372835569099</v>
      </c>
      <c r="AN371">
        <v>10.5676749098639</v>
      </c>
      <c r="AO371">
        <v>10.6168381717602</v>
      </c>
      <c r="AP371">
        <v>10.6046823952676</v>
      </c>
      <c r="AQ371">
        <v>10.633140449790799</v>
      </c>
      <c r="AR371">
        <v>10.6407997977745</v>
      </c>
      <c r="AS371">
        <v>10.6662261633591</v>
      </c>
      <c r="AT371">
        <v>10.776668026493599</v>
      </c>
      <c r="AU371">
        <v>10.8325907829585</v>
      </c>
      <c r="AV371">
        <v>10.8477136420917</v>
      </c>
      <c r="AW371">
        <v>10.853348481512</v>
      </c>
      <c r="AX371">
        <v>10.891355991222801</v>
      </c>
      <c r="AY371">
        <v>10.951341559278401</v>
      </c>
      <c r="AZ371">
        <v>10.985207214889501</v>
      </c>
      <c r="BA371">
        <v>11.0247335039824</v>
      </c>
      <c r="BB371">
        <v>11.036606281913301</v>
      </c>
      <c r="BC371">
        <v>11.044332465174801</v>
      </c>
      <c r="BD371">
        <v>11.079549291423501</v>
      </c>
      <c r="BE371">
        <v>11.0906567660794</v>
      </c>
      <c r="BF371">
        <v>11.13102457445</v>
      </c>
      <c r="BG371">
        <v>11.1192984459359</v>
      </c>
      <c r="BH371">
        <v>11.1753679464041</v>
      </c>
      <c r="BI371">
        <v>11.237445132925799</v>
      </c>
      <c r="BJ371">
        <v>11.237445132925799</v>
      </c>
      <c r="BK371">
        <v>11.237445132925799</v>
      </c>
      <c r="BL371">
        <v>11.237445132925799</v>
      </c>
      <c r="BM371">
        <v>11.237445132925799</v>
      </c>
      <c r="BN371">
        <v>11.237445132925799</v>
      </c>
      <c r="BO371">
        <v>11.237445132925799</v>
      </c>
      <c r="BP371">
        <v>11.237445132925799</v>
      </c>
      <c r="BQ371">
        <v>11.237445132925799</v>
      </c>
      <c r="BR371">
        <v>11.237445132925799</v>
      </c>
      <c r="BS371">
        <v>11.237445132925799</v>
      </c>
      <c r="BT371">
        <v>11.237445132925799</v>
      </c>
      <c r="BU371">
        <v>11.237445132925799</v>
      </c>
      <c r="BV371">
        <v>11.237445132925799</v>
      </c>
      <c r="BW371">
        <v>11.237445132925799</v>
      </c>
      <c r="BX371">
        <v>11.237445132925799</v>
      </c>
      <c r="BY371">
        <v>11.237445132925799</v>
      </c>
      <c r="BZ371">
        <v>11.237445132925799</v>
      </c>
      <c r="CA371">
        <v>11.237445132925799</v>
      </c>
    </row>
    <row r="372" spans="2:79" x14ac:dyDescent="0.35">
      <c r="B372" s="139" t="s">
        <v>265</v>
      </c>
      <c r="D372" t="s">
        <v>0</v>
      </c>
      <c r="F372" t="s">
        <v>39</v>
      </c>
      <c r="AD372">
        <v>10.552574270018001</v>
      </c>
      <c r="AE372">
        <v>10.5160702182148</v>
      </c>
      <c r="AF372">
        <v>10.538920990767</v>
      </c>
      <c r="AG372">
        <v>10.459047138221599</v>
      </c>
      <c r="AH372">
        <v>10.453729326206</v>
      </c>
      <c r="AI372">
        <v>10.4914703887993</v>
      </c>
      <c r="AJ372">
        <v>10.485110400980901</v>
      </c>
      <c r="AK372">
        <v>10.477648610001999</v>
      </c>
      <c r="AL372">
        <v>10.507199522822701</v>
      </c>
      <c r="AM372">
        <v>10.527159849948699</v>
      </c>
      <c r="AN372">
        <v>10.537129926134099</v>
      </c>
      <c r="AO372">
        <v>10.5856340597347</v>
      </c>
      <c r="AP372">
        <v>10.5737608565858</v>
      </c>
      <c r="AQ372">
        <v>10.6023399385919</v>
      </c>
      <c r="AR372">
        <v>10.609683076855299</v>
      </c>
      <c r="AS372">
        <v>10.635308803459001</v>
      </c>
      <c r="AT372">
        <v>10.744983197760799</v>
      </c>
      <c r="AU372">
        <v>10.800168916475799</v>
      </c>
      <c r="AV372">
        <v>10.8147163954355</v>
      </c>
      <c r="AW372">
        <v>10.820194072272001</v>
      </c>
      <c r="AX372">
        <v>10.8572021315728</v>
      </c>
      <c r="AY372">
        <v>10.9171700347736</v>
      </c>
      <c r="AZ372">
        <v>10.950291446214001</v>
      </c>
      <c r="BA372">
        <v>10.9900042295729</v>
      </c>
      <c r="BB372">
        <v>11.001614650953501</v>
      </c>
      <c r="BC372">
        <v>11.0091548464267</v>
      </c>
      <c r="BD372">
        <v>11.0438743507788</v>
      </c>
      <c r="BE372">
        <v>11.0544840299986</v>
      </c>
      <c r="BF372">
        <v>11.0941455702509</v>
      </c>
      <c r="BG372">
        <v>11.0823931932373</v>
      </c>
      <c r="BH372">
        <v>11.1373758585906</v>
      </c>
      <c r="BI372">
        <v>11.198161489522199</v>
      </c>
      <c r="BJ372">
        <v>11.198161489522199</v>
      </c>
      <c r="BK372">
        <v>11.198161489522199</v>
      </c>
      <c r="BL372">
        <v>11.198161489522199</v>
      </c>
      <c r="BM372">
        <v>11.198161489522199</v>
      </c>
      <c r="BN372">
        <v>11.198161489522199</v>
      </c>
      <c r="BO372">
        <v>11.198161489522199</v>
      </c>
      <c r="BP372">
        <v>11.198161489522199</v>
      </c>
      <c r="BQ372">
        <v>11.198161489522199</v>
      </c>
      <c r="BR372">
        <v>11.198161489522199</v>
      </c>
      <c r="BS372">
        <v>11.198161489522199</v>
      </c>
      <c r="BT372">
        <v>11.198161489522199</v>
      </c>
      <c r="BU372">
        <v>11.198161489522199</v>
      </c>
      <c r="BV372">
        <v>11.198161489522199</v>
      </c>
      <c r="BW372">
        <v>11.198161489522199</v>
      </c>
      <c r="BX372">
        <v>11.198161489522199</v>
      </c>
      <c r="BY372">
        <v>11.198161489522199</v>
      </c>
      <c r="BZ372">
        <v>11.198161489522199</v>
      </c>
      <c r="CA372">
        <v>11.198161489522199</v>
      </c>
    </row>
    <row r="373" spans="2:79" x14ac:dyDescent="0.35">
      <c r="B373" s="139" t="s">
        <v>265</v>
      </c>
      <c r="D373" t="s">
        <v>0</v>
      </c>
      <c r="F373" t="s">
        <v>40</v>
      </c>
      <c r="AD373">
        <v>10.475663003701101</v>
      </c>
      <c r="AE373">
        <v>10.437283144573099</v>
      </c>
      <c r="AF373">
        <v>10.4584542086873</v>
      </c>
      <c r="AG373">
        <v>10.3797563219651</v>
      </c>
      <c r="AH373">
        <v>10.3742904517685</v>
      </c>
      <c r="AI373">
        <v>10.4097415948309</v>
      </c>
      <c r="AJ373">
        <v>10.403731034148599</v>
      </c>
      <c r="AK373">
        <v>10.398235818556801</v>
      </c>
      <c r="AL373">
        <v>10.427831231459701</v>
      </c>
      <c r="AM373">
        <v>10.4451836049655</v>
      </c>
      <c r="AN373">
        <v>10.4554017547217</v>
      </c>
      <c r="AO373">
        <v>10.503550168386299</v>
      </c>
      <c r="AP373">
        <v>10.4946439600542</v>
      </c>
      <c r="AQ373">
        <v>10.5264058836585</v>
      </c>
      <c r="AR373">
        <v>10.534363148570099</v>
      </c>
      <c r="AS373">
        <v>10.5615087558515</v>
      </c>
      <c r="AT373">
        <v>10.6709318797447</v>
      </c>
      <c r="AU373">
        <v>10.726358459983899</v>
      </c>
      <c r="AV373">
        <v>10.739698364106401</v>
      </c>
      <c r="AW373">
        <v>10.7446793577767</v>
      </c>
      <c r="AX373">
        <v>10.7788653482119</v>
      </c>
      <c r="AY373">
        <v>10.8397227728006</v>
      </c>
      <c r="AZ373">
        <v>10.8724368519268</v>
      </c>
      <c r="BA373">
        <v>10.9133029513224</v>
      </c>
      <c r="BB373">
        <v>10.9262534913158</v>
      </c>
      <c r="BC373">
        <v>10.933583623762701</v>
      </c>
      <c r="BD373">
        <v>10.9673898001277</v>
      </c>
      <c r="BE373">
        <v>10.978367138265201</v>
      </c>
      <c r="BF373">
        <v>11.0190772387134</v>
      </c>
      <c r="BG373">
        <v>11.009672448559099</v>
      </c>
      <c r="BH373">
        <v>11.0639919263379</v>
      </c>
      <c r="BI373">
        <v>11.1255832402765</v>
      </c>
      <c r="BJ373">
        <v>11.1255832402765</v>
      </c>
      <c r="BK373">
        <v>11.1255832402765</v>
      </c>
      <c r="BL373">
        <v>11.1255832402765</v>
      </c>
      <c r="BM373">
        <v>11.1255832402765</v>
      </c>
      <c r="BN373">
        <v>11.1255832402765</v>
      </c>
      <c r="BO373">
        <v>11.1255832402765</v>
      </c>
      <c r="BP373">
        <v>11.1255832402765</v>
      </c>
      <c r="BQ373">
        <v>11.1255832402765</v>
      </c>
      <c r="BR373">
        <v>11.1255832402765</v>
      </c>
      <c r="BS373">
        <v>11.1255832402765</v>
      </c>
      <c r="BT373">
        <v>11.1255832402765</v>
      </c>
      <c r="BU373">
        <v>11.1255832402765</v>
      </c>
      <c r="BV373">
        <v>11.1255832402765</v>
      </c>
      <c r="BW373">
        <v>11.1255832402765</v>
      </c>
      <c r="BX373">
        <v>11.1255832402765</v>
      </c>
      <c r="BY373">
        <v>11.1255832402765</v>
      </c>
      <c r="BZ373">
        <v>11.1255832402765</v>
      </c>
      <c r="CA373">
        <v>11.1255832402765</v>
      </c>
    </row>
    <row r="374" spans="2:79" x14ac:dyDescent="0.35">
      <c r="B374" s="139"/>
      <c r="D374" s="7"/>
      <c r="E374" s="63"/>
      <c r="F374" s="63"/>
      <c r="G374" s="7"/>
      <c r="H374" s="63"/>
      <c r="I374" s="63"/>
      <c r="J374" s="63"/>
      <c r="K374" s="63"/>
      <c r="L374" s="7"/>
      <c r="M374" s="7"/>
      <c r="N374" s="7"/>
      <c r="O374" s="7"/>
      <c r="Q374" s="7"/>
      <c r="R374" s="7"/>
      <c r="S374" s="7"/>
      <c r="T374" s="7"/>
      <c r="U374" s="7"/>
      <c r="V374" s="7"/>
      <c r="W374" s="7"/>
      <c r="X374" s="7"/>
      <c r="Y374" s="7"/>
      <c r="Z374" s="7"/>
      <c r="AA374" s="7"/>
      <c r="AB374" s="7"/>
      <c r="AC374" s="7"/>
    </row>
    <row r="375" spans="2:79" x14ac:dyDescent="0.35">
      <c r="B375" s="139"/>
      <c r="C375" s="1"/>
      <c r="E375" s="63"/>
      <c r="F375" s="63"/>
      <c r="G375" s="7"/>
      <c r="H375" s="63"/>
      <c r="I375" s="63"/>
      <c r="J375" s="63"/>
      <c r="K375" s="63"/>
      <c r="L375" s="7"/>
      <c r="M375" s="7"/>
      <c r="N375" s="7"/>
      <c r="Q375" s="7"/>
      <c r="R375" s="7"/>
      <c r="S375" s="7"/>
      <c r="T375" s="7"/>
      <c r="U375" s="7"/>
      <c r="V375" s="7"/>
      <c r="W375" s="7"/>
      <c r="X375" s="7"/>
      <c r="Y375" s="7"/>
      <c r="Z375" s="7"/>
      <c r="AA375" s="7"/>
      <c r="AB375" s="7"/>
      <c r="AC375" s="7"/>
    </row>
    <row r="376" spans="2:79" x14ac:dyDescent="0.35">
      <c r="B376" s="139"/>
      <c r="D376" s="1" t="s">
        <v>52</v>
      </c>
      <c r="AD376" s="1">
        <v>1990</v>
      </c>
      <c r="AE376" s="1">
        <v>1991</v>
      </c>
      <c r="AF376" s="1">
        <v>1992</v>
      </c>
      <c r="AG376" s="1">
        <v>1993</v>
      </c>
      <c r="AH376" s="1">
        <v>1994</v>
      </c>
      <c r="AI376" s="1">
        <v>1995</v>
      </c>
      <c r="AJ376" s="1">
        <v>1996</v>
      </c>
      <c r="AK376" s="1">
        <v>1997</v>
      </c>
      <c r="AL376" s="1">
        <v>1998</v>
      </c>
      <c r="AM376" s="1">
        <v>1999</v>
      </c>
      <c r="AN376" s="1">
        <v>2000</v>
      </c>
      <c r="AO376" s="1">
        <v>2001</v>
      </c>
      <c r="AP376" s="1">
        <v>2002</v>
      </c>
      <c r="AQ376" s="1">
        <v>2003</v>
      </c>
      <c r="AR376" s="1">
        <v>2004</v>
      </c>
      <c r="AS376" s="1">
        <v>2005</v>
      </c>
      <c r="AT376" s="1">
        <v>2006</v>
      </c>
      <c r="AU376" s="1">
        <v>2007</v>
      </c>
      <c r="AV376" s="1">
        <v>2008</v>
      </c>
      <c r="AW376" s="1">
        <v>2009</v>
      </c>
      <c r="AX376" s="1">
        <v>2010</v>
      </c>
      <c r="AY376" s="1">
        <v>2011</v>
      </c>
      <c r="AZ376" s="1">
        <v>2012</v>
      </c>
      <c r="BA376" s="1">
        <v>2013</v>
      </c>
      <c r="BB376" s="1">
        <v>2014</v>
      </c>
      <c r="BC376" s="1">
        <v>2015</v>
      </c>
      <c r="BD376" s="1">
        <v>2016</v>
      </c>
      <c r="BE376" s="1">
        <v>2017</v>
      </c>
      <c r="BF376" s="1">
        <v>2018</v>
      </c>
      <c r="BG376" s="1">
        <v>2019</v>
      </c>
      <c r="BH376" s="1">
        <v>2020</v>
      </c>
      <c r="BI376" s="1">
        <v>2021</v>
      </c>
      <c r="BJ376" s="1">
        <v>2022</v>
      </c>
      <c r="BK376" s="1">
        <v>2023</v>
      </c>
      <c r="BL376" s="1">
        <v>2024</v>
      </c>
      <c r="BM376" s="1">
        <v>2025</v>
      </c>
      <c r="BN376" s="1">
        <v>2026</v>
      </c>
      <c r="BO376" s="1">
        <v>2027</v>
      </c>
      <c r="BP376" s="1">
        <v>2028</v>
      </c>
      <c r="BQ376" s="1">
        <v>2029</v>
      </c>
      <c r="BR376" s="1">
        <v>2030</v>
      </c>
      <c r="BS376" s="1">
        <v>2031</v>
      </c>
      <c r="BT376" s="1">
        <v>2032</v>
      </c>
      <c r="BU376" s="1">
        <v>2033</v>
      </c>
      <c r="BV376" s="1">
        <v>2034</v>
      </c>
      <c r="BW376" s="1">
        <v>2035</v>
      </c>
      <c r="BX376" s="1">
        <v>2036</v>
      </c>
      <c r="BY376" s="1">
        <v>2037</v>
      </c>
      <c r="BZ376" s="1">
        <v>2038</v>
      </c>
      <c r="CA376" s="1">
        <v>2039</v>
      </c>
    </row>
    <row r="377" spans="2:79" x14ac:dyDescent="0.35">
      <c r="B377" s="139" t="s">
        <v>265</v>
      </c>
      <c r="D377" t="s">
        <v>2</v>
      </c>
      <c r="F377" t="s">
        <v>36</v>
      </c>
      <c r="AD377">
        <v>9.2990955400930702</v>
      </c>
      <c r="AE377">
        <v>9.2470692804830907</v>
      </c>
      <c r="AF377">
        <v>9.2527765088821408</v>
      </c>
      <c r="AG377">
        <v>9.1696114722827904</v>
      </c>
      <c r="AH377">
        <v>9.1605036301587095</v>
      </c>
      <c r="AI377">
        <v>9.1904856300841704</v>
      </c>
      <c r="AJ377">
        <v>9.1968904081242702</v>
      </c>
      <c r="AK377">
        <v>9.1884173400236993</v>
      </c>
      <c r="AL377">
        <v>9.2443518503798003</v>
      </c>
      <c r="AM377">
        <v>9.2635803055265296</v>
      </c>
      <c r="AN377">
        <v>9.2809524780467694</v>
      </c>
      <c r="AO377">
        <v>9.3343981992748901</v>
      </c>
      <c r="AP377">
        <v>9.3245622667569101</v>
      </c>
      <c r="AQ377">
        <v>9.3664335557895697</v>
      </c>
      <c r="AR377">
        <v>9.3644803552528799</v>
      </c>
      <c r="AS377">
        <v>9.4145033873733492</v>
      </c>
      <c r="AT377">
        <v>9.5059162332940002</v>
      </c>
      <c r="AU377">
        <v>9.5746677548390497</v>
      </c>
      <c r="AV377">
        <v>9.5816095872564002</v>
      </c>
      <c r="AW377">
        <v>9.5948965891399691</v>
      </c>
      <c r="AX377">
        <v>9.6226331868467092</v>
      </c>
      <c r="AY377">
        <v>9.6943805063097805</v>
      </c>
      <c r="AZ377">
        <v>9.7255818834255905</v>
      </c>
      <c r="BA377">
        <v>9.7744449946922298</v>
      </c>
      <c r="BB377">
        <v>9.7886853170759895</v>
      </c>
      <c r="BC377">
        <v>9.8015630084184107</v>
      </c>
      <c r="BD377">
        <v>9.8481396383545601</v>
      </c>
      <c r="BE377">
        <v>9.8451768577557104</v>
      </c>
      <c r="BF377">
        <v>9.8784741429653096</v>
      </c>
      <c r="BG377">
        <v>9.8610277172857099</v>
      </c>
      <c r="BH377">
        <v>9.9103247256736609</v>
      </c>
      <c r="BI377">
        <v>9.9621025893227309</v>
      </c>
      <c r="BJ377">
        <v>9.9621025893227309</v>
      </c>
      <c r="BK377">
        <v>9.9621025893227309</v>
      </c>
      <c r="BL377">
        <v>9.9621025893227309</v>
      </c>
      <c r="BM377">
        <v>9.9621025893227309</v>
      </c>
      <c r="BN377">
        <v>9.9621025893227309</v>
      </c>
      <c r="BO377">
        <v>9.9621025893227309</v>
      </c>
      <c r="BP377">
        <v>9.9621025893227309</v>
      </c>
      <c r="BQ377">
        <v>9.9621025893227309</v>
      </c>
      <c r="BR377">
        <v>9.9621025893227309</v>
      </c>
      <c r="BS377">
        <v>9.9621025893227309</v>
      </c>
      <c r="BT377">
        <v>9.9621025893227309</v>
      </c>
      <c r="BU377">
        <v>9.9621025893227309</v>
      </c>
      <c r="BV377">
        <v>9.9621025893227309</v>
      </c>
      <c r="BW377">
        <v>9.9621025893227309</v>
      </c>
      <c r="BX377">
        <v>9.9621025893227309</v>
      </c>
      <c r="BY377">
        <v>9.9621025893227309</v>
      </c>
      <c r="BZ377">
        <v>9.9621025893227309</v>
      </c>
      <c r="CA377">
        <v>9.9621025893227309</v>
      </c>
    </row>
    <row r="378" spans="2:79" x14ac:dyDescent="0.35">
      <c r="B378" s="139" t="s">
        <v>265</v>
      </c>
      <c r="D378" t="s">
        <v>2</v>
      </c>
      <c r="F378" t="s">
        <v>37</v>
      </c>
      <c r="AD378">
        <v>9.4001353263902097</v>
      </c>
      <c r="AE378">
        <v>9.3497396001868704</v>
      </c>
      <c r="AF378">
        <v>9.3583982306893496</v>
      </c>
      <c r="AG378">
        <v>9.2755289273061194</v>
      </c>
      <c r="AH378">
        <v>9.2665061252686893</v>
      </c>
      <c r="AI378">
        <v>9.2983146838113697</v>
      </c>
      <c r="AJ378">
        <v>9.3025524616053499</v>
      </c>
      <c r="AK378">
        <v>9.2922214939861405</v>
      </c>
      <c r="AL378">
        <v>9.3455465953990302</v>
      </c>
      <c r="AM378">
        <v>9.3668396385485</v>
      </c>
      <c r="AN378">
        <v>9.3853694317287193</v>
      </c>
      <c r="AO378">
        <v>9.4400824499283793</v>
      </c>
      <c r="AP378">
        <v>9.4298184537599194</v>
      </c>
      <c r="AQ378">
        <v>9.4719411696620401</v>
      </c>
      <c r="AR378">
        <v>9.47102494614583</v>
      </c>
      <c r="AS378">
        <v>9.5203738936448694</v>
      </c>
      <c r="AT378">
        <v>9.6184722952539303</v>
      </c>
      <c r="AU378">
        <v>9.6866148058034494</v>
      </c>
      <c r="AV378">
        <v>9.6947920269654198</v>
      </c>
      <c r="AW378">
        <v>9.7070032655609104</v>
      </c>
      <c r="AX378">
        <v>9.7370601342007603</v>
      </c>
      <c r="AY378">
        <v>9.8061191975838593</v>
      </c>
      <c r="AZ378">
        <v>9.8391323418049303</v>
      </c>
      <c r="BA378">
        <v>9.8863459664966005</v>
      </c>
      <c r="BB378">
        <v>9.8970949285862204</v>
      </c>
      <c r="BC378">
        <v>9.9101777673275802</v>
      </c>
      <c r="BD378">
        <v>9.9556094229462406</v>
      </c>
      <c r="BE378">
        <v>9.9520815818788293</v>
      </c>
      <c r="BF378">
        <v>9.9853831892464999</v>
      </c>
      <c r="BG378">
        <v>9.9668836257616302</v>
      </c>
      <c r="BH378">
        <v>10.0184100639077</v>
      </c>
      <c r="BI378">
        <v>10.0719697393909</v>
      </c>
      <c r="BJ378">
        <v>10.0719697393909</v>
      </c>
      <c r="BK378">
        <v>10.0719697393909</v>
      </c>
      <c r="BL378">
        <v>10.0719697393909</v>
      </c>
      <c r="BM378">
        <v>10.0719697393909</v>
      </c>
      <c r="BN378">
        <v>10.0719697393909</v>
      </c>
      <c r="BO378">
        <v>10.0719697393909</v>
      </c>
      <c r="BP378">
        <v>10.0719697393909</v>
      </c>
      <c r="BQ378">
        <v>10.0719697393909</v>
      </c>
      <c r="BR378">
        <v>10.0719697393909</v>
      </c>
      <c r="BS378">
        <v>10.0719697393909</v>
      </c>
      <c r="BT378">
        <v>10.0719697393909</v>
      </c>
      <c r="BU378">
        <v>10.0719697393909</v>
      </c>
      <c r="BV378">
        <v>10.0719697393909</v>
      </c>
      <c r="BW378">
        <v>10.0719697393909</v>
      </c>
      <c r="BX378">
        <v>10.0719697393909</v>
      </c>
      <c r="BY378">
        <v>10.0719697393909</v>
      </c>
      <c r="BZ378">
        <v>10.0719697393909</v>
      </c>
      <c r="CA378">
        <v>10.0719697393909</v>
      </c>
    </row>
    <row r="379" spans="2:79" x14ac:dyDescent="0.35">
      <c r="B379" s="139" t="s">
        <v>265</v>
      </c>
      <c r="D379" t="s">
        <v>2</v>
      </c>
      <c r="F379" t="s">
        <v>38</v>
      </c>
      <c r="AD379">
        <v>9.1653555293439499</v>
      </c>
      <c r="AE379">
        <v>9.1114724784483005</v>
      </c>
      <c r="AF379">
        <v>9.1190624533503009</v>
      </c>
      <c r="AG379">
        <v>9.0343137813306793</v>
      </c>
      <c r="AH379">
        <v>9.0242010343276604</v>
      </c>
      <c r="AI379">
        <v>9.0548551600150091</v>
      </c>
      <c r="AJ379">
        <v>9.0602574044378503</v>
      </c>
      <c r="AK379">
        <v>9.0510596242601906</v>
      </c>
      <c r="AL379">
        <v>9.1088249609474801</v>
      </c>
      <c r="AM379">
        <v>9.1321498402711399</v>
      </c>
      <c r="AN379">
        <v>9.1503307740222706</v>
      </c>
      <c r="AO379">
        <v>9.2058246478061303</v>
      </c>
      <c r="AP379">
        <v>9.1967130057559299</v>
      </c>
      <c r="AQ379">
        <v>9.2409470925929398</v>
      </c>
      <c r="AR379">
        <v>9.2384711537713002</v>
      </c>
      <c r="AS379">
        <v>9.29017712257094</v>
      </c>
      <c r="AT379">
        <v>9.3853570757041105</v>
      </c>
      <c r="AU379">
        <v>9.4548721841733006</v>
      </c>
      <c r="AV379">
        <v>9.4633334701496192</v>
      </c>
      <c r="AW379">
        <v>9.4768564409628393</v>
      </c>
      <c r="AX379">
        <v>9.5064969593132407</v>
      </c>
      <c r="AY379">
        <v>9.5766556573631796</v>
      </c>
      <c r="AZ379">
        <v>9.6103861452879595</v>
      </c>
      <c r="BA379">
        <v>9.6592868644622296</v>
      </c>
      <c r="BB379">
        <v>9.67131871143431</v>
      </c>
      <c r="BC379">
        <v>9.6850777678537803</v>
      </c>
      <c r="BD379">
        <v>9.7336065576098694</v>
      </c>
      <c r="BE379">
        <v>9.7286023794187297</v>
      </c>
      <c r="BF379">
        <v>9.7618143687459895</v>
      </c>
      <c r="BG379">
        <v>9.7423335973797407</v>
      </c>
      <c r="BH379">
        <v>9.7955561894098704</v>
      </c>
      <c r="BI379">
        <v>9.8495570338749392</v>
      </c>
      <c r="BJ379">
        <v>9.8495570338749392</v>
      </c>
      <c r="BK379">
        <v>9.8495570338749392</v>
      </c>
      <c r="BL379">
        <v>9.8495570338749392</v>
      </c>
      <c r="BM379">
        <v>9.8495570338749392</v>
      </c>
      <c r="BN379">
        <v>9.8495570338749392</v>
      </c>
      <c r="BO379">
        <v>9.8495570338749392</v>
      </c>
      <c r="BP379">
        <v>9.8495570338749392</v>
      </c>
      <c r="BQ379">
        <v>9.8495570338749392</v>
      </c>
      <c r="BR379">
        <v>9.8495570338749392</v>
      </c>
      <c r="BS379">
        <v>9.8495570338749392</v>
      </c>
      <c r="BT379">
        <v>9.8495570338749392</v>
      </c>
      <c r="BU379">
        <v>9.8495570338749392</v>
      </c>
      <c r="BV379">
        <v>9.8495570338749392</v>
      </c>
      <c r="BW379">
        <v>9.8495570338749392</v>
      </c>
      <c r="BX379">
        <v>9.8495570338749392</v>
      </c>
      <c r="BY379">
        <v>9.8495570338749392</v>
      </c>
      <c r="BZ379">
        <v>9.8495570338749392</v>
      </c>
      <c r="CA379">
        <v>9.8495570338749392</v>
      </c>
    </row>
    <row r="380" spans="2:79" x14ac:dyDescent="0.35">
      <c r="B380" s="139" t="s">
        <v>265</v>
      </c>
      <c r="D380" t="s">
        <v>2</v>
      </c>
      <c r="F380" t="s">
        <v>39</v>
      </c>
      <c r="AD380">
        <v>9.1544648262977404</v>
      </c>
      <c r="AE380">
        <v>9.10050290789302</v>
      </c>
      <c r="AF380">
        <v>9.1080044876678503</v>
      </c>
      <c r="AG380">
        <v>9.0225898820779307</v>
      </c>
      <c r="AH380">
        <v>9.0124303176237905</v>
      </c>
      <c r="AI380">
        <v>9.0425320910972804</v>
      </c>
      <c r="AJ380">
        <v>9.0486771222040208</v>
      </c>
      <c r="AK380">
        <v>9.0404317817475306</v>
      </c>
      <c r="AL380">
        <v>9.0980479657031204</v>
      </c>
      <c r="AM380">
        <v>9.1203983504880206</v>
      </c>
      <c r="AN380">
        <v>9.1376521564347399</v>
      </c>
      <c r="AO380">
        <v>9.1926677070367493</v>
      </c>
      <c r="AP380">
        <v>9.1837741109352304</v>
      </c>
      <c r="AQ380">
        <v>9.2280210919053207</v>
      </c>
      <c r="AR380">
        <v>9.2252559225858892</v>
      </c>
      <c r="AS380">
        <v>9.2761881070663907</v>
      </c>
      <c r="AT380">
        <v>9.37020484596564</v>
      </c>
      <c r="AU380">
        <v>9.4393036922093607</v>
      </c>
      <c r="AV380">
        <v>9.4469707480908394</v>
      </c>
      <c r="AW380">
        <v>9.4606356281368793</v>
      </c>
      <c r="AX380">
        <v>9.4895880215973207</v>
      </c>
      <c r="AY380">
        <v>9.5595225609387704</v>
      </c>
      <c r="AZ380">
        <v>9.5930263141953098</v>
      </c>
      <c r="BA380">
        <v>9.6421496115342595</v>
      </c>
      <c r="BB380">
        <v>9.6545287180098196</v>
      </c>
      <c r="BC380">
        <v>9.6676312564743192</v>
      </c>
      <c r="BD380">
        <v>9.7158993524003598</v>
      </c>
      <c r="BE380">
        <v>9.7114119891707507</v>
      </c>
      <c r="BF380">
        <v>9.7448245348190703</v>
      </c>
      <c r="BG380">
        <v>9.7259195136492291</v>
      </c>
      <c r="BH380">
        <v>9.7784474760827909</v>
      </c>
      <c r="BI380">
        <v>9.8325350613685707</v>
      </c>
      <c r="BJ380">
        <v>9.8325350613685707</v>
      </c>
      <c r="BK380">
        <v>9.8325350613685707</v>
      </c>
      <c r="BL380">
        <v>9.8325350613685707</v>
      </c>
      <c r="BM380">
        <v>9.8325350613685707</v>
      </c>
      <c r="BN380">
        <v>9.8325350613685707</v>
      </c>
      <c r="BO380">
        <v>9.8325350613685707</v>
      </c>
      <c r="BP380">
        <v>9.8325350613685707</v>
      </c>
      <c r="BQ380">
        <v>9.8325350613685707</v>
      </c>
      <c r="BR380">
        <v>9.8325350613685707</v>
      </c>
      <c r="BS380">
        <v>9.8325350613685707</v>
      </c>
      <c r="BT380">
        <v>9.8325350613685707</v>
      </c>
      <c r="BU380">
        <v>9.8325350613685707</v>
      </c>
      <c r="BV380">
        <v>9.8325350613685707</v>
      </c>
      <c r="BW380">
        <v>9.8325350613685707</v>
      </c>
      <c r="BX380">
        <v>9.8325350613685707</v>
      </c>
      <c r="BY380">
        <v>9.8325350613685707</v>
      </c>
      <c r="BZ380">
        <v>9.8325350613685707</v>
      </c>
      <c r="CA380">
        <v>9.8325350613685707</v>
      </c>
    </row>
    <row r="381" spans="2:79" x14ac:dyDescent="0.35">
      <c r="B381" s="139" t="s">
        <v>265</v>
      </c>
      <c r="D381" t="s">
        <v>2</v>
      </c>
      <c r="F381" t="s">
        <v>40</v>
      </c>
      <c r="AD381">
        <v>9.6708790044640605</v>
      </c>
      <c r="AE381">
        <v>9.6223259714036509</v>
      </c>
      <c r="AF381">
        <v>9.6315915518923099</v>
      </c>
      <c r="AG381">
        <v>9.5489190445236698</v>
      </c>
      <c r="AH381">
        <v>9.5403331758061807</v>
      </c>
      <c r="AI381">
        <v>9.5729554991651007</v>
      </c>
      <c r="AJ381">
        <v>9.5730665635471794</v>
      </c>
      <c r="AK381">
        <v>9.5612464592733097</v>
      </c>
      <c r="AL381">
        <v>9.60725053962563</v>
      </c>
      <c r="AM381">
        <v>9.6255806194710107</v>
      </c>
      <c r="AN381">
        <v>9.6449989245639092</v>
      </c>
      <c r="AO381">
        <v>9.7007195835542799</v>
      </c>
      <c r="AP381">
        <v>9.6918651349086797</v>
      </c>
      <c r="AQ381">
        <v>9.7337166488337008</v>
      </c>
      <c r="AR381">
        <v>9.7368456139809503</v>
      </c>
      <c r="AS381">
        <v>9.7843466223867797</v>
      </c>
      <c r="AT381">
        <v>9.8921135587878197</v>
      </c>
      <c r="AU381">
        <v>9.9612648549726295</v>
      </c>
      <c r="AV381">
        <v>9.9707575780630506</v>
      </c>
      <c r="AW381">
        <v>9.9823803783662903</v>
      </c>
      <c r="AX381">
        <v>10.0162249551001</v>
      </c>
      <c r="AY381">
        <v>10.0848131414068</v>
      </c>
      <c r="AZ381">
        <v>10.1188452952136</v>
      </c>
      <c r="BA381">
        <v>10.164619915375001</v>
      </c>
      <c r="BB381">
        <v>10.1727780840321</v>
      </c>
      <c r="BC381">
        <v>10.184008114625399</v>
      </c>
      <c r="BD381">
        <v>10.2224291028039</v>
      </c>
      <c r="BE381">
        <v>10.221373300988001</v>
      </c>
      <c r="BF381">
        <v>10.2566676080422</v>
      </c>
      <c r="BG381">
        <v>10.241753468971501</v>
      </c>
      <c r="BH381">
        <v>10.2903349254065</v>
      </c>
      <c r="BI381">
        <v>10.344136382346001</v>
      </c>
      <c r="BJ381">
        <v>10.344136382346001</v>
      </c>
      <c r="BK381">
        <v>10.344136382346001</v>
      </c>
      <c r="BL381">
        <v>10.344136382346001</v>
      </c>
      <c r="BM381">
        <v>10.344136382346001</v>
      </c>
      <c r="BN381">
        <v>10.344136382346001</v>
      </c>
      <c r="BO381">
        <v>10.344136382346001</v>
      </c>
      <c r="BP381">
        <v>10.344136382346001</v>
      </c>
      <c r="BQ381">
        <v>10.344136382346001</v>
      </c>
      <c r="BR381">
        <v>10.344136382346001</v>
      </c>
      <c r="BS381">
        <v>10.344136382346001</v>
      </c>
      <c r="BT381">
        <v>10.344136382346001</v>
      </c>
      <c r="BU381">
        <v>10.344136382346001</v>
      </c>
      <c r="BV381">
        <v>10.344136382346001</v>
      </c>
      <c r="BW381">
        <v>10.344136382346001</v>
      </c>
      <c r="BX381">
        <v>10.344136382346001</v>
      </c>
      <c r="BY381">
        <v>10.344136382346001</v>
      </c>
      <c r="BZ381">
        <v>10.344136382346001</v>
      </c>
      <c r="CA381">
        <v>10.344136382346001</v>
      </c>
    </row>
    <row r="382" spans="2:79" x14ac:dyDescent="0.35">
      <c r="B382" s="139"/>
    </row>
    <row r="383" spans="2:79" x14ac:dyDescent="0.35">
      <c r="B383" s="139"/>
    </row>
    <row r="384" spans="2:79" x14ac:dyDescent="0.35">
      <c r="B384" s="139"/>
    </row>
    <row r="385" spans="2:62" s="1" customFormat="1" x14ac:dyDescent="0.35">
      <c r="B385" s="139"/>
      <c r="D385" s="1" t="s">
        <v>195</v>
      </c>
      <c r="O385" s="1">
        <v>1975</v>
      </c>
      <c r="P385" s="1">
        <v>1976</v>
      </c>
      <c r="Q385" s="1">
        <v>1977</v>
      </c>
      <c r="R385" s="1">
        <v>1978</v>
      </c>
      <c r="S385" s="1">
        <v>1979</v>
      </c>
      <c r="T385" s="1">
        <v>1980</v>
      </c>
      <c r="U385" s="1">
        <v>1981</v>
      </c>
      <c r="V385" s="1">
        <v>1982</v>
      </c>
      <c r="W385" s="1">
        <v>1983</v>
      </c>
      <c r="X385" s="1">
        <v>1984</v>
      </c>
      <c r="Y385" s="1">
        <v>1985</v>
      </c>
      <c r="Z385" s="1">
        <v>1986</v>
      </c>
      <c r="AA385" s="1">
        <v>1987</v>
      </c>
      <c r="AB385" s="1">
        <v>1988</v>
      </c>
      <c r="AC385" s="1">
        <v>1989</v>
      </c>
      <c r="AD385" s="1">
        <v>1990</v>
      </c>
      <c r="AE385" s="1">
        <v>1991</v>
      </c>
      <c r="AF385" s="1">
        <v>1992</v>
      </c>
      <c r="AG385" s="1">
        <v>1993</v>
      </c>
      <c r="AH385" s="1">
        <v>1994</v>
      </c>
      <c r="AI385" s="1">
        <v>1995</v>
      </c>
      <c r="AJ385" s="1">
        <v>1996</v>
      </c>
      <c r="AK385" s="1">
        <v>1997</v>
      </c>
      <c r="AL385" s="1">
        <v>1998</v>
      </c>
      <c r="AM385" s="1">
        <v>1999</v>
      </c>
      <c r="AN385" s="1">
        <v>2000</v>
      </c>
      <c r="AO385" s="1">
        <v>2001</v>
      </c>
      <c r="AP385" s="1">
        <v>2002</v>
      </c>
      <c r="AQ385" s="1">
        <v>2003</v>
      </c>
      <c r="AR385" s="1">
        <v>2004</v>
      </c>
      <c r="AS385" s="1">
        <v>2005</v>
      </c>
      <c r="AT385" s="1">
        <v>2006</v>
      </c>
      <c r="AU385" s="1">
        <v>2007</v>
      </c>
      <c r="AV385" s="1">
        <v>2008</v>
      </c>
      <c r="AW385" s="1">
        <v>2009</v>
      </c>
      <c r="AX385" s="1">
        <v>2010</v>
      </c>
      <c r="AY385" s="1">
        <v>2011</v>
      </c>
      <c r="AZ385" s="1">
        <v>2012</v>
      </c>
      <c r="BA385" s="1">
        <v>2013</v>
      </c>
      <c r="BB385" s="1">
        <v>2014</v>
      </c>
      <c r="BC385" s="1">
        <v>2015</v>
      </c>
      <c r="BD385" s="1">
        <v>2016</v>
      </c>
      <c r="BE385" s="1">
        <v>2017</v>
      </c>
      <c r="BF385" s="1">
        <v>2018</v>
      </c>
      <c r="BG385" s="1">
        <v>2019</v>
      </c>
      <c r="BH385" s="1">
        <v>2020</v>
      </c>
      <c r="BI385" s="1">
        <v>2021</v>
      </c>
      <c r="BJ385" s="1">
        <v>2022</v>
      </c>
    </row>
    <row r="386" spans="2:62" x14ac:dyDescent="0.35">
      <c r="B386" s="139" t="s">
        <v>265</v>
      </c>
      <c r="D386" t="s">
        <v>193</v>
      </c>
      <c r="E386" t="s">
        <v>66</v>
      </c>
      <c r="F386" t="s">
        <v>13</v>
      </c>
      <c r="G386" t="s">
        <v>9</v>
      </c>
      <c r="O386">
        <v>2.5950090068685299E-2</v>
      </c>
      <c r="P386">
        <v>2.3986112672108699E-2</v>
      </c>
      <c r="Q386">
        <v>2.56073931985886E-2</v>
      </c>
      <c r="R386">
        <v>2.8905940965742401E-2</v>
      </c>
      <c r="S386">
        <v>3.1526412739198401E-2</v>
      </c>
      <c r="T386">
        <v>3.3300498531943903E-2</v>
      </c>
      <c r="U386">
        <v>3.1305264184679799E-2</v>
      </c>
      <c r="V386">
        <v>3.1006972638696499E-2</v>
      </c>
      <c r="W386">
        <v>3.1579556596330903E-2</v>
      </c>
      <c r="X386">
        <v>3.1991486591666098E-2</v>
      </c>
      <c r="Y386">
        <v>3.1016299065738401E-2</v>
      </c>
      <c r="Z386">
        <v>2.9874041982693101E-2</v>
      </c>
      <c r="AA386">
        <v>3.4351906852432203E-2</v>
      </c>
      <c r="AB386">
        <v>3.4325935131630202E-2</v>
      </c>
      <c r="AC386">
        <v>3.4747273173758003E-2</v>
      </c>
      <c r="AD386">
        <v>3.0679456842690099E-2</v>
      </c>
      <c r="AE386">
        <v>2.3601826549941699E-2</v>
      </c>
      <c r="AF386">
        <v>2.69568562871461E-2</v>
      </c>
      <c r="AG386">
        <v>2.8312134706087601E-2</v>
      </c>
      <c r="AH386">
        <v>3.1301593199568899E-2</v>
      </c>
      <c r="AI386">
        <v>3.1455244563925601E-2</v>
      </c>
      <c r="AJ386">
        <v>2.91554107677469E-2</v>
      </c>
      <c r="AK386">
        <v>3.1474286751140099E-2</v>
      </c>
      <c r="AL386">
        <v>3.3505094582235502E-2</v>
      </c>
      <c r="AM386">
        <v>3.4071410892252199E-2</v>
      </c>
      <c r="AN386">
        <v>3.48587122824724E-2</v>
      </c>
      <c r="AO386">
        <v>3.5561337765623903E-2</v>
      </c>
      <c r="AP386">
        <v>3.4842201921975E-2</v>
      </c>
      <c r="AQ386">
        <v>3.6356446848802501E-2</v>
      </c>
      <c r="AR386">
        <v>4.0641351943586403E-2</v>
      </c>
      <c r="AS386">
        <v>4.0807656490518603E-2</v>
      </c>
      <c r="AT386">
        <v>3.7031979310497197E-2</v>
      </c>
      <c r="AU386">
        <v>3.6930025708797103E-2</v>
      </c>
      <c r="AV386">
        <v>4.2856876179748003E-2</v>
      </c>
      <c r="AW386">
        <v>3.3838033272908498E-2</v>
      </c>
      <c r="AX386">
        <v>4.0049325213079301E-2</v>
      </c>
      <c r="AY386">
        <v>3.8739510353230602E-2</v>
      </c>
      <c r="AZ386">
        <v>3.9151106197708299E-2</v>
      </c>
      <c r="BA386">
        <v>4.32933253276487E-2</v>
      </c>
      <c r="BB386">
        <v>4.2542870842051501E-2</v>
      </c>
      <c r="BC386">
        <v>4.2451784124341099E-2</v>
      </c>
      <c r="BD386">
        <v>4.1211091494415299E-2</v>
      </c>
      <c r="BE386">
        <v>4.2970093098641297E-2</v>
      </c>
      <c r="BF386">
        <v>4.9007650652933901E-2</v>
      </c>
      <c r="BG386">
        <v>4.88681171532966E-2</v>
      </c>
      <c r="BH386">
        <v>4.6123079627010899E-2</v>
      </c>
      <c r="BI386">
        <v>4.9624538470156798E-2</v>
      </c>
      <c r="BJ386">
        <v>4.0559339369898501E-2</v>
      </c>
    </row>
    <row r="387" spans="2:62" x14ac:dyDescent="0.35">
      <c r="B387" s="139" t="s">
        <v>265</v>
      </c>
      <c r="D387" t="s">
        <v>193</v>
      </c>
      <c r="E387" t="s">
        <v>66</v>
      </c>
      <c r="F387" t="s">
        <v>13</v>
      </c>
      <c r="G387" t="s">
        <v>10</v>
      </c>
      <c r="O387">
        <v>7.5283360606256901E-4</v>
      </c>
      <c r="P387">
        <v>6.8716798970097702E-4</v>
      </c>
      <c r="Q387">
        <v>7.3843435605698896E-4</v>
      </c>
      <c r="R387">
        <v>8.3206790698693404E-4</v>
      </c>
      <c r="S387">
        <v>9.2053842901387102E-4</v>
      </c>
      <c r="T387">
        <v>9.8515119573052302E-4</v>
      </c>
      <c r="U387">
        <v>9.1871969274931302E-4</v>
      </c>
      <c r="V387">
        <v>9.1462473466933703E-4</v>
      </c>
      <c r="W387">
        <v>9.3804250504781102E-4</v>
      </c>
      <c r="X387">
        <v>9.4073515340931395E-4</v>
      </c>
      <c r="Y387">
        <v>9.0300963458084195E-4</v>
      </c>
      <c r="Z387">
        <v>8.6976421118828699E-4</v>
      </c>
      <c r="AA387">
        <v>9.877847978906661E-4</v>
      </c>
      <c r="AB387">
        <v>9.8290073808921202E-4</v>
      </c>
      <c r="AC387">
        <v>9.9555873842374805E-4</v>
      </c>
      <c r="AD387">
        <v>8.8569835976522497E-4</v>
      </c>
      <c r="AE387">
        <v>6.80338197459226E-4</v>
      </c>
      <c r="AF387">
        <v>7.7790036594860398E-4</v>
      </c>
      <c r="AG387">
        <v>8.23076301218176E-4</v>
      </c>
      <c r="AH387">
        <v>9.1633940686110802E-4</v>
      </c>
      <c r="AI387">
        <v>9.2158858262610295E-4</v>
      </c>
      <c r="AJ387">
        <v>8.6543434391052202E-4</v>
      </c>
      <c r="AK387">
        <v>9.3221761941741596E-4</v>
      </c>
      <c r="AL387">
        <v>9.9643495543134107E-4</v>
      </c>
      <c r="AM387">
        <v>1.0119311896858701E-3</v>
      </c>
      <c r="AN387">
        <v>1.03250673764888E-3</v>
      </c>
      <c r="AO387">
        <v>1.0478551893261E-3</v>
      </c>
      <c r="AP387">
        <v>1.0269227800914001E-3</v>
      </c>
      <c r="AQ387">
        <v>1.07287188726028E-3</v>
      </c>
      <c r="AR387">
        <v>1.1173439843930001E-3</v>
      </c>
      <c r="AS387">
        <v>1.1159517799249001E-3</v>
      </c>
      <c r="AT387">
        <v>1.01053840511138E-3</v>
      </c>
      <c r="AU387">
        <v>1.02175459289848E-3</v>
      </c>
      <c r="AV387">
        <v>1.1640195231740901E-3</v>
      </c>
      <c r="AW387">
        <v>8.8612817307019004E-4</v>
      </c>
      <c r="AX387">
        <v>1.06018525093248E-3</v>
      </c>
      <c r="AY387">
        <v>1.0258351763530601E-3</v>
      </c>
      <c r="AZ387">
        <v>1.02742444183985E-3</v>
      </c>
      <c r="BA387">
        <v>1.1354510010008799E-3</v>
      </c>
      <c r="BB387">
        <v>1.11696031664189E-3</v>
      </c>
      <c r="BC387">
        <v>1.11938927075764E-3</v>
      </c>
      <c r="BD387">
        <v>1.0988566734984799E-3</v>
      </c>
      <c r="BE387">
        <v>1.1488295677765401E-3</v>
      </c>
      <c r="BF387">
        <v>1.3161974336350401E-3</v>
      </c>
      <c r="BG387">
        <v>1.3091950434794501E-3</v>
      </c>
      <c r="BH387">
        <v>1.2351158879100801E-3</v>
      </c>
      <c r="BI387">
        <v>1.3404310364146699E-3</v>
      </c>
      <c r="BJ387">
        <v>1.1234214296489901E-3</v>
      </c>
    </row>
    <row r="388" spans="2:62" x14ac:dyDescent="0.35">
      <c r="B388" s="139" t="s">
        <v>265</v>
      </c>
      <c r="D388" t="s">
        <v>193</v>
      </c>
      <c r="E388" t="s">
        <v>66</v>
      </c>
      <c r="F388" t="s">
        <v>13</v>
      </c>
      <c r="G388" t="s">
        <v>11</v>
      </c>
      <c r="O388">
        <v>1.7748764755562801E-4</v>
      </c>
      <c r="P388">
        <v>1.5593971724434799E-4</v>
      </c>
      <c r="Q388">
        <v>1.70929333444956E-4</v>
      </c>
      <c r="R388">
        <v>1.9257938937301599E-4</v>
      </c>
      <c r="S388">
        <v>2.2196945763239601E-4</v>
      </c>
      <c r="T388">
        <v>2.4581470215405198E-4</v>
      </c>
      <c r="U388">
        <v>2.2406589054619101E-4</v>
      </c>
      <c r="V388">
        <v>2.27069000183983E-4</v>
      </c>
      <c r="W388">
        <v>2.3719936845242E-4</v>
      </c>
      <c r="X388">
        <v>2.3091096931485299E-4</v>
      </c>
      <c r="Y388">
        <v>2.16637411000544E-4</v>
      </c>
      <c r="Z388">
        <v>2.08479966920419E-4</v>
      </c>
      <c r="AA388">
        <v>2.2853625167121601E-4</v>
      </c>
      <c r="AB388">
        <v>2.2495666005338901E-4</v>
      </c>
      <c r="AC388">
        <v>2.2818132288201899E-4</v>
      </c>
      <c r="AD388">
        <v>2.0737813578498E-4</v>
      </c>
      <c r="AE388">
        <v>1.5869639796243899E-4</v>
      </c>
      <c r="AF388">
        <v>1.8281844988700201E-4</v>
      </c>
      <c r="AG388">
        <v>1.97391804890782E-4</v>
      </c>
      <c r="AH388">
        <v>2.23461021568793E-4</v>
      </c>
      <c r="AI388">
        <v>2.25606970401441E-4</v>
      </c>
      <c r="AJ388">
        <v>2.1992194212222901E-4</v>
      </c>
      <c r="AK388">
        <v>2.3536951322358399E-4</v>
      </c>
      <c r="AL388">
        <v>2.5464027301386302E-4</v>
      </c>
      <c r="AM388">
        <v>2.5830925555930399E-4</v>
      </c>
      <c r="AN388">
        <v>2.61362650651425E-4</v>
      </c>
      <c r="AO388">
        <v>2.6155510172923101E-4</v>
      </c>
      <c r="AP388">
        <v>2.5680645080682502E-4</v>
      </c>
      <c r="AQ388">
        <v>2.6908211492573199E-4</v>
      </c>
      <c r="AR388">
        <v>2.2919108508515901E-4</v>
      </c>
      <c r="AS388">
        <v>2.2515798620667001E-4</v>
      </c>
      <c r="AT388">
        <v>2.03483292664373E-4</v>
      </c>
      <c r="AU388">
        <v>2.1557355996462601E-4</v>
      </c>
      <c r="AV388">
        <v>2.32075608450251E-4</v>
      </c>
      <c r="AW388">
        <v>1.54952421228076E-4</v>
      </c>
      <c r="AX388">
        <v>1.92628837644721E-4</v>
      </c>
      <c r="AY388">
        <v>1.8708730903198599E-4</v>
      </c>
      <c r="AZ388">
        <v>1.8106407747525799E-4</v>
      </c>
      <c r="BA388">
        <v>1.9851822675509399E-4</v>
      </c>
      <c r="BB388">
        <v>1.96152883854919E-4</v>
      </c>
      <c r="BC388">
        <v>1.99476039676807E-4</v>
      </c>
      <c r="BD388">
        <v>2.04744335663392E-4</v>
      </c>
      <c r="BE388">
        <v>2.15606805865376E-4</v>
      </c>
      <c r="BF388">
        <v>2.5067023671284099E-4</v>
      </c>
      <c r="BG388">
        <v>2.4685837712216799E-4</v>
      </c>
      <c r="BH388">
        <v>2.32221310302571E-4</v>
      </c>
      <c r="BI388">
        <v>2.6001954202736598E-4</v>
      </c>
      <c r="BJ388">
        <v>2.3637101542362001E-4</v>
      </c>
    </row>
    <row r="389" spans="2:62" x14ac:dyDescent="0.35">
      <c r="B389" s="139" t="s">
        <v>265</v>
      </c>
      <c r="D389" t="s">
        <v>193</v>
      </c>
      <c r="E389" t="s">
        <v>66</v>
      </c>
      <c r="F389" t="s">
        <v>13</v>
      </c>
      <c r="G389" t="s">
        <v>12</v>
      </c>
      <c r="O389">
        <v>1.1062466606646299E-2</v>
      </c>
      <c r="P389">
        <v>1.02169569200148E-2</v>
      </c>
      <c r="Q389">
        <v>1.0915323541262401E-2</v>
      </c>
      <c r="R389">
        <v>1.22566966994677E-2</v>
      </c>
      <c r="S389">
        <v>1.3395515958009301E-2</v>
      </c>
      <c r="T389">
        <v>1.41993886734933E-2</v>
      </c>
      <c r="U389">
        <v>1.33480474010844E-2</v>
      </c>
      <c r="V389">
        <v>1.31765155388199E-2</v>
      </c>
      <c r="W389">
        <v>1.3435949513337399E-2</v>
      </c>
      <c r="X389">
        <v>1.3631228995999301E-2</v>
      </c>
      <c r="Y389">
        <v>1.3131648382662901E-2</v>
      </c>
      <c r="Z389">
        <v>1.2659756781421999E-2</v>
      </c>
      <c r="AA389">
        <v>1.45244517701505E-2</v>
      </c>
      <c r="AB389">
        <v>1.4481186119971901E-2</v>
      </c>
      <c r="AC389">
        <v>1.466512386532E-2</v>
      </c>
      <c r="AD389">
        <v>1.2975553176635801E-2</v>
      </c>
      <c r="AE389">
        <v>9.9734487625503208E-3</v>
      </c>
      <c r="AF389">
        <v>1.13443722567128E-2</v>
      </c>
      <c r="AG389">
        <v>1.1938083506109099E-2</v>
      </c>
      <c r="AH389">
        <v>1.3248599009786701E-2</v>
      </c>
      <c r="AI389">
        <v>1.32928005005964E-2</v>
      </c>
      <c r="AJ389">
        <v>1.23114803148009E-2</v>
      </c>
      <c r="AK389">
        <v>1.3296795707728499E-2</v>
      </c>
      <c r="AL389">
        <v>1.41409650937547E-2</v>
      </c>
      <c r="AM389">
        <v>1.43401382691894E-2</v>
      </c>
      <c r="AN389">
        <v>1.4687015976255E-2</v>
      </c>
      <c r="AO389">
        <v>1.49761996083031E-2</v>
      </c>
      <c r="AP389">
        <v>1.46549963165209E-2</v>
      </c>
      <c r="AQ389">
        <v>1.5300414082950299E-2</v>
      </c>
      <c r="AR389">
        <v>1.67183827116343E-2</v>
      </c>
      <c r="AS389">
        <v>1.6743946910322001E-2</v>
      </c>
      <c r="AT389">
        <v>1.51197425752242E-2</v>
      </c>
      <c r="AU389">
        <v>1.5117687570963399E-2</v>
      </c>
      <c r="AV389">
        <v>1.7387710343118101E-2</v>
      </c>
      <c r="AW389">
        <v>1.35438938363546E-2</v>
      </c>
      <c r="AX389">
        <v>1.6128493795413999E-2</v>
      </c>
      <c r="AY389">
        <v>1.5573019774027599E-2</v>
      </c>
      <c r="AZ389">
        <v>1.5687203318215399E-2</v>
      </c>
      <c r="BA389">
        <v>1.7412707147822601E-2</v>
      </c>
      <c r="BB389">
        <v>1.7114296258730601E-2</v>
      </c>
      <c r="BC389">
        <v>1.7129296226623701E-2</v>
      </c>
      <c r="BD389">
        <v>1.6657622690995501E-2</v>
      </c>
      <c r="BE389">
        <v>1.7417695655216101E-2</v>
      </c>
      <c r="BF389">
        <v>1.9919508000951301E-2</v>
      </c>
      <c r="BG389">
        <v>1.9863302760390601E-2</v>
      </c>
      <c r="BH389">
        <v>1.8763602769367602E-2</v>
      </c>
      <c r="BI389">
        <v>2.02374107060036E-2</v>
      </c>
      <c r="BJ389">
        <v>1.6701224586020001E-2</v>
      </c>
    </row>
    <row r="390" spans="2:62" x14ac:dyDescent="0.35">
      <c r="B390" s="139"/>
    </row>
    <row r="391" spans="2:62" s="1" customFormat="1" x14ac:dyDescent="0.35">
      <c r="B391" s="139"/>
      <c r="J391" s="1">
        <v>1970</v>
      </c>
      <c r="K391" s="1">
        <v>1971</v>
      </c>
      <c r="L391" s="1">
        <v>1972</v>
      </c>
      <c r="M391" s="1">
        <v>1973</v>
      </c>
      <c r="N391" s="1">
        <v>1974</v>
      </c>
      <c r="O391" s="1">
        <v>1975</v>
      </c>
      <c r="P391" s="1">
        <v>1976</v>
      </c>
      <c r="Q391" s="1">
        <v>1977</v>
      </c>
      <c r="R391" s="1">
        <v>1978</v>
      </c>
      <c r="S391" s="1">
        <v>1979</v>
      </c>
      <c r="T391" s="1">
        <v>1980</v>
      </c>
      <c r="U391" s="1">
        <v>1981</v>
      </c>
      <c r="V391" s="1">
        <v>1982</v>
      </c>
      <c r="W391" s="1">
        <v>1983</v>
      </c>
      <c r="X391" s="1">
        <v>1984</v>
      </c>
      <c r="Y391" s="1">
        <v>1985</v>
      </c>
      <c r="Z391" s="1">
        <v>1986</v>
      </c>
      <c r="AA391" s="1">
        <v>1987</v>
      </c>
      <c r="AB391" s="1">
        <v>1988</v>
      </c>
      <c r="AC391" s="1">
        <v>1989</v>
      </c>
      <c r="AD391" s="1">
        <v>1990</v>
      </c>
      <c r="AE391" s="1">
        <v>1991</v>
      </c>
      <c r="AF391" s="1">
        <v>1992</v>
      </c>
      <c r="AG391" s="1">
        <v>1993</v>
      </c>
      <c r="AH391" s="1">
        <v>1994</v>
      </c>
      <c r="AI391" s="1">
        <v>1995</v>
      </c>
      <c r="AJ391" s="1">
        <v>1996</v>
      </c>
      <c r="AK391" s="1">
        <v>1997</v>
      </c>
      <c r="AL391" s="1">
        <v>1998</v>
      </c>
      <c r="AM391" s="1">
        <v>1999</v>
      </c>
      <c r="AN391" s="1">
        <v>2000</v>
      </c>
      <c r="AO391" s="1">
        <v>2001</v>
      </c>
      <c r="AP391" s="1">
        <v>2002</v>
      </c>
      <c r="AQ391" s="1">
        <v>2003</v>
      </c>
      <c r="AR391" s="1">
        <v>2004</v>
      </c>
      <c r="AS391" s="1">
        <v>2005</v>
      </c>
      <c r="AT391" s="1">
        <v>2006</v>
      </c>
      <c r="AU391" s="1">
        <v>2007</v>
      </c>
      <c r="AV391" s="1">
        <v>2008</v>
      </c>
      <c r="AW391" s="1">
        <v>2009</v>
      </c>
      <c r="AX391" s="1">
        <v>2010</v>
      </c>
      <c r="AY391" s="1">
        <v>2011</v>
      </c>
      <c r="AZ391" s="1">
        <v>2012</v>
      </c>
      <c r="BA391" s="1">
        <v>2013</v>
      </c>
      <c r="BB391" s="1">
        <v>2014</v>
      </c>
      <c r="BC391" s="1">
        <v>2015</v>
      </c>
      <c r="BD391" s="1">
        <v>2016</v>
      </c>
      <c r="BE391" s="1">
        <v>2017</v>
      </c>
      <c r="BF391" s="1">
        <v>2018</v>
      </c>
    </row>
    <row r="392" spans="2:62" x14ac:dyDescent="0.35">
      <c r="B392" s="139" t="s">
        <v>265</v>
      </c>
      <c r="D392" t="s">
        <v>0</v>
      </c>
      <c r="E392" t="s">
        <v>66</v>
      </c>
      <c r="F392" t="s">
        <v>13</v>
      </c>
      <c r="G392" t="s">
        <v>9</v>
      </c>
      <c r="J392">
        <v>0.10384143219541001</v>
      </c>
      <c r="K392">
        <v>9.5898069158849006E-2</v>
      </c>
      <c r="L392">
        <v>9.6508443913011804E-2</v>
      </c>
      <c r="M392">
        <v>9.9130632201964095E-2</v>
      </c>
      <c r="N392">
        <v>8.8337054440238399E-2</v>
      </c>
      <c r="O392">
        <v>6.8564451224826906E-2</v>
      </c>
      <c r="P392">
        <v>6.9417288495443999E-2</v>
      </c>
      <c r="Q392">
        <v>7.3098857174029905E-2</v>
      </c>
      <c r="R392">
        <v>8.0500019903576706E-2</v>
      </c>
      <c r="S392">
        <v>0.100691674903545</v>
      </c>
      <c r="T392">
        <v>0.10407618788928</v>
      </c>
      <c r="U392">
        <v>9.7973091816930896E-2</v>
      </c>
      <c r="V392">
        <v>8.2422979742999503E-2</v>
      </c>
      <c r="W392">
        <v>8.3570412968901997E-2</v>
      </c>
      <c r="X392">
        <v>8.9744855799742701E-2</v>
      </c>
      <c r="Y392">
        <v>9.8298839866395496E-2</v>
      </c>
      <c r="Z392">
        <v>8.5349783299790399E-2</v>
      </c>
      <c r="AA392">
        <v>9.2746614878514905E-2</v>
      </c>
      <c r="AB392">
        <v>0.10001004438806101</v>
      </c>
      <c r="AC392">
        <v>0.103629287564069</v>
      </c>
      <c r="AD392">
        <v>9.9713504953888907E-2</v>
      </c>
      <c r="AE392">
        <v>8.1079381506074605E-2</v>
      </c>
      <c r="AF392">
        <v>9.2659988933440296E-2</v>
      </c>
      <c r="AG392">
        <v>9.8171327809779399E-2</v>
      </c>
      <c r="AH392">
        <v>0.113379848366092</v>
      </c>
      <c r="AI392">
        <v>0.11827832331914299</v>
      </c>
      <c r="AJ392">
        <v>0.109002259183531</v>
      </c>
      <c r="AK392">
        <v>0.122570760216493</v>
      </c>
      <c r="AL392">
        <v>0.12635467724349</v>
      </c>
      <c r="AM392">
        <v>0.12718154342959001</v>
      </c>
      <c r="AN392">
        <v>0.128642075157963</v>
      </c>
      <c r="AO392">
        <v>0.12233290179130001</v>
      </c>
      <c r="AP392">
        <v>0.121855041964771</v>
      </c>
      <c r="AQ392">
        <v>0.120809477583596</v>
      </c>
      <c r="AR392">
        <v>0.13729719177646299</v>
      </c>
      <c r="AS392">
        <v>0.13651283817998</v>
      </c>
      <c r="AT392">
        <v>0.12880851960405401</v>
      </c>
      <c r="AU392">
        <v>0.131470743262977</v>
      </c>
      <c r="AV392">
        <v>0.131376132570097</v>
      </c>
      <c r="AW392">
        <v>0.104747691726135</v>
      </c>
      <c r="AX392">
        <v>0.113972039587127</v>
      </c>
      <c r="AY392">
        <v>0.107384297750688</v>
      </c>
      <c r="AZ392">
        <v>0.10615738901567499</v>
      </c>
      <c r="BA392">
        <v>0.125020149415108</v>
      </c>
      <c r="BB392">
        <v>0.12205907715905399</v>
      </c>
      <c r="BC392">
        <v>0.133632002934197</v>
      </c>
      <c r="BD392">
        <v>0.14254500297492101</v>
      </c>
      <c r="BE392">
        <v>0.149086391096208</v>
      </c>
      <c r="BF392">
        <v>0.16614044072293699</v>
      </c>
    </row>
    <row r="393" spans="2:62" x14ac:dyDescent="0.35">
      <c r="B393" s="139" t="s">
        <v>265</v>
      </c>
      <c r="D393" t="s">
        <v>0</v>
      </c>
      <c r="E393" t="s">
        <v>66</v>
      </c>
      <c r="F393" t="s">
        <v>13</v>
      </c>
      <c r="G393" t="s">
        <v>10</v>
      </c>
      <c r="J393">
        <v>2.70613373363701E-3</v>
      </c>
      <c r="K393">
        <v>2.5036468132137901E-3</v>
      </c>
      <c r="L393">
        <v>2.5212299767357802E-3</v>
      </c>
      <c r="M393">
        <v>2.62525000732054E-3</v>
      </c>
      <c r="N393">
        <v>2.3498260620777099E-3</v>
      </c>
      <c r="O393">
        <v>1.8115440676320701E-3</v>
      </c>
      <c r="P393">
        <v>1.86471186237131E-3</v>
      </c>
      <c r="Q393">
        <v>1.9753100755417002E-3</v>
      </c>
      <c r="R393">
        <v>2.1924549991486401E-3</v>
      </c>
      <c r="S393">
        <v>2.75189506208456E-3</v>
      </c>
      <c r="T393">
        <v>2.8606070145404498E-3</v>
      </c>
      <c r="U393">
        <v>2.6780381326243002E-3</v>
      </c>
      <c r="V393">
        <v>2.2092575410157102E-3</v>
      </c>
      <c r="W393">
        <v>2.2575180925721401E-3</v>
      </c>
      <c r="X393">
        <v>2.4401172110338899E-3</v>
      </c>
      <c r="Y393">
        <v>2.6514814609944499E-3</v>
      </c>
      <c r="Z393">
        <v>2.3124253097781002E-3</v>
      </c>
      <c r="AA393">
        <v>2.4998263132894102E-3</v>
      </c>
      <c r="AB393">
        <v>2.70482314857201E-3</v>
      </c>
      <c r="AC393">
        <v>2.8095387716339298E-3</v>
      </c>
      <c r="AD393">
        <v>2.70941805257665E-3</v>
      </c>
      <c r="AE393">
        <v>2.1877459424682602E-3</v>
      </c>
      <c r="AF393">
        <v>2.5213807575112102E-3</v>
      </c>
      <c r="AG393">
        <v>2.6607942195569401E-3</v>
      </c>
      <c r="AH393">
        <v>3.0856484345416898E-3</v>
      </c>
      <c r="AI393">
        <v>3.21346276083016E-3</v>
      </c>
      <c r="AJ393">
        <v>2.9657858573601298E-3</v>
      </c>
      <c r="AK393">
        <v>3.3328680185362E-3</v>
      </c>
      <c r="AL393">
        <v>3.43610901063722E-3</v>
      </c>
      <c r="AM393">
        <v>3.4432124552809902E-3</v>
      </c>
      <c r="AN393">
        <v>3.4755703997939001E-3</v>
      </c>
      <c r="AO393">
        <v>3.2977835994505802E-3</v>
      </c>
      <c r="AP393">
        <v>3.2975272484396102E-3</v>
      </c>
      <c r="AQ393">
        <v>3.2746157100014598E-3</v>
      </c>
      <c r="AR393">
        <v>3.4360802352111498E-3</v>
      </c>
      <c r="AS393">
        <v>3.39823081797163E-3</v>
      </c>
      <c r="AT393">
        <v>3.21305269835182E-3</v>
      </c>
      <c r="AU393">
        <v>3.2900646600175498E-3</v>
      </c>
      <c r="AV393">
        <v>3.2194680098081201E-3</v>
      </c>
      <c r="AW393">
        <v>2.5138861961140099E-3</v>
      </c>
      <c r="AX393">
        <v>2.7703155243126898E-3</v>
      </c>
      <c r="AY393">
        <v>2.59882263673327E-3</v>
      </c>
      <c r="AZ393">
        <v>2.5872367714991499E-3</v>
      </c>
      <c r="BA393">
        <v>3.03178991721815E-3</v>
      </c>
      <c r="BB393">
        <v>2.9704384039635698E-3</v>
      </c>
      <c r="BC393">
        <v>3.23185547236931E-3</v>
      </c>
      <c r="BD393">
        <v>3.45428553053454E-3</v>
      </c>
      <c r="BE393">
        <v>3.6381337784310202E-3</v>
      </c>
      <c r="BF393">
        <v>4.0665070779631598E-3</v>
      </c>
    </row>
    <row r="394" spans="2:62" x14ac:dyDescent="0.35">
      <c r="B394" s="139" t="s">
        <v>265</v>
      </c>
      <c r="D394" t="s">
        <v>0</v>
      </c>
      <c r="E394" t="s">
        <v>66</v>
      </c>
      <c r="F394" t="s">
        <v>13</v>
      </c>
      <c r="G394" t="s">
        <v>11</v>
      </c>
      <c r="J394">
        <v>4.3455478083310599E-4</v>
      </c>
      <c r="K394">
        <v>4.0357323105414999E-4</v>
      </c>
      <c r="L394">
        <v>4.0790254298458099E-4</v>
      </c>
      <c r="M394">
        <v>4.4828941409098399E-4</v>
      </c>
      <c r="N394">
        <v>4.0753827531377703E-4</v>
      </c>
      <c r="O394">
        <v>3.0646558823438499E-4</v>
      </c>
      <c r="P394">
        <v>3.3645618090345298E-4</v>
      </c>
      <c r="Q394">
        <v>3.6394846232883402E-4</v>
      </c>
      <c r="R394">
        <v>4.1755683882014699E-4</v>
      </c>
      <c r="S394">
        <v>5.2868930530054401E-4</v>
      </c>
      <c r="T394">
        <v>5.5919192339249301E-4</v>
      </c>
      <c r="U394">
        <v>5.1421781450548603E-4</v>
      </c>
      <c r="V394">
        <v>3.9633098226616703E-4</v>
      </c>
      <c r="W394">
        <v>4.1692621540532598E-4</v>
      </c>
      <c r="X394">
        <v>4.6110534143526701E-4</v>
      </c>
      <c r="Y394">
        <v>4.85007706124927E-4</v>
      </c>
      <c r="Z394">
        <v>4.2770779201799301E-4</v>
      </c>
      <c r="AA394">
        <v>4.5374033925532398E-4</v>
      </c>
      <c r="AB394">
        <v>4.9701077554717801E-4</v>
      </c>
      <c r="AC394">
        <v>5.2276320391500205E-4</v>
      </c>
      <c r="AD394">
        <v>5.0698024506228305E-4</v>
      </c>
      <c r="AE394">
        <v>3.9822157467183598E-4</v>
      </c>
      <c r="AF394">
        <v>4.7437982818927799E-4</v>
      </c>
      <c r="AG394">
        <v>4.9260811737299301E-4</v>
      </c>
      <c r="AH394">
        <v>5.7704339895001198E-4</v>
      </c>
      <c r="AI394">
        <v>5.9875539205153996E-4</v>
      </c>
      <c r="AJ394">
        <v>5.5511039863405701E-4</v>
      </c>
      <c r="AK394">
        <v>6.2052752805247203E-4</v>
      </c>
      <c r="AL394">
        <v>6.4238697156452198E-4</v>
      </c>
      <c r="AM394">
        <v>6.3258716906429196E-4</v>
      </c>
      <c r="AN394">
        <v>6.3458697484987099E-4</v>
      </c>
      <c r="AO394">
        <v>5.9865986746788797E-4</v>
      </c>
      <c r="AP394">
        <v>6.0753225225131503E-4</v>
      </c>
      <c r="AQ394">
        <v>6.0969692359617703E-4</v>
      </c>
      <c r="AR394">
        <v>4.5815194169389502E-4</v>
      </c>
      <c r="AS394">
        <v>4.39511709017406E-4</v>
      </c>
      <c r="AT394">
        <v>4.2406363654955902E-4</v>
      </c>
      <c r="AU394">
        <v>4.4459613839896E-4</v>
      </c>
      <c r="AV394">
        <v>3.92874803698703E-4</v>
      </c>
      <c r="AW394">
        <v>2.6723298525426902E-4</v>
      </c>
      <c r="AX394">
        <v>3.2066003914199402E-4</v>
      </c>
      <c r="AY394">
        <v>2.93751315950404E-4</v>
      </c>
      <c r="AZ394">
        <v>3.0606301840375598E-4</v>
      </c>
      <c r="BA394">
        <v>3.4249322911514301E-4</v>
      </c>
      <c r="BB394">
        <v>3.4360677597871698E-4</v>
      </c>
      <c r="BC394">
        <v>3.5785190273370101E-4</v>
      </c>
      <c r="BD394">
        <v>3.8274432411745398E-4</v>
      </c>
      <c r="BE394">
        <v>4.2126024370457699E-4</v>
      </c>
      <c r="BF394">
        <v>4.79942008974674E-4</v>
      </c>
    </row>
    <row r="395" spans="2:62" x14ac:dyDescent="0.35">
      <c r="B395" s="139" t="s">
        <v>265</v>
      </c>
      <c r="D395" t="s">
        <v>0</v>
      </c>
      <c r="E395" t="s">
        <v>66</v>
      </c>
      <c r="F395" t="s">
        <v>13</v>
      </c>
      <c r="G395" t="s">
        <v>12</v>
      </c>
      <c r="J395">
        <v>4.3325961457774703E-2</v>
      </c>
      <c r="K395">
        <v>4.0137612830498E-2</v>
      </c>
      <c r="L395">
        <v>4.0380911897394699E-2</v>
      </c>
      <c r="M395">
        <v>4.1751657726970398E-2</v>
      </c>
      <c r="N395">
        <v>3.73191999212013E-2</v>
      </c>
      <c r="O395">
        <v>2.8851911888818201E-2</v>
      </c>
      <c r="P395">
        <v>2.93907962588883E-2</v>
      </c>
      <c r="Q395">
        <v>3.1040139346898001E-2</v>
      </c>
      <c r="R395">
        <v>3.41530960256907E-2</v>
      </c>
      <c r="S395">
        <v>4.2882793951019002E-2</v>
      </c>
      <c r="T395">
        <v>4.4489095414663601E-2</v>
      </c>
      <c r="U395">
        <v>4.1763232606320602E-2</v>
      </c>
      <c r="V395">
        <v>3.48097974481371E-2</v>
      </c>
      <c r="W395">
        <v>3.5389856977199603E-2</v>
      </c>
      <c r="X395">
        <v>3.8105633994943197E-2</v>
      </c>
      <c r="Y395">
        <v>4.1731996896160299E-2</v>
      </c>
      <c r="Z395">
        <v>3.64279065848606E-2</v>
      </c>
      <c r="AA395">
        <v>3.9503634938190799E-2</v>
      </c>
      <c r="AB395">
        <v>4.26605991851184E-2</v>
      </c>
      <c r="AC395">
        <v>4.4125002575664998E-2</v>
      </c>
      <c r="AD395">
        <v>4.2567111654459297E-2</v>
      </c>
      <c r="AE395">
        <v>3.4578125121842503E-2</v>
      </c>
      <c r="AF395">
        <v>3.9566870437118498E-2</v>
      </c>
      <c r="AG395">
        <v>4.1918189808414899E-2</v>
      </c>
      <c r="AH395">
        <v>4.8653032812902598E-2</v>
      </c>
      <c r="AI395">
        <v>5.06309824852565E-2</v>
      </c>
      <c r="AJ395">
        <v>4.6710329303429401E-2</v>
      </c>
      <c r="AK395">
        <v>5.2629730737597497E-2</v>
      </c>
      <c r="AL395">
        <v>5.4107557608941197E-2</v>
      </c>
      <c r="AM395">
        <v>5.4424491374903503E-2</v>
      </c>
      <c r="AN395">
        <v>5.4953115240351999E-2</v>
      </c>
      <c r="AO395">
        <v>5.21244356778248E-2</v>
      </c>
      <c r="AP395">
        <v>5.1968853870203703E-2</v>
      </c>
      <c r="AQ395">
        <v>5.1382334596897998E-2</v>
      </c>
      <c r="AR395">
        <v>5.6149137650438198E-2</v>
      </c>
      <c r="AS395">
        <v>5.5749426601553798E-2</v>
      </c>
      <c r="AT395">
        <v>5.2411853690587901E-2</v>
      </c>
      <c r="AU395">
        <v>5.3389636612031402E-2</v>
      </c>
      <c r="AV395">
        <v>5.2522337116446598E-2</v>
      </c>
      <c r="AW395">
        <v>4.16079781202583E-2</v>
      </c>
      <c r="AX395">
        <v>4.5481614500920399E-2</v>
      </c>
      <c r="AY395">
        <v>4.2703009815358399E-2</v>
      </c>
      <c r="AZ395">
        <v>4.2309409396623997E-2</v>
      </c>
      <c r="BA395">
        <v>5.0047783995322399E-2</v>
      </c>
      <c r="BB395">
        <v>4.8905831243414702E-2</v>
      </c>
      <c r="BC395">
        <v>5.34892444606501E-2</v>
      </c>
      <c r="BD395">
        <v>5.7397797723389501E-2</v>
      </c>
      <c r="BE395">
        <v>6.0223689195506303E-2</v>
      </c>
      <c r="BF395">
        <v>6.7180491412598506E-2</v>
      </c>
    </row>
    <row r="396" spans="2:62" x14ac:dyDescent="0.35">
      <c r="B396" s="139"/>
    </row>
    <row r="397" spans="2:62" s="1" customFormat="1" x14ac:dyDescent="0.35">
      <c r="B397" s="139"/>
      <c r="O397" s="1">
        <v>1975</v>
      </c>
      <c r="P397" s="1">
        <v>1976</v>
      </c>
      <c r="Q397" s="1">
        <v>1977</v>
      </c>
      <c r="R397" s="1">
        <v>1978</v>
      </c>
      <c r="S397" s="1">
        <v>1979</v>
      </c>
      <c r="T397" s="1">
        <v>1980</v>
      </c>
      <c r="U397" s="1">
        <v>1981</v>
      </c>
      <c r="V397" s="1">
        <v>1982</v>
      </c>
      <c r="W397" s="1">
        <v>1983</v>
      </c>
      <c r="X397" s="1">
        <v>1984</v>
      </c>
      <c r="Y397" s="1">
        <v>1985</v>
      </c>
      <c r="Z397" s="1">
        <v>1986</v>
      </c>
      <c r="AA397" s="1">
        <v>1987</v>
      </c>
      <c r="AB397" s="1">
        <v>1988</v>
      </c>
      <c r="AC397" s="1">
        <v>1989</v>
      </c>
      <c r="AD397" s="1">
        <v>1990</v>
      </c>
      <c r="AE397" s="1">
        <v>1991</v>
      </c>
      <c r="AF397" s="1">
        <v>1992</v>
      </c>
      <c r="AG397" s="1">
        <v>1993</v>
      </c>
      <c r="AH397" s="1">
        <v>1994</v>
      </c>
      <c r="AI397" s="1">
        <v>1995</v>
      </c>
      <c r="AJ397" s="1">
        <v>1996</v>
      </c>
      <c r="AK397" s="1">
        <v>1997</v>
      </c>
      <c r="AL397" s="1">
        <v>1998</v>
      </c>
      <c r="AM397" s="1">
        <v>1999</v>
      </c>
      <c r="AN397" s="1">
        <v>2000</v>
      </c>
      <c r="AO397" s="1">
        <v>2001</v>
      </c>
      <c r="AP397" s="1">
        <v>2002</v>
      </c>
      <c r="AQ397" s="1">
        <v>2003</v>
      </c>
      <c r="AR397" s="1">
        <v>2004</v>
      </c>
      <c r="AS397" s="1">
        <v>2005</v>
      </c>
      <c r="AT397" s="1">
        <v>2006</v>
      </c>
      <c r="AU397" s="1">
        <v>2007</v>
      </c>
      <c r="AV397" s="1">
        <v>2008</v>
      </c>
      <c r="AW397" s="1">
        <v>2009</v>
      </c>
      <c r="AX397" s="1">
        <v>2010</v>
      </c>
      <c r="AY397" s="1">
        <v>2011</v>
      </c>
      <c r="AZ397" s="1">
        <v>2012</v>
      </c>
      <c r="BA397" s="1">
        <v>2013</v>
      </c>
      <c r="BB397" s="1">
        <v>2014</v>
      </c>
      <c r="BC397" s="1">
        <v>2015</v>
      </c>
      <c r="BD397" s="1">
        <v>2016</v>
      </c>
      <c r="BE397" s="1">
        <v>2017</v>
      </c>
      <c r="BF397" s="1">
        <v>2018</v>
      </c>
      <c r="BG397" s="1">
        <v>2019</v>
      </c>
      <c r="BH397" s="1">
        <v>2020</v>
      </c>
      <c r="BI397" s="1">
        <v>2021</v>
      </c>
      <c r="BJ397" s="1">
        <v>2022</v>
      </c>
    </row>
    <row r="398" spans="2:62" x14ac:dyDescent="0.35">
      <c r="B398" s="139" t="s">
        <v>265</v>
      </c>
      <c r="D398" t="s">
        <v>193</v>
      </c>
      <c r="E398" t="s">
        <v>66</v>
      </c>
      <c r="F398" t="s">
        <v>14</v>
      </c>
      <c r="G398" t="s">
        <v>9</v>
      </c>
      <c r="O398">
        <v>6.5633001389238305E-2</v>
      </c>
      <c r="P398">
        <v>6.1184017667913301E-2</v>
      </c>
      <c r="Q398">
        <v>6.5070934165024893E-2</v>
      </c>
      <c r="R398">
        <v>7.2772488916929695E-2</v>
      </c>
      <c r="S398">
        <v>7.8777632560202801E-2</v>
      </c>
      <c r="T398">
        <v>8.2907014464079595E-2</v>
      </c>
      <c r="U398">
        <v>7.8460058208717501E-2</v>
      </c>
      <c r="V398">
        <v>7.68413627958838E-2</v>
      </c>
      <c r="W398">
        <v>7.7991305592885599E-2</v>
      </c>
      <c r="X398">
        <v>7.9931798461026701E-2</v>
      </c>
      <c r="Y398">
        <v>7.7117575982856401E-2</v>
      </c>
      <c r="Z398">
        <v>7.4419253697403501E-2</v>
      </c>
      <c r="AA398">
        <v>8.60536726376607E-2</v>
      </c>
      <c r="AB398">
        <v>8.5890704982540297E-2</v>
      </c>
      <c r="AC398">
        <v>8.6977956043787094E-2</v>
      </c>
      <c r="AD398">
        <v>7.6650615442098002E-2</v>
      </c>
      <c r="AE398">
        <v>5.8935461802026898E-2</v>
      </c>
      <c r="AF398">
        <v>6.6683304895085602E-2</v>
      </c>
      <c r="AG398">
        <v>6.98878883085991E-2</v>
      </c>
      <c r="AH398">
        <v>7.7422444328838005E-2</v>
      </c>
      <c r="AI398">
        <v>7.7495666747205205E-2</v>
      </c>
      <c r="AJ398">
        <v>7.0915346667226806E-2</v>
      </c>
      <c r="AK398">
        <v>7.6775985477663303E-2</v>
      </c>
      <c r="AL398">
        <v>8.1821447609927794E-2</v>
      </c>
      <c r="AM398">
        <v>8.2788132843525403E-2</v>
      </c>
      <c r="AN398">
        <v>8.5494170980011802E-2</v>
      </c>
      <c r="AO398">
        <v>8.7412472868586499E-2</v>
      </c>
      <c r="AP398">
        <v>8.6871609707878703E-2</v>
      </c>
      <c r="AQ398">
        <v>9.1818155734360293E-2</v>
      </c>
      <c r="AR398">
        <v>9.47869449088731E-2</v>
      </c>
      <c r="AS398">
        <v>9.3425325884977206E-2</v>
      </c>
      <c r="AT398">
        <v>8.5826162313514698E-2</v>
      </c>
      <c r="AU398">
        <v>9.8952758379766706E-2</v>
      </c>
      <c r="AV398">
        <v>9.8788214529378804E-2</v>
      </c>
      <c r="AW398">
        <v>7.50901035489209E-2</v>
      </c>
      <c r="AX398">
        <v>9.3385743679906E-2</v>
      </c>
      <c r="AY398">
        <v>9.6188909901473205E-2</v>
      </c>
      <c r="AZ398">
        <v>9.48551535370913E-2</v>
      </c>
      <c r="BA398">
        <v>0.102490429306763</v>
      </c>
      <c r="BB398">
        <v>0.10316323299243001</v>
      </c>
      <c r="BC398">
        <v>0.103702054481195</v>
      </c>
      <c r="BD398">
        <v>0.10268834075727599</v>
      </c>
      <c r="BE398">
        <v>0.104905537241193</v>
      </c>
      <c r="BF398">
        <v>0.116258547496619</v>
      </c>
      <c r="BG398">
        <v>0.113334160959671</v>
      </c>
      <c r="BH398">
        <v>0.108151100992117</v>
      </c>
      <c r="BI398">
        <v>0.116872696146365</v>
      </c>
      <c r="BJ398">
        <v>0.114821725576502</v>
      </c>
    </row>
    <row r="399" spans="2:62" x14ac:dyDescent="0.35">
      <c r="B399" s="139" t="s">
        <v>265</v>
      </c>
      <c r="D399" t="s">
        <v>193</v>
      </c>
      <c r="E399" t="s">
        <v>66</v>
      </c>
      <c r="F399" t="s">
        <v>14</v>
      </c>
      <c r="G399" t="s">
        <v>10</v>
      </c>
      <c r="O399">
        <v>2.11084083409867E-3</v>
      </c>
      <c r="P399">
        <v>1.9522865324796399E-3</v>
      </c>
      <c r="Q399">
        <v>2.08494247108046E-3</v>
      </c>
      <c r="R399">
        <v>2.3267223548197901E-3</v>
      </c>
      <c r="S399">
        <v>2.5423703647141798E-3</v>
      </c>
      <c r="T399">
        <v>2.69983194760289E-3</v>
      </c>
      <c r="U399">
        <v>2.5418565798236399E-3</v>
      </c>
      <c r="V399">
        <v>2.49617336242644E-3</v>
      </c>
      <c r="W399">
        <v>2.5455916937026902E-3</v>
      </c>
      <c r="X399">
        <v>2.59253603945341E-3</v>
      </c>
      <c r="Y399">
        <v>2.4825556781397601E-3</v>
      </c>
      <c r="Z399">
        <v>2.3961238996029299E-3</v>
      </c>
      <c r="AA399">
        <v>2.7479655453480798E-3</v>
      </c>
      <c r="AB399">
        <v>2.7343608982924E-3</v>
      </c>
      <c r="AC399">
        <v>2.77024168809242E-3</v>
      </c>
      <c r="AD399">
        <v>2.4539251583468899E-3</v>
      </c>
      <c r="AE399">
        <v>1.8846654195138299E-3</v>
      </c>
      <c r="AF399">
        <v>2.1321286202116299E-3</v>
      </c>
      <c r="AG399">
        <v>2.2459925151639901E-3</v>
      </c>
      <c r="AH399">
        <v>2.5010183163562899E-3</v>
      </c>
      <c r="AI399">
        <v>2.5039948314918999E-3</v>
      </c>
      <c r="AJ399">
        <v>2.3107824826038301E-3</v>
      </c>
      <c r="AK399">
        <v>2.4982988206555799E-3</v>
      </c>
      <c r="AL399">
        <v>2.6640820201160099E-3</v>
      </c>
      <c r="AM399">
        <v>2.6906044585133298E-3</v>
      </c>
      <c r="AN399">
        <v>2.77105879477209E-3</v>
      </c>
      <c r="AO399">
        <v>2.8223114174542102E-3</v>
      </c>
      <c r="AP399">
        <v>2.7984930089273901E-3</v>
      </c>
      <c r="AQ399">
        <v>2.9601378137746001E-3</v>
      </c>
      <c r="AR399">
        <v>3.0559473162309302E-3</v>
      </c>
      <c r="AS399">
        <v>3.0042054367701702E-3</v>
      </c>
      <c r="AT399">
        <v>2.7489023697473999E-3</v>
      </c>
      <c r="AU399">
        <v>3.1899175019252102E-3</v>
      </c>
      <c r="AV399">
        <v>3.1669892835762001E-3</v>
      </c>
      <c r="AW399">
        <v>2.3651869075223299E-3</v>
      </c>
      <c r="AX399">
        <v>2.9656611264087199E-3</v>
      </c>
      <c r="AY399">
        <v>3.0573567118379399E-3</v>
      </c>
      <c r="AZ399">
        <v>3.0051950841290401E-3</v>
      </c>
      <c r="BA399">
        <v>3.2511135665923099E-3</v>
      </c>
      <c r="BB399">
        <v>3.2728981295512098E-3</v>
      </c>
      <c r="BC399">
        <v>3.30210451907404E-3</v>
      </c>
      <c r="BD399">
        <v>3.2872624355048501E-3</v>
      </c>
      <c r="BE399">
        <v>3.3602010357245502E-3</v>
      </c>
      <c r="BF399">
        <v>3.73160491142073E-3</v>
      </c>
      <c r="BG399">
        <v>3.6357975701573498E-3</v>
      </c>
      <c r="BH399">
        <v>3.4596467455738499E-3</v>
      </c>
      <c r="BI399">
        <v>3.7558207608882001E-3</v>
      </c>
      <c r="BJ399">
        <v>3.6901876696570899E-3</v>
      </c>
    </row>
    <row r="400" spans="2:62" x14ac:dyDescent="0.35">
      <c r="B400" s="139" t="s">
        <v>265</v>
      </c>
      <c r="D400" t="s">
        <v>193</v>
      </c>
      <c r="E400" t="s">
        <v>66</v>
      </c>
      <c r="F400" t="s">
        <v>14</v>
      </c>
      <c r="G400" t="s">
        <v>11</v>
      </c>
      <c r="O400">
        <v>3.7999037197022001E-3</v>
      </c>
      <c r="P400">
        <v>3.5151806074470902E-3</v>
      </c>
      <c r="Q400">
        <v>3.75451479386046E-3</v>
      </c>
      <c r="R400">
        <v>4.1727617601415102E-3</v>
      </c>
      <c r="S400">
        <v>4.5626562915851701E-3</v>
      </c>
      <c r="T400">
        <v>4.8546348335351498E-3</v>
      </c>
      <c r="U400">
        <v>4.5729533820348996E-3</v>
      </c>
      <c r="V400">
        <v>4.4770356770660897E-3</v>
      </c>
      <c r="W400">
        <v>4.5678684708835302E-3</v>
      </c>
      <c r="X400">
        <v>4.6609109959401696E-3</v>
      </c>
      <c r="Y400">
        <v>4.4432290853928403E-3</v>
      </c>
      <c r="Z400">
        <v>4.2917850930225196E-3</v>
      </c>
      <c r="AA400">
        <v>4.9171392138446001E-3</v>
      </c>
      <c r="AB400">
        <v>4.88526020070028E-3</v>
      </c>
      <c r="AC400">
        <v>4.95088507039128E-3</v>
      </c>
      <c r="AD400">
        <v>4.3908448218177402E-3</v>
      </c>
      <c r="AE400">
        <v>3.3702020425965202E-3</v>
      </c>
      <c r="AF400">
        <v>3.7993941850890099E-3</v>
      </c>
      <c r="AG400">
        <v>4.0067328442207799E-3</v>
      </c>
      <c r="AH400">
        <v>4.4734656006433704E-3</v>
      </c>
      <c r="AI400">
        <v>4.4727336298246E-3</v>
      </c>
      <c r="AJ400">
        <v>4.1210640390446597E-3</v>
      </c>
      <c r="AK400">
        <v>4.4579161122357503E-3</v>
      </c>
      <c r="AL400">
        <v>4.7168682239469E-3</v>
      </c>
      <c r="AM400">
        <v>4.7394077664834897E-3</v>
      </c>
      <c r="AN400">
        <v>4.8688705445359996E-3</v>
      </c>
      <c r="AO400">
        <v>4.9368776819692798E-3</v>
      </c>
      <c r="AP400">
        <v>4.8601688271501398E-3</v>
      </c>
      <c r="AQ400">
        <v>5.1564433339239598E-3</v>
      </c>
      <c r="AR400">
        <v>5.3282869259387196E-3</v>
      </c>
      <c r="AS400">
        <v>5.2140021624183302E-3</v>
      </c>
      <c r="AT400">
        <v>4.6690526824823397E-3</v>
      </c>
      <c r="AU400">
        <v>5.5233063267296099E-3</v>
      </c>
      <c r="AV400">
        <v>5.4171515055331599E-3</v>
      </c>
      <c r="AW400">
        <v>4.0597757928102999E-3</v>
      </c>
      <c r="AX400">
        <v>5.1950988967307899E-3</v>
      </c>
      <c r="AY400">
        <v>5.3911920337414597E-3</v>
      </c>
      <c r="AZ400">
        <v>5.28761695892359E-3</v>
      </c>
      <c r="BA400">
        <v>5.75949319227732E-3</v>
      </c>
      <c r="BB400">
        <v>5.7915415513197701E-3</v>
      </c>
      <c r="BC400">
        <v>5.8822877317883599E-3</v>
      </c>
      <c r="BD400">
        <v>5.9068011436729899E-3</v>
      </c>
      <c r="BE400">
        <v>6.0398636178314903E-3</v>
      </c>
      <c r="BF400">
        <v>6.70646945134706E-3</v>
      </c>
      <c r="BG400">
        <v>6.5458795919359197E-3</v>
      </c>
      <c r="BH400">
        <v>6.1245988340339497E-3</v>
      </c>
      <c r="BI400">
        <v>6.6741450889518496E-3</v>
      </c>
      <c r="BJ400">
        <v>6.5540151249959596E-3</v>
      </c>
    </row>
    <row r="401" spans="2:62" x14ac:dyDescent="0.35">
      <c r="B401" s="139" t="s">
        <v>265</v>
      </c>
      <c r="D401" t="s">
        <v>193</v>
      </c>
      <c r="E401" t="s">
        <v>66</v>
      </c>
      <c r="F401" t="s">
        <v>14</v>
      </c>
      <c r="G401" t="s">
        <v>12</v>
      </c>
      <c r="O401">
        <v>3.82914927715408E-2</v>
      </c>
      <c r="P401">
        <v>3.5640879300071301E-2</v>
      </c>
      <c r="Q401">
        <v>3.7945058603966603E-2</v>
      </c>
      <c r="R401">
        <v>4.2234269976569302E-2</v>
      </c>
      <c r="S401">
        <v>4.5846568445515198E-2</v>
      </c>
      <c r="T401">
        <v>4.8445529199843698E-2</v>
      </c>
      <c r="U401">
        <v>4.5819359098927898E-2</v>
      </c>
      <c r="V401">
        <v>4.4755776799613699E-2</v>
      </c>
      <c r="W401">
        <v>4.5496698427134198E-2</v>
      </c>
      <c r="X401">
        <v>4.6656810063156098E-2</v>
      </c>
      <c r="Y401">
        <v>4.4727620792028397E-2</v>
      </c>
      <c r="Z401">
        <v>4.3198746932756799E-2</v>
      </c>
      <c r="AA401">
        <v>4.9811260214637602E-2</v>
      </c>
      <c r="AB401">
        <v>4.9604131727171298E-2</v>
      </c>
      <c r="AC401">
        <v>5.0253085297522003E-2</v>
      </c>
      <c r="AD401">
        <v>4.4391286673269401E-2</v>
      </c>
      <c r="AE401">
        <v>3.4101650153696497E-2</v>
      </c>
      <c r="AF401">
        <v>3.8442369071033003E-2</v>
      </c>
      <c r="AG401">
        <v>4.0380620065066902E-2</v>
      </c>
      <c r="AH401">
        <v>4.4908655764606897E-2</v>
      </c>
      <c r="AI401">
        <v>4.4889352224847197E-2</v>
      </c>
      <c r="AJ401">
        <v>4.1083824277791801E-2</v>
      </c>
      <c r="AK401">
        <v>4.4491570537292101E-2</v>
      </c>
      <c r="AL401">
        <v>4.7255394276948699E-2</v>
      </c>
      <c r="AM401">
        <v>4.7639656302197401E-2</v>
      </c>
      <c r="AN401">
        <v>4.9170536217268399E-2</v>
      </c>
      <c r="AO401">
        <v>5.0179117621630798E-2</v>
      </c>
      <c r="AP401">
        <v>4.9698815604741202E-2</v>
      </c>
      <c r="AQ401">
        <v>5.26537641459527E-2</v>
      </c>
      <c r="AR401">
        <v>5.4423990007024602E-2</v>
      </c>
      <c r="AS401">
        <v>5.34817349576341E-2</v>
      </c>
      <c r="AT401">
        <v>4.8704063177310998E-2</v>
      </c>
      <c r="AU401">
        <v>5.6596818984660298E-2</v>
      </c>
      <c r="AV401">
        <v>5.5987335109136997E-2</v>
      </c>
      <c r="AW401">
        <v>4.2346428790783701E-2</v>
      </c>
      <c r="AX401">
        <v>5.3157192781807097E-2</v>
      </c>
      <c r="AY401">
        <v>5.4901102531474399E-2</v>
      </c>
      <c r="AZ401">
        <v>5.4007988874657901E-2</v>
      </c>
      <c r="BA401">
        <v>5.8455350482014397E-2</v>
      </c>
      <c r="BB401">
        <v>5.88483639071848E-2</v>
      </c>
      <c r="BC401">
        <v>5.9368739045246199E-2</v>
      </c>
      <c r="BD401">
        <v>5.9018758900504398E-2</v>
      </c>
      <c r="BE401">
        <v>6.0351636240943203E-2</v>
      </c>
      <c r="BF401">
        <v>6.6959807605740898E-2</v>
      </c>
      <c r="BG401">
        <v>6.5313891556593395E-2</v>
      </c>
      <c r="BH401">
        <v>6.1992452683957297E-2</v>
      </c>
      <c r="BI401">
        <v>6.7176781999475105E-2</v>
      </c>
      <c r="BJ401">
        <v>6.5989464752951504E-2</v>
      </c>
    </row>
    <row r="402" spans="2:62" x14ac:dyDescent="0.35">
      <c r="B402" s="139"/>
    </row>
    <row r="403" spans="2:62" s="1" customFormat="1" x14ac:dyDescent="0.35">
      <c r="J403" s="1">
        <v>1970</v>
      </c>
      <c r="K403" s="1">
        <v>1971</v>
      </c>
      <c r="L403" s="1">
        <v>1972</v>
      </c>
      <c r="M403" s="1">
        <v>1973</v>
      </c>
      <c r="N403" s="1">
        <v>1974</v>
      </c>
      <c r="O403" s="1">
        <v>1975</v>
      </c>
      <c r="P403" s="1">
        <v>1976</v>
      </c>
      <c r="Q403" s="1">
        <v>1977</v>
      </c>
      <c r="R403" s="1">
        <v>1978</v>
      </c>
      <c r="S403" s="1">
        <v>1979</v>
      </c>
      <c r="T403" s="1">
        <v>1980</v>
      </c>
      <c r="U403" s="1">
        <v>1981</v>
      </c>
      <c r="V403" s="1">
        <v>1982</v>
      </c>
      <c r="W403" s="1">
        <v>1983</v>
      </c>
      <c r="X403" s="1">
        <v>1984</v>
      </c>
      <c r="Y403" s="1">
        <v>1985</v>
      </c>
      <c r="Z403" s="1">
        <v>1986</v>
      </c>
      <c r="AA403" s="1">
        <v>1987</v>
      </c>
      <c r="AB403" s="1">
        <v>1988</v>
      </c>
      <c r="AC403" s="1">
        <v>1989</v>
      </c>
      <c r="AD403" s="1">
        <v>1990</v>
      </c>
      <c r="AE403" s="1">
        <v>1991</v>
      </c>
      <c r="AF403" s="1">
        <v>1992</v>
      </c>
      <c r="AG403" s="1">
        <v>1993</v>
      </c>
      <c r="AH403" s="1">
        <v>1994</v>
      </c>
      <c r="AI403" s="1">
        <v>1995</v>
      </c>
      <c r="AJ403" s="1">
        <v>1996</v>
      </c>
      <c r="AK403" s="1">
        <v>1997</v>
      </c>
      <c r="AL403" s="1">
        <v>1998</v>
      </c>
      <c r="AM403" s="1">
        <v>1999</v>
      </c>
      <c r="AN403" s="1">
        <v>2000</v>
      </c>
      <c r="AO403" s="1">
        <v>2001</v>
      </c>
      <c r="AP403" s="1">
        <v>2002</v>
      </c>
      <c r="AQ403" s="1">
        <v>2003</v>
      </c>
      <c r="AR403" s="1">
        <v>2004</v>
      </c>
      <c r="AS403" s="1">
        <v>2005</v>
      </c>
      <c r="AT403" s="1">
        <v>2006</v>
      </c>
      <c r="AU403" s="1">
        <v>2007</v>
      </c>
      <c r="AV403" s="1">
        <v>2008</v>
      </c>
      <c r="AW403" s="1">
        <v>2009</v>
      </c>
      <c r="AX403" s="1">
        <v>2010</v>
      </c>
      <c r="AY403" s="1">
        <v>2011</v>
      </c>
      <c r="AZ403" s="1">
        <v>2012</v>
      </c>
      <c r="BA403" s="1">
        <v>2013</v>
      </c>
      <c r="BB403" s="1">
        <v>2014</v>
      </c>
      <c r="BC403" s="1">
        <v>2015</v>
      </c>
      <c r="BD403" s="1">
        <v>2016</v>
      </c>
      <c r="BE403" s="1">
        <v>2017</v>
      </c>
      <c r="BF403" s="1">
        <v>2018</v>
      </c>
    </row>
    <row r="404" spans="2:62" x14ac:dyDescent="0.35">
      <c r="B404" s="139" t="s">
        <v>265</v>
      </c>
      <c r="D404" t="s">
        <v>0</v>
      </c>
      <c r="E404" t="s">
        <v>66</v>
      </c>
      <c r="F404" t="s">
        <v>14</v>
      </c>
      <c r="G404" t="s">
        <v>9</v>
      </c>
      <c r="J404">
        <v>0.25236652098906798</v>
      </c>
      <c r="K404">
        <v>0.23412632460035299</v>
      </c>
      <c r="L404">
        <v>0.23539763084756599</v>
      </c>
      <c r="M404">
        <v>0.24267835071117999</v>
      </c>
      <c r="N404">
        <v>0.216862701246819</v>
      </c>
      <c r="O404">
        <v>0.16781439226390599</v>
      </c>
      <c r="P404">
        <v>0.17007994569462101</v>
      </c>
      <c r="Q404">
        <v>0.17939645842627899</v>
      </c>
      <c r="R404">
        <v>0.196294814628518</v>
      </c>
      <c r="S404">
        <v>0.24670767522525999</v>
      </c>
      <c r="T404">
        <v>0.25582237575639899</v>
      </c>
      <c r="U404">
        <v>0.24042194155867699</v>
      </c>
      <c r="V404">
        <v>0.201298313558053</v>
      </c>
      <c r="W404">
        <v>0.20412515049577301</v>
      </c>
      <c r="X404">
        <v>0.21938405844019701</v>
      </c>
      <c r="Y404">
        <v>0.24141516747094</v>
      </c>
      <c r="Z404">
        <v>0.211065501125489</v>
      </c>
      <c r="AA404">
        <v>0.22923086190339201</v>
      </c>
      <c r="AB404">
        <v>0.24733127453277301</v>
      </c>
      <c r="AC404">
        <v>0.25507159783889899</v>
      </c>
      <c r="AD404">
        <v>0.24624141705758201</v>
      </c>
      <c r="AE404">
        <v>0.20072061328910801</v>
      </c>
      <c r="AF404">
        <v>0.22873503299499801</v>
      </c>
      <c r="AG404">
        <v>0.24290524898650201</v>
      </c>
      <c r="AH404">
        <v>0.28235122880621899</v>
      </c>
      <c r="AI404">
        <v>0.29355878113981398</v>
      </c>
      <c r="AJ404">
        <v>0.27081874199221201</v>
      </c>
      <c r="AK404">
        <v>0.30574366391039898</v>
      </c>
      <c r="AL404">
        <v>0.313991094270275</v>
      </c>
      <c r="AM404">
        <v>0.315548553425474</v>
      </c>
      <c r="AN404">
        <v>0.31905575292068</v>
      </c>
      <c r="AO404">
        <v>0.30021899050870599</v>
      </c>
      <c r="AP404">
        <v>0.30258010986696099</v>
      </c>
      <c r="AQ404">
        <v>0.30312321750683502</v>
      </c>
      <c r="AR404">
        <v>0.29872050361372399</v>
      </c>
      <c r="AS404">
        <v>0.28801093860277799</v>
      </c>
      <c r="AT404">
        <v>0.27533696669670399</v>
      </c>
      <c r="AU404">
        <v>0.312051186014079</v>
      </c>
      <c r="AV404">
        <v>0.27730699456445401</v>
      </c>
      <c r="AW404">
        <v>0.22146142103980801</v>
      </c>
      <c r="AX404">
        <v>0.26921839781603801</v>
      </c>
      <c r="AY404">
        <v>0.26980326175277097</v>
      </c>
      <c r="AZ404">
        <v>0.26672727305824101</v>
      </c>
      <c r="BA404">
        <v>0.30006227291335102</v>
      </c>
      <c r="BB404">
        <v>0.30121206758795599</v>
      </c>
      <c r="BC404">
        <v>0.31853793404534703</v>
      </c>
      <c r="BD404">
        <v>0.33856506170906497</v>
      </c>
      <c r="BE404">
        <v>0.343096857295075</v>
      </c>
      <c r="BF404">
        <v>0.36555322414081298</v>
      </c>
    </row>
    <row r="405" spans="2:62" x14ac:dyDescent="0.35">
      <c r="B405" s="139" t="s">
        <v>265</v>
      </c>
      <c r="D405" t="s">
        <v>0</v>
      </c>
      <c r="E405" t="s">
        <v>66</v>
      </c>
      <c r="F405" t="s">
        <v>14</v>
      </c>
      <c r="G405" t="s">
        <v>10</v>
      </c>
      <c r="J405">
        <v>7.5808983206552098E-3</v>
      </c>
      <c r="K405">
        <v>7.0464376063727498E-3</v>
      </c>
      <c r="L405">
        <v>7.0865467102805002E-3</v>
      </c>
      <c r="M405">
        <v>7.3735758523000303E-3</v>
      </c>
      <c r="N405">
        <v>6.6106634842560998E-3</v>
      </c>
      <c r="O405">
        <v>5.0911749228812397E-3</v>
      </c>
      <c r="P405">
        <v>5.2154623111665896E-3</v>
      </c>
      <c r="Q405">
        <v>5.5233636017392304E-3</v>
      </c>
      <c r="R405">
        <v>6.0688015510686599E-3</v>
      </c>
      <c r="S405">
        <v>7.6493142620781803E-3</v>
      </c>
      <c r="T405">
        <v>7.9642426698643201E-3</v>
      </c>
      <c r="U405">
        <v>7.4567474077751796E-3</v>
      </c>
      <c r="V405">
        <v>6.1612914829701597E-3</v>
      </c>
      <c r="W405">
        <v>6.2791837030131198E-3</v>
      </c>
      <c r="X405">
        <v>6.7775666850030001E-3</v>
      </c>
      <c r="Y405">
        <v>7.4250217073920004E-3</v>
      </c>
      <c r="Z405">
        <v>6.5161568601187899E-3</v>
      </c>
      <c r="AA405">
        <v>7.0532109270530999E-3</v>
      </c>
      <c r="AB405">
        <v>7.6272562492736597E-3</v>
      </c>
      <c r="AC405">
        <v>7.8729911779195395E-3</v>
      </c>
      <c r="AD405">
        <v>7.61465345415035E-3</v>
      </c>
      <c r="AE405">
        <v>6.1816601478022802E-3</v>
      </c>
      <c r="AF405">
        <v>7.0793934865192899E-3</v>
      </c>
      <c r="AG405">
        <v>7.5014613975637702E-3</v>
      </c>
      <c r="AH405">
        <v>8.7498927000910099E-3</v>
      </c>
      <c r="AI405">
        <v>9.0833119672634396E-3</v>
      </c>
      <c r="AJ405">
        <v>8.3886163234272709E-3</v>
      </c>
      <c r="AK405">
        <v>9.47168342884676E-3</v>
      </c>
      <c r="AL405">
        <v>9.6837858392359501E-3</v>
      </c>
      <c r="AM405">
        <v>9.6924670762345896E-3</v>
      </c>
      <c r="AN405">
        <v>9.7628851797034698E-3</v>
      </c>
      <c r="AO405">
        <v>9.1455627521734497E-3</v>
      </c>
      <c r="AP405">
        <v>9.2029020359674692E-3</v>
      </c>
      <c r="AQ405">
        <v>9.2255914553024208E-3</v>
      </c>
      <c r="AR405">
        <v>9.0642857863152196E-3</v>
      </c>
      <c r="AS405">
        <v>8.7265778281213902E-3</v>
      </c>
      <c r="AT405">
        <v>8.2926175677588299E-3</v>
      </c>
      <c r="AU405">
        <v>9.4690316881010598E-3</v>
      </c>
      <c r="AV405">
        <v>8.29763363091225E-3</v>
      </c>
      <c r="AW405">
        <v>6.4863109327915397E-3</v>
      </c>
      <c r="AX405">
        <v>7.9597485690645099E-3</v>
      </c>
      <c r="AY405">
        <v>7.9589582086447494E-3</v>
      </c>
      <c r="AZ405">
        <v>7.8923278412808308E-3</v>
      </c>
      <c r="BA405">
        <v>8.8849198708093394E-3</v>
      </c>
      <c r="BB405">
        <v>8.9531184301860408E-3</v>
      </c>
      <c r="BC405">
        <v>9.4470964871990193E-3</v>
      </c>
      <c r="BD405">
        <v>1.0060824812943601E-2</v>
      </c>
      <c r="BE405">
        <v>1.01751933354896E-2</v>
      </c>
      <c r="BF405">
        <v>1.08453073772929E-2</v>
      </c>
    </row>
    <row r="406" spans="2:62" x14ac:dyDescent="0.35">
      <c r="B406" s="139" t="s">
        <v>265</v>
      </c>
      <c r="D406" t="s">
        <v>0</v>
      </c>
      <c r="E406" t="s">
        <v>66</v>
      </c>
      <c r="F406" t="s">
        <v>14</v>
      </c>
      <c r="G406" t="s">
        <v>11</v>
      </c>
      <c r="J406">
        <v>1.3193180896029E-2</v>
      </c>
      <c r="K406">
        <v>1.2296337009085801E-2</v>
      </c>
      <c r="L406">
        <v>1.23613398405958E-2</v>
      </c>
      <c r="M406">
        <v>1.2911880879645199E-2</v>
      </c>
      <c r="N406">
        <v>1.16000890034272E-2</v>
      </c>
      <c r="O406">
        <v>8.9112380809523006E-3</v>
      </c>
      <c r="P406">
        <v>9.1549833644446899E-3</v>
      </c>
      <c r="Q406">
        <v>9.7116772896863601E-3</v>
      </c>
      <c r="R406">
        <v>1.06474078668009E-2</v>
      </c>
      <c r="S406">
        <v>1.34595160137417E-2</v>
      </c>
      <c r="T406">
        <v>1.4047295288575901E-2</v>
      </c>
      <c r="U406">
        <v>1.31313242152073E-2</v>
      </c>
      <c r="V406">
        <v>1.0794016555226301E-2</v>
      </c>
      <c r="W406">
        <v>1.1013316653936799E-2</v>
      </c>
      <c r="X406">
        <v>1.19032325759611E-2</v>
      </c>
      <c r="Y406">
        <v>1.30568925574447E-2</v>
      </c>
      <c r="Z406">
        <v>1.1505695037830501E-2</v>
      </c>
      <c r="AA406">
        <v>1.2441861974705501E-2</v>
      </c>
      <c r="AB406">
        <v>1.34647093471407E-2</v>
      </c>
      <c r="AC406">
        <v>1.38699379126139E-2</v>
      </c>
      <c r="AD406">
        <v>1.3441106985453101E-2</v>
      </c>
      <c r="AE406">
        <v>1.0914990717689E-2</v>
      </c>
      <c r="AF406">
        <v>1.2496295259671501E-2</v>
      </c>
      <c r="AG406">
        <v>1.3249754407517999E-2</v>
      </c>
      <c r="AH406">
        <v>1.5512885749646901E-2</v>
      </c>
      <c r="AI406">
        <v>1.6073557099177901E-2</v>
      </c>
      <c r="AJ406">
        <v>1.4854795083703401E-2</v>
      </c>
      <c r="AK406">
        <v>1.68043310175717E-2</v>
      </c>
      <c r="AL406">
        <v>1.6834481746284598E-2</v>
      </c>
      <c r="AM406">
        <v>1.67129740453427E-2</v>
      </c>
      <c r="AN406">
        <v>1.6627656230004E-2</v>
      </c>
      <c r="AO406">
        <v>1.5262340066028999E-2</v>
      </c>
      <c r="AP406">
        <v>1.50731011084917E-2</v>
      </c>
      <c r="AQ406">
        <v>1.50911711586249E-2</v>
      </c>
      <c r="AR406">
        <v>1.4611257864024899E-2</v>
      </c>
      <c r="AS406">
        <v>1.4185980440122099E-2</v>
      </c>
      <c r="AT406">
        <v>1.2764191257546201E-2</v>
      </c>
      <c r="AU406">
        <v>1.51053146827121E-2</v>
      </c>
      <c r="AV406">
        <v>1.2698669365417199E-2</v>
      </c>
      <c r="AW406">
        <v>9.4050186050114899E-3</v>
      </c>
      <c r="AX406">
        <v>1.1650582891621099E-2</v>
      </c>
      <c r="AY406">
        <v>1.14646811893726E-2</v>
      </c>
      <c r="AZ406">
        <v>1.13577887156633E-2</v>
      </c>
      <c r="BA406">
        <v>1.3193669704327299E-2</v>
      </c>
      <c r="BB406">
        <v>1.34932980169947E-2</v>
      </c>
      <c r="BC406">
        <v>1.41751330408862E-2</v>
      </c>
      <c r="BD406">
        <v>1.5427438639960401E-2</v>
      </c>
      <c r="BE406">
        <v>1.52364657207162E-2</v>
      </c>
      <c r="BF406">
        <v>1.62376353325588E-2</v>
      </c>
    </row>
    <row r="407" spans="2:62" x14ac:dyDescent="0.35">
      <c r="B407" s="139" t="s">
        <v>265</v>
      </c>
      <c r="D407" t="s">
        <v>0</v>
      </c>
      <c r="E407" t="s">
        <v>66</v>
      </c>
      <c r="F407" t="s">
        <v>14</v>
      </c>
      <c r="G407" t="s">
        <v>12</v>
      </c>
      <c r="J407">
        <v>0.142579659732086</v>
      </c>
      <c r="K407">
        <v>0.13266152581257401</v>
      </c>
      <c r="L407">
        <v>0.13334567134591099</v>
      </c>
      <c r="M407">
        <v>0.13832032333365299</v>
      </c>
      <c r="N407">
        <v>0.123954802102989</v>
      </c>
      <c r="O407">
        <v>9.5568901568355999E-2</v>
      </c>
      <c r="P407">
        <v>9.7421671865456305E-2</v>
      </c>
      <c r="Q407">
        <v>0.10303784645787301</v>
      </c>
      <c r="R407">
        <v>0.112671196280894</v>
      </c>
      <c r="S407">
        <v>0.14210017700570299</v>
      </c>
      <c r="T407">
        <v>0.14785228612127799</v>
      </c>
      <c r="U407">
        <v>0.13859273308966299</v>
      </c>
      <c r="V407">
        <v>0.115038814039696</v>
      </c>
      <c r="W407">
        <v>0.116953421604877</v>
      </c>
      <c r="X407">
        <v>0.126010312022351</v>
      </c>
      <c r="Y407">
        <v>0.13862807360336199</v>
      </c>
      <c r="Z407">
        <v>0.121782691592695</v>
      </c>
      <c r="AA407">
        <v>0.13201136929728599</v>
      </c>
      <c r="AB407">
        <v>0.14263087355512899</v>
      </c>
      <c r="AC407">
        <v>0.14686844796823001</v>
      </c>
      <c r="AD407">
        <v>0.142112700287228</v>
      </c>
      <c r="AE407">
        <v>0.115724475889687</v>
      </c>
      <c r="AF407">
        <v>0.13204507365350199</v>
      </c>
      <c r="AG407">
        <v>0.14020766135347901</v>
      </c>
      <c r="AH407">
        <v>0.163696617367634</v>
      </c>
      <c r="AI407">
        <v>0.16982710957358299</v>
      </c>
      <c r="AJ407">
        <v>0.15682305306931099</v>
      </c>
      <c r="AK407">
        <v>0.17735020153939901</v>
      </c>
      <c r="AL407">
        <v>0.180554236033418</v>
      </c>
      <c r="AM407">
        <v>0.180845566375091</v>
      </c>
      <c r="AN407">
        <v>0.181895123821811</v>
      </c>
      <c r="AO407">
        <v>0.16985400044738699</v>
      </c>
      <c r="AP407">
        <v>0.170286924407787</v>
      </c>
      <c r="AQ407">
        <v>0.170455745528409</v>
      </c>
      <c r="AR407">
        <v>0.16730245544321901</v>
      </c>
      <c r="AS407">
        <v>0.161450248035302</v>
      </c>
      <c r="AT407">
        <v>0.151772973120685</v>
      </c>
      <c r="AU407">
        <v>0.173877489725104</v>
      </c>
      <c r="AV407">
        <v>0.15144572046497901</v>
      </c>
      <c r="AW407">
        <v>0.118732580015707</v>
      </c>
      <c r="AX407">
        <v>0.145265191268627</v>
      </c>
      <c r="AY407">
        <v>0.14489665563307799</v>
      </c>
      <c r="AZ407">
        <v>0.14338192085847801</v>
      </c>
      <c r="BA407">
        <v>0.162552445455213</v>
      </c>
      <c r="BB407">
        <v>0.16389934536283099</v>
      </c>
      <c r="BC407">
        <v>0.17291187699323601</v>
      </c>
      <c r="BD407">
        <v>0.18517750440622499</v>
      </c>
      <c r="BE407">
        <v>0.18642647173649299</v>
      </c>
      <c r="BF407">
        <v>0.198671009201876</v>
      </c>
    </row>
    <row r="408" spans="2:62" x14ac:dyDescent="0.35">
      <c r="B408" s="139"/>
    </row>
    <row r="409" spans="2:62" s="1" customFormat="1" x14ac:dyDescent="0.35">
      <c r="B409" s="139"/>
      <c r="O409" s="1">
        <v>1975</v>
      </c>
      <c r="P409" s="1">
        <v>1976</v>
      </c>
      <c r="Q409" s="1">
        <v>1977</v>
      </c>
      <c r="R409" s="1">
        <v>1978</v>
      </c>
      <c r="S409" s="1">
        <v>1979</v>
      </c>
      <c r="T409" s="1">
        <v>1980</v>
      </c>
      <c r="U409" s="1">
        <v>1981</v>
      </c>
      <c r="V409" s="1">
        <v>1982</v>
      </c>
      <c r="W409" s="1">
        <v>1983</v>
      </c>
      <c r="X409" s="1">
        <v>1984</v>
      </c>
      <c r="Y409" s="1">
        <v>1985</v>
      </c>
      <c r="Z409" s="1">
        <v>1986</v>
      </c>
      <c r="AA409" s="1">
        <v>1987</v>
      </c>
      <c r="AB409" s="1">
        <v>1988</v>
      </c>
      <c r="AC409" s="1">
        <v>1989</v>
      </c>
      <c r="AD409" s="1">
        <v>1990</v>
      </c>
      <c r="AE409" s="1">
        <v>1991</v>
      </c>
      <c r="AF409" s="1">
        <v>1992</v>
      </c>
      <c r="AG409" s="1">
        <v>1993</v>
      </c>
      <c r="AH409" s="1">
        <v>1994</v>
      </c>
      <c r="AI409" s="1">
        <v>1995</v>
      </c>
      <c r="AJ409" s="1">
        <v>1996</v>
      </c>
      <c r="AK409" s="1">
        <v>1997</v>
      </c>
      <c r="AL409" s="1">
        <v>1998</v>
      </c>
      <c r="AM409" s="1">
        <v>1999</v>
      </c>
      <c r="AN409" s="1">
        <v>2000</v>
      </c>
      <c r="AO409" s="1">
        <v>2001</v>
      </c>
      <c r="AP409" s="1">
        <v>2002</v>
      </c>
      <c r="AQ409" s="1">
        <v>2003</v>
      </c>
      <c r="AR409" s="1">
        <v>2004</v>
      </c>
      <c r="AS409" s="1">
        <v>2005</v>
      </c>
      <c r="AT409" s="1">
        <v>2006</v>
      </c>
      <c r="AU409" s="1">
        <v>2007</v>
      </c>
      <c r="AV409" s="1">
        <v>2008</v>
      </c>
      <c r="AW409" s="1">
        <v>2009</v>
      </c>
      <c r="AX409" s="1">
        <v>2010</v>
      </c>
      <c r="AY409" s="1">
        <v>2011</v>
      </c>
      <c r="AZ409" s="1">
        <v>2012</v>
      </c>
      <c r="BA409" s="1">
        <v>2013</v>
      </c>
      <c r="BB409" s="1">
        <v>2014</v>
      </c>
      <c r="BC409" s="1">
        <v>2015</v>
      </c>
      <c r="BD409" s="1">
        <v>2016</v>
      </c>
      <c r="BE409" s="1">
        <v>2017</v>
      </c>
      <c r="BF409" s="1">
        <v>2018</v>
      </c>
      <c r="BG409" s="1">
        <v>2019</v>
      </c>
      <c r="BH409" s="1">
        <v>2020</v>
      </c>
      <c r="BI409" s="1">
        <v>2021</v>
      </c>
      <c r="BJ409" s="1">
        <v>2022</v>
      </c>
    </row>
    <row r="410" spans="2:62" x14ac:dyDescent="0.35">
      <c r="B410" s="139" t="s">
        <v>265</v>
      </c>
      <c r="D410" t="s">
        <v>193</v>
      </c>
      <c r="E410" t="s">
        <v>66</v>
      </c>
      <c r="F410" t="s">
        <v>15</v>
      </c>
      <c r="G410" t="s">
        <v>9</v>
      </c>
      <c r="O410">
        <v>1.7801159509207801E-2</v>
      </c>
      <c r="P410">
        <v>1.6459373726447998E-2</v>
      </c>
      <c r="Q410">
        <v>1.7603443367145699E-2</v>
      </c>
      <c r="R410">
        <v>1.91867462620646E-2</v>
      </c>
      <c r="S410">
        <v>2.10834359781687E-2</v>
      </c>
      <c r="T410">
        <v>2.2672143687754099E-2</v>
      </c>
      <c r="U410">
        <v>2.1388558460938598E-2</v>
      </c>
      <c r="V410">
        <v>2.06533345594298E-2</v>
      </c>
      <c r="W410">
        <v>2.1137873986626501E-2</v>
      </c>
      <c r="X410">
        <v>2.17348941373285E-2</v>
      </c>
      <c r="Y410">
        <v>2.0260585594520601E-2</v>
      </c>
      <c r="Z410">
        <v>1.9641258647258301E-2</v>
      </c>
      <c r="AA410">
        <v>2.2364032926538401E-2</v>
      </c>
      <c r="AB410">
        <v>2.2042607439162299E-2</v>
      </c>
      <c r="AC410">
        <v>2.2373709260271501E-2</v>
      </c>
      <c r="AD410">
        <v>1.9976571630140799E-2</v>
      </c>
      <c r="AE410">
        <v>1.5285149839142999E-2</v>
      </c>
      <c r="AF410">
        <v>1.6941431700397198E-2</v>
      </c>
      <c r="AG410">
        <v>1.7979935447581499E-2</v>
      </c>
      <c r="AH410">
        <v>2.0350414580528699E-2</v>
      </c>
      <c r="AI410">
        <v>2.0216386579374301E-2</v>
      </c>
      <c r="AJ410">
        <v>1.8513342217676899E-2</v>
      </c>
      <c r="AK410">
        <v>2.0074542641461201E-2</v>
      </c>
      <c r="AL410">
        <v>2.13438927820916E-2</v>
      </c>
      <c r="AM410">
        <v>2.1324338814813101E-2</v>
      </c>
      <c r="AN410">
        <v>2.21589951396295E-2</v>
      </c>
      <c r="AO410">
        <v>2.2697549418969499E-2</v>
      </c>
      <c r="AP410">
        <v>2.2482494736987799E-2</v>
      </c>
      <c r="AQ410">
        <v>2.3999366443465502E-2</v>
      </c>
      <c r="AR410">
        <v>2.4966580763449198E-2</v>
      </c>
      <c r="AS410">
        <v>2.4398601595773999E-2</v>
      </c>
      <c r="AT410">
        <v>2.24194083133109E-2</v>
      </c>
      <c r="AU410">
        <v>2.58155757933199E-2</v>
      </c>
      <c r="AV410">
        <v>2.4878031084476299E-2</v>
      </c>
      <c r="AW410">
        <v>1.9911074426597002E-2</v>
      </c>
      <c r="AX410">
        <v>2.4919681255831699E-2</v>
      </c>
      <c r="AY410">
        <v>2.56617481823623E-2</v>
      </c>
      <c r="AZ410">
        <v>2.50022065174802E-2</v>
      </c>
      <c r="BA410">
        <v>2.6738008624957101E-2</v>
      </c>
      <c r="BB410">
        <v>2.7062605776068002E-2</v>
      </c>
      <c r="BC410">
        <v>2.7360165792320999E-2</v>
      </c>
      <c r="BD410">
        <v>2.70881013439793E-2</v>
      </c>
      <c r="BE410">
        <v>2.7871784583898801E-2</v>
      </c>
      <c r="BF410">
        <v>3.1184320618819799E-2</v>
      </c>
      <c r="BG410">
        <v>3.0369851555546602E-2</v>
      </c>
      <c r="BH410">
        <v>2.9434830353840501E-2</v>
      </c>
      <c r="BI410">
        <v>3.20630020701674E-2</v>
      </c>
      <c r="BJ410">
        <v>3.1524128359240303E-2</v>
      </c>
    </row>
    <row r="411" spans="2:62" x14ac:dyDescent="0.35">
      <c r="B411" s="139" t="s">
        <v>265</v>
      </c>
      <c r="D411" t="s">
        <v>193</v>
      </c>
      <c r="E411" t="s">
        <v>66</v>
      </c>
      <c r="F411" t="s">
        <v>15</v>
      </c>
      <c r="G411" t="s">
        <v>10</v>
      </c>
      <c r="O411">
        <v>5.0934974377083502E-3</v>
      </c>
      <c r="P411">
        <v>4.7257610580200698E-3</v>
      </c>
      <c r="Q411">
        <v>5.0425754151294001E-3</v>
      </c>
      <c r="R411">
        <v>5.5517448992858896E-3</v>
      </c>
      <c r="S411">
        <v>6.0630370901297399E-3</v>
      </c>
      <c r="T411">
        <v>6.4639300697020702E-3</v>
      </c>
      <c r="U411">
        <v>6.1064589916427804E-3</v>
      </c>
      <c r="V411">
        <v>5.9281346489991902E-3</v>
      </c>
      <c r="W411">
        <v>6.0467148170601998E-3</v>
      </c>
      <c r="X411">
        <v>6.2110843325640097E-3</v>
      </c>
      <c r="Y411">
        <v>5.8691436114640099E-3</v>
      </c>
      <c r="Z411">
        <v>5.6795223569908798E-3</v>
      </c>
      <c r="AA411">
        <v>6.5081283382791002E-3</v>
      </c>
      <c r="AB411">
        <v>6.4473793761628704E-3</v>
      </c>
      <c r="AC411">
        <v>6.5380552908408602E-3</v>
      </c>
      <c r="AD411">
        <v>5.8063592285156297E-3</v>
      </c>
      <c r="AE411">
        <v>4.4514771198823303E-3</v>
      </c>
      <c r="AF411">
        <v>4.9745201784177004E-3</v>
      </c>
      <c r="AG411">
        <v>5.2521108820215504E-3</v>
      </c>
      <c r="AH411">
        <v>5.8933196699392102E-3</v>
      </c>
      <c r="AI411">
        <v>5.87185026655035E-3</v>
      </c>
      <c r="AJ411">
        <v>5.37398772871124E-3</v>
      </c>
      <c r="AK411">
        <v>5.8238997705295902E-3</v>
      </c>
      <c r="AL411">
        <v>6.2071538219307301E-3</v>
      </c>
      <c r="AM411">
        <v>6.2374060004512302E-3</v>
      </c>
      <c r="AN411">
        <v>6.4716666458212698E-3</v>
      </c>
      <c r="AO411">
        <v>6.6325876299310697E-3</v>
      </c>
      <c r="AP411">
        <v>6.5883722811566096E-3</v>
      </c>
      <c r="AQ411">
        <v>7.0030101072424801E-3</v>
      </c>
      <c r="AR411">
        <v>7.2637389777406502E-3</v>
      </c>
      <c r="AS411">
        <v>7.1283204675328298E-3</v>
      </c>
      <c r="AT411">
        <v>6.5793703210460701E-3</v>
      </c>
      <c r="AU411">
        <v>7.5473155181627902E-3</v>
      </c>
      <c r="AV411">
        <v>7.3891396350395603E-3</v>
      </c>
      <c r="AW411">
        <v>6.1046419070160196E-3</v>
      </c>
      <c r="AX411">
        <v>7.5843018769017898E-3</v>
      </c>
      <c r="AY411">
        <v>7.7979830951405401E-3</v>
      </c>
      <c r="AZ411">
        <v>7.6394766964003801E-3</v>
      </c>
      <c r="BA411">
        <v>8.1917232519188102E-3</v>
      </c>
      <c r="BB411">
        <v>8.2741783290956102E-3</v>
      </c>
      <c r="BC411">
        <v>8.3318826115133405E-3</v>
      </c>
      <c r="BD411">
        <v>8.2329429149857192E-3</v>
      </c>
      <c r="BE411">
        <v>8.4450985421479392E-3</v>
      </c>
      <c r="BF411">
        <v>9.4124344231310293E-3</v>
      </c>
      <c r="BG411">
        <v>9.1657710424646304E-3</v>
      </c>
      <c r="BH411">
        <v>8.8640694439764203E-3</v>
      </c>
      <c r="BI411">
        <v>9.6165639328820995E-3</v>
      </c>
      <c r="BJ411">
        <v>9.4533358059643406E-3</v>
      </c>
    </row>
    <row r="412" spans="2:62" x14ac:dyDescent="0.35">
      <c r="B412" s="139" t="s">
        <v>265</v>
      </c>
      <c r="D412" t="s">
        <v>193</v>
      </c>
      <c r="E412" t="s">
        <v>66</v>
      </c>
      <c r="F412" t="s">
        <v>15</v>
      </c>
      <c r="G412" t="s">
        <v>11</v>
      </c>
      <c r="O412">
        <v>2.5463030147219799E-3</v>
      </c>
      <c r="P412">
        <v>2.3624005637030601E-3</v>
      </c>
      <c r="Q412">
        <v>2.5208067871471001E-3</v>
      </c>
      <c r="R412">
        <v>2.7754412980889099E-3</v>
      </c>
      <c r="S412">
        <v>3.0311205489758001E-3</v>
      </c>
      <c r="T412">
        <v>3.2315710265554401E-3</v>
      </c>
      <c r="U412">
        <v>3.0527885126618599E-3</v>
      </c>
      <c r="V412">
        <v>2.9637621416121998E-3</v>
      </c>
      <c r="W412">
        <v>3.0230783663834802E-3</v>
      </c>
      <c r="X412">
        <v>3.1051280449402E-3</v>
      </c>
      <c r="Y412">
        <v>2.9342466531403701E-3</v>
      </c>
      <c r="Z412">
        <v>2.8394252491978698E-3</v>
      </c>
      <c r="AA412">
        <v>3.2536224798587702E-3</v>
      </c>
      <c r="AB412">
        <v>3.2232712449921301E-3</v>
      </c>
      <c r="AC412">
        <v>3.2685977435077699E-3</v>
      </c>
      <c r="AD412">
        <v>2.9028116353112502E-3</v>
      </c>
      <c r="AE412">
        <v>2.22546243005224E-3</v>
      </c>
      <c r="AF412">
        <v>2.4870442563786101E-3</v>
      </c>
      <c r="AG412">
        <v>2.6258419211269601E-3</v>
      </c>
      <c r="AH412">
        <v>2.9463878129027E-3</v>
      </c>
      <c r="AI412">
        <v>2.93569967946819E-3</v>
      </c>
      <c r="AJ412">
        <v>2.6869119733064499E-3</v>
      </c>
      <c r="AK412">
        <v>2.9118297030807099E-3</v>
      </c>
      <c r="AL412">
        <v>3.10351256004196E-3</v>
      </c>
      <c r="AM412">
        <v>3.1186990469499998E-3</v>
      </c>
      <c r="AN412">
        <v>3.2357641672377002E-3</v>
      </c>
      <c r="AO412">
        <v>3.3161704984566299E-3</v>
      </c>
      <c r="AP412">
        <v>3.29408152232105E-3</v>
      </c>
      <c r="AQ412">
        <v>3.5013352923825201E-3</v>
      </c>
      <c r="AR412">
        <v>3.6316441233108301E-3</v>
      </c>
      <c r="AS412">
        <v>3.5639659648309301E-3</v>
      </c>
      <c r="AT412">
        <v>3.2895531816695099E-3</v>
      </c>
      <c r="AU412">
        <v>3.7735229017540899E-3</v>
      </c>
      <c r="AV412">
        <v>3.6946116715373101E-3</v>
      </c>
      <c r="AW412">
        <v>3.0523402301053798E-3</v>
      </c>
      <c r="AX412">
        <v>3.7921729339931401E-3</v>
      </c>
      <c r="AY412">
        <v>3.8989874588400402E-3</v>
      </c>
      <c r="AZ412">
        <v>3.8197545732599801E-3</v>
      </c>
      <c r="BA412">
        <v>4.0959250350897404E-3</v>
      </c>
      <c r="BB412">
        <v>4.1371277060199604E-3</v>
      </c>
      <c r="BC412">
        <v>4.1659767309074596E-3</v>
      </c>
      <c r="BD412">
        <v>4.1165661062547302E-3</v>
      </c>
      <c r="BE412">
        <v>4.2226077227835897E-3</v>
      </c>
      <c r="BF412">
        <v>4.7062655190726202E-3</v>
      </c>
      <c r="BG412">
        <v>4.5829103767376497E-3</v>
      </c>
      <c r="BH412">
        <v>4.4320134724081502E-3</v>
      </c>
      <c r="BI412">
        <v>4.8082867490619801E-3</v>
      </c>
      <c r="BJ412">
        <v>4.7266733832610902E-3</v>
      </c>
    </row>
    <row r="413" spans="2:62" x14ac:dyDescent="0.35">
      <c r="B413" s="139" t="s">
        <v>265</v>
      </c>
      <c r="D413" t="s">
        <v>193</v>
      </c>
      <c r="E413" t="s">
        <v>66</v>
      </c>
      <c r="F413" t="s">
        <v>15</v>
      </c>
      <c r="G413" t="s">
        <v>12</v>
      </c>
      <c r="O413">
        <v>9.2160159048281301E-3</v>
      </c>
      <c r="P413">
        <v>8.6410091209632202E-3</v>
      </c>
      <c r="Q413">
        <v>9.1796971151380993E-3</v>
      </c>
      <c r="R413">
        <v>9.9360506795258506E-3</v>
      </c>
      <c r="S413">
        <v>1.0760975893110101E-2</v>
      </c>
      <c r="T413">
        <v>1.1453652691332699E-2</v>
      </c>
      <c r="U413">
        <v>1.0917580439141501E-2</v>
      </c>
      <c r="V413">
        <v>1.04030477336062E-2</v>
      </c>
      <c r="W413">
        <v>1.05731048079533E-2</v>
      </c>
      <c r="X413">
        <v>1.1051276635361399E-2</v>
      </c>
      <c r="Y413">
        <v>1.0308610298174E-2</v>
      </c>
      <c r="Z413">
        <v>1.00115751741766E-2</v>
      </c>
      <c r="AA413">
        <v>1.15368762364748E-2</v>
      </c>
      <c r="AB413">
        <v>1.1386093379078401E-2</v>
      </c>
      <c r="AC413">
        <v>1.1557231808483901E-2</v>
      </c>
      <c r="AD413">
        <v>1.0257625774927901E-2</v>
      </c>
      <c r="AE413">
        <v>7.8512780796471306E-3</v>
      </c>
      <c r="AF413">
        <v>8.6186833499512002E-3</v>
      </c>
      <c r="AG413">
        <v>9.0908183146153308E-3</v>
      </c>
      <c r="AH413">
        <v>1.0271687151424101E-2</v>
      </c>
      <c r="AI413">
        <v>1.0159200900777E-2</v>
      </c>
      <c r="AJ413">
        <v>9.1159863525806396E-3</v>
      </c>
      <c r="AK413">
        <v>9.9269729300515801E-3</v>
      </c>
      <c r="AL413">
        <v>1.04795048927428E-2</v>
      </c>
      <c r="AM413">
        <v>1.04247845185303E-2</v>
      </c>
      <c r="AN413">
        <v>1.09166057839684E-2</v>
      </c>
      <c r="AO413">
        <v>1.12636465632307E-2</v>
      </c>
      <c r="AP413">
        <v>1.11537837486144E-2</v>
      </c>
      <c r="AQ413">
        <v>1.19555027719011E-2</v>
      </c>
      <c r="AR413">
        <v>1.24829724698434E-2</v>
      </c>
      <c r="AS413">
        <v>1.21970543939529E-2</v>
      </c>
      <c r="AT413">
        <v>1.1174766653433499E-2</v>
      </c>
      <c r="AU413">
        <v>1.2807383874763101E-2</v>
      </c>
      <c r="AV413">
        <v>1.22303194005962E-2</v>
      </c>
      <c r="AW413">
        <v>1.00589396163215E-2</v>
      </c>
      <c r="AX413">
        <v>1.2524543969118101E-2</v>
      </c>
      <c r="AY413">
        <v>1.2922209403796099E-2</v>
      </c>
      <c r="AZ413">
        <v>1.2611093381034499E-2</v>
      </c>
      <c r="BA413">
        <v>1.3445182096482501E-2</v>
      </c>
      <c r="BB413">
        <v>1.36256337974593E-2</v>
      </c>
      <c r="BC413">
        <v>1.3740328061377699E-2</v>
      </c>
      <c r="BD413">
        <v>1.3496270994828301E-2</v>
      </c>
      <c r="BE413">
        <v>1.3912621175448701E-2</v>
      </c>
      <c r="BF413">
        <v>1.5547257965710401E-2</v>
      </c>
      <c r="BG413">
        <v>1.51729354258286E-2</v>
      </c>
      <c r="BH413">
        <v>1.4749046255736E-2</v>
      </c>
      <c r="BI413">
        <v>1.5977498197592501E-2</v>
      </c>
      <c r="BJ413">
        <v>1.5705874188738998E-2</v>
      </c>
    </row>
    <row r="414" spans="2:62" x14ac:dyDescent="0.35">
      <c r="B414" s="139"/>
    </row>
    <row r="415" spans="2:62" s="1" customFormat="1" x14ac:dyDescent="0.35">
      <c r="B415" s="139"/>
      <c r="J415" s="1">
        <v>1970</v>
      </c>
      <c r="K415" s="1">
        <v>1971</v>
      </c>
      <c r="L415" s="1">
        <v>1972</v>
      </c>
      <c r="M415" s="1">
        <v>1973</v>
      </c>
      <c r="N415" s="1">
        <v>1974</v>
      </c>
      <c r="O415" s="1">
        <v>1975</v>
      </c>
      <c r="P415" s="1">
        <v>1976</v>
      </c>
      <c r="Q415" s="1">
        <v>1977</v>
      </c>
      <c r="R415" s="1">
        <v>1978</v>
      </c>
      <c r="S415" s="1">
        <v>1979</v>
      </c>
      <c r="T415" s="1">
        <v>1980</v>
      </c>
      <c r="U415" s="1">
        <v>1981</v>
      </c>
      <c r="V415" s="1">
        <v>1982</v>
      </c>
      <c r="W415" s="1">
        <v>1983</v>
      </c>
      <c r="X415" s="1">
        <v>1984</v>
      </c>
      <c r="Y415" s="1">
        <v>1985</v>
      </c>
      <c r="Z415" s="1">
        <v>1986</v>
      </c>
      <c r="AA415" s="1">
        <v>1987</v>
      </c>
      <c r="AB415" s="1">
        <v>1988</v>
      </c>
      <c r="AC415" s="1">
        <v>1989</v>
      </c>
      <c r="AD415" s="1">
        <v>1990</v>
      </c>
      <c r="AE415" s="1">
        <v>1991</v>
      </c>
      <c r="AF415" s="1">
        <v>1992</v>
      </c>
      <c r="AG415" s="1">
        <v>1993</v>
      </c>
      <c r="AH415" s="1">
        <v>1994</v>
      </c>
      <c r="AI415" s="1">
        <v>1995</v>
      </c>
      <c r="AJ415" s="1">
        <v>1996</v>
      </c>
      <c r="AK415" s="1">
        <v>1997</v>
      </c>
      <c r="AL415" s="1">
        <v>1998</v>
      </c>
      <c r="AM415" s="1">
        <v>1999</v>
      </c>
      <c r="AN415" s="1">
        <v>2000</v>
      </c>
      <c r="AO415" s="1">
        <v>2001</v>
      </c>
      <c r="AP415" s="1">
        <v>2002</v>
      </c>
      <c r="AQ415" s="1">
        <v>2003</v>
      </c>
      <c r="AR415" s="1">
        <v>2004</v>
      </c>
      <c r="AS415" s="1">
        <v>2005</v>
      </c>
      <c r="AT415" s="1">
        <v>2006</v>
      </c>
      <c r="AU415" s="1">
        <v>2007</v>
      </c>
      <c r="AV415" s="1">
        <v>2008</v>
      </c>
      <c r="AW415" s="1">
        <v>2009</v>
      </c>
      <c r="AX415" s="1">
        <v>2010</v>
      </c>
      <c r="AY415" s="1">
        <v>2011</v>
      </c>
      <c r="AZ415" s="1">
        <v>2012</v>
      </c>
      <c r="BA415" s="1">
        <v>2013</v>
      </c>
      <c r="BB415" s="1">
        <v>2014</v>
      </c>
      <c r="BC415" s="1">
        <v>2015</v>
      </c>
      <c r="BD415" s="1">
        <v>2016</v>
      </c>
      <c r="BE415" s="1">
        <v>2017</v>
      </c>
      <c r="BF415" s="1">
        <v>2018</v>
      </c>
    </row>
    <row r="416" spans="2:62" x14ac:dyDescent="0.35">
      <c r="B416" s="139" t="s">
        <v>265</v>
      </c>
      <c r="D416" t="s">
        <v>0</v>
      </c>
      <c r="E416" t="s">
        <v>66</v>
      </c>
      <c r="F416" t="s">
        <v>15</v>
      </c>
      <c r="G416" t="s">
        <v>9</v>
      </c>
      <c r="J416">
        <v>5.26253278724867E-2</v>
      </c>
      <c r="K416">
        <v>4.9715055343870301E-2</v>
      </c>
      <c r="L416">
        <v>4.9906862460740303E-2</v>
      </c>
      <c r="M416">
        <v>5.3479882752671598E-2</v>
      </c>
      <c r="N416">
        <v>4.8611982083709801E-2</v>
      </c>
      <c r="O416">
        <v>3.6786513769184501E-2</v>
      </c>
      <c r="P416">
        <v>3.86443636097255E-2</v>
      </c>
      <c r="Q416">
        <v>4.1428507526008899E-2</v>
      </c>
      <c r="R416">
        <v>4.5212182782811298E-2</v>
      </c>
      <c r="S416">
        <v>5.7968775402755399E-2</v>
      </c>
      <c r="T416">
        <v>6.1295410937567199E-2</v>
      </c>
      <c r="U416">
        <v>5.6749944073833901E-2</v>
      </c>
      <c r="V416">
        <v>4.5122643000342202E-2</v>
      </c>
      <c r="W416">
        <v>4.6483264321195497E-2</v>
      </c>
      <c r="X416">
        <v>5.07149757454331E-2</v>
      </c>
      <c r="Y416">
        <v>5.5667954529723403E-2</v>
      </c>
      <c r="Z416">
        <v>5.0021229026413899E-2</v>
      </c>
      <c r="AA416">
        <v>5.3717263597456599E-2</v>
      </c>
      <c r="AB416">
        <v>5.8428507024940401E-2</v>
      </c>
      <c r="AC416">
        <v>5.9761179589876597E-2</v>
      </c>
      <c r="AD416">
        <v>5.8455644965337603E-2</v>
      </c>
      <c r="AE416">
        <v>4.7342431610278103E-2</v>
      </c>
      <c r="AF416">
        <v>5.4390852709637297E-2</v>
      </c>
      <c r="AG416">
        <v>5.7691914441897002E-2</v>
      </c>
      <c r="AH416">
        <v>6.8732183539887096E-2</v>
      </c>
      <c r="AI416">
        <v>7.0610880524226496E-2</v>
      </c>
      <c r="AJ416">
        <v>6.5496768446113698E-2</v>
      </c>
      <c r="AK416">
        <v>7.46268005922225E-2</v>
      </c>
      <c r="AL416">
        <v>7.6153587220670102E-2</v>
      </c>
      <c r="AM416">
        <v>7.6570187841754803E-2</v>
      </c>
      <c r="AN416">
        <v>7.7127917652494105E-2</v>
      </c>
      <c r="AO416">
        <v>7.2609246715698905E-2</v>
      </c>
      <c r="AP416">
        <v>7.4133010949700207E-2</v>
      </c>
      <c r="AQ416">
        <v>7.3990624504717606E-2</v>
      </c>
      <c r="AR416">
        <v>7.3755836217217902E-2</v>
      </c>
      <c r="AS416">
        <v>6.9922263893204398E-2</v>
      </c>
      <c r="AT416">
        <v>6.8115973929339699E-2</v>
      </c>
      <c r="AU416">
        <v>7.6011490491077194E-2</v>
      </c>
      <c r="AV416">
        <v>6.4472106730411094E-2</v>
      </c>
      <c r="AW416">
        <v>5.2965149374074302E-2</v>
      </c>
      <c r="AX416">
        <v>6.6083336486394806E-2</v>
      </c>
      <c r="AY416">
        <v>6.64795299899755E-2</v>
      </c>
      <c r="AZ416">
        <v>6.6358589280639702E-2</v>
      </c>
      <c r="BA416">
        <v>7.3201098163836797E-2</v>
      </c>
      <c r="BB416">
        <v>7.3134716937864094E-2</v>
      </c>
      <c r="BC416">
        <v>7.6788720393348706E-2</v>
      </c>
      <c r="BD416">
        <v>8.1793570801139998E-2</v>
      </c>
      <c r="BE416">
        <v>8.3853236639335096E-2</v>
      </c>
      <c r="BF416">
        <v>8.9523727463430694E-2</v>
      </c>
    </row>
    <row r="417" spans="2:61" x14ac:dyDescent="0.35">
      <c r="B417" s="139" t="s">
        <v>265</v>
      </c>
      <c r="D417" t="s">
        <v>0</v>
      </c>
      <c r="E417" t="s">
        <v>66</v>
      </c>
      <c r="F417" t="s">
        <v>15</v>
      </c>
      <c r="G417" t="s">
        <v>10</v>
      </c>
      <c r="J417">
        <v>1.58891650076282E-2</v>
      </c>
      <c r="K417">
        <v>1.49076407812025E-2</v>
      </c>
      <c r="L417">
        <v>1.49739037921228E-2</v>
      </c>
      <c r="M417">
        <v>1.58151227177902E-2</v>
      </c>
      <c r="N417">
        <v>1.42858984078061E-2</v>
      </c>
      <c r="O417">
        <v>1.08999509692102E-2</v>
      </c>
      <c r="P417">
        <v>1.1300414539906999E-2</v>
      </c>
      <c r="Q417">
        <v>1.2043743740690701E-2</v>
      </c>
      <c r="R417">
        <v>1.31552671642762E-2</v>
      </c>
      <c r="S417">
        <v>1.6747630728720899E-2</v>
      </c>
      <c r="T417">
        <v>1.7587344156699599E-2</v>
      </c>
      <c r="U417">
        <v>1.6369194883050001E-2</v>
      </c>
      <c r="V417">
        <v>1.3259796648777101E-2</v>
      </c>
      <c r="W417">
        <v>1.3581237077611601E-2</v>
      </c>
      <c r="X417">
        <v>1.4737388910170599E-2</v>
      </c>
      <c r="Y417">
        <v>1.6192093182274402E-2</v>
      </c>
      <c r="Z417">
        <v>1.4408885698868499E-2</v>
      </c>
      <c r="AA417">
        <v>1.55356181874789E-2</v>
      </c>
      <c r="AB417">
        <v>1.6849789496080399E-2</v>
      </c>
      <c r="AC417">
        <v>1.72840571052661E-2</v>
      </c>
      <c r="AD417">
        <v>1.68282359200259E-2</v>
      </c>
      <c r="AE417">
        <v>1.36605685837119E-2</v>
      </c>
      <c r="AF417">
        <v>1.5648723396137799E-2</v>
      </c>
      <c r="AG417">
        <v>1.6605815599286498E-2</v>
      </c>
      <c r="AH417">
        <v>1.9614612942443599E-2</v>
      </c>
      <c r="AI417">
        <v>2.02345068698743E-2</v>
      </c>
      <c r="AJ417">
        <v>1.8733415282711299E-2</v>
      </c>
      <c r="AK417">
        <v>2.1277243452933699E-2</v>
      </c>
      <c r="AL417">
        <v>2.1836069219948399E-2</v>
      </c>
      <c r="AM417">
        <v>2.19876357824445E-2</v>
      </c>
      <c r="AN417">
        <v>2.22240707100703E-2</v>
      </c>
      <c r="AO417">
        <v>2.0991817586414E-2</v>
      </c>
      <c r="AP417">
        <v>2.1407256306022401E-2</v>
      </c>
      <c r="AQ417">
        <v>2.13944329101208E-2</v>
      </c>
      <c r="AR417">
        <v>2.1299064169858901E-2</v>
      </c>
      <c r="AS417">
        <v>2.0277566755829798E-2</v>
      </c>
      <c r="AT417">
        <v>1.9794417914362199E-2</v>
      </c>
      <c r="AU417">
        <v>2.2078579269826999E-2</v>
      </c>
      <c r="AV417">
        <v>1.9143541425259501E-2</v>
      </c>
      <c r="AW417">
        <v>1.5967406910648602E-2</v>
      </c>
      <c r="AX417">
        <v>1.9697370554981899E-2</v>
      </c>
      <c r="AY417">
        <v>1.9834677334460898E-2</v>
      </c>
      <c r="AZ417">
        <v>1.9729401244755699E-2</v>
      </c>
      <c r="BA417">
        <v>2.1821174599063301E-2</v>
      </c>
      <c r="BB417">
        <v>2.1788089783301601E-2</v>
      </c>
      <c r="BC417">
        <v>2.2954827154641599E-2</v>
      </c>
      <c r="BD417">
        <v>2.4347180354423601E-2</v>
      </c>
      <c r="BE417">
        <v>2.4946893934420698E-2</v>
      </c>
      <c r="BF417">
        <v>2.66141479775556E-2</v>
      </c>
    </row>
    <row r="418" spans="2:61" x14ac:dyDescent="0.35">
      <c r="B418" s="139" t="s">
        <v>265</v>
      </c>
      <c r="D418" t="s">
        <v>0</v>
      </c>
      <c r="E418" t="s">
        <v>66</v>
      </c>
      <c r="F418" t="s">
        <v>15</v>
      </c>
      <c r="G418" t="s">
        <v>11</v>
      </c>
      <c r="J418">
        <v>7.9421989917782196E-3</v>
      </c>
      <c r="K418">
        <v>7.4514509079787496E-3</v>
      </c>
      <c r="L418">
        <v>7.4846006985486799E-3</v>
      </c>
      <c r="M418">
        <v>7.9049912042956898E-3</v>
      </c>
      <c r="N418">
        <v>7.1405590686455904E-3</v>
      </c>
      <c r="O418">
        <v>5.4482054475437497E-3</v>
      </c>
      <c r="P418">
        <v>5.6483727508506599E-3</v>
      </c>
      <c r="Q418">
        <v>6.0198882245908096E-3</v>
      </c>
      <c r="R418">
        <v>6.5756383439607097E-3</v>
      </c>
      <c r="S418">
        <v>8.3711314971570902E-3</v>
      </c>
      <c r="T418">
        <v>8.7907619348011404E-3</v>
      </c>
      <c r="U418">
        <v>8.1819272821154303E-3</v>
      </c>
      <c r="V418">
        <v>6.6278233693271797E-3</v>
      </c>
      <c r="W418">
        <v>6.7885024981792202E-3</v>
      </c>
      <c r="X418">
        <v>7.36638681201599E-3</v>
      </c>
      <c r="Y418">
        <v>8.0933542685045594E-3</v>
      </c>
      <c r="Z418">
        <v>7.2018736583327704E-3</v>
      </c>
      <c r="AA418">
        <v>7.7650432244084997E-3</v>
      </c>
      <c r="AB418">
        <v>8.4218847223482499E-3</v>
      </c>
      <c r="AC418">
        <v>8.6390951995567802E-3</v>
      </c>
      <c r="AD418">
        <v>8.4111664559726202E-3</v>
      </c>
      <c r="AE418">
        <v>6.8278143006454701E-3</v>
      </c>
      <c r="AF418">
        <v>7.8216309463991097E-3</v>
      </c>
      <c r="AG418">
        <v>8.2999314673894205E-3</v>
      </c>
      <c r="AH418">
        <v>9.8035796781392997E-3</v>
      </c>
      <c r="AI418">
        <v>1.01135229360637E-2</v>
      </c>
      <c r="AJ418">
        <v>9.3632235440095392E-3</v>
      </c>
      <c r="AK418">
        <v>1.0634515540829099E-2</v>
      </c>
      <c r="AL418">
        <v>1.09140223137722E-2</v>
      </c>
      <c r="AM418">
        <v>1.09897018929597E-2</v>
      </c>
      <c r="AN418">
        <v>1.1107937079229401E-2</v>
      </c>
      <c r="AO418">
        <v>1.04921228626503E-2</v>
      </c>
      <c r="AP418">
        <v>1.06997892201571E-2</v>
      </c>
      <c r="AQ418">
        <v>1.06934806961073E-2</v>
      </c>
      <c r="AR418">
        <v>1.0645722480296899E-2</v>
      </c>
      <c r="AS418">
        <v>1.0135196011696299E-2</v>
      </c>
      <c r="AT418">
        <v>9.8938976958184797E-3</v>
      </c>
      <c r="AU418">
        <v>1.1035684188007201E-2</v>
      </c>
      <c r="AV418">
        <v>9.5691239448047402E-3</v>
      </c>
      <c r="AW418">
        <v>7.9813492738238304E-3</v>
      </c>
      <c r="AX418">
        <v>9.8457501162055108E-3</v>
      </c>
      <c r="AY418">
        <v>9.9144194288262894E-3</v>
      </c>
      <c r="AZ418">
        <v>9.8618166543861397E-3</v>
      </c>
      <c r="BA418">
        <v>1.09073081929507E-2</v>
      </c>
      <c r="BB418">
        <v>1.0890830995783101E-2</v>
      </c>
      <c r="BC418">
        <v>1.14740862682635E-2</v>
      </c>
      <c r="BD418">
        <v>1.21697933015517E-2</v>
      </c>
      <c r="BE418">
        <v>1.2469626480447801E-2</v>
      </c>
      <c r="BF418">
        <v>1.33029869366158E-2</v>
      </c>
    </row>
    <row r="419" spans="2:61" x14ac:dyDescent="0.35">
      <c r="B419" s="139" t="s">
        <v>265</v>
      </c>
      <c r="D419" t="s">
        <v>0</v>
      </c>
      <c r="E419" t="s">
        <v>66</v>
      </c>
      <c r="F419" t="s">
        <v>15</v>
      </c>
      <c r="G419" t="s">
        <v>12</v>
      </c>
      <c r="J419">
        <v>2.9938262352022099E-2</v>
      </c>
      <c r="K419">
        <v>2.8333776253391101E-2</v>
      </c>
      <c r="L419">
        <v>2.8412785570793499E-2</v>
      </c>
      <c r="M419">
        <v>3.0243051267889402E-2</v>
      </c>
      <c r="N419">
        <v>2.7462080690623201E-2</v>
      </c>
      <c r="O419">
        <v>2.0831996654259801E-2</v>
      </c>
      <c r="P419">
        <v>2.1665346485317798E-2</v>
      </c>
      <c r="Q419">
        <v>2.3165802123362798E-2</v>
      </c>
      <c r="R419">
        <v>2.5042698359415E-2</v>
      </c>
      <c r="S419">
        <v>3.2151351481856501E-2</v>
      </c>
      <c r="T419">
        <v>3.3957227429889998E-2</v>
      </c>
      <c r="U419">
        <v>3.1507206375746E-2</v>
      </c>
      <c r="V419">
        <v>2.5275920620454501E-2</v>
      </c>
      <c r="W419">
        <v>2.59111637257495E-2</v>
      </c>
      <c r="X419">
        <v>2.8171364907209999E-2</v>
      </c>
      <c r="Y419">
        <v>3.1178848586530999E-2</v>
      </c>
      <c r="Z419">
        <v>2.8069430130072601E-2</v>
      </c>
      <c r="AA419">
        <v>3.02287965706062E-2</v>
      </c>
      <c r="AB419">
        <v>3.2823796540514497E-2</v>
      </c>
      <c r="AC419">
        <v>3.3416233076700198E-2</v>
      </c>
      <c r="AD419">
        <v>3.2714136618768E-2</v>
      </c>
      <c r="AE419">
        <v>2.6651694689693299E-2</v>
      </c>
      <c r="AF419">
        <v>3.0404876916302202E-2</v>
      </c>
      <c r="AG419">
        <v>3.2378143490965398E-2</v>
      </c>
      <c r="AH419">
        <v>3.8639378201010703E-2</v>
      </c>
      <c r="AI419">
        <v>3.9650553352610099E-2</v>
      </c>
      <c r="AJ419">
        <v>3.6771201034952898E-2</v>
      </c>
      <c r="AK419">
        <v>4.2018622599005198E-2</v>
      </c>
      <c r="AL419">
        <v>4.2762538827085E-2</v>
      </c>
      <c r="AM419">
        <v>4.3157238704256203E-2</v>
      </c>
      <c r="AN419">
        <v>4.3492797931095901E-2</v>
      </c>
      <c r="AO419">
        <v>4.0921452962259103E-2</v>
      </c>
      <c r="AP419">
        <v>4.1710414777903798E-2</v>
      </c>
      <c r="AQ419">
        <v>4.1521708021010899E-2</v>
      </c>
      <c r="AR419">
        <v>4.1484469506931E-2</v>
      </c>
      <c r="AS419">
        <v>3.9395685229474203E-2</v>
      </c>
      <c r="AT419">
        <v>3.8153717282376598E-2</v>
      </c>
      <c r="AU419">
        <v>4.2430151938897598E-2</v>
      </c>
      <c r="AV419">
        <v>3.58799158666636E-2</v>
      </c>
      <c r="AW419">
        <v>3.0014085536683301E-2</v>
      </c>
      <c r="AX419">
        <v>3.7172399739728502E-2</v>
      </c>
      <c r="AY419">
        <v>3.7368709203681801E-2</v>
      </c>
      <c r="AZ419">
        <v>3.7172356309809397E-2</v>
      </c>
      <c r="BA419">
        <v>4.1220221235468202E-2</v>
      </c>
      <c r="BB419">
        <v>4.1074208558050801E-2</v>
      </c>
      <c r="BC419">
        <v>4.3150954733245699E-2</v>
      </c>
      <c r="BD419">
        <v>4.6213345278996301E-2</v>
      </c>
      <c r="BE419">
        <v>4.7253810715699597E-2</v>
      </c>
      <c r="BF419">
        <v>5.0437571221733299E-2</v>
      </c>
    </row>
    <row r="420" spans="2:61" x14ac:dyDescent="0.35">
      <c r="B420" s="139"/>
    </row>
    <row r="421" spans="2:61" s="1" customFormat="1" x14ac:dyDescent="0.35">
      <c r="B421" s="139"/>
      <c r="O421" s="1">
        <v>1975</v>
      </c>
      <c r="P421" s="1">
        <v>1976</v>
      </c>
      <c r="Q421" s="1">
        <v>1977</v>
      </c>
      <c r="R421" s="1">
        <v>1978</v>
      </c>
      <c r="S421" s="1">
        <v>1979</v>
      </c>
      <c r="T421" s="1">
        <v>1980</v>
      </c>
      <c r="U421" s="1">
        <v>1981</v>
      </c>
      <c r="V421" s="1">
        <v>1982</v>
      </c>
      <c r="W421" s="1">
        <v>1983</v>
      </c>
      <c r="X421" s="1">
        <v>1984</v>
      </c>
      <c r="Y421" s="1">
        <v>1985</v>
      </c>
      <c r="Z421" s="1">
        <v>1986</v>
      </c>
      <c r="AA421" s="1">
        <v>1987</v>
      </c>
      <c r="AB421" s="1">
        <v>1988</v>
      </c>
      <c r="AC421" s="1">
        <v>1989</v>
      </c>
      <c r="AD421" s="1">
        <v>1990</v>
      </c>
      <c r="AE421" s="1">
        <v>1991</v>
      </c>
      <c r="AF421" s="1">
        <v>1992</v>
      </c>
      <c r="AG421" s="1">
        <v>1993</v>
      </c>
      <c r="AH421" s="1">
        <v>1994</v>
      </c>
      <c r="AI421" s="1">
        <v>1995</v>
      </c>
      <c r="AJ421" s="1">
        <v>1996</v>
      </c>
      <c r="AK421" s="1">
        <v>1997</v>
      </c>
      <c r="AL421" s="1">
        <v>1998</v>
      </c>
      <c r="AM421" s="1">
        <v>1999</v>
      </c>
      <c r="AN421" s="1">
        <v>2000</v>
      </c>
      <c r="AO421" s="1">
        <v>2001</v>
      </c>
      <c r="AP421" s="1">
        <v>2002</v>
      </c>
      <c r="AQ421" s="1">
        <v>2003</v>
      </c>
      <c r="AR421" s="1">
        <v>2004</v>
      </c>
      <c r="AS421" s="1">
        <v>2005</v>
      </c>
      <c r="AT421" s="1">
        <v>2006</v>
      </c>
      <c r="AU421" s="1">
        <v>2008</v>
      </c>
      <c r="AV421" s="1">
        <v>2009</v>
      </c>
      <c r="AW421" s="1">
        <v>2010</v>
      </c>
      <c r="AX421" s="1">
        <v>2011</v>
      </c>
      <c r="AY421" s="1">
        <v>2012</v>
      </c>
      <c r="AZ421" s="1">
        <v>2013</v>
      </c>
      <c r="BA421" s="1">
        <v>2014</v>
      </c>
      <c r="BB421" s="1">
        <v>2015</v>
      </c>
      <c r="BC421" s="1">
        <v>2016</v>
      </c>
      <c r="BD421" s="1">
        <v>2017</v>
      </c>
      <c r="BE421" s="1">
        <v>2018</v>
      </c>
      <c r="BF421" s="1">
        <v>2019</v>
      </c>
      <c r="BG421" s="1">
        <v>2020</v>
      </c>
      <c r="BH421" s="1">
        <v>2021</v>
      </c>
      <c r="BI421" s="1">
        <v>2022</v>
      </c>
    </row>
    <row r="422" spans="2:61" x14ac:dyDescent="0.35">
      <c r="B422" s="139" t="s">
        <v>265</v>
      </c>
      <c r="D422" t="s">
        <v>193</v>
      </c>
      <c r="E422" t="s">
        <v>194</v>
      </c>
      <c r="F422" t="s">
        <v>13</v>
      </c>
      <c r="G422" t="s">
        <v>9</v>
      </c>
      <c r="O422">
        <v>7.2819029523482001E-3</v>
      </c>
      <c r="P422">
        <v>7.2819029523482001E-3</v>
      </c>
      <c r="Q422">
        <v>7.2819029523482001E-3</v>
      </c>
      <c r="R422">
        <v>7.2819029523482001E-3</v>
      </c>
      <c r="S422">
        <v>7.2819029523482001E-3</v>
      </c>
      <c r="T422">
        <v>7.9724282323122495E-3</v>
      </c>
      <c r="U422">
        <v>7.9724282323122495E-3</v>
      </c>
      <c r="V422">
        <v>7.9724282323122495E-3</v>
      </c>
      <c r="W422">
        <v>7.9724282323122495E-3</v>
      </c>
      <c r="X422">
        <v>7.9961543621829504E-3</v>
      </c>
      <c r="Y422">
        <v>8.0200221325960608E-3</v>
      </c>
      <c r="Z422">
        <v>8.0440328157000106E-3</v>
      </c>
      <c r="AA422">
        <v>8.0681876989234201E-3</v>
      </c>
      <c r="AB422">
        <v>8.0924880852052197E-3</v>
      </c>
      <c r="AC422">
        <v>8.1169352932289208E-3</v>
      </c>
      <c r="AD422">
        <v>1.77575117493869E-2</v>
      </c>
      <c r="AE422">
        <v>1.77595771165482E-2</v>
      </c>
      <c r="AF422">
        <v>1.7761642964208998E-2</v>
      </c>
      <c r="AG422">
        <v>1.7764033903387301E-2</v>
      </c>
      <c r="AH422">
        <v>1.7766643610932501E-2</v>
      </c>
      <c r="AI422">
        <v>1.7770015308300802E-2</v>
      </c>
      <c r="AJ422">
        <v>1.77741548244707E-2</v>
      </c>
      <c r="AK422">
        <v>2.0283289081600601E-2</v>
      </c>
      <c r="AL422">
        <v>2.2794088486069699E-2</v>
      </c>
      <c r="AM422">
        <v>2.5371118005527001E-2</v>
      </c>
      <c r="AN422">
        <v>2.7886333939324302E-2</v>
      </c>
      <c r="AO422">
        <v>3.04677534496972E-2</v>
      </c>
      <c r="AP422">
        <v>3.0479118824665499E-2</v>
      </c>
      <c r="AQ422">
        <v>3.0491205163253401E-2</v>
      </c>
      <c r="AR422">
        <v>3.05069180744738E-2</v>
      </c>
      <c r="AS422">
        <v>3.0522437702394101E-2</v>
      </c>
      <c r="AT422">
        <v>3.05375323412761E-2</v>
      </c>
      <c r="AU422">
        <v>3.23722130571567E-2</v>
      </c>
      <c r="AV422">
        <v>3.15736607520627E-2</v>
      </c>
      <c r="AW422">
        <v>3.3310404865195702E-2</v>
      </c>
      <c r="AX422">
        <v>3.3322590406426898E-2</v>
      </c>
      <c r="AY422">
        <v>3.3332635559432999E-2</v>
      </c>
      <c r="AZ422">
        <v>3.33399040485787E-2</v>
      </c>
      <c r="BA422">
        <v>3.3344345381288901E-2</v>
      </c>
      <c r="BB422">
        <v>3.3347963037034398E-2</v>
      </c>
      <c r="BC422">
        <v>3.3348628546235E-2</v>
      </c>
      <c r="BD422">
        <v>3.4361958635970601E-2</v>
      </c>
      <c r="BE422">
        <v>3.5374485293136602E-2</v>
      </c>
      <c r="BF422">
        <v>3.63886405509741E-2</v>
      </c>
      <c r="BG422">
        <v>3.6392983216937902E-2</v>
      </c>
      <c r="BH422">
        <v>3.6399829240087202E-2</v>
      </c>
      <c r="BI422">
        <v>3.6399829240087202E-2</v>
      </c>
    </row>
    <row r="423" spans="2:61" x14ac:dyDescent="0.35">
      <c r="B423" s="139" t="s">
        <v>265</v>
      </c>
      <c r="D423" t="s">
        <v>193</v>
      </c>
      <c r="E423" t="s">
        <v>194</v>
      </c>
      <c r="F423" t="s">
        <v>13</v>
      </c>
      <c r="G423" t="s">
        <v>10</v>
      </c>
      <c r="O423">
        <v>1.8570841444552101E-4</v>
      </c>
      <c r="P423">
        <v>1.8570841444552101E-4</v>
      </c>
      <c r="Q423">
        <v>1.8570841444552101E-4</v>
      </c>
      <c r="R423">
        <v>1.8570841444552101E-4</v>
      </c>
      <c r="S423">
        <v>1.8570841444552101E-4</v>
      </c>
      <c r="T423">
        <v>2.033186951257E-4</v>
      </c>
      <c r="U423">
        <v>2.033186951257E-4</v>
      </c>
      <c r="V423">
        <v>2.033186951257E-4</v>
      </c>
      <c r="W423">
        <v>2.033186951257E-4</v>
      </c>
      <c r="X423">
        <v>2.03923776240904E-4</v>
      </c>
      <c r="Y423">
        <v>2.0453246957680401E-4</v>
      </c>
      <c r="Z423">
        <v>2.0514480757665999E-4</v>
      </c>
      <c r="AA423">
        <v>2.05760823073419E-4</v>
      </c>
      <c r="AB423">
        <v>2.0638054929558001E-4</v>
      </c>
      <c r="AC423">
        <v>2.07004019873177E-4</v>
      </c>
      <c r="AD423">
        <v>4.5286505094289101E-4</v>
      </c>
      <c r="AE423">
        <v>4.5291772344666998E-4</v>
      </c>
      <c r="AF423">
        <v>4.52970408204498E-4</v>
      </c>
      <c r="AG423">
        <v>4.5303138368394801E-4</v>
      </c>
      <c r="AH423">
        <v>4.5309793835428101E-4</v>
      </c>
      <c r="AI423">
        <v>4.5318392584633603E-4</v>
      </c>
      <c r="AJ423">
        <v>4.5328949481498299E-4</v>
      </c>
      <c r="AK423">
        <v>5.1727927160434399E-4</v>
      </c>
      <c r="AL423">
        <v>5.8131151419889195E-4</v>
      </c>
      <c r="AM423">
        <v>6.4703280562085396E-4</v>
      </c>
      <c r="AN423">
        <v>7.1117768177619595E-4</v>
      </c>
      <c r="AO423">
        <v>7.7701092995694897E-4</v>
      </c>
      <c r="AP423">
        <v>7.7730077806104298E-4</v>
      </c>
      <c r="AQ423">
        <v>7.7760901270661599E-4</v>
      </c>
      <c r="AR423">
        <v>7.7800973485962505E-4</v>
      </c>
      <c r="AS423">
        <v>7.7840552776056097E-4</v>
      </c>
      <c r="AT423">
        <v>7.7879048228024505E-4</v>
      </c>
      <c r="AU423">
        <v>8.2557985162361202E-4</v>
      </c>
      <c r="AV423">
        <v>8.0301521758222103E-4</v>
      </c>
      <c r="AW423">
        <v>8.4718595732772304E-4</v>
      </c>
      <c r="AX423">
        <v>8.4749587308693703E-4</v>
      </c>
      <c r="AY423">
        <v>8.4775135219625295E-4</v>
      </c>
      <c r="AZ423">
        <v>8.4793621221101903E-4</v>
      </c>
      <c r="BA423">
        <v>8.4804916894988698E-4</v>
      </c>
      <c r="BB423">
        <v>8.4814117705241305E-4</v>
      </c>
      <c r="BC423">
        <v>8.4815810299646705E-4</v>
      </c>
      <c r="BD423">
        <v>8.7393020110322595E-4</v>
      </c>
      <c r="BE423">
        <v>8.9968186545082195E-4</v>
      </c>
      <c r="BF423">
        <v>9.2547495011812005E-4</v>
      </c>
      <c r="BG423">
        <v>9.2558539745842699E-4</v>
      </c>
      <c r="BH423">
        <v>9.2575951286468199E-4</v>
      </c>
      <c r="BI423">
        <v>9.2575951286468199E-4</v>
      </c>
    </row>
    <row r="424" spans="2:61" x14ac:dyDescent="0.35">
      <c r="B424" s="139" t="s">
        <v>265</v>
      </c>
      <c r="D424" t="s">
        <v>193</v>
      </c>
      <c r="E424" t="s">
        <v>194</v>
      </c>
      <c r="F424" t="s">
        <v>13</v>
      </c>
      <c r="G424" t="s">
        <v>11</v>
      </c>
      <c r="O424">
        <v>2.7290687371251499E-5</v>
      </c>
      <c r="P424">
        <v>2.7290687371251499E-5</v>
      </c>
      <c r="Q424">
        <v>2.7290687371251499E-5</v>
      </c>
      <c r="R424">
        <v>2.7290687371251499E-5</v>
      </c>
      <c r="S424">
        <v>2.7290687371251499E-5</v>
      </c>
      <c r="T424">
        <v>2.9878597380594299E-5</v>
      </c>
      <c r="U424">
        <v>2.9878597380594299E-5</v>
      </c>
      <c r="V424">
        <v>2.9878597380594299E-5</v>
      </c>
      <c r="W424">
        <v>2.9878597380594299E-5</v>
      </c>
      <c r="X424">
        <v>2.9967516773926998E-5</v>
      </c>
      <c r="Y424">
        <v>3.0056966999349601E-5</v>
      </c>
      <c r="Z424">
        <v>3.01469528245451E-5</v>
      </c>
      <c r="AA424">
        <v>3.0237479074462601E-5</v>
      </c>
      <c r="AB424">
        <v>3.0328550632179899E-5</v>
      </c>
      <c r="AC424">
        <v>3.0420172439781699E-5</v>
      </c>
      <c r="AD424">
        <v>6.6550557569236703E-5</v>
      </c>
      <c r="AE424">
        <v>6.6558298030744501E-5</v>
      </c>
      <c r="AF424">
        <v>6.6566040293039995E-5</v>
      </c>
      <c r="AG424">
        <v>6.65750009141941E-5</v>
      </c>
      <c r="AH424">
        <v>6.6584781422560405E-5</v>
      </c>
      <c r="AI424">
        <v>6.6597417671545095E-5</v>
      </c>
      <c r="AJ424">
        <v>6.6612931506650899E-5</v>
      </c>
      <c r="AK424">
        <v>7.6016517222078398E-5</v>
      </c>
      <c r="AL424">
        <v>8.5426343478715798E-5</v>
      </c>
      <c r="AM424">
        <v>9.5084383062904001E-5</v>
      </c>
      <c r="AN424">
        <v>1.04510761328261E-4</v>
      </c>
      <c r="AO424">
        <v>1.14185253462067E-4</v>
      </c>
      <c r="AP424">
        <v>1.1422784794556199E-4</v>
      </c>
      <c r="AQ424">
        <v>1.14273144414085E-4</v>
      </c>
      <c r="AR424">
        <v>1.14332032338109E-4</v>
      </c>
      <c r="AS424">
        <v>1.14390195886355E-4</v>
      </c>
      <c r="AT424">
        <v>1.1444676668569201E-4</v>
      </c>
      <c r="AU424">
        <v>1.21322675108368E-4</v>
      </c>
      <c r="AV424">
        <v>1.19529690423819E-4</v>
      </c>
      <c r="AW424">
        <v>1.2610455318104899E-4</v>
      </c>
      <c r="AX424">
        <v>1.2615068447961701E-4</v>
      </c>
      <c r="AY424">
        <v>1.26188712823511E-4</v>
      </c>
      <c r="AZ424">
        <v>1.26216229438206E-4</v>
      </c>
      <c r="BA424">
        <v>1.2623304317190901E-4</v>
      </c>
      <c r="BB424">
        <v>1.2624673867825899E-4</v>
      </c>
      <c r="BC424">
        <v>1.2624925812348099E-4</v>
      </c>
      <c r="BD424">
        <v>1.30085463018263E-4</v>
      </c>
      <c r="BE424">
        <v>1.3391862632572001E-4</v>
      </c>
      <c r="BF424">
        <v>1.37757955092913E-4</v>
      </c>
      <c r="BG424">
        <v>1.3777439529990599E-4</v>
      </c>
      <c r="BH424">
        <v>1.37800312567913E-4</v>
      </c>
      <c r="BI424">
        <v>1.37800312567913E-4</v>
      </c>
    </row>
    <row r="425" spans="2:61" x14ac:dyDescent="0.35">
      <c r="B425" s="139" t="s">
        <v>265</v>
      </c>
      <c r="D425" t="s">
        <v>193</v>
      </c>
      <c r="E425" t="s">
        <v>194</v>
      </c>
      <c r="F425" t="s">
        <v>13</v>
      </c>
      <c r="G425" t="s">
        <v>12</v>
      </c>
      <c r="O425">
        <v>2.99661295976318E-3</v>
      </c>
      <c r="P425">
        <v>2.99661295976318E-3</v>
      </c>
      <c r="Q425">
        <v>2.99661295976318E-3</v>
      </c>
      <c r="R425">
        <v>2.99661295976318E-3</v>
      </c>
      <c r="S425">
        <v>2.99661295976318E-3</v>
      </c>
      <c r="T425">
        <v>3.2807745335338302E-3</v>
      </c>
      <c r="U425">
        <v>3.2807745335338302E-3</v>
      </c>
      <c r="V425">
        <v>3.2807745335338302E-3</v>
      </c>
      <c r="W425">
        <v>3.2807745335338302E-3</v>
      </c>
      <c r="X425">
        <v>3.2905381940386202E-3</v>
      </c>
      <c r="Y425">
        <v>3.3003601417641798E-3</v>
      </c>
      <c r="Z425">
        <v>3.31024090021879E-3</v>
      </c>
      <c r="AA425">
        <v>3.32018099919875E-3</v>
      </c>
      <c r="AB425">
        <v>3.3301809748831099E-3</v>
      </c>
      <c r="AC425">
        <v>3.3402413699300101E-3</v>
      </c>
      <c r="AD425">
        <v>7.30748407244296E-3</v>
      </c>
      <c r="AE425">
        <v>7.3083340021993402E-3</v>
      </c>
      <c r="AF425">
        <v>7.3091841296885098E-3</v>
      </c>
      <c r="AG425">
        <v>7.3101680372432204E-3</v>
      </c>
      <c r="AH425">
        <v>7.3112419712825002E-3</v>
      </c>
      <c r="AI425">
        <v>7.3126294756335501E-3</v>
      </c>
      <c r="AJ425">
        <v>7.3143329490089597E-3</v>
      </c>
      <c r="AK425">
        <v>8.3468795624291204E-3</v>
      </c>
      <c r="AL425">
        <v>9.3801114091089204E-3</v>
      </c>
      <c r="AM425">
        <v>1.04405979476184E-2</v>
      </c>
      <c r="AN425">
        <v>1.14756472627688E-2</v>
      </c>
      <c r="AO425">
        <v>1.25379403487917E-2</v>
      </c>
      <c r="AP425">
        <v>1.25426173721118E-2</v>
      </c>
      <c r="AQ425">
        <v>1.2547591082841701E-2</v>
      </c>
      <c r="AR425">
        <v>1.2554057182940399E-2</v>
      </c>
      <c r="AS425">
        <v>1.25604437440441E-2</v>
      </c>
      <c r="AT425">
        <v>1.25666554157449E-2</v>
      </c>
      <c r="AU425">
        <v>1.3321654218422199E-2</v>
      </c>
      <c r="AV425">
        <v>1.2789202783937401E-2</v>
      </c>
      <c r="AW425">
        <v>1.34926870210389E-2</v>
      </c>
      <c r="AX425">
        <v>1.34976228870147E-2</v>
      </c>
      <c r="AY425">
        <v>1.35016917689793E-2</v>
      </c>
      <c r="AZ425">
        <v>1.35046359376124E-2</v>
      </c>
      <c r="BA425">
        <v>1.35064349404302E-2</v>
      </c>
      <c r="BB425">
        <v>1.3507900305289E-2</v>
      </c>
      <c r="BC425">
        <v>1.35081698759349E-2</v>
      </c>
      <c r="BD425">
        <v>1.39186285841114E-2</v>
      </c>
      <c r="BE425">
        <v>1.43287618545081E-2</v>
      </c>
      <c r="BF425">
        <v>1.47395548046424E-2</v>
      </c>
      <c r="BG425">
        <v>1.47413138415836E-2</v>
      </c>
      <c r="BH425">
        <v>1.4744086886464501E-2</v>
      </c>
      <c r="BI425">
        <v>1.4744086886464501E-2</v>
      </c>
    </row>
    <row r="426" spans="2:61" x14ac:dyDescent="0.35">
      <c r="B426" s="139"/>
    </row>
    <row r="427" spans="2:61" s="1" customFormat="1" x14ac:dyDescent="0.35">
      <c r="B427" s="139"/>
      <c r="J427" s="1">
        <v>1970</v>
      </c>
      <c r="K427" s="1">
        <v>1971</v>
      </c>
      <c r="L427" s="1">
        <v>1972</v>
      </c>
      <c r="M427" s="1">
        <v>1973</v>
      </c>
      <c r="N427" s="1">
        <v>1974</v>
      </c>
      <c r="O427" s="1">
        <v>1975</v>
      </c>
      <c r="P427" s="1">
        <v>1976</v>
      </c>
      <c r="Q427" s="1">
        <v>1977</v>
      </c>
      <c r="R427" s="1">
        <v>1978</v>
      </c>
      <c r="S427" s="1">
        <v>1979</v>
      </c>
      <c r="T427" s="1">
        <v>1980</v>
      </c>
      <c r="U427" s="1">
        <v>1981</v>
      </c>
      <c r="V427" s="1">
        <v>1982</v>
      </c>
      <c r="W427" s="1">
        <v>1983</v>
      </c>
      <c r="X427" s="1">
        <v>1984</v>
      </c>
      <c r="Y427" s="1">
        <v>1985</v>
      </c>
      <c r="Z427" s="1">
        <v>1986</v>
      </c>
      <c r="AA427" s="1">
        <v>1987</v>
      </c>
      <c r="AB427" s="1">
        <v>1988</v>
      </c>
      <c r="AC427" s="1">
        <v>1989</v>
      </c>
      <c r="AD427" s="1">
        <v>1990</v>
      </c>
      <c r="AE427" s="1">
        <v>1991</v>
      </c>
      <c r="AF427" s="1">
        <v>1992</v>
      </c>
      <c r="AG427" s="1">
        <v>1993</v>
      </c>
      <c r="AH427" s="1">
        <v>1994</v>
      </c>
      <c r="AI427" s="1">
        <v>1995</v>
      </c>
      <c r="AJ427" s="1">
        <v>1996</v>
      </c>
      <c r="AK427" s="1">
        <v>1997</v>
      </c>
      <c r="AL427" s="1">
        <v>1998</v>
      </c>
      <c r="AM427" s="1">
        <v>1999</v>
      </c>
      <c r="AN427" s="1">
        <v>2000</v>
      </c>
      <c r="AO427" s="1">
        <v>2001</v>
      </c>
      <c r="AP427" s="1">
        <v>2002</v>
      </c>
      <c r="AQ427" s="1">
        <v>2003</v>
      </c>
      <c r="AR427" s="1">
        <v>2004</v>
      </c>
      <c r="AS427" s="1">
        <v>2005</v>
      </c>
      <c r="AT427" s="1">
        <v>2006</v>
      </c>
      <c r="AU427" s="1">
        <v>2007</v>
      </c>
      <c r="AV427" s="1">
        <v>2008</v>
      </c>
      <c r="AW427" s="1">
        <v>2009</v>
      </c>
      <c r="AX427" s="1">
        <v>2010</v>
      </c>
      <c r="AY427" s="1">
        <v>2011</v>
      </c>
      <c r="AZ427" s="1">
        <v>2012</v>
      </c>
      <c r="BA427" s="1">
        <v>2013</v>
      </c>
      <c r="BB427" s="1">
        <v>2014</v>
      </c>
      <c r="BC427" s="1">
        <v>2015</v>
      </c>
      <c r="BD427" s="1">
        <v>2016</v>
      </c>
      <c r="BE427" s="1">
        <v>2017</v>
      </c>
      <c r="BF427" s="1">
        <v>2018</v>
      </c>
    </row>
    <row r="428" spans="2:61" x14ac:dyDescent="0.35">
      <c r="B428" s="139" t="s">
        <v>265</v>
      </c>
      <c r="D428" t="s">
        <v>0</v>
      </c>
      <c r="E428" t="s">
        <v>194</v>
      </c>
      <c r="F428" t="s">
        <v>13</v>
      </c>
      <c r="G428" t="s">
        <v>9</v>
      </c>
      <c r="J428">
        <v>1.02754974126558E-2</v>
      </c>
      <c r="K428">
        <v>1.02754974126558E-2</v>
      </c>
      <c r="L428">
        <v>1.02754974126558E-2</v>
      </c>
      <c r="M428">
        <v>1.0288764289893001E-2</v>
      </c>
      <c r="N428">
        <v>1.0302065469620401E-2</v>
      </c>
      <c r="O428">
        <v>1.0315401085047899E-2</v>
      </c>
      <c r="P428">
        <v>1.0328771270075501E-2</v>
      </c>
      <c r="Q428">
        <v>1.0342176159298701E-2</v>
      </c>
      <c r="R428">
        <v>1.0355615888012501E-2</v>
      </c>
      <c r="S428">
        <v>1.03690905922161E-2</v>
      </c>
      <c r="T428">
        <v>1.13688008083299E-2</v>
      </c>
      <c r="U428">
        <v>1.1385282844258099E-2</v>
      </c>
      <c r="V428">
        <v>1.14018127395732E-2</v>
      </c>
      <c r="W428">
        <v>1.14183907030344E-2</v>
      </c>
      <c r="X428">
        <v>1.14350169446169E-2</v>
      </c>
      <c r="Y428">
        <v>1.1451691675520501E-2</v>
      </c>
      <c r="Z428">
        <v>1.14684151081788E-2</v>
      </c>
      <c r="AA428">
        <v>1.1485187456268101E-2</v>
      </c>
      <c r="AB428">
        <v>1.1502008934716401E-2</v>
      </c>
      <c r="AC428">
        <v>1.1518879759713E-2</v>
      </c>
      <c r="AD428">
        <v>2.5160760954288399E-2</v>
      </c>
      <c r="AE428">
        <v>2.5163556095454301E-2</v>
      </c>
      <c r="AF428">
        <v>2.5167788454232998E-2</v>
      </c>
      <c r="AG428">
        <v>2.5173987081919098E-2</v>
      </c>
      <c r="AH428">
        <v>2.5181224576816999E-2</v>
      </c>
      <c r="AI428">
        <v>2.5188272079731001E-2</v>
      </c>
      <c r="AJ428">
        <v>2.51960948863649E-2</v>
      </c>
      <c r="AK428">
        <v>2.8754945189166999E-2</v>
      </c>
      <c r="AL428">
        <v>3.2318255368524798E-2</v>
      </c>
      <c r="AM428">
        <v>3.59780692150522E-2</v>
      </c>
      <c r="AN428">
        <v>3.9551162368165201E-2</v>
      </c>
      <c r="AO428">
        <v>4.3228100695206703E-2</v>
      </c>
      <c r="AP428">
        <v>4.32602649472901E-2</v>
      </c>
      <c r="AQ428">
        <v>4.3295607286877799E-2</v>
      </c>
      <c r="AR428">
        <v>4.3333836994142998E-2</v>
      </c>
      <c r="AS428">
        <v>4.3369299697537798E-2</v>
      </c>
      <c r="AT428">
        <v>4.3397989051692697E-2</v>
      </c>
      <c r="AU428">
        <v>4.3427341317423901E-2</v>
      </c>
      <c r="AV428">
        <v>4.60205788785037E-2</v>
      </c>
      <c r="AW428">
        <v>4.71830145736035E-2</v>
      </c>
      <c r="AX428">
        <v>4.9785459005949897E-2</v>
      </c>
      <c r="AY428">
        <v>4.9811370421054602E-2</v>
      </c>
      <c r="AZ428">
        <v>4.9834443832144797E-2</v>
      </c>
      <c r="BA428">
        <v>4.98584697209907E-2</v>
      </c>
      <c r="BB428">
        <v>4.9877464729913702E-2</v>
      </c>
      <c r="BC428">
        <v>4.9888826361334099E-2</v>
      </c>
      <c r="BD428">
        <v>4.98941000996245E-2</v>
      </c>
      <c r="BE428">
        <v>5.1412738969937297E-2</v>
      </c>
      <c r="BF428">
        <v>5.2931000946046101E-2</v>
      </c>
    </row>
    <row r="429" spans="2:61" x14ac:dyDescent="0.35">
      <c r="B429" s="139" t="s">
        <v>265</v>
      </c>
      <c r="D429" t="s">
        <v>0</v>
      </c>
      <c r="E429" t="s">
        <v>194</v>
      </c>
      <c r="F429" t="s">
        <v>13</v>
      </c>
      <c r="G429" t="s">
        <v>10</v>
      </c>
      <c r="J429">
        <v>2.6816493332297797E-4</v>
      </c>
      <c r="K429">
        <v>2.6816493332297797E-4</v>
      </c>
      <c r="L429">
        <v>2.6816493332297797E-4</v>
      </c>
      <c r="M429">
        <v>2.6851116583191101E-4</v>
      </c>
      <c r="N429">
        <v>2.6885829355054999E-4</v>
      </c>
      <c r="O429">
        <v>2.6920631995533498E-4</v>
      </c>
      <c r="P429">
        <v>2.6955524854073198E-4</v>
      </c>
      <c r="Q429">
        <v>2.6990508281934499E-4</v>
      </c>
      <c r="R429">
        <v>2.7025582632203701E-4</v>
      </c>
      <c r="S429">
        <v>2.70607482598049E-4</v>
      </c>
      <c r="T429">
        <v>2.9669743354448998E-4</v>
      </c>
      <c r="U429">
        <v>2.9712757370103899E-4</v>
      </c>
      <c r="V429">
        <v>2.9755896286858902E-4</v>
      </c>
      <c r="W429">
        <v>2.9799160649523598E-4</v>
      </c>
      <c r="X429">
        <v>2.9842551006080799E-4</v>
      </c>
      <c r="Y429">
        <v>2.9886067907709699E-4</v>
      </c>
      <c r="Z429">
        <v>2.9929711908808999E-4</v>
      </c>
      <c r="AA429">
        <v>2.9973483567020801E-4</v>
      </c>
      <c r="AB429">
        <v>3.0017383443253998E-4</v>
      </c>
      <c r="AC429">
        <v>3.0061412101708301E-4</v>
      </c>
      <c r="AD429">
        <v>6.5663330082219896E-4</v>
      </c>
      <c r="AE429">
        <v>6.5670624705674904E-4</v>
      </c>
      <c r="AF429">
        <v>6.5681670109747398E-4</v>
      </c>
      <c r="AG429">
        <v>6.5697846986772395E-4</v>
      </c>
      <c r="AH429">
        <v>6.5716735048914395E-4</v>
      </c>
      <c r="AI429">
        <v>6.5735127279218698E-4</v>
      </c>
      <c r="AJ429">
        <v>6.5755542859458895E-4</v>
      </c>
      <c r="AK429">
        <v>7.5043257272018398E-4</v>
      </c>
      <c r="AL429">
        <v>8.4342610853477599E-4</v>
      </c>
      <c r="AM429">
        <v>9.3893815011436403E-4</v>
      </c>
      <c r="AN429">
        <v>1.0321869972194401E-3</v>
      </c>
      <c r="AO429">
        <v>1.12814594516189E-3</v>
      </c>
      <c r="AP429">
        <v>1.1289853521676001E-3</v>
      </c>
      <c r="AQ429">
        <v>1.1299076993551199E-3</v>
      </c>
      <c r="AR429">
        <v>1.1309053996598399E-3</v>
      </c>
      <c r="AS429">
        <v>1.1318308880434601E-3</v>
      </c>
      <c r="AT429">
        <v>1.13257960885327E-3</v>
      </c>
      <c r="AU429">
        <v>1.13334563000695E-3</v>
      </c>
      <c r="AV429">
        <v>1.20102268248727E-3</v>
      </c>
      <c r="AW429">
        <v>1.2489270485384299E-3</v>
      </c>
      <c r="AX429">
        <v>1.3178133474162901E-3</v>
      </c>
      <c r="AY429">
        <v>1.31849921853925E-3</v>
      </c>
      <c r="AZ429">
        <v>1.3191099681378799E-3</v>
      </c>
      <c r="BA429">
        <v>1.31974592967437E-3</v>
      </c>
      <c r="BB429">
        <v>1.3202487246027101E-3</v>
      </c>
      <c r="BC429">
        <v>1.3205494652171999E-3</v>
      </c>
      <c r="BD429">
        <v>1.32068906024853E-3</v>
      </c>
      <c r="BE429">
        <v>1.36088719466694E-3</v>
      </c>
      <c r="BF429">
        <v>1.4010753527544601E-3</v>
      </c>
    </row>
    <row r="430" spans="2:61" x14ac:dyDescent="0.35">
      <c r="B430" s="139" t="s">
        <v>265</v>
      </c>
      <c r="D430" t="s">
        <v>0</v>
      </c>
      <c r="E430" t="s">
        <v>194</v>
      </c>
      <c r="F430" t="s">
        <v>13</v>
      </c>
      <c r="G430" t="s">
        <v>11</v>
      </c>
      <c r="J430">
        <v>4.3859223306967903E-5</v>
      </c>
      <c r="K430">
        <v>4.3859223306967903E-5</v>
      </c>
      <c r="L430">
        <v>4.3859223306967903E-5</v>
      </c>
      <c r="M430">
        <v>4.3915850729268202E-5</v>
      </c>
      <c r="N430">
        <v>4.3972624565948403E-5</v>
      </c>
      <c r="O430">
        <v>4.4029545385591203E-5</v>
      </c>
      <c r="P430">
        <v>4.4086613759727501E-5</v>
      </c>
      <c r="Q430">
        <v>4.4143830262854799E-5</v>
      </c>
      <c r="R430">
        <v>4.4201195472457E-5</v>
      </c>
      <c r="S430">
        <v>4.4258709969023799E-5</v>
      </c>
      <c r="T430">
        <v>4.85258039937656E-5</v>
      </c>
      <c r="U430">
        <v>4.8596154777313701E-5</v>
      </c>
      <c r="V430">
        <v>4.8666709840562697E-5</v>
      </c>
      <c r="W430">
        <v>4.8737470074566103E-5</v>
      </c>
      <c r="X430">
        <v>4.8808436375567203E-5</v>
      </c>
      <c r="Y430">
        <v>4.8879609645036802E-5</v>
      </c>
      <c r="Z430">
        <v>4.8950990789711597E-5</v>
      </c>
      <c r="AA430">
        <v>4.9022580721632897E-5</v>
      </c>
      <c r="AB430">
        <v>4.9094380358184898E-5</v>
      </c>
      <c r="AC430">
        <v>4.9166390622134197E-5</v>
      </c>
      <c r="AD430">
        <v>1.07394453908208E-4</v>
      </c>
      <c r="AE430">
        <v>1.07406384495667E-4</v>
      </c>
      <c r="AF430">
        <v>1.074244496035E-4</v>
      </c>
      <c r="AG430">
        <v>1.0745090739770301E-4</v>
      </c>
      <c r="AH430">
        <v>1.07481799420947E-4</v>
      </c>
      <c r="AI430">
        <v>1.07511880495531E-4</v>
      </c>
      <c r="AJ430">
        <v>1.07545270822954E-4</v>
      </c>
      <c r="AK430">
        <v>1.2273562160387301E-4</v>
      </c>
      <c r="AL430">
        <v>1.3794500861378701E-4</v>
      </c>
      <c r="AM430">
        <v>1.53566305210006E-4</v>
      </c>
      <c r="AN430">
        <v>1.6881744918927099E-4</v>
      </c>
      <c r="AO430">
        <v>1.84511838735128E-4</v>
      </c>
      <c r="AP430">
        <v>1.84649126406758E-4</v>
      </c>
      <c r="AQ430">
        <v>1.8479997920754399E-4</v>
      </c>
      <c r="AR430">
        <v>1.8496315624906001E-4</v>
      </c>
      <c r="AS430">
        <v>1.85114522802406E-4</v>
      </c>
      <c r="AT430">
        <v>1.8523697845976999E-4</v>
      </c>
      <c r="AU430">
        <v>1.8536226364311101E-4</v>
      </c>
      <c r="AV430">
        <v>1.9643105970346901E-4</v>
      </c>
      <c r="AW430">
        <v>2.1792829331336499E-4</v>
      </c>
      <c r="AX430">
        <v>2.2994842976944901E-4</v>
      </c>
      <c r="AY430">
        <v>2.30068109076126E-4</v>
      </c>
      <c r="AZ430">
        <v>2.30174680246816E-4</v>
      </c>
      <c r="BA430">
        <v>2.3028565070936201E-4</v>
      </c>
      <c r="BB430">
        <v>2.3037338460922999E-4</v>
      </c>
      <c r="BC430">
        <v>2.3042586156448699E-4</v>
      </c>
      <c r="BD430">
        <v>2.3045021983822999E-4</v>
      </c>
      <c r="BE430">
        <v>2.3746448927729601E-4</v>
      </c>
      <c r="BF430">
        <v>2.4447701792231998E-4</v>
      </c>
    </row>
    <row r="431" spans="2:61" x14ac:dyDescent="0.35">
      <c r="B431" s="139" t="s">
        <v>265</v>
      </c>
      <c r="D431" t="s">
        <v>0</v>
      </c>
      <c r="E431" t="s">
        <v>194</v>
      </c>
      <c r="F431" t="s">
        <v>13</v>
      </c>
      <c r="G431" t="s">
        <v>12</v>
      </c>
      <c r="J431">
        <v>4.2565807339868802E-3</v>
      </c>
      <c r="K431">
        <v>4.2565807339868802E-3</v>
      </c>
      <c r="L431">
        <v>4.2565807339868802E-3</v>
      </c>
      <c r="M431">
        <v>4.26207648098385E-3</v>
      </c>
      <c r="N431">
        <v>4.2675864376403097E-3</v>
      </c>
      <c r="O431">
        <v>4.27311065913778E-3</v>
      </c>
      <c r="P431">
        <v>4.2786492009438699E-3</v>
      </c>
      <c r="Q431">
        <v>4.2842021188141503E-3</v>
      </c>
      <c r="R431">
        <v>4.2897694687939903E-3</v>
      </c>
      <c r="S431">
        <v>4.2953513072204802E-3</v>
      </c>
      <c r="T431">
        <v>4.7094769767222801E-3</v>
      </c>
      <c r="U431">
        <v>4.71630458941792E-3</v>
      </c>
      <c r="V431">
        <v>4.7231520276593397E-3</v>
      </c>
      <c r="W431">
        <v>4.7300193779241401E-3</v>
      </c>
      <c r="X431">
        <v>4.7369067271936204E-3</v>
      </c>
      <c r="Y431">
        <v>4.7438141629564199E-3</v>
      </c>
      <c r="Z431">
        <v>4.7507417732122297E-3</v>
      </c>
      <c r="AA431">
        <v>4.7576896464755301E-3</v>
      </c>
      <c r="AB431">
        <v>4.7646578717793703E-3</v>
      </c>
      <c r="AC431">
        <v>4.7716465386791604E-3</v>
      </c>
      <c r="AD431">
        <v>1.04227373166933E-2</v>
      </c>
      <c r="AE431">
        <v>1.04238951919336E-2</v>
      </c>
      <c r="AF431">
        <v>1.04256484284061E-2</v>
      </c>
      <c r="AG431">
        <v>1.04282161833406E-2</v>
      </c>
      <c r="AH431">
        <v>1.0431214284562101E-2</v>
      </c>
      <c r="AI431">
        <v>1.0434133682419199E-2</v>
      </c>
      <c r="AJ431">
        <v>1.0437374246517099E-2</v>
      </c>
      <c r="AK431">
        <v>1.1911612721376001E-2</v>
      </c>
      <c r="AL431">
        <v>1.3387698680970801E-2</v>
      </c>
      <c r="AM431">
        <v>1.4903760870808899E-2</v>
      </c>
      <c r="AN431">
        <v>1.6383899385324901E-2</v>
      </c>
      <c r="AO431">
        <v>1.7907055317773101E-2</v>
      </c>
      <c r="AP431">
        <v>1.79203792212537E-2</v>
      </c>
      <c r="AQ431">
        <v>1.7935019633852901E-2</v>
      </c>
      <c r="AR431">
        <v>1.7950856126129199E-2</v>
      </c>
      <c r="AS431">
        <v>1.7965546398919299E-2</v>
      </c>
      <c r="AT431">
        <v>1.7977430840836001E-2</v>
      </c>
      <c r="AU431">
        <v>1.7989589891030201E-2</v>
      </c>
      <c r="AV431">
        <v>1.90638274289179E-2</v>
      </c>
      <c r="AW431">
        <v>1.9554139608316201E-2</v>
      </c>
      <c r="AX431">
        <v>2.0632675225696201E-2</v>
      </c>
      <c r="AY431">
        <v>2.0643413738972299E-2</v>
      </c>
      <c r="AZ431">
        <v>2.0652976093259699E-2</v>
      </c>
      <c r="BA431">
        <v>2.06629331845763E-2</v>
      </c>
      <c r="BB431">
        <v>2.0670805319489699E-2</v>
      </c>
      <c r="BC431">
        <v>2.0675513940356299E-2</v>
      </c>
      <c r="BD431">
        <v>2.06776995449795E-2</v>
      </c>
      <c r="BE431">
        <v>2.13070717195444E-2</v>
      </c>
      <c r="BF431">
        <v>2.19362876971822E-2</v>
      </c>
    </row>
    <row r="432" spans="2:61" x14ac:dyDescent="0.35">
      <c r="B432" s="139"/>
    </row>
    <row r="433" spans="2:62" s="1" customFormat="1" x14ac:dyDescent="0.35">
      <c r="B433" s="139"/>
      <c r="O433" s="1">
        <v>1975</v>
      </c>
      <c r="P433" s="1">
        <v>1976</v>
      </c>
      <c r="Q433" s="1">
        <v>1977</v>
      </c>
      <c r="R433" s="1">
        <v>1978</v>
      </c>
      <c r="S433" s="1">
        <v>1979</v>
      </c>
      <c r="T433" s="1">
        <v>1980</v>
      </c>
      <c r="U433" s="1">
        <v>1981</v>
      </c>
      <c r="V433" s="1">
        <v>1982</v>
      </c>
      <c r="W433" s="1">
        <v>1983</v>
      </c>
      <c r="X433" s="1">
        <v>1984</v>
      </c>
      <c r="Y433" s="1">
        <v>1985</v>
      </c>
      <c r="Z433" s="1">
        <v>1986</v>
      </c>
      <c r="AA433" s="1">
        <v>1987</v>
      </c>
      <c r="AB433" s="1">
        <v>1988</v>
      </c>
      <c r="AC433" s="1">
        <v>1989</v>
      </c>
      <c r="AD433" s="1">
        <v>1990</v>
      </c>
      <c r="AE433" s="1">
        <v>1991</v>
      </c>
      <c r="AF433" s="1">
        <v>1992</v>
      </c>
      <c r="AG433" s="1">
        <v>1993</v>
      </c>
      <c r="AH433" s="1">
        <v>1994</v>
      </c>
      <c r="AI433" s="1">
        <v>1995</v>
      </c>
      <c r="AJ433" s="1">
        <v>1996</v>
      </c>
      <c r="AK433" s="1">
        <v>1997</v>
      </c>
      <c r="AL433" s="1">
        <v>1998</v>
      </c>
      <c r="AM433" s="1">
        <v>1999</v>
      </c>
      <c r="AN433" s="1">
        <v>2000</v>
      </c>
      <c r="AO433" s="1">
        <v>2001</v>
      </c>
      <c r="AP433" s="1">
        <v>2002</v>
      </c>
      <c r="AQ433" s="1">
        <v>2003</v>
      </c>
      <c r="AR433" s="1">
        <v>2004</v>
      </c>
      <c r="AS433" s="1">
        <v>2005</v>
      </c>
      <c r="AT433" s="1">
        <v>2006</v>
      </c>
      <c r="AU433" s="1">
        <v>2007</v>
      </c>
      <c r="AV433" s="1">
        <v>2008</v>
      </c>
      <c r="AW433" s="1">
        <v>2009</v>
      </c>
      <c r="AX433" s="1">
        <v>2010</v>
      </c>
      <c r="AY433" s="1">
        <v>2011</v>
      </c>
      <c r="AZ433" s="1">
        <v>2012</v>
      </c>
      <c r="BA433" s="1">
        <v>2013</v>
      </c>
      <c r="BB433" s="1">
        <v>2014</v>
      </c>
      <c r="BC433" s="1">
        <v>2015</v>
      </c>
      <c r="BD433" s="1">
        <v>2016</v>
      </c>
      <c r="BE433" s="1">
        <v>2017</v>
      </c>
      <c r="BF433" s="1">
        <v>2018</v>
      </c>
      <c r="BG433" s="1">
        <v>2019</v>
      </c>
      <c r="BH433" s="1">
        <v>2020</v>
      </c>
      <c r="BI433" s="1">
        <v>2021</v>
      </c>
      <c r="BJ433" s="1">
        <v>2022</v>
      </c>
    </row>
    <row r="434" spans="2:62" x14ac:dyDescent="0.35">
      <c r="B434" s="139" t="s">
        <v>265</v>
      </c>
      <c r="D434" t="s">
        <v>193</v>
      </c>
      <c r="E434" t="s">
        <v>194</v>
      </c>
      <c r="F434" t="s">
        <v>14</v>
      </c>
      <c r="G434" t="s">
        <v>9</v>
      </c>
      <c r="O434">
        <v>3.3554224826521802E-3</v>
      </c>
      <c r="P434">
        <v>3.3554224826521802E-3</v>
      </c>
      <c r="Q434">
        <v>3.3554224826521802E-3</v>
      </c>
      <c r="R434">
        <v>3.3554224826521802E-3</v>
      </c>
      <c r="S434">
        <v>3.3554224826521802E-3</v>
      </c>
      <c r="T434">
        <v>3.67360909738644E-3</v>
      </c>
      <c r="U434">
        <v>3.67360909738644E-3</v>
      </c>
      <c r="V434">
        <v>3.67360909738644E-3</v>
      </c>
      <c r="W434">
        <v>3.67360909738644E-3</v>
      </c>
      <c r="X434">
        <v>3.6845418425926601E-3</v>
      </c>
      <c r="Y434">
        <v>3.6955398542359102E-3</v>
      </c>
      <c r="Z434">
        <v>3.7066037185084799E-3</v>
      </c>
      <c r="AA434">
        <v>3.7177340286436299E-3</v>
      </c>
      <c r="AB434">
        <v>3.7289313850215802E-3</v>
      </c>
      <c r="AC434">
        <v>3.7401963952774899E-3</v>
      </c>
      <c r="AD434">
        <v>8.1824702347398203E-3</v>
      </c>
      <c r="AE434">
        <v>8.1834219336917695E-3</v>
      </c>
      <c r="AF434">
        <v>8.1843738540527192E-3</v>
      </c>
      <c r="AG434">
        <v>8.1854755730849296E-3</v>
      </c>
      <c r="AH434">
        <v>8.1866780982253803E-3</v>
      </c>
      <c r="AI434">
        <v>8.1882317400726202E-3</v>
      </c>
      <c r="AJ434">
        <v>8.1901391845571707E-3</v>
      </c>
      <c r="AK434">
        <v>9.3463212366197701E-3</v>
      </c>
      <c r="AL434">
        <v>1.0503270570649099E-2</v>
      </c>
      <c r="AM434">
        <v>1.16907380286241E-2</v>
      </c>
      <c r="AN434">
        <v>1.2849722451818899E-2</v>
      </c>
      <c r="AO434">
        <v>1.40392127703447E-2</v>
      </c>
      <c r="AP434">
        <v>1.40444498127692E-2</v>
      </c>
      <c r="AQ434">
        <v>1.40500190674676E-2</v>
      </c>
      <c r="AR434">
        <v>1.4057259407791E-2</v>
      </c>
      <c r="AS434">
        <v>1.40644106852506E-2</v>
      </c>
      <c r="AT434">
        <v>1.40713661323368E-2</v>
      </c>
      <c r="AU434">
        <v>1.40778606715366E-2</v>
      </c>
      <c r="AV434">
        <v>1.4916767253834701E-2</v>
      </c>
      <c r="AW434">
        <v>1.3929940595641401E-2</v>
      </c>
      <c r="AX434">
        <v>1.4696172377117501E-2</v>
      </c>
      <c r="AY434">
        <v>1.47015484995383E-2</v>
      </c>
      <c r="AZ434">
        <v>1.4705980306978899E-2</v>
      </c>
      <c r="BA434">
        <v>1.47091870818541E-2</v>
      </c>
      <c r="BB434">
        <v>1.47111465474133E-2</v>
      </c>
      <c r="BC434">
        <v>1.47127426160486E-2</v>
      </c>
      <c r="BD434">
        <v>1.4713036231150899E-2</v>
      </c>
      <c r="BE434">
        <v>1.51601059600822E-2</v>
      </c>
      <c r="BF434">
        <v>1.5606821223686999E-2</v>
      </c>
      <c r="BG434">
        <v>1.6054255007414801E-2</v>
      </c>
      <c r="BH434">
        <v>1.6056170942325799E-2</v>
      </c>
      <c r="BI434">
        <v>1.60591913300006E-2</v>
      </c>
      <c r="BJ434">
        <v>1.60591913300006E-2</v>
      </c>
    </row>
    <row r="435" spans="2:62" x14ac:dyDescent="0.35">
      <c r="B435" s="139" t="s">
        <v>265</v>
      </c>
      <c r="D435" t="s">
        <v>193</v>
      </c>
      <c r="E435" t="s">
        <v>194</v>
      </c>
      <c r="F435" t="s">
        <v>14</v>
      </c>
      <c r="G435" t="s">
        <v>10</v>
      </c>
      <c r="O435">
        <v>9.8920472733037701E-5</v>
      </c>
      <c r="P435">
        <v>9.8920472733037701E-5</v>
      </c>
      <c r="Q435">
        <v>9.8920472733037701E-5</v>
      </c>
      <c r="R435">
        <v>9.8920472733037701E-5</v>
      </c>
      <c r="S435">
        <v>9.8920472733037701E-5</v>
      </c>
      <c r="T435">
        <v>1.0830086238875699E-4</v>
      </c>
      <c r="U435">
        <v>1.0830086238875699E-4</v>
      </c>
      <c r="V435">
        <v>1.0830086238875699E-4</v>
      </c>
      <c r="W435">
        <v>1.0830086238875699E-4</v>
      </c>
      <c r="X435">
        <v>1.08623168247307E-4</v>
      </c>
      <c r="Y435">
        <v>1.0894739821134201E-4</v>
      </c>
      <c r="Z435">
        <v>1.0927356956226899E-4</v>
      </c>
      <c r="AA435">
        <v>1.0960169978906601E-4</v>
      </c>
      <c r="AB435">
        <v>1.09931806591412E-4</v>
      </c>
      <c r="AC435">
        <v>1.1026390788286499E-4</v>
      </c>
      <c r="AD435">
        <v>2.4122560659029101E-4</v>
      </c>
      <c r="AE435">
        <v>2.41253663417923E-4</v>
      </c>
      <c r="AF435">
        <v>2.4128172677286399E-4</v>
      </c>
      <c r="AG435">
        <v>2.4131420630950899E-4</v>
      </c>
      <c r="AH435">
        <v>2.4134965768887501E-4</v>
      </c>
      <c r="AI435">
        <v>2.41395460262704E-4</v>
      </c>
      <c r="AJ435">
        <v>2.4145169321432199E-4</v>
      </c>
      <c r="AK435">
        <v>2.7553684217746698E-4</v>
      </c>
      <c r="AL435">
        <v>3.0964461121163402E-4</v>
      </c>
      <c r="AM435">
        <v>3.44652078350359E-4</v>
      </c>
      <c r="AN435">
        <v>3.7881984340092898E-4</v>
      </c>
      <c r="AO435">
        <v>4.1388694604695402E-4</v>
      </c>
      <c r="AP435">
        <v>4.1404133814363601E-4</v>
      </c>
      <c r="AQ435">
        <v>4.1420552411735098E-4</v>
      </c>
      <c r="AR435">
        <v>4.1441897499909199E-4</v>
      </c>
      <c r="AS435">
        <v>4.1462980023811998E-4</v>
      </c>
      <c r="AT435">
        <v>4.1483485224495402E-4</v>
      </c>
      <c r="AU435">
        <v>4.1502631632768901E-4</v>
      </c>
      <c r="AV435">
        <v>4.3975793689971101E-4</v>
      </c>
      <c r="AW435">
        <v>3.99401674371532E-4</v>
      </c>
      <c r="AX435">
        <v>4.21371204993505E-4</v>
      </c>
      <c r="AY435">
        <v>4.2152535010860803E-4</v>
      </c>
      <c r="AZ435">
        <v>4.2165241966070902E-4</v>
      </c>
      <c r="BA435">
        <v>4.2174436486648402E-4</v>
      </c>
      <c r="BB435">
        <v>4.2180054700307099E-4</v>
      </c>
      <c r="BC435">
        <v>4.2184630975998998E-4</v>
      </c>
      <c r="BD435">
        <v>4.2185472834316002E-4</v>
      </c>
      <c r="BE435">
        <v>4.3467318920234401E-4</v>
      </c>
      <c r="BF435">
        <v>4.4748148677016699E-4</v>
      </c>
      <c r="BG435">
        <v>4.6031038587166E-4</v>
      </c>
      <c r="BH435">
        <v>4.6036531988994799E-4</v>
      </c>
      <c r="BI435">
        <v>4.6045192096956598E-4</v>
      </c>
      <c r="BJ435">
        <v>4.6045192096956598E-4</v>
      </c>
    </row>
    <row r="436" spans="2:62" x14ac:dyDescent="0.35">
      <c r="B436" s="139" t="s">
        <v>265</v>
      </c>
      <c r="D436" t="s">
        <v>193</v>
      </c>
      <c r="E436" t="s">
        <v>194</v>
      </c>
      <c r="F436" t="s">
        <v>14</v>
      </c>
      <c r="G436" t="s">
        <v>11</v>
      </c>
      <c r="O436">
        <v>1.70113511983687E-4</v>
      </c>
      <c r="P436">
        <v>1.70113511983687E-4</v>
      </c>
      <c r="Q436">
        <v>1.70113511983687E-4</v>
      </c>
      <c r="R436">
        <v>1.70113511983687E-4</v>
      </c>
      <c r="S436">
        <v>1.70113511983687E-4</v>
      </c>
      <c r="T436">
        <v>1.8624496570627801E-4</v>
      </c>
      <c r="U436">
        <v>1.8624496570627801E-4</v>
      </c>
      <c r="V436">
        <v>1.8624496570627801E-4</v>
      </c>
      <c r="W436">
        <v>1.8624496570627801E-4</v>
      </c>
      <c r="X436">
        <v>1.8679923500985099E-4</v>
      </c>
      <c r="Y436">
        <v>1.8735681319714199E-4</v>
      </c>
      <c r="Z436">
        <v>1.87917729986979E-4</v>
      </c>
      <c r="AA436">
        <v>1.88482015455157E-4</v>
      </c>
      <c r="AB436">
        <v>1.8904970003980599E-4</v>
      </c>
      <c r="AC436">
        <v>1.8962081454686799E-4</v>
      </c>
      <c r="AD436">
        <v>4.1483561474898301E-4</v>
      </c>
      <c r="AE436">
        <v>4.1488386406837702E-4</v>
      </c>
      <c r="AF436">
        <v>4.1493212461278501E-4</v>
      </c>
      <c r="AG436">
        <v>4.1498797966375302E-4</v>
      </c>
      <c r="AH436">
        <v>4.1504894539189801E-4</v>
      </c>
      <c r="AI436">
        <v>4.15127712066547E-4</v>
      </c>
      <c r="AJ436">
        <v>4.1522441585924603E-4</v>
      </c>
      <c r="AK436">
        <v>4.7384063792539101E-4</v>
      </c>
      <c r="AL436">
        <v>5.3249575972196201E-4</v>
      </c>
      <c r="AM436">
        <v>5.9269809212178395E-4</v>
      </c>
      <c r="AN436">
        <v>6.5145638905261696E-4</v>
      </c>
      <c r="AO436">
        <v>7.1176127661928595E-4</v>
      </c>
      <c r="AP436">
        <v>7.1202678466897003E-4</v>
      </c>
      <c r="AQ436">
        <v>7.1230913524651304E-4</v>
      </c>
      <c r="AR436">
        <v>7.1267620667395299E-4</v>
      </c>
      <c r="AS436">
        <v>7.1303876278428098E-4</v>
      </c>
      <c r="AT436">
        <v>7.1339139066866003E-4</v>
      </c>
      <c r="AU436">
        <v>7.1372065140340001E-4</v>
      </c>
      <c r="AV436">
        <v>7.5625161305689799E-4</v>
      </c>
      <c r="AW436">
        <v>6.8855883126875904E-4</v>
      </c>
      <c r="AX436">
        <v>7.2643377095796204E-4</v>
      </c>
      <c r="AY436">
        <v>7.2669951341001505E-4</v>
      </c>
      <c r="AZ436">
        <v>7.2691857824599005E-4</v>
      </c>
      <c r="BA436">
        <v>7.2707708955801499E-4</v>
      </c>
      <c r="BB436">
        <v>7.2717394620331395E-4</v>
      </c>
      <c r="BC436">
        <v>7.2725284008994895E-4</v>
      </c>
      <c r="BD436">
        <v>7.2726735352381805E-4</v>
      </c>
      <c r="BE436">
        <v>7.4936607016478501E-4</v>
      </c>
      <c r="BF436">
        <v>7.7144726553713804E-4</v>
      </c>
      <c r="BG436">
        <v>7.9356397745550505E-4</v>
      </c>
      <c r="BH436">
        <v>7.9365868237503E-4</v>
      </c>
      <c r="BI436">
        <v>7.9380798054275105E-4</v>
      </c>
      <c r="BJ436">
        <v>7.9380798054275105E-4</v>
      </c>
    </row>
    <row r="437" spans="2:62" x14ac:dyDescent="0.35">
      <c r="B437" s="139" t="s">
        <v>265</v>
      </c>
      <c r="D437" t="s">
        <v>193</v>
      </c>
      <c r="E437" t="s">
        <v>194</v>
      </c>
      <c r="F437" t="s">
        <v>14</v>
      </c>
      <c r="G437" t="s">
        <v>12</v>
      </c>
      <c r="O437">
        <v>1.87328993320234E-3</v>
      </c>
      <c r="P437">
        <v>1.87328993320234E-3</v>
      </c>
      <c r="Q437">
        <v>1.87328993320234E-3</v>
      </c>
      <c r="R437">
        <v>1.87328993320234E-3</v>
      </c>
      <c r="S437">
        <v>1.87328993320234E-3</v>
      </c>
      <c r="T437">
        <v>2.0509294958335998E-3</v>
      </c>
      <c r="U437">
        <v>2.0509294958335998E-3</v>
      </c>
      <c r="V437">
        <v>2.0509294958335998E-3</v>
      </c>
      <c r="W437">
        <v>2.0509294958335998E-3</v>
      </c>
      <c r="X437">
        <v>2.0570331092065702E-3</v>
      </c>
      <c r="Y437">
        <v>2.0631731600058499E-3</v>
      </c>
      <c r="Z437">
        <v>2.0693499754951901E-3</v>
      </c>
      <c r="AA437">
        <v>2.0755638868692099E-3</v>
      </c>
      <c r="AB437">
        <v>2.0818152293126E-3</v>
      </c>
      <c r="AC437">
        <v>2.0881043420603799E-3</v>
      </c>
      <c r="AD437">
        <v>4.5681696414426798E-3</v>
      </c>
      <c r="AE437">
        <v>4.56870096293062E-3</v>
      </c>
      <c r="AF437">
        <v>4.56923240802839E-3</v>
      </c>
      <c r="AG437">
        <v>4.5698474838297004E-3</v>
      </c>
      <c r="AH437">
        <v>4.5705188384062602E-3</v>
      </c>
      <c r="AI437">
        <v>4.5713862169993597E-3</v>
      </c>
      <c r="AJ437">
        <v>4.57245111913002E-3</v>
      </c>
      <c r="AK437">
        <v>5.2179329355855602E-3</v>
      </c>
      <c r="AL437">
        <v>5.8638431158586704E-3</v>
      </c>
      <c r="AM437">
        <v>6.5267911787421301E-3</v>
      </c>
      <c r="AN437">
        <v>7.1738375235568599E-3</v>
      </c>
      <c r="AO437">
        <v>7.8379149239010196E-3</v>
      </c>
      <c r="AP437">
        <v>7.8408386984492994E-3</v>
      </c>
      <c r="AQ437">
        <v>7.8439479429083594E-3</v>
      </c>
      <c r="AR437">
        <v>7.8479901333362093E-3</v>
      </c>
      <c r="AS437">
        <v>7.8519826010936405E-3</v>
      </c>
      <c r="AT437">
        <v>7.8558657392304703E-3</v>
      </c>
      <c r="AU437">
        <v>7.8594915583238192E-3</v>
      </c>
      <c r="AV437">
        <v>8.3278424928607108E-3</v>
      </c>
      <c r="AW437">
        <v>7.6132052790866302E-3</v>
      </c>
      <c r="AX437">
        <v>8.0319780515679708E-3</v>
      </c>
      <c r="AY437">
        <v>8.0349162926404497E-3</v>
      </c>
      <c r="AZ437">
        <v>8.0373384321729899E-3</v>
      </c>
      <c r="BA437">
        <v>8.0390910480755105E-3</v>
      </c>
      <c r="BB437">
        <v>8.0401619653157307E-3</v>
      </c>
      <c r="BC437">
        <v>8.0410342732826594E-3</v>
      </c>
      <c r="BD437">
        <v>8.0411947443220708E-3</v>
      </c>
      <c r="BE437">
        <v>8.2855341653734899E-3</v>
      </c>
      <c r="BF437">
        <v>8.5296798585854702E-3</v>
      </c>
      <c r="BG437">
        <v>8.7742182484608806E-3</v>
      </c>
      <c r="BH437">
        <v>8.7752653746620592E-3</v>
      </c>
      <c r="BI437">
        <v>8.7769161233665002E-3</v>
      </c>
      <c r="BJ437">
        <v>8.7769161233665002E-3</v>
      </c>
    </row>
    <row r="438" spans="2:62" x14ac:dyDescent="0.35">
      <c r="B438" s="139"/>
    </row>
    <row r="439" spans="2:62" s="1" customFormat="1" x14ac:dyDescent="0.35">
      <c r="B439" s="139"/>
      <c r="J439" s="1">
        <v>1970</v>
      </c>
      <c r="K439" s="1">
        <v>1971</v>
      </c>
      <c r="L439" s="1">
        <v>1972</v>
      </c>
      <c r="M439" s="1">
        <v>1973</v>
      </c>
      <c r="N439" s="1">
        <v>1974</v>
      </c>
      <c r="O439" s="1">
        <v>1975</v>
      </c>
      <c r="P439" s="1">
        <v>1976</v>
      </c>
      <c r="Q439" s="1">
        <v>1977</v>
      </c>
      <c r="R439" s="1">
        <v>1978</v>
      </c>
      <c r="S439" s="1">
        <v>1979</v>
      </c>
      <c r="T439" s="1">
        <v>1980</v>
      </c>
      <c r="U439" s="1">
        <v>1981</v>
      </c>
      <c r="V439" s="1">
        <v>1982</v>
      </c>
      <c r="W439" s="1">
        <v>1983</v>
      </c>
      <c r="X439" s="1">
        <v>1984</v>
      </c>
      <c r="Y439" s="1">
        <v>1985</v>
      </c>
      <c r="Z439" s="1">
        <v>1986</v>
      </c>
      <c r="AA439" s="1">
        <v>1987</v>
      </c>
      <c r="AB439" s="1">
        <v>1988</v>
      </c>
      <c r="AC439" s="1">
        <v>1989</v>
      </c>
      <c r="AD439" s="1">
        <v>1990</v>
      </c>
      <c r="AE439" s="1">
        <v>1991</v>
      </c>
      <c r="AF439" s="1">
        <v>1992</v>
      </c>
      <c r="AG439" s="1">
        <v>1993</v>
      </c>
      <c r="AH439" s="1">
        <v>1994</v>
      </c>
      <c r="AI439" s="1">
        <v>1995</v>
      </c>
      <c r="AJ439" s="1">
        <v>1996</v>
      </c>
      <c r="AK439" s="1">
        <v>1997</v>
      </c>
      <c r="AL439" s="1">
        <v>1998</v>
      </c>
      <c r="AM439" s="1">
        <v>1999</v>
      </c>
      <c r="AN439" s="1">
        <v>2000</v>
      </c>
      <c r="AO439" s="1">
        <v>2001</v>
      </c>
      <c r="AP439" s="1">
        <v>2002</v>
      </c>
      <c r="AQ439" s="1">
        <v>2003</v>
      </c>
      <c r="AR439" s="1">
        <v>2004</v>
      </c>
      <c r="AS439" s="1">
        <v>2005</v>
      </c>
      <c r="AT439" s="1">
        <v>2006</v>
      </c>
      <c r="AU439" s="1">
        <v>2007</v>
      </c>
      <c r="AV439" s="1">
        <v>2008</v>
      </c>
      <c r="AW439" s="1">
        <v>2009</v>
      </c>
      <c r="AX439" s="1">
        <v>2010</v>
      </c>
      <c r="AY439" s="1">
        <v>2011</v>
      </c>
      <c r="AZ439" s="1">
        <v>2012</v>
      </c>
      <c r="BA439" s="1">
        <v>2013</v>
      </c>
      <c r="BB439" s="1">
        <v>2014</v>
      </c>
      <c r="BC439" s="1">
        <v>2015</v>
      </c>
      <c r="BD439" s="1">
        <v>2016</v>
      </c>
      <c r="BE439" s="1">
        <v>2017</v>
      </c>
      <c r="BF439" s="1">
        <v>2018</v>
      </c>
    </row>
    <row r="440" spans="2:62" x14ac:dyDescent="0.35">
      <c r="B440" s="139" t="s">
        <v>265</v>
      </c>
      <c r="D440" t="s">
        <v>0</v>
      </c>
      <c r="E440" t="s">
        <v>194</v>
      </c>
      <c r="F440" t="s">
        <v>14</v>
      </c>
      <c r="G440" t="s">
        <v>9</v>
      </c>
      <c r="J440">
        <v>4.6261476029759501E-3</v>
      </c>
      <c r="K440">
        <v>4.6261476029759501E-3</v>
      </c>
      <c r="L440">
        <v>4.6261476029759501E-3</v>
      </c>
      <c r="M440">
        <v>4.6321205043222402E-3</v>
      </c>
      <c r="N440">
        <v>4.6381088490458E-3</v>
      </c>
      <c r="O440">
        <v>4.6441126971191503E-3</v>
      </c>
      <c r="P440">
        <v>4.65013210882575E-3</v>
      </c>
      <c r="Q440">
        <v>4.6561671447619803E-3</v>
      </c>
      <c r="R440">
        <v>4.6622178658392403E-3</v>
      </c>
      <c r="S440">
        <v>4.6682843332859301E-3</v>
      </c>
      <c r="T440">
        <v>5.1183654178521502E-3</v>
      </c>
      <c r="U440">
        <v>5.1257858207717499E-3</v>
      </c>
      <c r="V440">
        <v>5.1332277705400603E-3</v>
      </c>
      <c r="W440">
        <v>5.1406913611428797E-3</v>
      </c>
      <c r="X440">
        <v>5.1481766871134304E-3</v>
      </c>
      <c r="Y440">
        <v>5.1556838435363401E-3</v>
      </c>
      <c r="Z440">
        <v>5.1632129260516498E-3</v>
      </c>
      <c r="AA440">
        <v>5.1707640308588801E-3</v>
      </c>
      <c r="AB440">
        <v>5.1783372547211598E-3</v>
      </c>
      <c r="AC440">
        <v>5.1859326949693302E-3</v>
      </c>
      <c r="AD440">
        <v>1.1327665153647099E-2</v>
      </c>
      <c r="AE440">
        <v>1.132892355848E-2</v>
      </c>
      <c r="AF440">
        <v>1.1330829015280101E-2</v>
      </c>
      <c r="AG440">
        <v>1.1333619709050001E-2</v>
      </c>
      <c r="AH440">
        <v>1.13368781128361E-2</v>
      </c>
      <c r="AI440">
        <v>1.13400509800369E-2</v>
      </c>
      <c r="AJ440">
        <v>1.1343572897926099E-2</v>
      </c>
      <c r="AK440">
        <v>1.2945808404051601E-2</v>
      </c>
      <c r="AL440">
        <v>1.4550051798107901E-2</v>
      </c>
      <c r="AM440">
        <v>1.6197742257607999E-2</v>
      </c>
      <c r="AN440">
        <v>1.78063900594288E-2</v>
      </c>
      <c r="AO440">
        <v>1.9461790157820399E-2</v>
      </c>
      <c r="AP440">
        <v>1.9476270875560999E-2</v>
      </c>
      <c r="AQ440">
        <v>1.9492182404998601E-2</v>
      </c>
      <c r="AR440">
        <v>1.9509393860709701E-2</v>
      </c>
      <c r="AS440">
        <v>1.95253595793233E-2</v>
      </c>
      <c r="AT440">
        <v>1.95382758578862E-2</v>
      </c>
      <c r="AU440">
        <v>1.9551490586896501E-2</v>
      </c>
      <c r="AV440">
        <v>2.0718996085205599E-2</v>
      </c>
      <c r="AW440">
        <v>2.0278567879030499E-2</v>
      </c>
      <c r="AX440">
        <v>2.13970603397107E-2</v>
      </c>
      <c r="AY440">
        <v>2.1408196686016501E-2</v>
      </c>
      <c r="AZ440">
        <v>2.1418113299806901E-2</v>
      </c>
      <c r="BA440">
        <v>2.1428439274571699E-2</v>
      </c>
      <c r="BB440">
        <v>2.14366030509071E-2</v>
      </c>
      <c r="BC440">
        <v>2.1441486113510402E-2</v>
      </c>
      <c r="BD440">
        <v>2.1443752688905499E-2</v>
      </c>
      <c r="BE440">
        <v>2.20964414094902E-2</v>
      </c>
      <c r="BF440">
        <v>2.2748968146471801E-2</v>
      </c>
    </row>
    <row r="441" spans="2:62" x14ac:dyDescent="0.35">
      <c r="B441" s="139" t="s">
        <v>265</v>
      </c>
      <c r="D441" t="s">
        <v>0</v>
      </c>
      <c r="E441" t="s">
        <v>194</v>
      </c>
      <c r="F441" t="s">
        <v>14</v>
      </c>
      <c r="G441" t="s">
        <v>10</v>
      </c>
      <c r="J441">
        <v>1.3388576957332901E-4</v>
      </c>
      <c r="K441">
        <v>1.3388576957332901E-4</v>
      </c>
      <c r="L441">
        <v>1.3388576957332901E-4</v>
      </c>
      <c r="M441">
        <v>1.3405863186869099E-4</v>
      </c>
      <c r="N441">
        <v>1.3423194111227601E-4</v>
      </c>
      <c r="O441">
        <v>1.3440569903975399E-4</v>
      </c>
      <c r="P441">
        <v>1.3457990739579499E-4</v>
      </c>
      <c r="Q441">
        <v>1.34754567934124E-4</v>
      </c>
      <c r="R441">
        <v>1.34929682417583E-4</v>
      </c>
      <c r="S441">
        <v>1.3510525261819001E-4</v>
      </c>
      <c r="T441">
        <v>1.48131091296312E-4</v>
      </c>
      <c r="U441">
        <v>1.48345845869815E-4</v>
      </c>
      <c r="V441">
        <v>1.48561224032676E-4</v>
      </c>
      <c r="W441">
        <v>1.4877722850494899E-4</v>
      </c>
      <c r="X441">
        <v>1.48993862022529E-4</v>
      </c>
      <c r="Y441">
        <v>1.4921112733726799E-4</v>
      </c>
      <c r="Z441">
        <v>1.49429027217093E-4</v>
      </c>
      <c r="AA441">
        <v>1.49647564446125E-4</v>
      </c>
      <c r="AB441">
        <v>1.4986674182479299E-4</v>
      </c>
      <c r="AC441">
        <v>1.50086562169958E-4</v>
      </c>
      <c r="AD441">
        <v>3.2783501451389102E-4</v>
      </c>
      <c r="AE441">
        <v>3.27871434125617E-4</v>
      </c>
      <c r="AF441">
        <v>3.2792658012872E-4</v>
      </c>
      <c r="AG441">
        <v>3.2800734585759197E-4</v>
      </c>
      <c r="AH441">
        <v>3.2810164762569799E-4</v>
      </c>
      <c r="AI441">
        <v>3.2819347387150698E-4</v>
      </c>
      <c r="AJ441">
        <v>3.2829540202586598E-4</v>
      </c>
      <c r="AK441">
        <v>3.7466584935818599E-4</v>
      </c>
      <c r="AL441">
        <v>4.2109440716252099E-4</v>
      </c>
      <c r="AM441">
        <v>4.6878037054313E-4</v>
      </c>
      <c r="AN441">
        <v>5.1533639672367597E-4</v>
      </c>
      <c r="AO441">
        <v>5.6324548548304697E-4</v>
      </c>
      <c r="AP441">
        <v>5.6366457328677999E-4</v>
      </c>
      <c r="AQ441">
        <v>5.6412507034538399E-4</v>
      </c>
      <c r="AR441">
        <v>5.6462318869160205E-4</v>
      </c>
      <c r="AS441">
        <v>5.6508525404420798E-4</v>
      </c>
      <c r="AT441">
        <v>5.6545906526767704E-4</v>
      </c>
      <c r="AU441">
        <v>5.6584151397340104E-4</v>
      </c>
      <c r="AV441">
        <v>5.9963039957265304E-4</v>
      </c>
      <c r="AW441">
        <v>5.8182853273380005E-4</v>
      </c>
      <c r="AX441">
        <v>6.1392009024188005E-4</v>
      </c>
      <c r="AY441">
        <v>6.1423961201825903E-4</v>
      </c>
      <c r="AZ441">
        <v>6.1452413747813204E-4</v>
      </c>
      <c r="BA441">
        <v>6.1482040823957298E-4</v>
      </c>
      <c r="BB441">
        <v>6.15054641644768E-4</v>
      </c>
      <c r="BC441">
        <v>6.1519474548083202E-4</v>
      </c>
      <c r="BD441">
        <v>6.1525977759968305E-4</v>
      </c>
      <c r="BE441">
        <v>6.33986589221444E-4</v>
      </c>
      <c r="BF441">
        <v>6.5270875324271202E-4</v>
      </c>
    </row>
    <row r="442" spans="2:62" x14ac:dyDescent="0.35">
      <c r="B442" s="139" t="s">
        <v>265</v>
      </c>
      <c r="D442" t="s">
        <v>0</v>
      </c>
      <c r="E442" t="s">
        <v>194</v>
      </c>
      <c r="F442" t="s">
        <v>14</v>
      </c>
      <c r="G442" t="s">
        <v>11</v>
      </c>
      <c r="J442">
        <v>2.1607559575359699E-4</v>
      </c>
      <c r="K442">
        <v>2.1607559575359699E-4</v>
      </c>
      <c r="L442">
        <v>2.1607559575359699E-4</v>
      </c>
      <c r="M442">
        <v>2.16354574793511E-4</v>
      </c>
      <c r="N442">
        <v>2.1663427515432299E-4</v>
      </c>
      <c r="O442">
        <v>2.1691469963719699E-4</v>
      </c>
      <c r="P442">
        <v>2.1719585105782E-4</v>
      </c>
      <c r="Q442">
        <v>2.1747773224649599E-4</v>
      </c>
      <c r="R442">
        <v>2.1776034604824001E-4</v>
      </c>
      <c r="S442">
        <v>2.18043695322876E-4</v>
      </c>
      <c r="T442">
        <v>2.39065838763027E-4</v>
      </c>
      <c r="U442">
        <v>2.3941242692215799E-4</v>
      </c>
      <c r="V442">
        <v>2.3976002147982499E-4</v>
      </c>
      <c r="W442">
        <v>2.40108626825864E-4</v>
      </c>
      <c r="X442">
        <v>2.4045824737568299E-4</v>
      </c>
      <c r="Y442">
        <v>2.4080888757044299E-4</v>
      </c>
      <c r="Z442">
        <v>2.41160551877247E-4</v>
      </c>
      <c r="AA442">
        <v>2.4151324478933E-4</v>
      </c>
      <c r="AB442">
        <v>2.41866970826253E-4</v>
      </c>
      <c r="AC442">
        <v>2.42221734534089E-4</v>
      </c>
      <c r="AD442">
        <v>5.2908644657101596E-4</v>
      </c>
      <c r="AE442">
        <v>5.2914522346213699E-4</v>
      </c>
      <c r="AF442">
        <v>5.2923422250596098E-4</v>
      </c>
      <c r="AG442">
        <v>5.2936456871854399E-4</v>
      </c>
      <c r="AH442">
        <v>5.2951676047715299E-4</v>
      </c>
      <c r="AI442">
        <v>5.29664957039283E-4</v>
      </c>
      <c r="AJ442">
        <v>5.2982945687184504E-4</v>
      </c>
      <c r="AK442">
        <v>6.0466580478710404E-4</v>
      </c>
      <c r="AL442">
        <v>6.7959593604394002E-4</v>
      </c>
      <c r="AM442">
        <v>7.5655536929353597E-4</v>
      </c>
      <c r="AN442">
        <v>8.3169121924188904E-4</v>
      </c>
      <c r="AO442">
        <v>9.09010750127682E-4</v>
      </c>
      <c r="AP442">
        <v>9.0968710764613295E-4</v>
      </c>
      <c r="AQ442">
        <v>9.1043029474210198E-4</v>
      </c>
      <c r="AR442">
        <v>9.1123419809014197E-4</v>
      </c>
      <c r="AS442">
        <v>9.1197991622478402E-4</v>
      </c>
      <c r="AT442">
        <v>9.1258320276574995E-4</v>
      </c>
      <c r="AU442">
        <v>9.1320042916851005E-4</v>
      </c>
      <c r="AV442">
        <v>9.6773164341910196E-4</v>
      </c>
      <c r="AW442">
        <v>9.0487859769647003E-4</v>
      </c>
      <c r="AX442">
        <v>9.5478842838037103E-4</v>
      </c>
      <c r="AY442">
        <v>9.5528535900628005E-4</v>
      </c>
      <c r="AZ442">
        <v>9.5572786222613702E-4</v>
      </c>
      <c r="BA442">
        <v>9.5618863211978801E-4</v>
      </c>
      <c r="BB442">
        <v>9.5655291950567998E-4</v>
      </c>
      <c r="BC442">
        <v>9.5677081353386301E-4</v>
      </c>
      <c r="BD442">
        <v>9.5687195359352097E-4</v>
      </c>
      <c r="BE442">
        <v>9.8599649817369701E-4</v>
      </c>
      <c r="BF442">
        <v>1.0151138146549099E-3</v>
      </c>
    </row>
    <row r="443" spans="2:62" x14ac:dyDescent="0.35">
      <c r="B443" s="139" t="s">
        <v>265</v>
      </c>
      <c r="D443" t="s">
        <v>0</v>
      </c>
      <c r="E443" t="s">
        <v>194</v>
      </c>
      <c r="F443" t="s">
        <v>14</v>
      </c>
      <c r="G443" t="s">
        <v>12</v>
      </c>
      <c r="J443">
        <v>2.5181907055308499E-3</v>
      </c>
      <c r="K443">
        <v>2.5181907055308499E-3</v>
      </c>
      <c r="L443">
        <v>2.5181907055308499E-3</v>
      </c>
      <c r="M443">
        <v>2.5214419862823801E-3</v>
      </c>
      <c r="N443">
        <v>2.5247016734602601E-3</v>
      </c>
      <c r="O443">
        <v>2.5279697997098402E-3</v>
      </c>
      <c r="P443">
        <v>2.5312463978457399E-3</v>
      </c>
      <c r="Q443">
        <v>2.5345315008529199E-3</v>
      </c>
      <c r="R443">
        <v>2.5378251418877798E-3</v>
      </c>
      <c r="S443">
        <v>2.5411273542793201E-3</v>
      </c>
      <c r="T443">
        <v>2.7861238613429598E-3</v>
      </c>
      <c r="U443">
        <v>2.79016307307313E-3</v>
      </c>
      <c r="V443">
        <v>2.7942140135847398E-3</v>
      </c>
      <c r="W443">
        <v>2.7982767340378901E-3</v>
      </c>
      <c r="X443">
        <v>2.8023512858906599E-3</v>
      </c>
      <c r="Y443">
        <v>2.8064377209012898E-3</v>
      </c>
      <c r="Z443">
        <v>2.81053609113034E-3</v>
      </c>
      <c r="AA443">
        <v>2.8146464489429302E-3</v>
      </c>
      <c r="AB443">
        <v>2.8187688470109498E-3</v>
      </c>
      <c r="AC443">
        <v>2.82290333831534E-3</v>
      </c>
      <c r="AD443">
        <v>6.1660853810479302E-3</v>
      </c>
      <c r="AE443">
        <v>6.1667703793717998E-3</v>
      </c>
      <c r="AF443">
        <v>6.1678075930570297E-3</v>
      </c>
      <c r="AG443">
        <v>6.1693266753943101E-3</v>
      </c>
      <c r="AH443">
        <v>6.1711003503466004E-3</v>
      </c>
      <c r="AI443">
        <v>6.1728274644338998E-3</v>
      </c>
      <c r="AJ443">
        <v>6.1747445802839002E-3</v>
      </c>
      <c r="AK443">
        <v>7.0469032111501999E-3</v>
      </c>
      <c r="AL443">
        <v>7.9201548129199193E-3</v>
      </c>
      <c r="AM443">
        <v>8.8170563294292202E-3</v>
      </c>
      <c r="AN443">
        <v>9.6927054203513902E-3</v>
      </c>
      <c r="AO443">
        <v>1.0593803590894599E-2</v>
      </c>
      <c r="AP443">
        <v>1.0601686004503799E-2</v>
      </c>
      <c r="AQ443">
        <v>1.06103472641478E-2</v>
      </c>
      <c r="AR443">
        <v>1.0619716123838399E-2</v>
      </c>
      <c r="AS443">
        <v>1.0628406880742401E-2</v>
      </c>
      <c r="AT443">
        <v>1.06354377097212E-2</v>
      </c>
      <c r="AU443">
        <v>1.06426309967985E-2</v>
      </c>
      <c r="AV443">
        <v>1.12781493042141E-2</v>
      </c>
      <c r="AW443">
        <v>1.0865101111661101E-2</v>
      </c>
      <c r="AX443">
        <v>1.1464380792081201E-2</v>
      </c>
      <c r="AY443">
        <v>1.14703475610044E-2</v>
      </c>
      <c r="AZ443">
        <v>1.14756608066024E-2</v>
      </c>
      <c r="BA443">
        <v>1.14811933846703E-2</v>
      </c>
      <c r="BB443">
        <v>1.1485567473406099E-2</v>
      </c>
      <c r="BC443">
        <v>1.14881837808907E-2</v>
      </c>
      <c r="BD443">
        <v>1.14893981946004E-2</v>
      </c>
      <c r="BE443">
        <v>1.18391038042813E-2</v>
      </c>
      <c r="BF443">
        <v>1.21887226243904E-2</v>
      </c>
    </row>
    <row r="444" spans="2:62" x14ac:dyDescent="0.35">
      <c r="B444" s="139"/>
    </row>
    <row r="445" spans="2:62" s="1" customFormat="1" x14ac:dyDescent="0.35">
      <c r="B445" s="139"/>
      <c r="O445" s="1">
        <v>1975</v>
      </c>
      <c r="P445" s="1">
        <v>1976</v>
      </c>
      <c r="Q445" s="1">
        <v>1977</v>
      </c>
      <c r="R445" s="1">
        <v>1978</v>
      </c>
      <c r="S445" s="1">
        <v>1979</v>
      </c>
      <c r="T445" s="1">
        <v>1980</v>
      </c>
      <c r="U445" s="1">
        <v>1981</v>
      </c>
      <c r="V445" s="1">
        <v>1982</v>
      </c>
      <c r="W445" s="1">
        <v>1983</v>
      </c>
      <c r="X445" s="1">
        <v>1984</v>
      </c>
      <c r="Y445" s="1">
        <v>1985</v>
      </c>
      <c r="Z445" s="1">
        <v>1986</v>
      </c>
      <c r="AA445" s="1">
        <v>1987</v>
      </c>
      <c r="AB445" s="1">
        <v>1988</v>
      </c>
      <c r="AC445" s="1">
        <v>1989</v>
      </c>
      <c r="AD445" s="1">
        <v>1990</v>
      </c>
      <c r="AE445" s="1">
        <v>1991</v>
      </c>
      <c r="AF445" s="1">
        <v>1992</v>
      </c>
      <c r="AG445" s="1">
        <v>1993</v>
      </c>
      <c r="AH445" s="1">
        <v>1994</v>
      </c>
      <c r="AI445" s="1">
        <v>1995</v>
      </c>
      <c r="AJ445" s="1">
        <v>1996</v>
      </c>
      <c r="AK445" s="1">
        <v>1997</v>
      </c>
      <c r="AL445" s="1">
        <v>1998</v>
      </c>
      <c r="AM445" s="1">
        <v>1999</v>
      </c>
      <c r="AN445" s="1">
        <v>2000</v>
      </c>
      <c r="AO445" s="1">
        <v>2001</v>
      </c>
      <c r="AP445" s="1">
        <v>2002</v>
      </c>
      <c r="AQ445" s="1">
        <v>2003</v>
      </c>
      <c r="AR445" s="1">
        <v>2004</v>
      </c>
      <c r="AS445" s="1">
        <v>2005</v>
      </c>
      <c r="AT445" s="1">
        <v>2006</v>
      </c>
      <c r="AU445" s="1">
        <v>2007</v>
      </c>
      <c r="AV445" s="1">
        <v>2008</v>
      </c>
      <c r="AW445" s="1">
        <v>2009</v>
      </c>
      <c r="AX445" s="1">
        <v>2010</v>
      </c>
      <c r="AY445" s="1">
        <v>2011</v>
      </c>
      <c r="AZ445" s="1">
        <v>2012</v>
      </c>
      <c r="BA445" s="1">
        <v>2013</v>
      </c>
      <c r="BB445" s="1">
        <v>2014</v>
      </c>
      <c r="BC445" s="1">
        <v>2015</v>
      </c>
      <c r="BD445" s="1">
        <v>2016</v>
      </c>
      <c r="BE445" s="1">
        <v>2017</v>
      </c>
      <c r="BF445" s="1">
        <v>2018</v>
      </c>
      <c r="BG445" s="1">
        <v>2019</v>
      </c>
      <c r="BH445" s="1">
        <v>2020</v>
      </c>
      <c r="BI445" s="1">
        <v>2021</v>
      </c>
      <c r="BJ445" s="1">
        <v>2022</v>
      </c>
    </row>
    <row r="446" spans="2:62" x14ac:dyDescent="0.35">
      <c r="B446" s="139" t="s">
        <v>265</v>
      </c>
      <c r="D446" t="s">
        <v>193</v>
      </c>
      <c r="E446" t="s">
        <v>194</v>
      </c>
      <c r="F446" t="s">
        <v>15</v>
      </c>
      <c r="G446" t="s">
        <v>9</v>
      </c>
      <c r="O446">
        <v>6.1994614878214396E-4</v>
      </c>
      <c r="P446">
        <v>6.1994614878214396E-4</v>
      </c>
      <c r="Q446">
        <v>6.1994614878214396E-4</v>
      </c>
      <c r="R446">
        <v>6.1994614878214396E-4</v>
      </c>
      <c r="S446">
        <v>6.1994614878214396E-4</v>
      </c>
      <c r="T446">
        <v>6.7873414564941696E-4</v>
      </c>
      <c r="U446">
        <v>6.7873414564941696E-4</v>
      </c>
      <c r="V446">
        <v>6.7873414564941696E-4</v>
      </c>
      <c r="W446">
        <v>6.7873414564941696E-4</v>
      </c>
      <c r="X446">
        <v>6.8075407408503205E-4</v>
      </c>
      <c r="Y446">
        <v>6.8278606111430904E-4</v>
      </c>
      <c r="Z446">
        <v>6.8483021504183697E-4</v>
      </c>
      <c r="AA446">
        <v>6.8688664547308996E-4</v>
      </c>
      <c r="AB446">
        <v>6.8895546333401199E-4</v>
      </c>
      <c r="AC446">
        <v>6.9103678089096703E-4</v>
      </c>
      <c r="AD446">
        <v>1.51178903276047E-3</v>
      </c>
      <c r="AE446">
        <v>1.5119648681740799E-3</v>
      </c>
      <c r="AF446">
        <v>1.5121407444951E-3</v>
      </c>
      <c r="AG446">
        <v>1.5123442975423201E-3</v>
      </c>
      <c r="AH446">
        <v>1.51256647547475E-3</v>
      </c>
      <c r="AI446">
        <v>1.51285352555109E-3</v>
      </c>
      <c r="AJ446">
        <v>1.5132059440224801E-3</v>
      </c>
      <c r="AK446">
        <v>1.72682155105051E-3</v>
      </c>
      <c r="AL446">
        <v>1.94057892070389E-3</v>
      </c>
      <c r="AM446">
        <v>2.15997480339281E-3</v>
      </c>
      <c r="AN446">
        <v>2.37410817508382E-3</v>
      </c>
      <c r="AO446">
        <v>2.5938778004577401E-3</v>
      </c>
      <c r="AP446">
        <v>2.5948453937485599E-3</v>
      </c>
      <c r="AQ446">
        <v>2.59587436640989E-3</v>
      </c>
      <c r="AR446">
        <v>2.59721208800011E-3</v>
      </c>
      <c r="AS446">
        <v>2.5985333543809799E-3</v>
      </c>
      <c r="AT446">
        <v>2.5998184392418198E-3</v>
      </c>
      <c r="AU446">
        <v>2.6010183669963301E-3</v>
      </c>
      <c r="AV446">
        <v>2.7560143198376002E-3</v>
      </c>
      <c r="AW446">
        <v>2.45851597051655E-3</v>
      </c>
      <c r="AX446">
        <v>2.5937493592695202E-3</v>
      </c>
      <c r="AY446">
        <v>2.5946981991256798E-3</v>
      </c>
      <c r="AZ446">
        <v>2.5954803754239999E-3</v>
      </c>
      <c r="BA446">
        <v>2.59604634389964E-3</v>
      </c>
      <c r="BB446">
        <v>2.5963921728956599E-3</v>
      </c>
      <c r="BC446">
        <v>2.5966738654271699E-3</v>
      </c>
      <c r="BD446">
        <v>2.5967256859940301E-3</v>
      </c>
      <c r="BE446">
        <v>2.6756296885606999E-3</v>
      </c>
      <c r="BF446">
        <v>2.7544711310137698E-3</v>
      </c>
      <c r="BG446">
        <v>2.8334393861539002E-3</v>
      </c>
      <c r="BH446">
        <v>2.83377753236097E-3</v>
      </c>
      <c r="BI446">
        <v>2.83431060508191E-3</v>
      </c>
      <c r="BJ446">
        <v>2.83431060508191E-3</v>
      </c>
    </row>
    <row r="447" spans="2:62" x14ac:dyDescent="0.35">
      <c r="B447" s="139" t="s">
        <v>265</v>
      </c>
      <c r="D447" t="s">
        <v>193</v>
      </c>
      <c r="E447" t="s">
        <v>194</v>
      </c>
      <c r="F447" t="s">
        <v>15</v>
      </c>
      <c r="G447" t="s">
        <v>10</v>
      </c>
      <c r="O447">
        <v>1.97250083512943E-4</v>
      </c>
      <c r="P447">
        <v>1.97250083512943E-4</v>
      </c>
      <c r="Q447">
        <v>1.97250083512943E-4</v>
      </c>
      <c r="R447">
        <v>1.97250083512943E-4</v>
      </c>
      <c r="S447">
        <v>1.97250083512943E-4</v>
      </c>
      <c r="T447">
        <v>2.1595483281158399E-4</v>
      </c>
      <c r="U447">
        <v>2.1595483281158399E-4</v>
      </c>
      <c r="V447">
        <v>2.1595483281158399E-4</v>
      </c>
      <c r="W447">
        <v>2.1595483281158399E-4</v>
      </c>
      <c r="X447">
        <v>2.1659751936330799E-4</v>
      </c>
      <c r="Y447">
        <v>2.1724404263312599E-4</v>
      </c>
      <c r="Z447">
        <v>2.1789443708062801E-4</v>
      </c>
      <c r="AA447">
        <v>2.1854873757930901E-4</v>
      </c>
      <c r="AB447">
        <v>2.19206979422801E-4</v>
      </c>
      <c r="AC447">
        <v>2.19869198331222E-4</v>
      </c>
      <c r="AD447">
        <v>4.8101034832098699E-4</v>
      </c>
      <c r="AE447">
        <v>4.81066294389991E-4</v>
      </c>
      <c r="AF447">
        <v>4.8112225347462698E-4</v>
      </c>
      <c r="AG447">
        <v>4.8118701854437101E-4</v>
      </c>
      <c r="AH447">
        <v>4.8125770954844199E-4</v>
      </c>
      <c r="AI447">
        <v>4.81349041112709E-4</v>
      </c>
      <c r="AJ447">
        <v>4.8146117113085702E-4</v>
      </c>
      <c r="AK447">
        <v>5.4942787502718798E-4</v>
      </c>
      <c r="AL447">
        <v>6.1743968395360004E-4</v>
      </c>
      <c r="AM447">
        <v>6.8724551510167297E-4</v>
      </c>
      <c r="AN447">
        <v>7.5537695769863902E-4</v>
      </c>
      <c r="AO447">
        <v>8.2530170365241603E-4</v>
      </c>
      <c r="AP447">
        <v>8.2560956564622695E-4</v>
      </c>
      <c r="AQ447">
        <v>8.2593695689428797E-4</v>
      </c>
      <c r="AR447">
        <v>8.2636258369414301E-4</v>
      </c>
      <c r="AS447">
        <v>8.2678297489179899E-4</v>
      </c>
      <c r="AT447">
        <v>8.2719185410916199E-4</v>
      </c>
      <c r="AU447">
        <v>8.2757363864037101E-4</v>
      </c>
      <c r="AV447">
        <v>8.7688915532221304E-4</v>
      </c>
      <c r="AW447">
        <v>8.0382196881641102E-4</v>
      </c>
      <c r="AX447">
        <v>8.4803708480538098E-4</v>
      </c>
      <c r="AY447">
        <v>8.48347311922233E-4</v>
      </c>
      <c r="AZ447">
        <v>8.4860304769927202E-4</v>
      </c>
      <c r="BA447">
        <v>8.4878809343411001E-4</v>
      </c>
      <c r="BB447">
        <v>8.4890116365524701E-4</v>
      </c>
      <c r="BC447">
        <v>8.4899326419394204E-4</v>
      </c>
      <c r="BD447">
        <v>8.4901020714268796E-4</v>
      </c>
      <c r="BE447">
        <v>8.7480819725186505E-4</v>
      </c>
      <c r="BF447">
        <v>9.0058573307305102E-4</v>
      </c>
      <c r="BG447">
        <v>9.2640473082696798E-4</v>
      </c>
      <c r="BH447">
        <v>9.2651528912846904E-4</v>
      </c>
      <c r="BI447">
        <v>9.2668957946019995E-4</v>
      </c>
      <c r="BJ447">
        <v>9.2668957946019995E-4</v>
      </c>
    </row>
    <row r="448" spans="2:62" x14ac:dyDescent="0.35">
      <c r="B448" s="139" t="s">
        <v>265</v>
      </c>
      <c r="D448" t="s">
        <v>193</v>
      </c>
      <c r="E448" t="s">
        <v>194</v>
      </c>
      <c r="F448" t="s">
        <v>15</v>
      </c>
      <c r="G448" t="s">
        <v>11</v>
      </c>
      <c r="O448">
        <v>9.8599680854296806E-5</v>
      </c>
      <c r="P448">
        <v>9.8599680854296806E-5</v>
      </c>
      <c r="Q448">
        <v>9.8599680854296806E-5</v>
      </c>
      <c r="R448">
        <v>9.8599680854296806E-5</v>
      </c>
      <c r="S448">
        <v>9.8599680854296806E-5</v>
      </c>
      <c r="T448">
        <v>1.0794965059048E-4</v>
      </c>
      <c r="U448">
        <v>1.0794965059048E-4</v>
      </c>
      <c r="V448">
        <v>1.0794965059048E-4</v>
      </c>
      <c r="W448">
        <v>1.0794965059048E-4</v>
      </c>
      <c r="X448">
        <v>1.08270911234637E-4</v>
      </c>
      <c r="Y448">
        <v>1.08594089744545E-4</v>
      </c>
      <c r="Z448">
        <v>1.08919203345569E-4</v>
      </c>
      <c r="AA448">
        <v>1.09246269469972E-4</v>
      </c>
      <c r="AB448">
        <v>1.0957530576003201E-4</v>
      </c>
      <c r="AC448">
        <v>1.09906330071217E-4</v>
      </c>
      <c r="AD448">
        <v>2.4044332954085401E-4</v>
      </c>
      <c r="AE448">
        <v>2.4047129538224001E-4</v>
      </c>
      <c r="AF448">
        <v>2.4049926772976799E-4</v>
      </c>
      <c r="AG448">
        <v>2.4053164193764501E-4</v>
      </c>
      <c r="AH448">
        <v>2.4056697835077301E-4</v>
      </c>
      <c r="AI448">
        <v>2.40612632390195E-4</v>
      </c>
      <c r="AJ448">
        <v>2.4066868298245199E-4</v>
      </c>
      <c r="AK448">
        <v>2.7464329629336097E-4</v>
      </c>
      <c r="AL448">
        <v>3.0864045632005103E-4</v>
      </c>
      <c r="AM448">
        <v>3.4353439679596099E-4</v>
      </c>
      <c r="AN448">
        <v>3.7759135827634998E-4</v>
      </c>
      <c r="AO448">
        <v>4.1254474086595901E-4</v>
      </c>
      <c r="AP448">
        <v>4.1269863228033098E-4</v>
      </c>
      <c r="AQ448">
        <v>4.1286228581090799E-4</v>
      </c>
      <c r="AR448">
        <v>4.1307504448700701E-4</v>
      </c>
      <c r="AS448">
        <v>4.1328518603516102E-4</v>
      </c>
      <c r="AT448">
        <v>4.1348957307329001E-4</v>
      </c>
      <c r="AU448">
        <v>4.1368041625196902E-4</v>
      </c>
      <c r="AV448">
        <v>4.38331833982169E-4</v>
      </c>
      <c r="AW448">
        <v>4.0188519834167402E-4</v>
      </c>
      <c r="AX448">
        <v>4.23991337945064E-4</v>
      </c>
      <c r="AY448">
        <v>4.2414644155161399E-4</v>
      </c>
      <c r="AZ448">
        <v>4.24274301236302E-4</v>
      </c>
      <c r="BA448">
        <v>4.2436681816757798E-4</v>
      </c>
      <c r="BB448">
        <v>4.2442334965093098E-4</v>
      </c>
      <c r="BC448">
        <v>4.2446939696575499E-4</v>
      </c>
      <c r="BD448">
        <v>4.24477867896609E-4</v>
      </c>
      <c r="BE448">
        <v>4.3737603536907801E-4</v>
      </c>
      <c r="BF448">
        <v>4.5026397635371002E-4</v>
      </c>
      <c r="BG448">
        <v>4.6317264697463698E-4</v>
      </c>
      <c r="BH448">
        <v>4.6322792257875198E-4</v>
      </c>
      <c r="BI448">
        <v>4.6331506215350099E-4</v>
      </c>
      <c r="BJ448">
        <v>4.6331506215350099E-4</v>
      </c>
    </row>
    <row r="449" spans="2:62" x14ac:dyDescent="0.35">
      <c r="B449" s="139" t="s">
        <v>265</v>
      </c>
      <c r="D449" t="s">
        <v>193</v>
      </c>
      <c r="E449" t="s">
        <v>194</v>
      </c>
      <c r="F449" t="s">
        <v>15</v>
      </c>
      <c r="G449" t="s">
        <v>12</v>
      </c>
      <c r="O449">
        <v>3.5781038595534398E-4</v>
      </c>
      <c r="P449">
        <v>3.5781038595534398E-4</v>
      </c>
      <c r="Q449">
        <v>3.5781038595534398E-4</v>
      </c>
      <c r="R449">
        <v>3.5781038595534398E-4</v>
      </c>
      <c r="S449">
        <v>3.5781038595534398E-4</v>
      </c>
      <c r="T449">
        <v>3.9174068117524703E-4</v>
      </c>
      <c r="U449">
        <v>3.9174068117524703E-4</v>
      </c>
      <c r="V449">
        <v>3.9174068117524703E-4</v>
      </c>
      <c r="W449">
        <v>3.9174068117524703E-4</v>
      </c>
      <c r="X449">
        <v>3.9290651045666001E-4</v>
      </c>
      <c r="Y449">
        <v>3.94079299520082E-4</v>
      </c>
      <c r="Z449">
        <v>3.9525911087498402E-4</v>
      </c>
      <c r="AA449">
        <v>3.9644600778166198E-4</v>
      </c>
      <c r="AB449">
        <v>3.9764005426254102E-4</v>
      </c>
      <c r="AC449">
        <v>3.98841315113686E-4</v>
      </c>
      <c r="AD449">
        <v>8.7254968573918801E-4</v>
      </c>
      <c r="AE449">
        <v>8.7265117154941704E-4</v>
      </c>
      <c r="AF449">
        <v>8.7275268096991801E-4</v>
      </c>
      <c r="AG449">
        <v>8.7287016439090799E-4</v>
      </c>
      <c r="AH449">
        <v>8.7299839741874499E-4</v>
      </c>
      <c r="AI449">
        <v>8.7316407229035096E-4</v>
      </c>
      <c r="AJ449">
        <v>8.7336747542385697E-4</v>
      </c>
      <c r="AK449">
        <v>9.9665864022411492E-4</v>
      </c>
      <c r="AL449">
        <v>1.1200316252595499E-3</v>
      </c>
      <c r="AM449">
        <v>1.24665895509481E-3</v>
      </c>
      <c r="AN449">
        <v>1.3702489548410701E-3</v>
      </c>
      <c r="AO449">
        <v>1.4970919953709301E-3</v>
      </c>
      <c r="AP449">
        <v>1.4976504550524899E-3</v>
      </c>
      <c r="AQ449">
        <v>1.49824434067596E-3</v>
      </c>
      <c r="AR449">
        <v>1.49901642496012E-3</v>
      </c>
      <c r="AS449">
        <v>1.49977901189548E-3</v>
      </c>
      <c r="AT449">
        <v>1.5005207161724501E-3</v>
      </c>
      <c r="AU449">
        <v>1.5012132708625699E-3</v>
      </c>
      <c r="AV449">
        <v>1.59067130171992E-3</v>
      </c>
      <c r="AW449">
        <v>1.3378789539462701E-3</v>
      </c>
      <c r="AX449">
        <v>1.41147046478173E-3</v>
      </c>
      <c r="AY449">
        <v>1.4119868058954099E-3</v>
      </c>
      <c r="AZ449">
        <v>1.4124124517811199E-3</v>
      </c>
      <c r="BA449">
        <v>1.41272044136559E-3</v>
      </c>
      <c r="BB449">
        <v>1.41290863511376E-3</v>
      </c>
      <c r="BC449">
        <v>1.41306192698329E-3</v>
      </c>
      <c r="BD449">
        <v>1.41309012677805E-3</v>
      </c>
      <c r="BE449">
        <v>1.4560282267058299E-3</v>
      </c>
      <c r="BF449">
        <v>1.4989322825759901E-3</v>
      </c>
      <c r="BG449">
        <v>1.54190534756675E-3</v>
      </c>
      <c r="BH449">
        <v>1.54208936048317E-3</v>
      </c>
      <c r="BI449">
        <v>1.54237944880589E-3</v>
      </c>
      <c r="BJ449">
        <v>1.54237944880589E-3</v>
      </c>
    </row>
    <row r="450" spans="2:62" x14ac:dyDescent="0.35">
      <c r="B450" s="139"/>
    </row>
    <row r="451" spans="2:62" s="1" customFormat="1" x14ac:dyDescent="0.35">
      <c r="B451" s="139"/>
      <c r="J451" s="1">
        <v>1970</v>
      </c>
      <c r="K451" s="1">
        <v>1971</v>
      </c>
      <c r="L451" s="1">
        <v>1972</v>
      </c>
      <c r="M451" s="1">
        <v>1973</v>
      </c>
      <c r="N451" s="1">
        <v>1974</v>
      </c>
      <c r="O451" s="1">
        <v>1975</v>
      </c>
      <c r="P451" s="1">
        <v>1976</v>
      </c>
      <c r="Q451" s="1">
        <v>1977</v>
      </c>
      <c r="R451" s="1">
        <v>1978</v>
      </c>
      <c r="S451" s="1">
        <v>1979</v>
      </c>
      <c r="T451" s="1">
        <v>1980</v>
      </c>
      <c r="U451" s="1">
        <v>1981</v>
      </c>
      <c r="V451" s="1">
        <v>1982</v>
      </c>
      <c r="W451" s="1">
        <v>1983</v>
      </c>
      <c r="X451" s="1">
        <v>1984</v>
      </c>
      <c r="Y451" s="1">
        <v>1985</v>
      </c>
      <c r="Z451" s="1">
        <v>1986</v>
      </c>
      <c r="AA451" s="1">
        <v>1987</v>
      </c>
      <c r="AB451" s="1">
        <v>1988</v>
      </c>
      <c r="AC451" s="1">
        <v>1989</v>
      </c>
      <c r="AD451" s="1">
        <v>1990</v>
      </c>
      <c r="AE451" s="1">
        <v>1991</v>
      </c>
      <c r="AF451" s="1">
        <v>1992</v>
      </c>
      <c r="AG451" s="1">
        <v>1993</v>
      </c>
      <c r="AH451" s="1">
        <v>1994</v>
      </c>
      <c r="AI451" s="1">
        <v>1995</v>
      </c>
      <c r="AJ451" s="1">
        <v>1996</v>
      </c>
      <c r="AK451" s="1">
        <v>1997</v>
      </c>
      <c r="AL451" s="1">
        <v>1998</v>
      </c>
      <c r="AM451" s="1">
        <v>1999</v>
      </c>
      <c r="AN451" s="1">
        <v>2000</v>
      </c>
      <c r="AO451" s="1">
        <v>2001</v>
      </c>
      <c r="AP451" s="1">
        <v>2002</v>
      </c>
      <c r="AQ451" s="1">
        <v>2003</v>
      </c>
      <c r="AR451" s="1">
        <v>2004</v>
      </c>
      <c r="AS451" s="1">
        <v>2005</v>
      </c>
      <c r="AT451" s="1">
        <v>2006</v>
      </c>
      <c r="AU451" s="1">
        <v>2007</v>
      </c>
      <c r="AV451" s="1">
        <v>2008</v>
      </c>
      <c r="AW451" s="1">
        <v>2009</v>
      </c>
      <c r="AX451" s="1">
        <v>2010</v>
      </c>
      <c r="AY451" s="1">
        <v>2011</v>
      </c>
      <c r="AZ451" s="1">
        <v>2012</v>
      </c>
      <c r="BA451" s="1">
        <v>2013</v>
      </c>
      <c r="BB451" s="1">
        <v>2014</v>
      </c>
      <c r="BC451" s="1">
        <v>2015</v>
      </c>
      <c r="BD451" s="1">
        <v>2016</v>
      </c>
      <c r="BE451" s="1">
        <v>2017</v>
      </c>
      <c r="BF451" s="1">
        <v>2018</v>
      </c>
    </row>
    <row r="452" spans="2:62" x14ac:dyDescent="0.35">
      <c r="B452" s="139" t="s">
        <v>265</v>
      </c>
      <c r="D452" t="s">
        <v>0</v>
      </c>
      <c r="E452" t="s">
        <v>194</v>
      </c>
      <c r="F452" t="s">
        <v>15</v>
      </c>
      <c r="G452" t="s">
        <v>9</v>
      </c>
      <c r="J452">
        <v>8.8812305778812703E-4</v>
      </c>
      <c r="K452">
        <v>8.8812305778812703E-4</v>
      </c>
      <c r="L452">
        <v>8.8812305778812703E-4</v>
      </c>
      <c r="M452">
        <v>8.8926972924411696E-4</v>
      </c>
      <c r="N452">
        <v>8.9041936550378895E-4</v>
      </c>
      <c r="O452">
        <v>8.9157197808060595E-4</v>
      </c>
      <c r="P452">
        <v>8.9272757854772205E-4</v>
      </c>
      <c r="Q452">
        <v>8.9388617853837103E-4</v>
      </c>
      <c r="R452">
        <v>8.9504778974625802E-4</v>
      </c>
      <c r="S452">
        <v>8.9621242392594997E-4</v>
      </c>
      <c r="T452">
        <v>9.8261852753155402E-4</v>
      </c>
      <c r="U452">
        <v>9.8404308885050897E-4</v>
      </c>
      <c r="V452">
        <v>9.854717867113119E-4</v>
      </c>
      <c r="W452">
        <v>9.8690463915726296E-4</v>
      </c>
      <c r="X452">
        <v>9.8834166433675206E-4</v>
      </c>
      <c r="Y452">
        <v>9.8978288050402693E-4</v>
      </c>
      <c r="Z452">
        <v>9.9122830601996396E-4</v>
      </c>
      <c r="AA452">
        <v>9.9267795935285104E-4</v>
      </c>
      <c r="AB452">
        <v>9.9413185907917096E-4</v>
      </c>
      <c r="AC452">
        <v>9.9559002388439704E-4</v>
      </c>
      <c r="AD452">
        <v>2.17467350315095E-3</v>
      </c>
      <c r="AE452">
        <v>2.17491509041622E-3</v>
      </c>
      <c r="AF452">
        <v>2.1752808980525099E-3</v>
      </c>
      <c r="AG452">
        <v>2.1758166525716002E-3</v>
      </c>
      <c r="AH452">
        <v>2.1764421975784499E-3</v>
      </c>
      <c r="AI452">
        <v>2.17705132135966E-3</v>
      </c>
      <c r="AJ452">
        <v>2.1777274555329399E-3</v>
      </c>
      <c r="AK452">
        <v>2.4853229797400702E-3</v>
      </c>
      <c r="AL452">
        <v>2.79330397620658E-3</v>
      </c>
      <c r="AM452">
        <v>3.1096258956019298E-3</v>
      </c>
      <c r="AN452">
        <v>3.4184524457401399E-3</v>
      </c>
      <c r="AO452">
        <v>3.7362544536787899E-3</v>
      </c>
      <c r="AP452">
        <v>3.73903444697396E-3</v>
      </c>
      <c r="AQ452">
        <v>3.7420891260268102E-3</v>
      </c>
      <c r="AR452">
        <v>3.74539336358838E-3</v>
      </c>
      <c r="AS452">
        <v>3.7484584458234902E-3</v>
      </c>
      <c r="AT452">
        <v>3.7509380996947001E-3</v>
      </c>
      <c r="AU452">
        <v>3.7534750497757899E-3</v>
      </c>
      <c r="AV452">
        <v>3.9776115542997101E-3</v>
      </c>
      <c r="AW452">
        <v>3.7127754198923099E-3</v>
      </c>
      <c r="AX452">
        <v>3.9175586836869202E-3</v>
      </c>
      <c r="AY452">
        <v>3.9195976221897896E-3</v>
      </c>
      <c r="AZ452">
        <v>3.9214132415249098E-3</v>
      </c>
      <c r="BA452">
        <v>3.9233038102042097E-3</v>
      </c>
      <c r="BB452">
        <v>3.9247985049130404E-3</v>
      </c>
      <c r="BC452">
        <v>3.9256925382055103E-3</v>
      </c>
      <c r="BD452">
        <v>3.9261075224126902E-3</v>
      </c>
      <c r="BE452">
        <v>4.0456074127936904E-3</v>
      </c>
      <c r="BF452">
        <v>4.1650776458170696E-3</v>
      </c>
    </row>
    <row r="453" spans="2:62" x14ac:dyDescent="0.35">
      <c r="B453" s="139" t="s">
        <v>265</v>
      </c>
      <c r="D453" t="s">
        <v>0</v>
      </c>
      <c r="E453" t="s">
        <v>194</v>
      </c>
      <c r="F453" t="s">
        <v>15</v>
      </c>
      <c r="G453" t="s">
        <v>10</v>
      </c>
      <c r="J453">
        <v>2.7796767504953499E-4</v>
      </c>
      <c r="K453">
        <v>2.7796767504953499E-4</v>
      </c>
      <c r="L453">
        <v>2.7796767504953499E-4</v>
      </c>
      <c r="M453">
        <v>2.78326564052441E-4</v>
      </c>
      <c r="N453">
        <v>2.7868638098935199E-4</v>
      </c>
      <c r="O453">
        <v>2.7904712946379102E-4</v>
      </c>
      <c r="P453">
        <v>2.7940881309795998E-4</v>
      </c>
      <c r="Q453">
        <v>2.7977143553286802E-4</v>
      </c>
      <c r="R453">
        <v>2.8013500042844898E-4</v>
      </c>
      <c r="S453">
        <v>2.8049951146368599E-4</v>
      </c>
      <c r="T453">
        <v>3.0754317790013198E-4</v>
      </c>
      <c r="U453">
        <v>3.0798904178613699E-4</v>
      </c>
      <c r="V453">
        <v>3.08436200340611E-4</v>
      </c>
      <c r="W453">
        <v>3.08884659210806E-4</v>
      </c>
      <c r="X453">
        <v>3.0933442407686502E-4</v>
      </c>
      <c r="Y453">
        <v>3.0978550065206302E-4</v>
      </c>
      <c r="Z453">
        <v>3.1023789468304699E-4</v>
      </c>
      <c r="AA453">
        <v>3.1069161195008201E-4</v>
      </c>
      <c r="AB453">
        <v>3.11146658267297E-4</v>
      </c>
      <c r="AC453">
        <v>3.1160303948293301E-4</v>
      </c>
      <c r="AD453">
        <v>6.8063646401454703E-4</v>
      </c>
      <c r="AE453">
        <v>6.8071207679124403E-4</v>
      </c>
      <c r="AF453">
        <v>6.8082656846813795E-4</v>
      </c>
      <c r="AG453">
        <v>6.8099425067924795E-4</v>
      </c>
      <c r="AH453">
        <v>6.8119003581247899E-4</v>
      </c>
      <c r="AI453">
        <v>6.8138068137650902E-4</v>
      </c>
      <c r="AJ453">
        <v>6.8159230007339903E-4</v>
      </c>
      <c r="AK453">
        <v>7.7786455870886505E-4</v>
      </c>
      <c r="AL453">
        <v>8.7425746371962295E-4</v>
      </c>
      <c r="AM453">
        <v>9.7326093821617997E-4</v>
      </c>
      <c r="AN453">
        <v>1.0699184873955499E-3</v>
      </c>
      <c r="AO453">
        <v>1.1693852048713801E-3</v>
      </c>
      <c r="AP453">
        <v>1.17025529631438E-3</v>
      </c>
      <c r="AQ453">
        <v>1.17121135980907E-3</v>
      </c>
      <c r="AR453">
        <v>1.17224553094644E-3</v>
      </c>
      <c r="AS453">
        <v>1.17320485046332E-3</v>
      </c>
      <c r="AT453">
        <v>1.1739809406857999E-3</v>
      </c>
      <c r="AU453">
        <v>1.17477496366446E-3</v>
      </c>
      <c r="AV453">
        <v>1.24492594388043E-3</v>
      </c>
      <c r="AW453">
        <v>1.1495268856165899E-3</v>
      </c>
      <c r="AX453">
        <v>1.21293063101821E-3</v>
      </c>
      <c r="AY453">
        <v>1.21356191472435E-3</v>
      </c>
      <c r="AZ453">
        <v>1.21412405571154E-3</v>
      </c>
      <c r="BA453">
        <v>1.21470940205766E-3</v>
      </c>
      <c r="BB453">
        <v>1.215172180319E-3</v>
      </c>
      <c r="BC453">
        <v>1.21544898545535E-3</v>
      </c>
      <c r="BD453">
        <v>1.21557747033507E-3</v>
      </c>
      <c r="BE453">
        <v>1.2525762977042699E-3</v>
      </c>
      <c r="BF453">
        <v>1.2895659427432399E-3</v>
      </c>
    </row>
    <row r="454" spans="2:62" x14ac:dyDescent="0.35">
      <c r="B454" s="139" t="s">
        <v>265</v>
      </c>
      <c r="D454" t="s">
        <v>0</v>
      </c>
      <c r="E454" t="s">
        <v>194</v>
      </c>
      <c r="F454" t="s">
        <v>15</v>
      </c>
      <c r="G454" t="s">
        <v>11</v>
      </c>
      <c r="J454">
        <v>1.38955872189912E-4</v>
      </c>
      <c r="K454">
        <v>1.38955872189912E-4</v>
      </c>
      <c r="L454">
        <v>1.38955872189912E-4</v>
      </c>
      <c r="M454">
        <v>1.3913528058482401E-4</v>
      </c>
      <c r="N454">
        <v>1.3931515285338299E-4</v>
      </c>
      <c r="O454">
        <v>1.3949549079698699E-4</v>
      </c>
      <c r="P454">
        <v>1.39676296226373E-4</v>
      </c>
      <c r="Q454">
        <v>1.3985757096167999E-4</v>
      </c>
      <c r="R454">
        <v>1.4003931683250501E-4</v>
      </c>
      <c r="S454">
        <v>1.4022153567797E-4</v>
      </c>
      <c r="T454">
        <v>1.5374064812951599E-4</v>
      </c>
      <c r="U454">
        <v>1.53963535215745E-4</v>
      </c>
      <c r="V454">
        <v>1.54187069505957E-4</v>
      </c>
      <c r="W454">
        <v>1.5441125382321E-4</v>
      </c>
      <c r="X454">
        <v>1.54636091007003E-4</v>
      </c>
      <c r="Y454">
        <v>1.54861583913399E-4</v>
      </c>
      <c r="Z454">
        <v>1.55087735415143E-4</v>
      </c>
      <c r="AA454">
        <v>1.5531454840178699E-4</v>
      </c>
      <c r="AB454">
        <v>1.5554202577981101E-4</v>
      </c>
      <c r="AC454">
        <v>1.55770170472745E-4</v>
      </c>
      <c r="AD454">
        <v>3.4024975560393802E-4</v>
      </c>
      <c r="AE454">
        <v>3.4028755438515501E-4</v>
      </c>
      <c r="AF454">
        <v>3.4034478870500302E-4</v>
      </c>
      <c r="AG454">
        <v>3.4042861294064999E-4</v>
      </c>
      <c r="AH454">
        <v>3.4052648581002297E-4</v>
      </c>
      <c r="AI454">
        <v>3.4062178941186898E-4</v>
      </c>
      <c r="AJ454">
        <v>3.4072757747011299E-4</v>
      </c>
      <c r="AK454">
        <v>3.8885402117979902E-4</v>
      </c>
      <c r="AL454">
        <v>4.3704077593933099E-4</v>
      </c>
      <c r="AM454">
        <v>4.8653255280169198E-4</v>
      </c>
      <c r="AN454">
        <v>5.34851603020625E-4</v>
      </c>
      <c r="AO454">
        <v>5.8457495476740005E-4</v>
      </c>
      <c r="AP454">
        <v>5.8500991295210795E-4</v>
      </c>
      <c r="AQ454">
        <v>5.8548784851331895E-4</v>
      </c>
      <c r="AR454">
        <v>5.8600483003774198E-4</v>
      </c>
      <c r="AS454">
        <v>5.8648439328247404E-4</v>
      </c>
      <c r="AT454">
        <v>5.8687236031404997E-4</v>
      </c>
      <c r="AU454">
        <v>5.8726929191956097E-4</v>
      </c>
      <c r="AV454">
        <v>6.22337724388015E-4</v>
      </c>
      <c r="AW454">
        <v>5.7463958815394704E-4</v>
      </c>
      <c r="AX454">
        <v>6.0633462947997697E-4</v>
      </c>
      <c r="AY454">
        <v>6.0665020331600403E-4</v>
      </c>
      <c r="AZ454">
        <v>6.0693121324226597E-4</v>
      </c>
      <c r="BA454">
        <v>6.0722382334774995E-4</v>
      </c>
      <c r="BB454">
        <v>6.0745516261683104E-4</v>
      </c>
      <c r="BC454">
        <v>6.0759353536090396E-4</v>
      </c>
      <c r="BD454">
        <v>6.07657763957288E-4</v>
      </c>
      <c r="BE454">
        <v>6.2615319123927795E-4</v>
      </c>
      <c r="BF454">
        <v>6.4464402834549803E-4</v>
      </c>
    </row>
    <row r="455" spans="2:62" x14ac:dyDescent="0.35">
      <c r="B455" s="139" t="s">
        <v>265</v>
      </c>
      <c r="D455" t="s">
        <v>0</v>
      </c>
      <c r="E455" t="s">
        <v>194</v>
      </c>
      <c r="F455" t="s">
        <v>15</v>
      </c>
      <c r="G455" t="s">
        <v>12</v>
      </c>
      <c r="J455">
        <v>5.0114664611297698E-4</v>
      </c>
      <c r="K455">
        <v>5.0114664611297698E-4</v>
      </c>
      <c r="L455">
        <v>5.0114664611297698E-4</v>
      </c>
      <c r="M455">
        <v>5.0179368544983898E-4</v>
      </c>
      <c r="N455">
        <v>5.0244239775466305E-4</v>
      </c>
      <c r="O455">
        <v>5.0309278952422E-4</v>
      </c>
      <c r="P455">
        <v>5.0374486728896599E-4</v>
      </c>
      <c r="Q455">
        <v>5.0439863761325698E-4</v>
      </c>
      <c r="R455">
        <v>5.0505410709557102E-4</v>
      </c>
      <c r="S455">
        <v>5.0571128236873001E-4</v>
      </c>
      <c r="T455">
        <v>5.5446818451862295E-4</v>
      </c>
      <c r="U455">
        <v>5.5527203047320696E-4</v>
      </c>
      <c r="V455">
        <v>5.5607821057963695E-4</v>
      </c>
      <c r="W455">
        <v>5.5688673501931498E-4</v>
      </c>
      <c r="X455">
        <v>5.5769761403294505E-4</v>
      </c>
      <c r="Y455">
        <v>5.5851085792096205E-4</v>
      </c>
      <c r="Z455">
        <v>5.59326477043972E-4</v>
      </c>
      <c r="AA455">
        <v>5.6014448182318795E-4</v>
      </c>
      <c r="AB455">
        <v>5.6096488274087698E-4</v>
      </c>
      <c r="AC455">
        <v>5.6178769034080504E-4</v>
      </c>
      <c r="AD455">
        <v>1.22711635841218E-3</v>
      </c>
      <c r="AE455">
        <v>1.2272526803404E-3</v>
      </c>
      <c r="AF455">
        <v>1.22745909685942E-3</v>
      </c>
      <c r="AG455">
        <v>1.22776141034855E-3</v>
      </c>
      <c r="AH455">
        <v>1.22811439046705E-3</v>
      </c>
      <c r="AI455">
        <v>1.22845810447981E-3</v>
      </c>
      <c r="AJ455">
        <v>1.2288396308575899E-3</v>
      </c>
      <c r="AK455">
        <v>1.40240844428271E-3</v>
      </c>
      <c r="AL455">
        <v>1.57619477050434E-3</v>
      </c>
      <c r="AM455">
        <v>1.7546876804754E-3</v>
      </c>
      <c r="AN455">
        <v>1.92895113245451E-3</v>
      </c>
      <c r="AO455">
        <v>2.10827922106768E-3</v>
      </c>
      <c r="AP455">
        <v>2.1098479049385401E-3</v>
      </c>
      <c r="AQ455">
        <v>2.1115715874269799E-3</v>
      </c>
      <c r="AR455">
        <v>2.11343608982608E-3</v>
      </c>
      <c r="AS455">
        <v>2.1151656425819898E-3</v>
      </c>
      <c r="AT455">
        <v>2.1165648520836298E-3</v>
      </c>
      <c r="AU455">
        <v>2.1179963924691002E-3</v>
      </c>
      <c r="AV455">
        <v>2.2444712728684401E-3</v>
      </c>
      <c r="AW455">
        <v>2.0840040879152402E-3</v>
      </c>
      <c r="AX455">
        <v>2.19895021597838E-3</v>
      </c>
      <c r="AY455">
        <v>2.2000946849253002E-3</v>
      </c>
      <c r="AZ455">
        <v>2.2011138034252302E-3</v>
      </c>
      <c r="BA455">
        <v>2.2021749914612801E-3</v>
      </c>
      <c r="BB455">
        <v>2.2030139729592498E-3</v>
      </c>
      <c r="BC455">
        <v>2.2035157994436199E-3</v>
      </c>
      <c r="BD455">
        <v>2.2037487326772298E-3</v>
      </c>
      <c r="BE455">
        <v>2.2708247693060801E-3</v>
      </c>
      <c r="BF455">
        <v>2.33788415907443E-3</v>
      </c>
    </row>
    <row r="459" spans="2:62" x14ac:dyDescent="0.35">
      <c r="D459" s="1" t="s">
        <v>200</v>
      </c>
      <c r="K459">
        <v>1971</v>
      </c>
      <c r="L459">
        <v>1972</v>
      </c>
      <c r="M459">
        <v>1973</v>
      </c>
      <c r="N459">
        <v>1974</v>
      </c>
      <c r="O459">
        <v>1975</v>
      </c>
      <c r="P459">
        <v>1976</v>
      </c>
      <c r="Q459">
        <v>1977</v>
      </c>
      <c r="R459">
        <v>1978</v>
      </c>
      <c r="S459">
        <v>1979</v>
      </c>
      <c r="T459">
        <v>1980</v>
      </c>
      <c r="U459">
        <v>1981</v>
      </c>
      <c r="V459">
        <v>1982</v>
      </c>
      <c r="W459">
        <v>1983</v>
      </c>
      <c r="X459">
        <v>1984</v>
      </c>
      <c r="Y459">
        <v>1985</v>
      </c>
      <c r="Z459">
        <v>1986</v>
      </c>
      <c r="AA459">
        <v>1987</v>
      </c>
      <c r="AB459">
        <v>1988</v>
      </c>
      <c r="AC459">
        <v>1989</v>
      </c>
      <c r="AD459">
        <v>1990</v>
      </c>
      <c r="AE459">
        <v>1991</v>
      </c>
      <c r="AF459">
        <v>1992</v>
      </c>
      <c r="AG459">
        <v>1993</v>
      </c>
      <c r="AH459">
        <v>1994</v>
      </c>
      <c r="AI459">
        <v>1995</v>
      </c>
      <c r="AJ459">
        <v>1996</v>
      </c>
      <c r="AK459">
        <v>1997</v>
      </c>
      <c r="AL459">
        <v>1998</v>
      </c>
      <c r="AM459">
        <v>1999</v>
      </c>
      <c r="AN459">
        <v>2000</v>
      </c>
      <c r="AO459">
        <v>2001</v>
      </c>
      <c r="AP459">
        <v>2002</v>
      </c>
      <c r="AQ459">
        <v>2003</v>
      </c>
      <c r="AR459">
        <v>2004</v>
      </c>
      <c r="AS459">
        <v>2005</v>
      </c>
      <c r="AT459">
        <v>2006</v>
      </c>
      <c r="AU459">
        <v>2007</v>
      </c>
      <c r="AV459">
        <v>2008</v>
      </c>
      <c r="AW459">
        <v>2009</v>
      </c>
      <c r="AX459">
        <v>2010</v>
      </c>
      <c r="AY459">
        <v>2011</v>
      </c>
      <c r="AZ459">
        <v>2012</v>
      </c>
      <c r="BA459">
        <v>2013</v>
      </c>
      <c r="BB459">
        <v>2014</v>
      </c>
      <c r="BC459">
        <v>2015</v>
      </c>
      <c r="BD459">
        <v>2016</v>
      </c>
      <c r="BE459">
        <v>2017</v>
      </c>
      <c r="BF459">
        <v>2018</v>
      </c>
      <c r="BG459">
        <v>2019</v>
      </c>
      <c r="BH459">
        <v>2020</v>
      </c>
      <c r="BI459">
        <v>2021</v>
      </c>
    </row>
    <row r="460" spans="2:62" x14ac:dyDescent="0.35">
      <c r="B460" t="s">
        <v>252</v>
      </c>
      <c r="D460" t="s">
        <v>0</v>
      </c>
      <c r="E460" t="s">
        <v>4</v>
      </c>
      <c r="K460">
        <v>12.78</v>
      </c>
      <c r="L460">
        <v>13.13</v>
      </c>
      <c r="M460">
        <v>14.31</v>
      </c>
      <c r="N460">
        <v>14.47</v>
      </c>
      <c r="O460">
        <v>13.56</v>
      </c>
      <c r="P460">
        <v>11.66</v>
      </c>
      <c r="Q460">
        <v>10.14</v>
      </c>
      <c r="R460">
        <v>10.8</v>
      </c>
      <c r="S460">
        <v>11.54</v>
      </c>
      <c r="T460">
        <v>11.27</v>
      </c>
      <c r="U460">
        <v>10.67</v>
      </c>
      <c r="V460">
        <v>11.11</v>
      </c>
      <c r="W460">
        <v>11.46</v>
      </c>
      <c r="X460">
        <v>11.5</v>
      </c>
      <c r="Y460">
        <v>13.01</v>
      </c>
      <c r="Z460">
        <v>13.22</v>
      </c>
      <c r="AA460">
        <v>13.54</v>
      </c>
      <c r="AB460">
        <v>14.11</v>
      </c>
      <c r="AC460">
        <v>15.33</v>
      </c>
      <c r="AD460">
        <v>15.67</v>
      </c>
      <c r="AE460">
        <v>15.19</v>
      </c>
      <c r="AF460">
        <v>15.52</v>
      </c>
      <c r="AG460">
        <v>15.37</v>
      </c>
      <c r="AH460">
        <v>14.64</v>
      </c>
      <c r="AI460">
        <v>14.61</v>
      </c>
      <c r="AJ460">
        <v>16.09</v>
      </c>
      <c r="AK460">
        <v>16.34</v>
      </c>
      <c r="AL460">
        <v>17.12</v>
      </c>
      <c r="AM460">
        <v>17.170000000000002</v>
      </c>
      <c r="AN460">
        <v>16.87</v>
      </c>
      <c r="AO460">
        <v>16.809999999999999</v>
      </c>
      <c r="AP460">
        <v>17.260000000000002</v>
      </c>
      <c r="AQ460">
        <v>18.03</v>
      </c>
      <c r="AR460">
        <v>18.75</v>
      </c>
      <c r="AS460">
        <v>17.72</v>
      </c>
      <c r="AT460">
        <v>18.28</v>
      </c>
      <c r="AU460">
        <v>20.85</v>
      </c>
      <c r="AV460">
        <v>19.36</v>
      </c>
      <c r="AW460">
        <v>15.26</v>
      </c>
      <c r="AX460">
        <v>17.686</v>
      </c>
      <c r="AY460">
        <v>17.946999999999999</v>
      </c>
      <c r="AZ460">
        <v>18.245000000000001</v>
      </c>
      <c r="BA460">
        <v>19.233000000000001</v>
      </c>
      <c r="BB460">
        <v>19.619</v>
      </c>
      <c r="BC460">
        <v>19.619</v>
      </c>
      <c r="BD460">
        <v>19.619</v>
      </c>
      <c r="BE460">
        <v>19.619</v>
      </c>
      <c r="BF460">
        <v>19.619</v>
      </c>
      <c r="BG460">
        <v>19.619</v>
      </c>
      <c r="BH460">
        <v>22.727999999999998</v>
      </c>
      <c r="BI460">
        <v>24.483000000000001</v>
      </c>
    </row>
    <row r="461" spans="2:62" x14ac:dyDescent="0.35">
      <c r="B461" t="s">
        <v>252</v>
      </c>
      <c r="D461" t="s">
        <v>0</v>
      </c>
      <c r="E461" t="s">
        <v>5</v>
      </c>
      <c r="K461">
        <v>14.63</v>
      </c>
      <c r="L461">
        <v>15.4</v>
      </c>
      <c r="M461">
        <v>16.8</v>
      </c>
      <c r="N461">
        <v>16.940000000000001</v>
      </c>
      <c r="O461">
        <v>15.84</v>
      </c>
      <c r="P461">
        <v>14.42</v>
      </c>
      <c r="Q461">
        <v>14.33</v>
      </c>
      <c r="R461">
        <v>15.04</v>
      </c>
      <c r="S461">
        <v>14.46</v>
      </c>
      <c r="T461">
        <v>16</v>
      </c>
      <c r="U461">
        <v>15.41</v>
      </c>
      <c r="V461">
        <v>16.02</v>
      </c>
      <c r="W461">
        <v>15.89</v>
      </c>
      <c r="X461">
        <v>15.55</v>
      </c>
      <c r="Y461">
        <v>16.62</v>
      </c>
      <c r="Z461">
        <v>16.399999999999999</v>
      </c>
      <c r="AA461">
        <v>17.28</v>
      </c>
      <c r="AB461">
        <v>18.18</v>
      </c>
      <c r="AC461">
        <v>19.11</v>
      </c>
      <c r="AD461">
        <v>19.420000000000002</v>
      </c>
      <c r="AE461">
        <v>19.22</v>
      </c>
      <c r="AF461">
        <v>18.95</v>
      </c>
      <c r="AG461">
        <v>18.690000000000001</v>
      </c>
      <c r="AH461">
        <v>17.68</v>
      </c>
      <c r="AI461">
        <v>18.420000000000002</v>
      </c>
      <c r="AJ461">
        <v>19.010000000000002</v>
      </c>
      <c r="AK461">
        <v>19.190000000000001</v>
      </c>
      <c r="AL461">
        <v>21.34</v>
      </c>
      <c r="AM461">
        <v>21.31</v>
      </c>
      <c r="AN461">
        <v>21.13</v>
      </c>
      <c r="AO461">
        <v>21</v>
      </c>
      <c r="AP461">
        <v>21.26</v>
      </c>
      <c r="AQ461">
        <v>21.78</v>
      </c>
      <c r="AR461">
        <v>25.13</v>
      </c>
      <c r="AS461">
        <v>23.67</v>
      </c>
      <c r="AT461">
        <v>22.37</v>
      </c>
      <c r="AU461">
        <v>24.56</v>
      </c>
      <c r="AV461">
        <v>19.809999999999999</v>
      </c>
      <c r="AW461">
        <v>16.899999999999999</v>
      </c>
      <c r="AX461">
        <v>19.126000000000001</v>
      </c>
      <c r="AY461">
        <v>19.119</v>
      </c>
      <c r="AZ461">
        <v>19.006</v>
      </c>
      <c r="BA461">
        <v>21.106999999999999</v>
      </c>
      <c r="BB461">
        <v>20.858000000000001</v>
      </c>
      <c r="BC461">
        <v>20.858000000000001</v>
      </c>
      <c r="BD461">
        <v>20.858000000000001</v>
      </c>
      <c r="BE461">
        <v>20.858000000000001</v>
      </c>
      <c r="BF461">
        <v>20.858000000000001</v>
      </c>
      <c r="BG461">
        <v>20.858000000000001</v>
      </c>
      <c r="BH461">
        <v>23.831</v>
      </c>
      <c r="BI461">
        <v>27.644000000000002</v>
      </c>
    </row>
    <row r="462" spans="2:62" x14ac:dyDescent="0.35">
      <c r="B462" t="s">
        <v>252</v>
      </c>
      <c r="D462" t="s">
        <v>0</v>
      </c>
      <c r="E462" t="s">
        <v>65</v>
      </c>
      <c r="K462">
        <v>12.23</v>
      </c>
      <c r="L462">
        <v>12.19</v>
      </c>
      <c r="M462">
        <v>12.15</v>
      </c>
      <c r="N462">
        <v>12.29</v>
      </c>
      <c r="O462">
        <v>11.05</v>
      </c>
      <c r="P462">
        <v>7.39</v>
      </c>
      <c r="Q462">
        <v>8.4600000000000009</v>
      </c>
      <c r="R462">
        <v>9.41</v>
      </c>
      <c r="S462">
        <v>10.71</v>
      </c>
      <c r="T462">
        <v>9.51</v>
      </c>
      <c r="U462">
        <v>11.66</v>
      </c>
      <c r="V462">
        <v>11.2</v>
      </c>
      <c r="W462">
        <v>11.41</v>
      </c>
      <c r="X462">
        <v>10.74</v>
      </c>
      <c r="Y462">
        <v>10.64</v>
      </c>
      <c r="Z462">
        <v>10.82</v>
      </c>
      <c r="AA462">
        <v>10.91</v>
      </c>
      <c r="AB462">
        <v>11.12</v>
      </c>
      <c r="AC462">
        <v>11.29</v>
      </c>
      <c r="AD462">
        <v>11.11</v>
      </c>
      <c r="AE462">
        <v>11.29</v>
      </c>
      <c r="AF462">
        <v>11.07</v>
      </c>
      <c r="AG462">
        <v>10.83</v>
      </c>
      <c r="AH462">
        <v>9.82</v>
      </c>
      <c r="AI462">
        <v>9.66</v>
      </c>
      <c r="AJ462">
        <v>9.93</v>
      </c>
      <c r="AK462">
        <v>10.85</v>
      </c>
      <c r="AL462">
        <v>10.6</v>
      </c>
      <c r="AM462">
        <v>11</v>
      </c>
      <c r="AN462">
        <v>10.130000000000001</v>
      </c>
      <c r="AO462">
        <v>10.71</v>
      </c>
      <c r="AP462">
        <v>10.43</v>
      </c>
      <c r="AQ462">
        <v>9.9</v>
      </c>
      <c r="AR462">
        <v>10.34</v>
      </c>
      <c r="AS462">
        <v>10.39</v>
      </c>
      <c r="AT462">
        <v>10.199999999999999</v>
      </c>
      <c r="AU462">
        <v>11.09</v>
      </c>
      <c r="AV462">
        <v>12.4</v>
      </c>
      <c r="AW462">
        <v>13.78</v>
      </c>
      <c r="AX462">
        <v>9.9540000000000006</v>
      </c>
      <c r="AY462">
        <v>10.099</v>
      </c>
      <c r="AZ462">
        <v>9.6460000000000008</v>
      </c>
      <c r="BA462">
        <v>10.958</v>
      </c>
      <c r="BB462">
        <v>10.809000000000001</v>
      </c>
      <c r="BC462">
        <v>10.809000000000001</v>
      </c>
      <c r="BD462">
        <v>10.809000000000001</v>
      </c>
      <c r="BE462">
        <v>10.809000000000001</v>
      </c>
      <c r="BF462">
        <v>10.809000000000001</v>
      </c>
      <c r="BG462">
        <v>10.809000000000001</v>
      </c>
      <c r="BH462">
        <v>17.5076</v>
      </c>
      <c r="BI462">
        <v>18.700000000000003</v>
      </c>
    </row>
    <row r="463" spans="2:62" x14ac:dyDescent="0.35">
      <c r="B463" t="s">
        <v>252</v>
      </c>
      <c r="D463" t="s">
        <v>2</v>
      </c>
      <c r="E463" t="s">
        <v>4</v>
      </c>
      <c r="K463">
        <v>5.92</v>
      </c>
      <c r="L463">
        <v>5.46</v>
      </c>
      <c r="M463">
        <v>6.03</v>
      </c>
      <c r="N463">
        <v>6.15</v>
      </c>
      <c r="O463">
        <v>6.15</v>
      </c>
      <c r="P463">
        <v>5.0599999999999996</v>
      </c>
      <c r="Q463">
        <v>4.63</v>
      </c>
      <c r="R463">
        <v>5.16</v>
      </c>
      <c r="S463">
        <v>5.29</v>
      </c>
      <c r="T463">
        <v>5.64</v>
      </c>
      <c r="U463">
        <v>5.34</v>
      </c>
      <c r="V463">
        <v>5.57</v>
      </c>
      <c r="W463">
        <v>6</v>
      </c>
      <c r="X463">
        <v>5.79</v>
      </c>
      <c r="Y463">
        <v>5.63</v>
      </c>
      <c r="Z463">
        <v>5.45</v>
      </c>
      <c r="AA463">
        <v>5.86</v>
      </c>
      <c r="AB463">
        <v>5.65</v>
      </c>
      <c r="AC463">
        <v>6.26</v>
      </c>
      <c r="AD463">
        <v>6.19</v>
      </c>
      <c r="AE463">
        <v>6.07</v>
      </c>
      <c r="AF463">
        <v>6.03</v>
      </c>
      <c r="AG463">
        <v>6.05</v>
      </c>
      <c r="AH463">
        <v>5.56</v>
      </c>
      <c r="AI463">
        <v>5.54</v>
      </c>
      <c r="AJ463">
        <v>5.96</v>
      </c>
      <c r="AK463">
        <v>6.17</v>
      </c>
      <c r="AL463">
        <v>6.69</v>
      </c>
      <c r="AM463">
        <v>6.66</v>
      </c>
      <c r="AN463">
        <v>6.79</v>
      </c>
      <c r="AO463">
        <v>6.67</v>
      </c>
      <c r="AP463">
        <v>6.69</v>
      </c>
      <c r="AQ463">
        <v>7.16</v>
      </c>
      <c r="AR463">
        <v>9.24</v>
      </c>
      <c r="AS463">
        <v>9.1</v>
      </c>
      <c r="AT463">
        <v>8.5399999999999991</v>
      </c>
      <c r="AU463">
        <v>9.85</v>
      </c>
      <c r="AV463">
        <v>9.92</v>
      </c>
      <c r="AW463">
        <v>7.47</v>
      </c>
      <c r="AX463">
        <v>8.1950000000000003</v>
      </c>
      <c r="AY463">
        <v>8.370000000000001</v>
      </c>
      <c r="AZ463">
        <v>8.1530000000000005</v>
      </c>
      <c r="BA463">
        <v>8.8279999999999994</v>
      </c>
      <c r="BB463">
        <v>8.8450000000000006</v>
      </c>
      <c r="BC463">
        <v>8.8450000000000006</v>
      </c>
      <c r="BD463">
        <v>8.8450000000000006</v>
      </c>
      <c r="BE463">
        <v>8.8450000000000006</v>
      </c>
      <c r="BF463">
        <v>8.8450000000000006</v>
      </c>
      <c r="BG463">
        <v>8.8450000000000006</v>
      </c>
      <c r="BH463">
        <v>11.102</v>
      </c>
      <c r="BI463">
        <v>12.105</v>
      </c>
    </row>
    <row r="464" spans="2:62" x14ac:dyDescent="0.35">
      <c r="B464" t="s">
        <v>252</v>
      </c>
      <c r="D464" t="s">
        <v>2</v>
      </c>
      <c r="E464" t="s">
        <v>5</v>
      </c>
      <c r="K464">
        <v>3.98</v>
      </c>
      <c r="L464">
        <v>3.98</v>
      </c>
      <c r="M464">
        <v>4.25</v>
      </c>
      <c r="N464">
        <v>4.3</v>
      </c>
      <c r="O464">
        <v>4.45</v>
      </c>
      <c r="P464">
        <v>3.43</v>
      </c>
      <c r="Q464">
        <v>3.61</v>
      </c>
      <c r="R464">
        <v>3.76</v>
      </c>
      <c r="S464">
        <v>3.75</v>
      </c>
      <c r="T464">
        <v>4.63</v>
      </c>
      <c r="U464">
        <v>4.63</v>
      </c>
      <c r="V464">
        <v>4.4800000000000004</v>
      </c>
      <c r="W464">
        <v>4.76</v>
      </c>
      <c r="X464">
        <v>4.54</v>
      </c>
      <c r="Y464">
        <v>4.3499999999999996</v>
      </c>
      <c r="Z464">
        <v>4.55</v>
      </c>
      <c r="AA464">
        <v>4.63</v>
      </c>
      <c r="AB464">
        <v>4.7</v>
      </c>
      <c r="AC464">
        <v>4.84</v>
      </c>
      <c r="AD464">
        <v>4.71</v>
      </c>
      <c r="AE464">
        <v>4.67</v>
      </c>
      <c r="AF464">
        <v>4.63</v>
      </c>
      <c r="AG464">
        <v>4.59</v>
      </c>
      <c r="AH464">
        <v>4.25</v>
      </c>
      <c r="AI464">
        <v>4.3</v>
      </c>
      <c r="AJ464">
        <v>4.59</v>
      </c>
      <c r="AK464">
        <v>4.58</v>
      </c>
      <c r="AL464">
        <v>5.2</v>
      </c>
      <c r="AM464">
        <v>5.17</v>
      </c>
      <c r="AN464">
        <v>5.15</v>
      </c>
      <c r="AO464">
        <v>5.15</v>
      </c>
      <c r="AP464">
        <v>5.24</v>
      </c>
      <c r="AQ464">
        <v>5.4</v>
      </c>
      <c r="AR464">
        <v>3.32</v>
      </c>
      <c r="AS464">
        <v>3.17</v>
      </c>
      <c r="AT464">
        <v>2.79</v>
      </c>
      <c r="AU464">
        <v>3.16</v>
      </c>
      <c r="AV464">
        <v>3.04</v>
      </c>
      <c r="AW464">
        <v>2.29</v>
      </c>
      <c r="AX464">
        <v>2.1739999999999999</v>
      </c>
      <c r="AY464">
        <v>2.298</v>
      </c>
      <c r="AZ464">
        <v>2.177</v>
      </c>
      <c r="BA464">
        <v>2.218</v>
      </c>
      <c r="BB464">
        <v>2.29</v>
      </c>
      <c r="BC464">
        <v>2.29</v>
      </c>
      <c r="BD464">
        <v>2.29</v>
      </c>
      <c r="BE464">
        <v>2.29</v>
      </c>
      <c r="BF464">
        <v>2.29</v>
      </c>
      <c r="BG464">
        <v>2.29</v>
      </c>
      <c r="BH464">
        <v>3.1589999999999998</v>
      </c>
      <c r="BI464">
        <v>3.3600000000000003</v>
      </c>
    </row>
    <row r="465" spans="1:80" x14ac:dyDescent="0.35">
      <c r="B465" t="s">
        <v>252</v>
      </c>
      <c r="D465" t="s">
        <v>2</v>
      </c>
      <c r="E465" t="s">
        <v>6</v>
      </c>
      <c r="K465">
        <v>2.2999999999999998</v>
      </c>
      <c r="L465">
        <v>2.2799999999999998</v>
      </c>
      <c r="M465">
        <v>2.2999999999999998</v>
      </c>
      <c r="N465">
        <v>2.4</v>
      </c>
      <c r="O465">
        <v>2</v>
      </c>
      <c r="P465">
        <v>1.9</v>
      </c>
      <c r="Q465">
        <v>2.0499999999999998</v>
      </c>
      <c r="R465">
        <v>2.16</v>
      </c>
      <c r="S465">
        <v>2.35</v>
      </c>
      <c r="T465">
        <v>2.38</v>
      </c>
      <c r="U465">
        <v>2.2999999999999998</v>
      </c>
      <c r="V465">
        <v>2.31</v>
      </c>
      <c r="W465">
        <v>2.5499999999999998</v>
      </c>
      <c r="X465">
        <v>2.38</v>
      </c>
      <c r="Y465">
        <v>2.46</v>
      </c>
      <c r="Z465">
        <v>2.5</v>
      </c>
      <c r="AA465">
        <v>2.36</v>
      </c>
      <c r="AB465">
        <v>2.4</v>
      </c>
      <c r="AC465">
        <v>2.5</v>
      </c>
      <c r="AD465">
        <v>2.38</v>
      </c>
      <c r="AE465">
        <v>2.31</v>
      </c>
      <c r="AF465">
        <v>2.37</v>
      </c>
      <c r="AG465">
        <v>2.36</v>
      </c>
      <c r="AH465">
        <v>2.2000000000000002</v>
      </c>
      <c r="AI465">
        <v>2.2200000000000002</v>
      </c>
      <c r="AJ465">
        <v>2.2799999999999998</v>
      </c>
      <c r="AK465">
        <v>2.41</v>
      </c>
      <c r="AL465">
        <v>2.41</v>
      </c>
      <c r="AM465">
        <v>2.46</v>
      </c>
      <c r="AN465">
        <v>2.4</v>
      </c>
      <c r="AO465">
        <v>2.57</v>
      </c>
      <c r="AP465">
        <v>2.44</v>
      </c>
      <c r="AQ465">
        <v>2.57</v>
      </c>
      <c r="AR465">
        <v>3.16</v>
      </c>
      <c r="AS465">
        <v>3.29</v>
      </c>
      <c r="AT465">
        <v>3.19</v>
      </c>
      <c r="AU465">
        <v>3.42</v>
      </c>
      <c r="AV465">
        <v>4.41</v>
      </c>
      <c r="AW465">
        <v>4.01</v>
      </c>
      <c r="AX465">
        <v>2.556</v>
      </c>
      <c r="AY465">
        <v>2.605</v>
      </c>
      <c r="AZ465">
        <v>2.6750000000000003</v>
      </c>
      <c r="BA465">
        <v>2.9090000000000003</v>
      </c>
      <c r="BB465">
        <v>2.8740000000000001</v>
      </c>
      <c r="BC465">
        <v>2.8740000000000001</v>
      </c>
      <c r="BD465">
        <v>2.8740000000000001</v>
      </c>
      <c r="BE465">
        <v>2.8740000000000001</v>
      </c>
      <c r="BF465">
        <v>2.8740000000000001</v>
      </c>
      <c r="BG465">
        <v>2.8740000000000001</v>
      </c>
      <c r="BH465">
        <v>5.1524000000000001</v>
      </c>
      <c r="BI465">
        <v>5.35</v>
      </c>
    </row>
    <row r="467" spans="1:80" x14ac:dyDescent="0.35">
      <c r="D467" s="23" t="s">
        <v>181</v>
      </c>
    </row>
    <row r="468" spans="1:80" ht="14.5" customHeight="1" x14ac:dyDescent="0.35">
      <c r="B468" t="s">
        <v>252</v>
      </c>
      <c r="D468" s="149" t="s">
        <v>0</v>
      </c>
      <c r="E468" s="40" t="s">
        <v>4</v>
      </c>
      <c r="F468" t="s">
        <v>113</v>
      </c>
      <c r="G468" s="1"/>
      <c r="H468" s="1"/>
      <c r="I468" s="1"/>
      <c r="J468">
        <v>0.24652777777777779</v>
      </c>
      <c r="K468">
        <v>0.2503813882532418</v>
      </c>
      <c r="L468">
        <v>0.25626790830945562</v>
      </c>
      <c r="M468">
        <v>0.25587975243147659</v>
      </c>
      <c r="N468">
        <v>0.25560791705937791</v>
      </c>
      <c r="O468">
        <v>0.26584587323301412</v>
      </c>
      <c r="P468">
        <v>0.23461360481258678</v>
      </c>
      <c r="Q468">
        <v>0.23311029570472699</v>
      </c>
      <c r="R468">
        <v>0.2399168399168399</v>
      </c>
      <c r="S468">
        <v>0.22799919077483305</v>
      </c>
      <c r="T468">
        <v>0.21335732853429315</v>
      </c>
      <c r="U468">
        <v>0.21917537975932136</v>
      </c>
      <c r="V468">
        <v>0.22008834261570964</v>
      </c>
      <c r="W468">
        <v>0.22772277227722773</v>
      </c>
      <c r="X468">
        <v>0.24682223487004359</v>
      </c>
      <c r="Y468">
        <v>0.24971666037023046</v>
      </c>
      <c r="Z468">
        <v>0.24807621839501645</v>
      </c>
      <c r="AA468">
        <v>0.25124643874643876</v>
      </c>
      <c r="AB468">
        <v>0.25838530254508679</v>
      </c>
      <c r="AC468">
        <v>0.26344989912575656</v>
      </c>
      <c r="AD468">
        <v>0.25855319148936168</v>
      </c>
      <c r="AE468">
        <v>0.26498207273348129</v>
      </c>
      <c r="AF468">
        <v>0.26550354119882535</v>
      </c>
      <c r="AG468">
        <v>0.27036011080332406</v>
      </c>
      <c r="AH468">
        <v>0.26684931506849319</v>
      </c>
      <c r="AI468">
        <v>0.27808503283788455</v>
      </c>
      <c r="AJ468">
        <v>0.27443735303997308</v>
      </c>
      <c r="AK468">
        <v>0.27020202020202022</v>
      </c>
      <c r="AL468">
        <v>0.26924886310177198</v>
      </c>
      <c r="AM468">
        <v>0.27004962381943337</v>
      </c>
      <c r="AN468">
        <v>0.26720712128437446</v>
      </c>
      <c r="AO468">
        <v>0.27258370183196462</v>
      </c>
      <c r="AP468">
        <v>0.2780690931523751</v>
      </c>
      <c r="AQ468">
        <v>0.26808693165570491</v>
      </c>
      <c r="AR468">
        <v>0.26314226314226313</v>
      </c>
      <c r="AS468">
        <v>0.27963897812452193</v>
      </c>
      <c r="AT468">
        <v>0.28589058000822709</v>
      </c>
      <c r="AU468">
        <v>0.28082390484479258</v>
      </c>
      <c r="AV468">
        <v>0.25556858147713951</v>
      </c>
      <c r="AW468">
        <v>0.29629257341977855</v>
      </c>
      <c r="AX468">
        <v>0.29694893940898104</v>
      </c>
      <c r="AY468">
        <v>0.30458081533170844</v>
      </c>
      <c r="AZ468">
        <v>0.29474506919222099</v>
      </c>
      <c r="BA468">
        <v>0.30046711080480892</v>
      </c>
      <c r="BB468">
        <v>0.30046711080480892</v>
      </c>
      <c r="BC468">
        <v>0.30046711080480892</v>
      </c>
      <c r="BD468">
        <v>0.30046711080480892</v>
      </c>
      <c r="BE468">
        <v>0.30046711080480892</v>
      </c>
      <c r="BF468">
        <v>0.30046711080480892</v>
      </c>
      <c r="BG468">
        <v>0.2722568279827503</v>
      </c>
      <c r="BH468">
        <v>0.26715916282927044</v>
      </c>
      <c r="BI468">
        <v>0.26715916282927044</v>
      </c>
      <c r="BJ468">
        <v>0.26715916282927044</v>
      </c>
      <c r="BK468">
        <v>0.26715916282927044</v>
      </c>
      <c r="BL468" s="37">
        <v>0.26715916282927044</v>
      </c>
      <c r="BM468" s="37">
        <v>0.26715916282927044</v>
      </c>
      <c r="BN468" s="37">
        <v>0.26715916282927044</v>
      </c>
      <c r="BO468" s="37">
        <v>0.26715916282927044</v>
      </c>
      <c r="BP468" s="37">
        <v>0.26715916282927044</v>
      </c>
      <c r="BQ468" s="37">
        <v>0.26715916282927044</v>
      </c>
      <c r="BR468" s="37">
        <v>0.26715916282927044</v>
      </c>
      <c r="BS468" s="37">
        <v>0.26715916282927044</v>
      </c>
      <c r="BT468" s="37">
        <v>0.26715916282927044</v>
      </c>
      <c r="BU468" s="37">
        <v>0.26715916282927044</v>
      </c>
      <c r="BV468" s="37">
        <v>0.26715916282927044</v>
      </c>
      <c r="BW468" s="37">
        <v>0.26715916282927044</v>
      </c>
      <c r="BX468" s="37">
        <v>0.26715916282927044</v>
      </c>
      <c r="BY468" s="37">
        <v>0.26715916282927044</v>
      </c>
      <c r="BZ468" s="37">
        <v>0.26715916282927044</v>
      </c>
      <c r="CA468" s="37"/>
      <c r="CB468" s="37"/>
    </row>
    <row r="469" spans="1:80" ht="14.5" customHeight="1" x14ac:dyDescent="0.35">
      <c r="A469" s="146"/>
      <c r="B469" t="s">
        <v>252</v>
      </c>
      <c r="D469" s="149" t="s">
        <v>0</v>
      </c>
      <c r="E469" s="40" t="s">
        <v>5</v>
      </c>
      <c r="F469" t="s">
        <v>113</v>
      </c>
      <c r="G469" s="1"/>
      <c r="H469" s="1"/>
      <c r="I469" s="1"/>
      <c r="J469">
        <v>0.28221450617283955</v>
      </c>
      <c r="K469">
        <v>0.29366895499618612</v>
      </c>
      <c r="L469">
        <v>0.3008595988538682</v>
      </c>
      <c r="M469">
        <v>0.29955791335101684</v>
      </c>
      <c r="N469">
        <v>0.29858623939679546</v>
      </c>
      <c r="O469">
        <v>0.3287733698130415</v>
      </c>
      <c r="P469">
        <v>0.33155946321147617</v>
      </c>
      <c r="Q469">
        <v>0.32462767105547163</v>
      </c>
      <c r="R469">
        <v>0.30062370062370064</v>
      </c>
      <c r="S469">
        <v>0.3236900667610762</v>
      </c>
      <c r="T469">
        <v>0.30813837232553493</v>
      </c>
      <c r="U469">
        <v>0.31603866640362993</v>
      </c>
      <c r="V469">
        <v>0.30516612252736702</v>
      </c>
      <c r="W469">
        <v>0.30792079207920792</v>
      </c>
      <c r="X469">
        <v>0.31531018782014797</v>
      </c>
      <c r="Y469">
        <v>0.3097846618813751</v>
      </c>
      <c r="Z469">
        <v>0.31659948699157198</v>
      </c>
      <c r="AA469">
        <v>0.32371794871794873</v>
      </c>
      <c r="AB469">
        <v>0.32209674700825902</v>
      </c>
      <c r="AC469">
        <v>0.32649630127774043</v>
      </c>
      <c r="AD469">
        <v>0.32714893617021273</v>
      </c>
      <c r="AE469">
        <v>0.3235444766945535</v>
      </c>
      <c r="AF469">
        <v>0.32285368802902059</v>
      </c>
      <c r="AG469">
        <v>0.32650046168051705</v>
      </c>
      <c r="AH469">
        <v>0.33643835616438361</v>
      </c>
      <c r="AI469">
        <v>0.32855167646042172</v>
      </c>
      <c r="AJ469">
        <v>0.32230433322136376</v>
      </c>
      <c r="AK469">
        <v>0.33680555555555558</v>
      </c>
      <c r="AL469">
        <v>0.33416967225968319</v>
      </c>
      <c r="AM469">
        <v>0.33824235633103888</v>
      </c>
      <c r="AN469">
        <v>0.33381020505484021</v>
      </c>
      <c r="AO469">
        <v>0.33575489576753004</v>
      </c>
      <c r="AP469">
        <v>0.33590376310919184</v>
      </c>
      <c r="AQ469">
        <v>0.35930797826708605</v>
      </c>
      <c r="AR469">
        <v>0.35149985149985152</v>
      </c>
      <c r="AS469">
        <v>0.34220590484931923</v>
      </c>
      <c r="AT469">
        <v>0.33676127793774852</v>
      </c>
      <c r="AU469">
        <v>0.28735131998839569</v>
      </c>
      <c r="AV469">
        <v>0.28303466755987272</v>
      </c>
      <c r="AW469">
        <v>0.3204168132549296</v>
      </c>
      <c r="AX469">
        <v>0.31634071279658488</v>
      </c>
      <c r="AY469">
        <v>0.31728489866782411</v>
      </c>
      <c r="AZ469">
        <v>0.3234640552924769</v>
      </c>
      <c r="BA469">
        <v>0.31944253005590012</v>
      </c>
      <c r="BB469">
        <v>0.31944253005590012</v>
      </c>
      <c r="BC469">
        <v>0.31944253005590012</v>
      </c>
      <c r="BD469">
        <v>0.31944253005590012</v>
      </c>
      <c r="BE469">
        <v>0.31944253005590012</v>
      </c>
      <c r="BF469">
        <v>0.31944253005590012</v>
      </c>
      <c r="BG469">
        <v>0.28546957355055103</v>
      </c>
      <c r="BH469">
        <v>0.30165208092359402</v>
      </c>
      <c r="BI469">
        <v>0.30165208092359402</v>
      </c>
      <c r="BJ469">
        <v>0.30165208092359402</v>
      </c>
      <c r="BK469">
        <v>0.30165208092359402</v>
      </c>
      <c r="BL469" s="37">
        <v>0.30165208092359402</v>
      </c>
      <c r="BM469" s="37">
        <v>0.30165208092359402</v>
      </c>
      <c r="BN469" s="37">
        <v>0.30165208092359402</v>
      </c>
      <c r="BO469" s="37">
        <v>0.30165208092359402</v>
      </c>
      <c r="BP469" s="37">
        <v>0.30165208092359402</v>
      </c>
      <c r="BQ469" s="37">
        <v>0.30165208092359402</v>
      </c>
      <c r="BR469" s="37">
        <v>0.30165208092359402</v>
      </c>
      <c r="BS469" s="37">
        <v>0.30165208092359402</v>
      </c>
      <c r="BT469" s="37">
        <v>0.30165208092359402</v>
      </c>
      <c r="BU469" s="37">
        <v>0.30165208092359402</v>
      </c>
      <c r="BV469" s="37">
        <v>0.30165208092359402</v>
      </c>
      <c r="BW469" s="37">
        <v>0.30165208092359402</v>
      </c>
      <c r="BX469" s="37">
        <v>0.30165208092359402</v>
      </c>
      <c r="BY469" s="37">
        <v>0.30165208092359402</v>
      </c>
      <c r="BZ469" s="37">
        <v>0.30165208092359402</v>
      </c>
      <c r="CA469" s="37"/>
      <c r="CB469" s="37"/>
    </row>
    <row r="470" spans="1:80" ht="14.5" customHeight="1" x14ac:dyDescent="0.35">
      <c r="A470" s="146"/>
      <c r="B470" t="s">
        <v>252</v>
      </c>
      <c r="D470" s="149" t="s">
        <v>0</v>
      </c>
      <c r="E470" s="40" t="s">
        <v>17</v>
      </c>
      <c r="F470" t="s">
        <v>113</v>
      </c>
      <c r="G470" s="1"/>
      <c r="H470" s="1"/>
      <c r="I470" s="1"/>
      <c r="J470">
        <v>0.23591820987654324</v>
      </c>
      <c r="K470">
        <v>0.23245614035087719</v>
      </c>
      <c r="L470">
        <v>0.21758595988538684</v>
      </c>
      <c r="M470">
        <v>0.21732979664014146</v>
      </c>
      <c r="N470">
        <v>0.20829406220546653</v>
      </c>
      <c r="O470">
        <v>0.16849065207478339</v>
      </c>
      <c r="P470">
        <v>0.19574271170754282</v>
      </c>
      <c r="Q470">
        <v>0.20310813727606303</v>
      </c>
      <c r="R470">
        <v>0.22266112266112267</v>
      </c>
      <c r="S470">
        <v>0.19239328343111467</v>
      </c>
      <c r="T470">
        <v>0.23315336932613479</v>
      </c>
      <c r="U470">
        <v>0.22095087788518444</v>
      </c>
      <c r="V470">
        <v>0.21912809679277895</v>
      </c>
      <c r="W470">
        <v>0.21267326732673267</v>
      </c>
      <c r="X470">
        <v>0.20185922974767595</v>
      </c>
      <c r="Y470">
        <v>0.2043823196071024</v>
      </c>
      <c r="Z470">
        <v>0.19989006962257236</v>
      </c>
      <c r="AA470">
        <v>0.19800569800569801</v>
      </c>
      <c r="AB470">
        <v>0.19029158941513566</v>
      </c>
      <c r="AC470">
        <v>0.18678547410894417</v>
      </c>
      <c r="AD470">
        <v>0.19217021276595744</v>
      </c>
      <c r="AE470">
        <v>0.18900460986853337</v>
      </c>
      <c r="AF470">
        <v>0.18707894282259457</v>
      </c>
      <c r="AG470">
        <v>0.18134810710987995</v>
      </c>
      <c r="AH470">
        <v>0.17643835616438358</v>
      </c>
      <c r="AI470">
        <v>0.17162115451088836</v>
      </c>
      <c r="AJ470">
        <v>0.18223043332213634</v>
      </c>
      <c r="AK470">
        <v>0.16729797979797981</v>
      </c>
      <c r="AL470">
        <v>0.17249490355966754</v>
      </c>
      <c r="AM470">
        <v>0.16215783576116538</v>
      </c>
      <c r="AN470">
        <v>0.17024320457796854</v>
      </c>
      <c r="AO470">
        <v>0.16471888818698674</v>
      </c>
      <c r="AP470">
        <v>0.152683528685996</v>
      </c>
      <c r="AQ470">
        <v>0.14784100657706606</v>
      </c>
      <c r="AR470">
        <v>0.15429165429165428</v>
      </c>
      <c r="AS470">
        <v>0.15603487838458005</v>
      </c>
      <c r="AT470">
        <v>0.15206362265185797</v>
      </c>
      <c r="AU470">
        <v>0.1798665506237308</v>
      </c>
      <c r="AV470">
        <v>0.23078211354881931</v>
      </c>
      <c r="AW470">
        <v>0.1667588078604815</v>
      </c>
      <c r="AX470">
        <v>0.16709685959164761</v>
      </c>
      <c r="AY470">
        <v>0.16102968181362895</v>
      </c>
      <c r="AZ470">
        <v>0.16793097635357757</v>
      </c>
      <c r="BA470">
        <v>0.16554100620261888</v>
      </c>
      <c r="BB470">
        <v>0.16554100620261888</v>
      </c>
      <c r="BC470">
        <v>0.16554100620261888</v>
      </c>
      <c r="BD470">
        <v>0.16554100620261888</v>
      </c>
      <c r="BE470">
        <v>0.16554100620261888</v>
      </c>
      <c r="BF470">
        <v>0.16554100620261888</v>
      </c>
      <c r="BG470">
        <v>0.20972208912314325</v>
      </c>
      <c r="BH470">
        <v>0.20405490932105372</v>
      </c>
      <c r="BI470">
        <v>0.20405490932105372</v>
      </c>
      <c r="BJ470">
        <v>0.20405490932105372</v>
      </c>
      <c r="BK470">
        <v>0.20405490932105372</v>
      </c>
      <c r="BL470" s="37">
        <v>0.20405490932105372</v>
      </c>
      <c r="BM470" s="37">
        <v>0.20405490932105372</v>
      </c>
      <c r="BN470" s="37">
        <v>0.20405490932105372</v>
      </c>
      <c r="BO470" s="37">
        <v>0.20405490932105372</v>
      </c>
      <c r="BP470" s="37">
        <v>0.20405490932105372</v>
      </c>
      <c r="BQ470" s="37">
        <v>0.20405490932105372</v>
      </c>
      <c r="BR470" s="37">
        <v>0.20405490932105372</v>
      </c>
      <c r="BS470" s="37">
        <v>0.20405490932105372</v>
      </c>
      <c r="BT470" s="37">
        <v>0.20405490932105372</v>
      </c>
      <c r="BU470" s="37">
        <v>0.20405490932105372</v>
      </c>
      <c r="BV470" s="37">
        <v>0.20405490932105372</v>
      </c>
      <c r="BW470" s="37">
        <v>0.20405490932105372</v>
      </c>
      <c r="BX470" s="37">
        <v>0.20405490932105372</v>
      </c>
      <c r="BY470" s="37">
        <v>0.20405490932105372</v>
      </c>
      <c r="BZ470" s="37">
        <v>0.20405490932105372</v>
      </c>
      <c r="CA470" s="37"/>
      <c r="CB470" s="37"/>
    </row>
    <row r="471" spans="1:80" ht="14.5" customHeight="1" x14ac:dyDescent="0.35">
      <c r="A471" s="146"/>
      <c r="D471" s="167"/>
      <c r="E471" s="40"/>
      <c r="G471" s="1"/>
      <c r="H471" s="1"/>
      <c r="I471" s="1"/>
      <c r="BL471" s="37"/>
      <c r="BM471" s="37"/>
      <c r="BN471" s="37"/>
      <c r="BO471" s="37"/>
      <c r="BP471" s="37"/>
      <c r="BQ471" s="37"/>
      <c r="BR471" s="37"/>
      <c r="BS471" s="37"/>
      <c r="BT471" s="37"/>
      <c r="BU471" s="37"/>
      <c r="BV471" s="37"/>
      <c r="BW471" s="37"/>
      <c r="BX471" s="37"/>
      <c r="BY471" s="37"/>
      <c r="BZ471" s="37"/>
      <c r="CA471" s="37"/>
      <c r="CB471" s="37"/>
    </row>
    <row r="472" spans="1:80" ht="14.5" customHeight="1" x14ac:dyDescent="0.35">
      <c r="A472" s="146"/>
      <c r="D472" s="23" t="s">
        <v>181</v>
      </c>
      <c r="E472" s="40"/>
      <c r="F472" s="1"/>
      <c r="G472" s="1"/>
      <c r="H472" s="1"/>
      <c r="I472" s="1"/>
      <c r="BL472" s="37"/>
      <c r="BM472" s="37"/>
      <c r="BN472" s="37"/>
      <c r="BO472" s="37"/>
      <c r="BP472" s="37"/>
      <c r="BQ472" s="37"/>
      <c r="BR472" s="37"/>
      <c r="BS472" s="37"/>
      <c r="BT472" s="37"/>
      <c r="BU472" s="37"/>
      <c r="BV472" s="37"/>
      <c r="BW472" s="37"/>
      <c r="BX472" s="37"/>
      <c r="BY472" s="37"/>
      <c r="BZ472" s="37"/>
      <c r="CA472" s="37"/>
      <c r="CB472" s="37"/>
    </row>
    <row r="473" spans="1:80" ht="14.5" customHeight="1" x14ac:dyDescent="0.35">
      <c r="B473" t="s">
        <v>252</v>
      </c>
      <c r="D473" s="152" t="s">
        <v>2</v>
      </c>
      <c r="E473" s="40" t="s">
        <v>4</v>
      </c>
      <c r="F473" t="s">
        <v>113</v>
      </c>
      <c r="G473" s="1"/>
      <c r="H473" s="1"/>
      <c r="I473" s="1"/>
      <c r="J473">
        <v>0.114197530864198</v>
      </c>
      <c r="K473">
        <v>0.10411899313501144</v>
      </c>
      <c r="L473">
        <v>0.10798710601719198</v>
      </c>
      <c r="M473">
        <v>0.10875331564986739</v>
      </c>
      <c r="N473">
        <v>0.11592836946277096</v>
      </c>
      <c r="O473">
        <v>0.11536707706338349</v>
      </c>
      <c r="P473">
        <v>0.1071263304025914</v>
      </c>
      <c r="Q473">
        <v>0.1113749190589251</v>
      </c>
      <c r="R473">
        <v>0.10997920997920997</v>
      </c>
      <c r="S473">
        <v>0.11410074853327937</v>
      </c>
      <c r="T473">
        <v>0.10677864427114578</v>
      </c>
      <c r="U473">
        <v>0.10988360623397121</v>
      </c>
      <c r="V473">
        <v>0.11522949875168043</v>
      </c>
      <c r="W473">
        <v>0.11465346534653466</v>
      </c>
      <c r="X473">
        <v>0.10681085183077213</v>
      </c>
      <c r="Y473">
        <v>0.10294673214960333</v>
      </c>
      <c r="Z473">
        <v>0.10736533528765115</v>
      </c>
      <c r="AA473">
        <v>0.10060541310541311</v>
      </c>
      <c r="AB473">
        <v>0.10551154559244902</v>
      </c>
      <c r="AC473">
        <v>0.10406859448554136</v>
      </c>
      <c r="AD473">
        <v>0.10331914893617022</v>
      </c>
      <c r="AE473">
        <v>0.1029537305787946</v>
      </c>
      <c r="AF473">
        <v>0.10450855069960269</v>
      </c>
      <c r="AG473">
        <v>0.10267774699907663</v>
      </c>
      <c r="AH473">
        <v>0.10118721461187216</v>
      </c>
      <c r="AI473">
        <v>0.10300725890079503</v>
      </c>
      <c r="AJ473">
        <v>0.10362781323480012</v>
      </c>
      <c r="AK473">
        <v>0.10558712121212122</v>
      </c>
      <c r="AL473">
        <v>0.10443782342794417</v>
      </c>
      <c r="AM473">
        <v>0.10869217224267649</v>
      </c>
      <c r="AN473">
        <v>0.10602447941503734</v>
      </c>
      <c r="AO473">
        <v>0.10565382185723311</v>
      </c>
      <c r="AP473">
        <v>0.11042566317088216</v>
      </c>
      <c r="AQ473">
        <v>0.13211323991993137</v>
      </c>
      <c r="AR473">
        <v>0.13513513513513511</v>
      </c>
      <c r="AS473">
        <v>0.13064096680434448</v>
      </c>
      <c r="AT473">
        <v>0.1350610174139586</v>
      </c>
      <c r="AU473">
        <v>0.14389324049898464</v>
      </c>
      <c r="AV473">
        <v>0.12510467258415678</v>
      </c>
      <c r="AW473">
        <v>0.13729037878407133</v>
      </c>
      <c r="AX473">
        <v>0.13848903008041297</v>
      </c>
      <c r="AY473">
        <v>0.13610563921071084</v>
      </c>
      <c r="AZ473">
        <v>0.13528879898242221</v>
      </c>
      <c r="BA473">
        <v>0.13546213339459379</v>
      </c>
      <c r="BB473">
        <v>0.13546213339459379</v>
      </c>
      <c r="BC473">
        <v>0.13546213339459379</v>
      </c>
      <c r="BD473">
        <v>0.13546213339459379</v>
      </c>
      <c r="BE473">
        <v>0.13546213339459379</v>
      </c>
      <c r="BF473">
        <v>0.13546213339459379</v>
      </c>
      <c r="BG473">
        <v>0.13298993770963105</v>
      </c>
      <c r="BH473">
        <v>0.13209008969686389</v>
      </c>
      <c r="BI473">
        <v>0.13209008969686389</v>
      </c>
      <c r="BJ473">
        <v>0.13209008969686389</v>
      </c>
      <c r="BK473">
        <v>0.13209008969686389</v>
      </c>
      <c r="BL473" s="37">
        <v>0.13209008969686389</v>
      </c>
      <c r="BM473" s="37">
        <v>0.13209008969686389</v>
      </c>
      <c r="BN473" s="37">
        <v>0.13209008969686389</v>
      </c>
      <c r="BO473" s="37">
        <v>0.13209008969686389</v>
      </c>
      <c r="BP473" s="37">
        <v>0.13209008969686389</v>
      </c>
      <c r="BQ473" s="37">
        <v>0.13209008969686389</v>
      </c>
      <c r="BR473" s="37">
        <v>0.13209008969686389</v>
      </c>
      <c r="BS473" s="37">
        <v>0.13209008969686389</v>
      </c>
      <c r="BT473" s="37">
        <v>0.13209008969686389</v>
      </c>
      <c r="BU473" s="37">
        <v>0.13209008969686389</v>
      </c>
      <c r="BV473" s="37">
        <v>0.13209008969686389</v>
      </c>
      <c r="BW473" s="37">
        <v>0.13209008969686389</v>
      </c>
      <c r="BX473" s="37">
        <v>0.13209008969686389</v>
      </c>
      <c r="BY473" s="37">
        <v>0.13209008969686389</v>
      </c>
      <c r="BZ473" s="37">
        <v>0.13209008969686389</v>
      </c>
      <c r="CA473" s="37"/>
      <c r="CB473" s="37"/>
    </row>
    <row r="474" spans="1:80" ht="14.5" customHeight="1" x14ac:dyDescent="0.35">
      <c r="A474" s="146"/>
      <c r="B474" t="s">
        <v>252</v>
      </c>
      <c r="D474" s="152" t="s">
        <v>2</v>
      </c>
      <c r="E474" s="40" t="s">
        <v>5</v>
      </c>
      <c r="F474" t="s">
        <v>113</v>
      </c>
      <c r="G474" s="1"/>
      <c r="H474" s="1"/>
      <c r="I474" s="1"/>
      <c r="J474">
        <v>7.6774691358024699E-2</v>
      </c>
      <c r="K474">
        <v>7.5896262395118236E-2</v>
      </c>
      <c r="L474">
        <v>7.6110315186246419E-2</v>
      </c>
      <c r="M474">
        <v>7.6038903625110524E-2</v>
      </c>
      <c r="N474">
        <v>8.3883129123468417E-2</v>
      </c>
      <c r="O474">
        <v>7.8203374373005022E-2</v>
      </c>
      <c r="P474">
        <v>8.3526145303100416E-2</v>
      </c>
      <c r="Q474">
        <v>8.1156917763867908E-2</v>
      </c>
      <c r="R474">
        <v>7.7962577962577967E-2</v>
      </c>
      <c r="S474">
        <v>9.366781306898643E-2</v>
      </c>
      <c r="T474">
        <v>9.2581483703259346E-2</v>
      </c>
      <c r="U474">
        <v>8.8380351154073791E-2</v>
      </c>
      <c r="V474">
        <v>9.1415402342999802E-2</v>
      </c>
      <c r="W474">
        <v>8.9900990099009898E-2</v>
      </c>
      <c r="X474">
        <v>8.2527034718269762E-2</v>
      </c>
      <c r="Y474">
        <v>8.5946354363430302E-2</v>
      </c>
      <c r="Z474">
        <v>8.4829607914987171E-2</v>
      </c>
      <c r="AA474">
        <v>8.3689458689458693E-2</v>
      </c>
      <c r="AB474">
        <v>8.157761672004045E-2</v>
      </c>
      <c r="AC474">
        <v>7.918628110289172E-2</v>
      </c>
      <c r="AD474">
        <v>7.9489361702127656E-2</v>
      </c>
      <c r="AE474">
        <v>7.9050708553867172E-2</v>
      </c>
      <c r="AF474">
        <v>7.9288305406806009E-2</v>
      </c>
      <c r="AG474">
        <v>7.8485687903970439E-2</v>
      </c>
      <c r="AH474">
        <v>7.8538812785388129E-2</v>
      </c>
      <c r="AI474">
        <v>7.9329415831316974E-2</v>
      </c>
      <c r="AJ474">
        <v>7.6923076923076913E-2</v>
      </c>
      <c r="AK474">
        <v>8.2070707070707072E-2</v>
      </c>
      <c r="AL474">
        <v>8.1072604673043752E-2</v>
      </c>
      <c r="AM474">
        <v>8.2439570994077158E-2</v>
      </c>
      <c r="AN474">
        <v>8.1862978858687013E-2</v>
      </c>
      <c r="AO474">
        <v>8.2754264055590651E-2</v>
      </c>
      <c r="AP474">
        <v>8.3281924737816163E-2</v>
      </c>
      <c r="AQ474">
        <v>4.7469259365170144E-2</v>
      </c>
      <c r="AR474">
        <v>4.7074547074547071E-2</v>
      </c>
      <c r="AS474">
        <v>4.2680128499311611E-2</v>
      </c>
      <c r="AT474">
        <v>4.3329219799808041E-2</v>
      </c>
      <c r="AU474">
        <v>4.4096315636785614E-2</v>
      </c>
      <c r="AV474">
        <v>3.8352034835036013E-2</v>
      </c>
      <c r="AW474">
        <v>3.642090097334607E-2</v>
      </c>
      <c r="AX474">
        <v>3.8022436215625927E-2</v>
      </c>
      <c r="AY474">
        <v>3.6342693065340055E-2</v>
      </c>
      <c r="AZ474">
        <v>3.399077437052702E-2</v>
      </c>
      <c r="BA474">
        <v>3.5071598131556782E-2</v>
      </c>
      <c r="BB474">
        <v>3.5071598131556782E-2</v>
      </c>
      <c r="BC474">
        <v>3.5071598131556782E-2</v>
      </c>
      <c r="BD474">
        <v>3.5071598131556782E-2</v>
      </c>
      <c r="BE474">
        <v>3.5071598131556782E-2</v>
      </c>
      <c r="BF474">
        <v>3.5071598131556782E-2</v>
      </c>
      <c r="BG474">
        <v>3.7841399137517967E-2</v>
      </c>
      <c r="BH474">
        <v>3.6664411514371144E-2</v>
      </c>
      <c r="BI474">
        <v>3.6664411514371144E-2</v>
      </c>
      <c r="BJ474">
        <v>3.6664411514371144E-2</v>
      </c>
      <c r="BK474">
        <v>3.6664411514371144E-2</v>
      </c>
      <c r="BL474" s="37">
        <v>3.6664411514371144E-2</v>
      </c>
      <c r="BM474" s="37">
        <v>3.6664411514371144E-2</v>
      </c>
      <c r="BN474" s="37">
        <v>3.6664411514371144E-2</v>
      </c>
      <c r="BO474" s="37">
        <v>3.6664411514371144E-2</v>
      </c>
      <c r="BP474" s="37">
        <v>3.6664411514371144E-2</v>
      </c>
      <c r="BQ474" s="37">
        <v>3.6664411514371144E-2</v>
      </c>
      <c r="BR474" s="37">
        <v>3.6664411514371144E-2</v>
      </c>
      <c r="BS474" s="37">
        <v>3.6664411514371144E-2</v>
      </c>
      <c r="BT474" s="37">
        <v>3.6664411514371144E-2</v>
      </c>
      <c r="BU474" s="37">
        <v>3.6664411514371144E-2</v>
      </c>
      <c r="BV474" s="37">
        <v>3.6664411514371144E-2</v>
      </c>
      <c r="BW474" s="37">
        <v>3.6664411514371144E-2</v>
      </c>
      <c r="BX474" s="37">
        <v>3.6664411514371144E-2</v>
      </c>
      <c r="BY474" s="37">
        <v>3.6664411514371144E-2</v>
      </c>
      <c r="BZ474" s="37">
        <v>3.6664411514371144E-2</v>
      </c>
      <c r="CA474" s="37"/>
      <c r="CB474" s="37"/>
    </row>
    <row r="475" spans="1:80" ht="14.5" customHeight="1" x14ac:dyDescent="0.35">
      <c r="A475" s="146"/>
      <c r="B475" t="s">
        <v>252</v>
      </c>
      <c r="D475" s="152" t="s">
        <v>2</v>
      </c>
      <c r="E475" s="40" t="s">
        <v>17</v>
      </c>
      <c r="F475" t="s">
        <v>113</v>
      </c>
      <c r="G475" s="1"/>
      <c r="H475" s="1"/>
      <c r="I475" s="1"/>
      <c r="J475">
        <v>4.4367283950617287E-2</v>
      </c>
      <c r="K475">
        <v>4.3478260869565216E-2</v>
      </c>
      <c r="L475">
        <v>4.1189111747851004E-2</v>
      </c>
      <c r="M475">
        <v>4.2440318302387266E-2</v>
      </c>
      <c r="N475">
        <v>3.7700282752120638E-2</v>
      </c>
      <c r="O475">
        <v>4.3319653442772457E-2</v>
      </c>
      <c r="P475">
        <v>4.7431744562702452E-2</v>
      </c>
      <c r="Q475">
        <v>4.6622059140945395E-2</v>
      </c>
      <c r="R475">
        <v>4.8856548856548859E-2</v>
      </c>
      <c r="S475">
        <v>4.8148897430710089E-2</v>
      </c>
      <c r="T475">
        <v>4.599080183963207E-2</v>
      </c>
      <c r="U475">
        <v>4.5571118563819298E-2</v>
      </c>
      <c r="V475">
        <v>4.897253696946418E-2</v>
      </c>
      <c r="W475">
        <v>4.7128712871287129E-2</v>
      </c>
      <c r="X475">
        <v>4.667046101309049E-2</v>
      </c>
      <c r="Y475">
        <v>4.7223271628258408E-2</v>
      </c>
      <c r="Z475">
        <v>4.3239281788200801E-2</v>
      </c>
      <c r="AA475">
        <v>4.2735042735042736E-2</v>
      </c>
      <c r="AB475">
        <v>4.2137198719029163E-2</v>
      </c>
      <c r="AC475">
        <v>4.0013449899125753E-2</v>
      </c>
      <c r="AD475">
        <v>3.9319148936170216E-2</v>
      </c>
      <c r="AE475">
        <v>4.0464401570770019E-2</v>
      </c>
      <c r="AF475">
        <v>4.0766971843150798E-2</v>
      </c>
      <c r="AG475">
        <v>4.0627885503231764E-2</v>
      </c>
      <c r="AH475">
        <v>4.0547945205479462E-2</v>
      </c>
      <c r="AI475">
        <v>3.9405461458693392E-2</v>
      </c>
      <c r="AJ475">
        <v>4.0476990258649648E-2</v>
      </c>
      <c r="AK475">
        <v>3.8036616161616167E-2</v>
      </c>
      <c r="AL475">
        <v>3.8576132977889289E-2</v>
      </c>
      <c r="AM475">
        <v>3.8418440851608775E-2</v>
      </c>
      <c r="AN475">
        <v>4.085201080909235E-2</v>
      </c>
      <c r="AO475">
        <v>3.8534428300694881E-2</v>
      </c>
      <c r="AP475">
        <v>3.9636027143738428E-2</v>
      </c>
      <c r="AQ475">
        <v>4.5181584215041468E-2</v>
      </c>
      <c r="AR475">
        <v>4.8856548856548852E-2</v>
      </c>
      <c r="AS475">
        <v>4.8799143337922589E-2</v>
      </c>
      <c r="AT475">
        <v>4.689428218839984E-2</v>
      </c>
      <c r="AU475">
        <v>6.3968668407310705E-2</v>
      </c>
      <c r="AV475">
        <v>6.7157929994975718E-2</v>
      </c>
      <c r="AW475">
        <v>4.282052570739308E-2</v>
      </c>
      <c r="AX475">
        <v>4.3102021906747404E-2</v>
      </c>
      <c r="AY475">
        <v>4.4656271910787623E-2</v>
      </c>
      <c r="AZ475">
        <v>4.4580325808775072E-2</v>
      </c>
      <c r="BA475">
        <v>4.4015621410521483E-2</v>
      </c>
      <c r="BB475">
        <v>4.4015621410521483E-2</v>
      </c>
      <c r="BC475">
        <v>4.4015621410521483E-2</v>
      </c>
      <c r="BD475">
        <v>4.4015621410521483E-2</v>
      </c>
      <c r="BE475">
        <v>4.4015621410521483E-2</v>
      </c>
      <c r="BF475">
        <v>4.4015621410521483E-2</v>
      </c>
      <c r="BG475">
        <v>6.1720172496406323E-2</v>
      </c>
      <c r="BH475">
        <v>5.8379345714846903E-2</v>
      </c>
      <c r="BI475">
        <v>5.8379345714846903E-2</v>
      </c>
      <c r="BJ475">
        <v>5.8379345714846903E-2</v>
      </c>
      <c r="BK475">
        <v>5.8379345714846903E-2</v>
      </c>
      <c r="BL475" s="37">
        <v>5.8379345714846903E-2</v>
      </c>
      <c r="BM475" s="37">
        <v>5.8379345714846903E-2</v>
      </c>
      <c r="BN475" s="37">
        <v>5.8379345714846903E-2</v>
      </c>
      <c r="BO475" s="37">
        <v>5.8379345714846903E-2</v>
      </c>
      <c r="BP475" s="37">
        <v>5.8379345714846903E-2</v>
      </c>
      <c r="BQ475" s="37">
        <v>5.8379345714846903E-2</v>
      </c>
      <c r="BR475" s="37">
        <v>5.8379345714846903E-2</v>
      </c>
      <c r="BS475" s="37">
        <v>5.8379345714846903E-2</v>
      </c>
      <c r="BT475" s="37">
        <v>5.8379345714846903E-2</v>
      </c>
      <c r="BU475" s="37">
        <v>5.8379345714846903E-2</v>
      </c>
      <c r="BV475" s="37">
        <v>5.8379345714846903E-2</v>
      </c>
      <c r="BW475" s="37">
        <v>5.8379345714846903E-2</v>
      </c>
      <c r="BX475" s="37">
        <v>5.8379345714846903E-2</v>
      </c>
      <c r="BY475" s="37">
        <v>5.8379345714846903E-2</v>
      </c>
      <c r="BZ475" s="37">
        <v>5.8379345714846903E-2</v>
      </c>
      <c r="CA475" s="37"/>
      <c r="CB475" s="37"/>
    </row>
    <row r="476" spans="1:80" ht="14.5" customHeight="1" x14ac:dyDescent="0.35">
      <c r="A476" s="146"/>
      <c r="D476" s="167"/>
      <c r="E476" s="40"/>
      <c r="G476" s="1"/>
      <c r="H476" s="1"/>
      <c r="I476" s="1"/>
      <c r="BL476" s="37"/>
      <c r="BM476" s="37"/>
      <c r="BN476" s="37"/>
      <c r="BO476" s="37"/>
      <c r="BP476" s="37"/>
      <c r="BQ476" s="37"/>
      <c r="BR476" s="37"/>
      <c r="BS476" s="37"/>
      <c r="BT476" s="37"/>
      <c r="BU476" s="37"/>
      <c r="BV476" s="37"/>
      <c r="BW476" s="37"/>
      <c r="BX476" s="37"/>
      <c r="BY476" s="37"/>
      <c r="BZ476" s="37"/>
      <c r="CA476" s="37"/>
      <c r="CB476" s="37"/>
    </row>
    <row r="477" spans="1:80" ht="14.5" customHeight="1" x14ac:dyDescent="0.35">
      <c r="D477" s="23" t="s">
        <v>182</v>
      </c>
      <c r="E477" s="40"/>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38"/>
      <c r="BM477" s="38"/>
      <c r="BN477" s="38"/>
      <c r="BO477" s="38"/>
      <c r="BP477" s="38"/>
      <c r="BQ477" s="38"/>
      <c r="BR477" s="38"/>
      <c r="BS477" s="38"/>
      <c r="BT477" s="38"/>
      <c r="BU477" s="38"/>
      <c r="BV477" s="38"/>
      <c r="BW477" s="38"/>
      <c r="BX477" s="38"/>
      <c r="BY477" s="38"/>
      <c r="BZ477" s="38"/>
      <c r="CA477" s="37"/>
      <c r="CB477" s="37"/>
    </row>
    <row r="478" spans="1:80" ht="14.5" customHeight="1" x14ac:dyDescent="0.35">
      <c r="D478" s="149" t="s">
        <v>0</v>
      </c>
      <c r="E478" s="40" t="s">
        <v>4</v>
      </c>
      <c r="F478" t="s">
        <v>113</v>
      </c>
      <c r="G478" s="1"/>
      <c r="H478" s="1"/>
      <c r="I478" s="1"/>
      <c r="J478">
        <f>'Litter input from residues'!J$4*J468</f>
        <v>13.549166666666668</v>
      </c>
      <c r="K478">
        <f>'Litter input from residues'!K$4*K468</f>
        <v>13.728411517925247</v>
      </c>
      <c r="L478">
        <f>'Litter input from residues'!L$4*L468</f>
        <v>14.087046919770774</v>
      </c>
      <c r="M478">
        <f>'Litter input from residues'!M$4*M468</f>
        <v>13.315982316534042</v>
      </c>
      <c r="N478">
        <f>'Litter input from residues'!N$4*N468</f>
        <v>10.393017907634304</v>
      </c>
      <c r="O478">
        <f>'Litter input from residues'!O$4*O468</f>
        <v>10.814610123119014</v>
      </c>
      <c r="P478">
        <f>'Litter input from residues'!P$4*P468</f>
        <v>10.090731142989357</v>
      </c>
      <c r="Q478">
        <f>'Litter input from residues'!Q$4*Q468</f>
        <v>11.051759119361106</v>
      </c>
      <c r="R478">
        <f>'Litter input from residues'!R$4*R468</f>
        <v>13.723243243243243</v>
      </c>
      <c r="S478">
        <f>'Litter input from residues'!S$4*S468</f>
        <v>13.406352417560182</v>
      </c>
      <c r="T478">
        <f>'Litter input from residues'!T$4*T468</f>
        <v>11.948010397920417</v>
      </c>
      <c r="U478">
        <f>'Litter input from residues'!U$4*U468</f>
        <v>10.630005918327086</v>
      </c>
      <c r="V478">
        <f>'Litter input from residues'!V$4*V468</f>
        <v>10.861359708085271</v>
      </c>
      <c r="W478">
        <f>'Litter input from residues'!W$4*W468</f>
        <v>11.932673267326733</v>
      </c>
      <c r="X478">
        <f>'Litter input from residues'!X$4*X468</f>
        <v>13.291377347751848</v>
      </c>
      <c r="Y478">
        <f>'Litter input from residues'!Y$4*Y468</f>
        <v>12.385946354363432</v>
      </c>
      <c r="Z478">
        <f>'Litter input from residues'!Z$4*Z468</f>
        <v>13.420923415170391</v>
      </c>
      <c r="AA478">
        <f>'Litter input from residues'!AA$4*AA468</f>
        <v>14.346171652421653</v>
      </c>
      <c r="AB478">
        <f>'Litter input from residues'!AB$4*AB468</f>
        <v>15.167217259396596</v>
      </c>
      <c r="AC478">
        <f>'Litter input from residues'!AC$4*AC468</f>
        <v>14.731609221591386</v>
      </c>
      <c r="AD478">
        <f>'Litter input from residues'!AD$4*AD468</f>
        <v>11.735290062695707</v>
      </c>
      <c r="AE478">
        <f>'Litter input from residues'!AE$4*AE468</f>
        <v>13.686761042495116</v>
      </c>
      <c r="AF478">
        <f>'Litter input from residues'!AF$4*AF468</f>
        <v>14.430442468215833</v>
      </c>
      <c r="AG478">
        <f>'Litter input from residues'!AG$4*AG468</f>
        <v>16.809820366325596</v>
      </c>
      <c r="AH478">
        <f>'Litter input from residues'!AH$4*AH468</f>
        <v>17.09805656445932</v>
      </c>
      <c r="AI478">
        <f>'Litter input from residues'!AI$4*AI468</f>
        <v>16.51124974965359</v>
      </c>
      <c r="AJ478">
        <f>'Litter input from residues'!AJ$4*AJ468</f>
        <v>18.21473985018832</v>
      </c>
      <c r="AK478">
        <f>'Litter input from residues'!AK$4*AK468</f>
        <v>18.78468581749452</v>
      </c>
      <c r="AL478">
        <f>'Litter input from residues'!AL$4*AL468</f>
        <v>18.945320758750025</v>
      </c>
      <c r="AM478">
        <f>'Litter input from residues'!AM$4*AM468</f>
        <v>19.413433705130018</v>
      </c>
      <c r="AN478">
        <f>'Litter input from residues'!AN$4*AN468</f>
        <v>18.646778989575445</v>
      </c>
      <c r="AO478">
        <f>'Litter input from residues'!AO$4*AO468</f>
        <v>19.271244617623303</v>
      </c>
      <c r="AP478">
        <f>'Litter input from residues'!AP$4*AP468</f>
        <v>19.901075170228452</v>
      </c>
      <c r="AQ478">
        <f>'Litter input from residues'!AQ$4*AQ468</f>
        <v>19.162006215921256</v>
      </c>
      <c r="AR478">
        <f>'Litter input from residues'!AR$4*AR468</f>
        <v>18.1592897125009</v>
      </c>
      <c r="AS478">
        <f>'Litter input from residues'!AS$4*AS468</f>
        <v>18.811249614954718</v>
      </c>
      <c r="AT478">
        <f>'Litter input from residues'!AT$4*AT468</f>
        <v>21.460980208161558</v>
      </c>
      <c r="AU478">
        <f>'Litter input from residues'!AU$4*AU468</f>
        <v>19.611206869127074</v>
      </c>
      <c r="AV478">
        <f>'Litter input from residues'!AV$4*AV468</f>
        <v>14.984541007312325</v>
      </c>
      <c r="AW478">
        <f>'Litter input from residues'!AW$4*AW468</f>
        <v>21.076039508510817</v>
      </c>
      <c r="AX478">
        <f>'Litter input from residues'!AX$4*AX468</f>
        <v>21.368677919997182</v>
      </c>
      <c r="AY478">
        <f>'Litter input from residues'!AY$4*AY468</f>
        <v>21.731700675993618</v>
      </c>
      <c r="AZ478">
        <f>'Litter input from residues'!AZ$4*AZ468</f>
        <v>22.872097113776249</v>
      </c>
      <c r="BA478">
        <f>'Litter input from residues'!BA$4*BA468</f>
        <v>23.356497227486933</v>
      </c>
      <c r="BB478">
        <f>'Litter input from residues'!BB$4*BB468</f>
        <v>24.316379399461226</v>
      </c>
      <c r="BC478">
        <f>'Litter input from residues'!BC$4*BC468</f>
        <v>25.105416169066796</v>
      </c>
      <c r="BD478">
        <f>'Litter input from residues'!BD$4*BD468</f>
        <v>25.770367991250023</v>
      </c>
      <c r="BE478">
        <f>'Litter input from residues'!BE$4*BE468</f>
        <v>27.627719354332651</v>
      </c>
      <c r="BF478">
        <f>'Litter input from residues'!BF$4*BF468</f>
        <v>25.875149920538327</v>
      </c>
      <c r="BG478">
        <f>'Litter input from residues'!BG$4*BG468</f>
        <v>22.23113164013423</v>
      </c>
      <c r="BH478">
        <f>'Litter input from residues'!BH$4*BH468</f>
        <v>23.990659226996744</v>
      </c>
      <c r="BI478">
        <f>'Litter input from residues'!BI$4*BI468</f>
        <v>23.675944073226322</v>
      </c>
      <c r="BJ478">
        <f>'Litter input from residues'!BJ$4*BJ468</f>
        <v>23.750449575522143</v>
      </c>
      <c r="BK478">
        <f>'Litter input from residues'!BK$4*BK468</f>
        <v>23.750449575522143</v>
      </c>
      <c r="BL478" s="37">
        <f>'Litter input from residues'!BL$4*BL468</f>
        <v>23.750449575522143</v>
      </c>
      <c r="BM478" s="37">
        <f>'Litter input from residues'!BM$4*BM468</f>
        <v>23.750449575522143</v>
      </c>
      <c r="BN478" s="37">
        <f>'Litter input from residues'!BN$4*BN468</f>
        <v>23.750449575522143</v>
      </c>
      <c r="BO478" s="37">
        <f>'Litter input from residues'!BO$4*BO468</f>
        <v>23.750449575522143</v>
      </c>
      <c r="BP478" s="37">
        <f>'Litter input from residues'!BP$4*BP468</f>
        <v>24.658790729141661</v>
      </c>
      <c r="BQ478" s="37">
        <f>'Litter input from residues'!BQ$4*BQ468</f>
        <v>24.658790729141661</v>
      </c>
      <c r="BR478" s="37">
        <f>'Litter input from residues'!BR$4*BR468</f>
        <v>24.658790729141661</v>
      </c>
      <c r="BS478" s="37">
        <f>'Litter input from residues'!BS$4*BS468</f>
        <v>24.658790729141661</v>
      </c>
      <c r="BT478" s="37">
        <f>'Litter input from residues'!BT$4*BT468</f>
        <v>24.658790729141661</v>
      </c>
      <c r="BU478" s="37">
        <f>'Litter input from residues'!BU$4*BU468</f>
        <v>24.658790729141661</v>
      </c>
      <c r="BV478" s="37">
        <f>'Litter input from residues'!BV$4*BV468</f>
        <v>24.658790729141661</v>
      </c>
      <c r="BW478" s="37">
        <f>'Litter input from residues'!BW$4*BW468</f>
        <v>24.658790729141661</v>
      </c>
      <c r="BX478" s="37">
        <f>'Litter input from residues'!BX$4*BX468</f>
        <v>24.658790729141661</v>
      </c>
      <c r="BY478" s="37">
        <f>'Litter input from residues'!BY$4*BY468</f>
        <v>24.658790729141661</v>
      </c>
      <c r="BZ478" s="37">
        <f>'Litter input from residues'!BZ$4*BZ468</f>
        <v>24.658790729141661</v>
      </c>
      <c r="CA478" s="37"/>
      <c r="CB478" s="37"/>
    </row>
    <row r="479" spans="1:80" ht="14.5" customHeight="1" x14ac:dyDescent="0.35">
      <c r="A479" s="75"/>
      <c r="D479" s="149" t="s">
        <v>0</v>
      </c>
      <c r="E479" s="40" t="s">
        <v>5</v>
      </c>
      <c r="F479" t="s">
        <v>113</v>
      </c>
      <c r="G479" s="1"/>
      <c r="H479" s="1"/>
      <c r="I479" s="1"/>
      <c r="J479">
        <f>'Litter input from residues'!J$4*J469</f>
        <v>15.510509259259262</v>
      </c>
      <c r="K479">
        <f>'Litter input from residues'!K$4*K469</f>
        <v>16.101868802440883</v>
      </c>
      <c r="L479">
        <f>'Litter input from residues'!L$4*L469</f>
        <v>16.538252148997135</v>
      </c>
      <c r="M479">
        <f>'Litter input from residues'!M$4*M469</f>
        <v>15.588993810786915</v>
      </c>
      <c r="N479">
        <f>'Litter input from residues'!N$4*N469</f>
        <v>12.140516493873703</v>
      </c>
      <c r="O479">
        <f>'Litter input from residues'!O$4*O469</f>
        <v>13.374500683994528</v>
      </c>
      <c r="P479">
        <f>'Litter input from residues'!P$4*P469</f>
        <v>14.260372512725588</v>
      </c>
      <c r="Q479">
        <f>'Litter input from residues'!Q$4*Q469</f>
        <v>15.390597884739909</v>
      </c>
      <c r="R479">
        <f>'Litter input from residues'!R$4*R469</f>
        <v>17.195675675675677</v>
      </c>
      <c r="S479">
        <f>'Litter input from residues'!S$4*S469</f>
        <v>19.03297592555128</v>
      </c>
      <c r="T479">
        <f>'Litter input from residues'!T$4*T469</f>
        <v>17.255748850229956</v>
      </c>
      <c r="U479">
        <f>'Litter input from residues'!U$4*U469</f>
        <v>15.327875320576052</v>
      </c>
      <c r="V479">
        <f>'Litter input from residues'!V$4*V469</f>
        <v>15.059948146725564</v>
      </c>
      <c r="W479">
        <f>'Litter input from residues'!W$4*W469</f>
        <v>16.135049504950494</v>
      </c>
      <c r="X479">
        <f>'Litter input from residues'!X$4*X469</f>
        <v>16.97945361411497</v>
      </c>
      <c r="Y479">
        <f>'Litter input from residues'!Y$4*Y469</f>
        <v>15.365319229316205</v>
      </c>
      <c r="Z479">
        <f>'Litter input from residues'!Z$4*Z469</f>
        <v>17.128032246244043</v>
      </c>
      <c r="AA479">
        <f>'Litter input from residues'!AA$4*AA469</f>
        <v>18.484294871794873</v>
      </c>
      <c r="AB479">
        <f>'Litter input from residues'!AB$4*AB469</f>
        <v>18.907079049384805</v>
      </c>
      <c r="AC479">
        <f>'Litter input from residues'!AC$4*AC469</f>
        <v>18.25704218783055</v>
      </c>
      <c r="AD479">
        <f>'Litter input from residues'!AD$4*AD469</f>
        <v>14.848734365043548</v>
      </c>
      <c r="AE479">
        <f>'Litter input from residues'!AE$4*AE469</f>
        <v>16.71160578320119</v>
      </c>
      <c r="AF479">
        <f>'Litter input from residues'!AF$4*AF469</f>
        <v>17.547493151005465</v>
      </c>
      <c r="AG479">
        <f>'Litter input from residues'!AG$4*AG469</f>
        <v>20.300384158240202</v>
      </c>
      <c r="AH479">
        <f>'Litter input from residues'!AH$4*AH469</f>
        <v>21.55689267059142</v>
      </c>
      <c r="AI479">
        <f>'Litter input from residues'!AI$4*AI469</f>
        <v>19.507697808633608</v>
      </c>
      <c r="AJ479">
        <f>'Litter input from residues'!AJ$4*AJ469</f>
        <v>21.391729358942097</v>
      </c>
      <c r="AK479">
        <f>'Litter input from residues'!AK$4*AK469</f>
        <v>23.415023092601228</v>
      </c>
      <c r="AL479">
        <f>'Litter input from residues'!AL$4*AL469</f>
        <v>23.513382956841177</v>
      </c>
      <c r="AM479">
        <f>'Litter input from residues'!AM$4*AM469</f>
        <v>24.315699714842751</v>
      </c>
      <c r="AN479">
        <f>'Litter input from residues'!AN$4*AN469</f>
        <v>23.294607898934228</v>
      </c>
      <c r="AO479">
        <f>'Litter input from residues'!AO$4*AO469</f>
        <v>23.737349975125809</v>
      </c>
      <c r="AP479">
        <f>'Litter input from residues'!AP$4*AP469</f>
        <v>24.040233899477293</v>
      </c>
      <c r="AQ479">
        <f>'Litter input from residues'!AQ$4*AQ469</f>
        <v>25.682198197658725</v>
      </c>
      <c r="AR479">
        <f>'Litter input from residues'!AR$4*AR469</f>
        <v>24.256793876687155</v>
      </c>
      <c r="AS479">
        <f>'Litter input from residues'!AS$4*AS469</f>
        <v>23.020112357031568</v>
      </c>
      <c r="AT479">
        <f>'Litter input from residues'!AT$4*AT469</f>
        <v>25.279696590525074</v>
      </c>
      <c r="AU479">
        <f>'Litter input from residues'!AU$4*AU469</f>
        <v>20.067045871766904</v>
      </c>
      <c r="AV479">
        <f>'Litter input from residues'!AV$4*AV469</f>
        <v>16.594937288570005</v>
      </c>
      <c r="AW479">
        <f>'Litter input from residues'!AW$4*AW469</f>
        <v>22.792057652367856</v>
      </c>
      <c r="AX479">
        <f>'Litter input from residues'!AX$4*AX469</f>
        <v>22.764125099037507</v>
      </c>
      <c r="AY479">
        <f>'Litter input from residues'!AY$4*AY469</f>
        <v>22.638131161848985</v>
      </c>
      <c r="AZ479">
        <f>'Litter input from residues'!AZ$4*AZ469</f>
        <v>25.100678717853445</v>
      </c>
      <c r="BA479">
        <f>'Litter input from residues'!BA$4*BA469</f>
        <v>24.831531636216038</v>
      </c>
      <c r="BB479">
        <f>'Litter input from residues'!BB$4*BB469</f>
        <v>25.852033310258538</v>
      </c>
      <c r="BC479">
        <f>'Litter input from residues'!BC$4*BC469</f>
        <v>26.690900170976871</v>
      </c>
      <c r="BD479">
        <f>'Litter input from residues'!BD$4*BD469</f>
        <v>27.397845739410418</v>
      </c>
      <c r="BE479">
        <f>'Litter input from residues'!BE$4*BE469</f>
        <v>29.372494535535473</v>
      </c>
      <c r="BF479">
        <f>'Litter input from residues'!BF$4*BF469</f>
        <v>27.50924496878477</v>
      </c>
      <c r="BG479">
        <f>'Litter input from residues'!BG$4*BG469</f>
        <v>23.310018396517023</v>
      </c>
      <c r="BH479">
        <f>'Litter input from residues'!BH$4*BH469</f>
        <v>27.088093112408529</v>
      </c>
      <c r="BI479">
        <f>'Litter input from residues'!BI$4*BI469</f>
        <v>26.732745086805885</v>
      </c>
      <c r="BJ479">
        <f>'Litter input from residues'!BJ$4*BJ469</f>
        <v>26.81686999410751</v>
      </c>
      <c r="BK479">
        <f>'Litter input from residues'!BK$4*BK469</f>
        <v>26.81686999410751</v>
      </c>
      <c r="BL479" s="37">
        <f>'Litter input from residues'!BL$4*BL469</f>
        <v>26.81686999410751</v>
      </c>
      <c r="BM479" s="37">
        <f>'Litter input from residues'!BM$4*BM469</f>
        <v>26.81686999410751</v>
      </c>
      <c r="BN479" s="37">
        <f>'Litter input from residues'!BN$4*BN469</f>
        <v>26.81686999410751</v>
      </c>
      <c r="BO479" s="37">
        <f>'Litter input from residues'!BO$4*BO469</f>
        <v>26.81686999410751</v>
      </c>
      <c r="BP479" s="37">
        <f>'Litter input from residues'!BP$4*BP469</f>
        <v>27.842487069247728</v>
      </c>
      <c r="BQ479" s="37">
        <f>'Litter input from residues'!BQ$4*BQ469</f>
        <v>27.842487069247728</v>
      </c>
      <c r="BR479" s="37">
        <f>'Litter input from residues'!BR$4*BR469</f>
        <v>27.842487069247728</v>
      </c>
      <c r="BS479" s="37">
        <f>'Litter input from residues'!BS$4*BS469</f>
        <v>27.842487069247728</v>
      </c>
      <c r="BT479" s="37">
        <f>'Litter input from residues'!BT$4*BT469</f>
        <v>27.842487069247728</v>
      </c>
      <c r="BU479" s="37">
        <f>'Litter input from residues'!BU$4*BU469</f>
        <v>27.842487069247728</v>
      </c>
      <c r="BV479" s="37">
        <f>'Litter input from residues'!BV$4*BV469</f>
        <v>27.842487069247728</v>
      </c>
      <c r="BW479" s="37">
        <f>'Litter input from residues'!BW$4*BW469</f>
        <v>27.842487069247728</v>
      </c>
      <c r="BX479" s="37">
        <f>'Litter input from residues'!BX$4*BX469</f>
        <v>27.842487069247728</v>
      </c>
      <c r="BY479" s="37">
        <f>'Litter input from residues'!BY$4*BY469</f>
        <v>27.842487069247728</v>
      </c>
      <c r="BZ479" s="37">
        <f>'Litter input from residues'!BZ$4*BZ469</f>
        <v>27.842487069247728</v>
      </c>
      <c r="CA479" s="37"/>
      <c r="CB479" s="37"/>
    </row>
    <row r="480" spans="1:80" ht="14.5" customHeight="1" x14ac:dyDescent="0.35">
      <c r="A480" s="75"/>
      <c r="D480" s="149" t="s">
        <v>0</v>
      </c>
      <c r="E480" s="40" t="s">
        <v>17</v>
      </c>
      <c r="F480" t="s">
        <v>113</v>
      </c>
      <c r="G480" s="1"/>
      <c r="H480" s="1"/>
      <c r="I480" s="1"/>
      <c r="J480">
        <f>'Litter input from residues'!J$4*J470</f>
        <v>12.966064814814818</v>
      </c>
      <c r="K480">
        <f>'Litter input from residues'!K$4*K470</f>
        <v>12.745570175438596</v>
      </c>
      <c r="L480">
        <f>'Litter input from residues'!L$4*L470</f>
        <v>11.960700214899715</v>
      </c>
      <c r="M480">
        <f>'Litter input from residues'!M$4*M470</f>
        <v>11.309842617152961</v>
      </c>
      <c r="N480">
        <f>'Litter input from residues'!N$4*N470</f>
        <v>8.469236569274269</v>
      </c>
      <c r="O480">
        <f>'Litter input from residues'!O$4*O470</f>
        <v>6.8541997264021886</v>
      </c>
      <c r="P480">
        <f>'Litter input from residues'!P$4*P470</f>
        <v>8.4188940305414164</v>
      </c>
      <c r="Q480">
        <f>'Litter input from residues'!Q$4*Q470</f>
        <v>9.6293567882581481</v>
      </c>
      <c r="R480">
        <f>'Litter input from residues'!R$4*R470</f>
        <v>12.736216216216217</v>
      </c>
      <c r="S480">
        <f>'Litter input from residues'!S$4*S470</f>
        <v>11.312725065749541</v>
      </c>
      <c r="T480">
        <f>'Litter input from residues'!T$4*T470</f>
        <v>13.056588682263548</v>
      </c>
      <c r="U480">
        <f>'Litter input from residues'!U$4*U470</f>
        <v>10.716117577431445</v>
      </c>
      <c r="V480">
        <f>'Litter input from residues'!V$4*V470</f>
        <v>10.813971576723642</v>
      </c>
      <c r="W480">
        <f>'Litter input from residues'!W$4*W470</f>
        <v>11.144079207920791</v>
      </c>
      <c r="X480">
        <f>'Litter input from residues'!X$4*X470</f>
        <v>10.870119521912351</v>
      </c>
      <c r="Y480">
        <f>'Litter input from residues'!Y$4*Y470</f>
        <v>10.13736305251228</v>
      </c>
      <c r="Z480">
        <f>'Litter input from residues'!Z$4*Z470</f>
        <v>10.814052766581165</v>
      </c>
      <c r="AA480">
        <f>'Litter input from residues'!AA$4*AA470</f>
        <v>11.306125356125357</v>
      </c>
      <c r="AB480">
        <f>'Litter input from residues'!AB$4*AB470</f>
        <v>11.170116298668464</v>
      </c>
      <c r="AC480">
        <f>'Litter input from residues'!AC$4*AC470</f>
        <v>10.444682734644562</v>
      </c>
      <c r="AD480">
        <f>'Litter input from residues'!AD$4*AD470</f>
        <v>8.7222794475203784</v>
      </c>
      <c r="AE480">
        <f>'Litter input from residues'!AE$4*AE470</f>
        <v>9.7623997899755768</v>
      </c>
      <c r="AF480">
        <f>'Litter input from residues'!AF$4*AF470</f>
        <v>10.167969546569777</v>
      </c>
      <c r="AG480">
        <f>'Litter input from residues'!AG$4*AG470</f>
        <v>11.2754396173031</v>
      </c>
      <c r="AH480">
        <f>'Litter input from residues'!AH$4*AH470</f>
        <v>11.305080521059343</v>
      </c>
      <c r="AI480">
        <f>'Litter input from residues'!AI$4*AI470</f>
        <v>10.189975762216294</v>
      </c>
      <c r="AJ480">
        <f>'Litter input from residues'!AJ$4*AJ470</f>
        <v>12.094854796483675</v>
      </c>
      <c r="AK480">
        <f>'Litter input from residues'!AK$4*AK470</f>
        <v>11.630705003822541</v>
      </c>
      <c r="AL480">
        <f>'Litter input from residues'!AL$4*AL470</f>
        <v>12.137363328261518</v>
      </c>
      <c r="AM480">
        <f>'Litter input from residues'!AM$4*AM470</f>
        <v>11.657266356429584</v>
      </c>
      <c r="AN480">
        <f>'Litter input from residues'!AN$4*AN470</f>
        <v>11.880250028456459</v>
      </c>
      <c r="AO480">
        <f>'Litter input from residues'!AO$4*AO470</f>
        <v>11.645369719687778</v>
      </c>
      <c r="AP480">
        <f>'Litter input from residues'!AP$4*AP470</f>
        <v>10.927379045216931</v>
      </c>
      <c r="AQ480">
        <f>'Litter input from residues'!AQ$4*AQ470</f>
        <v>10.567207694540041</v>
      </c>
      <c r="AR480">
        <f>'Litter input from residues'!AR$4*AR470</f>
        <v>10.647574498469773</v>
      </c>
      <c r="AS480">
        <f>'Litter input from residues'!AS$4*AS470</f>
        <v>10.496430310313901</v>
      </c>
      <c r="AT480">
        <f>'Litter input from residues'!AT$4*AT470</f>
        <v>11.414977002806316</v>
      </c>
      <c r="AU480">
        <f>'Litter input from residues'!AU$4*AU470</f>
        <v>12.560896961630977</v>
      </c>
      <c r="AV480">
        <f>'Litter input from residues'!AV$4*AV470</f>
        <v>13.531256558372467</v>
      </c>
      <c r="AW480">
        <f>'Litter input from residues'!AW$4*AW470</f>
        <v>11.861975419411776</v>
      </c>
      <c r="AX480">
        <f>'Litter input from residues'!AX$4*AX470</f>
        <v>12.024420700621359</v>
      </c>
      <c r="AY480">
        <f>'Litter input from residues'!AY$4*AY470</f>
        <v>11.489393517162755</v>
      </c>
      <c r="AZ480">
        <f>'Litter input from residues'!AZ$4*AZ470</f>
        <v>13.031375249454591</v>
      </c>
      <c r="BA480">
        <f>'Litter input from residues'!BA$4*BA470</f>
        <v>12.868157323610086</v>
      </c>
      <c r="BB480">
        <f>'Litter input from residues'!BB$4*BB470</f>
        <v>13.397000098311658</v>
      </c>
      <c r="BC480">
        <f>'Litter input from residues'!BC$4*BC470</f>
        <v>13.831716365331721</v>
      </c>
      <c r="BD480">
        <f>'Litter input from residues'!BD$4*BD470</f>
        <v>14.198068587462231</v>
      </c>
      <c r="BE480">
        <f>'Litter input from residues'!BE$4*BE470</f>
        <v>15.221367985166506</v>
      </c>
      <c r="BF480">
        <f>'Litter input from residues'!BF$4*BF470</f>
        <v>14.255797721142708</v>
      </c>
      <c r="BG480">
        <f>'Litter input from residues'!BG$4*BG470</f>
        <v>17.124857457885167</v>
      </c>
      <c r="BH480">
        <f>'Litter input from residues'!BH$4*BH470</f>
        <v>18.323952438215873</v>
      </c>
      <c r="BI480">
        <f>'Litter input from residues'!BI$4*BI470</f>
        <v>18.083574487167926</v>
      </c>
      <c r="BJ480">
        <f>'Litter input from residues'!BJ$4*BJ470</f>
        <v>18.140481438641675</v>
      </c>
      <c r="BK480">
        <f>'Litter input from residues'!BK$4*BK470</f>
        <v>18.140481438641675</v>
      </c>
      <c r="BL480" s="37">
        <f>'Litter input from residues'!BL$4*BL470</f>
        <v>18.140481438641675</v>
      </c>
      <c r="BM480" s="37">
        <f>'Litter input from residues'!BM$4*BM470</f>
        <v>18.140481438641675</v>
      </c>
      <c r="BN480" s="37">
        <f>'Litter input from residues'!BN$4*BN470</f>
        <v>18.140481438641675</v>
      </c>
      <c r="BO480" s="37">
        <f>'Litter input from residues'!BO$4*BO470</f>
        <v>18.140481438641675</v>
      </c>
      <c r="BP480" s="37">
        <f>'Litter input from residues'!BP$4*BP470</f>
        <v>18.834268130333257</v>
      </c>
      <c r="BQ480" s="37">
        <f>'Litter input from residues'!BQ$4*BQ470</f>
        <v>18.834268130333257</v>
      </c>
      <c r="BR480" s="37">
        <f>'Litter input from residues'!BR$4*BR470</f>
        <v>18.834268130333257</v>
      </c>
      <c r="BS480" s="37">
        <f>'Litter input from residues'!BS$4*BS470</f>
        <v>18.834268130333257</v>
      </c>
      <c r="BT480" s="37">
        <f>'Litter input from residues'!BT$4*BT470</f>
        <v>18.834268130333257</v>
      </c>
      <c r="BU480" s="37">
        <f>'Litter input from residues'!BU$4*BU470</f>
        <v>18.834268130333257</v>
      </c>
      <c r="BV480" s="37">
        <f>'Litter input from residues'!BV$4*BV470</f>
        <v>18.834268130333257</v>
      </c>
      <c r="BW480" s="37">
        <f>'Litter input from residues'!BW$4*BW470</f>
        <v>18.834268130333257</v>
      </c>
      <c r="BX480" s="37">
        <f>'Litter input from residues'!BX$4*BX470</f>
        <v>18.834268130333257</v>
      </c>
      <c r="BY480" s="37">
        <f>'Litter input from residues'!BY$4*BY470</f>
        <v>18.834268130333257</v>
      </c>
      <c r="BZ480" s="37">
        <f>'Litter input from residues'!BZ$4*BZ470</f>
        <v>18.834268130333257</v>
      </c>
      <c r="CA480" s="37"/>
      <c r="CB480" s="37"/>
    </row>
    <row r="481" spans="1:80" ht="14.5" customHeight="1" x14ac:dyDescent="0.35">
      <c r="A481" s="75"/>
      <c r="D481" s="167"/>
      <c r="E481" s="40"/>
      <c r="G481" s="1"/>
      <c r="H481" s="1"/>
      <c r="I481" s="1"/>
      <c r="BL481" s="37"/>
      <c r="BM481" s="37"/>
      <c r="BN481" s="37"/>
      <c r="BO481" s="37"/>
      <c r="BP481" s="37"/>
      <c r="BQ481" s="37"/>
      <c r="BR481" s="37"/>
      <c r="BS481" s="37"/>
      <c r="BT481" s="37"/>
      <c r="BU481" s="37"/>
      <c r="BV481" s="37"/>
      <c r="BW481" s="37"/>
      <c r="BX481" s="37"/>
      <c r="BY481" s="37"/>
      <c r="BZ481" s="37"/>
      <c r="CA481" s="37"/>
      <c r="CB481" s="37"/>
    </row>
    <row r="482" spans="1:80" ht="14.5" customHeight="1" x14ac:dyDescent="0.35">
      <c r="A482" s="75"/>
      <c r="D482" s="23" t="s">
        <v>182</v>
      </c>
      <c r="E482" s="40"/>
      <c r="F482" s="1"/>
      <c r="G482" s="1"/>
      <c r="H482" s="1"/>
      <c r="I482" s="1"/>
      <c r="J482" s="1"/>
      <c r="K482" s="1"/>
      <c r="L482" s="1"/>
      <c r="M482" s="1"/>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79"/>
      <c r="BM482" s="79"/>
      <c r="BN482" s="79"/>
      <c r="BO482" s="79"/>
      <c r="BP482" s="79"/>
      <c r="BQ482" s="79"/>
      <c r="BR482" s="79"/>
      <c r="BS482" s="79"/>
      <c r="BT482" s="79"/>
      <c r="BU482" s="79"/>
      <c r="BV482" s="79"/>
      <c r="BW482" s="79"/>
      <c r="BX482" s="79"/>
      <c r="BY482" s="79"/>
      <c r="BZ482" s="79"/>
      <c r="CA482" s="37"/>
      <c r="CB482" s="37"/>
    </row>
    <row r="483" spans="1:80" ht="14.5" customHeight="1" x14ac:dyDescent="0.35">
      <c r="A483" s="75"/>
      <c r="D483" s="152" t="s">
        <v>2</v>
      </c>
      <c r="E483" s="40" t="s">
        <v>4</v>
      </c>
      <c r="F483" t="s">
        <v>113</v>
      </c>
      <c r="G483" s="1"/>
      <c r="H483" s="1"/>
      <c r="I483" s="1"/>
      <c r="J483">
        <f>J473*'Litter input from residues'!J$4</f>
        <v>6.276296296296322</v>
      </c>
      <c r="K483">
        <f>K473*'Litter input from residues'!K$4</f>
        <v>5.7088443935926767</v>
      </c>
      <c r="L483">
        <f>L473*'Litter input from residues'!L$4</f>
        <v>5.9360512177650433</v>
      </c>
      <c r="M483">
        <f>M473*'Litter input from residues'!M$4</f>
        <v>5.6595225464190984</v>
      </c>
      <c r="N483">
        <f>N473*'Litter input from residues'!N$4</f>
        <v>4.7136475023562667</v>
      </c>
      <c r="O483">
        <f>O473*'Litter input from residues'!O$4</f>
        <v>4.6931326949384404</v>
      </c>
      <c r="P483">
        <f>P473*'Litter input from residues'!P$4</f>
        <v>4.6075034706154554</v>
      </c>
      <c r="Q483">
        <f>Q473*'Litter input from residues'!Q$4</f>
        <v>5.2802849125836389</v>
      </c>
      <c r="R483">
        <f>R473*'Litter input from residues'!R$4</f>
        <v>6.2908108108108109</v>
      </c>
      <c r="S483">
        <f>S473*'Litter input from residues'!S$4</f>
        <v>6.7091240137568269</v>
      </c>
      <c r="T483">
        <f>T473*'Litter input from residues'!T$4</f>
        <v>5.9796040791841634</v>
      </c>
      <c r="U483">
        <f>U473*'Litter input from residues'!U$4</f>
        <v>5.3293549023476041</v>
      </c>
      <c r="V483">
        <f>V473*'Litter input from residues'!V$4</f>
        <v>5.686575763395429</v>
      </c>
      <c r="W483">
        <f>W473*'Litter input from residues'!W$4</f>
        <v>6.0078415841584158</v>
      </c>
      <c r="X483">
        <f>X473*'Litter input from residues'!X$4</f>
        <v>5.7517643710870789</v>
      </c>
      <c r="Y483">
        <f>Y473*'Litter input from residues'!Y$4</f>
        <v>5.1061579146203249</v>
      </c>
      <c r="Z483">
        <f>Z473*'Litter input from residues'!Z$4</f>
        <v>5.8084646390619268</v>
      </c>
      <c r="AA483">
        <f>AA473*'Litter input from residues'!AA$4</f>
        <v>5.7445690883190892</v>
      </c>
      <c r="AB483">
        <f>AB473*'Litter input from residues'!AB$4</f>
        <v>6.1935277262767574</v>
      </c>
      <c r="AC483">
        <f>AC473*'Litter input from residues'!AC$4</f>
        <v>5.8193146829387796</v>
      </c>
      <c r="AD483">
        <f>AD473*'Litter input from residues'!AD$4</f>
        <v>4.6894806241318605</v>
      </c>
      <c r="AE483">
        <f>AE473*'Litter input from residues'!AE$4</f>
        <v>5.3177299668972653</v>
      </c>
      <c r="AF483">
        <f>AF473*'Litter input from residues'!AF$4</f>
        <v>5.6801676599027839</v>
      </c>
      <c r="AG483">
        <f>AG473*'Litter input from residues'!AG$4</f>
        <v>6.3840574615280277</v>
      </c>
      <c r="AH483">
        <f>AH473*'Litter input from residues'!AH$4</f>
        <v>6.4834519758456279</v>
      </c>
      <c r="AI483">
        <f>AI473*'Litter input from residues'!AI$4</f>
        <v>6.116037819014009</v>
      </c>
      <c r="AJ483">
        <f>AJ473*'Litter input from residues'!AJ$4</f>
        <v>6.8779036031616858</v>
      </c>
      <c r="AK483">
        <f>AK473*'Litter input from residues'!AK$4</f>
        <v>7.3405109882615847</v>
      </c>
      <c r="AL483">
        <f>AL473*'Litter input from residues'!AL$4</f>
        <v>7.3486217969292467</v>
      </c>
      <c r="AM483">
        <f>AM473*'Litter input from residues'!AM$4</f>
        <v>7.8137056821477664</v>
      </c>
      <c r="AN483">
        <f>AN473*'Litter input from residues'!AN$4</f>
        <v>7.3988111755186337</v>
      </c>
      <c r="AO483">
        <f>AO473*'Litter input from residues'!AO$4</f>
        <v>7.4695612104229383</v>
      </c>
      <c r="AP483">
        <f>AP473*'Litter input from residues'!AP$4</f>
        <v>7.9030337337124621</v>
      </c>
      <c r="AQ483">
        <f>AQ473*'Litter input from residues'!AQ$4</f>
        <v>9.4430366632059943</v>
      </c>
      <c r="AR483">
        <f>AR473*'Litter input from residues'!AR$4</f>
        <v>9.3255946040495594</v>
      </c>
      <c r="AS483">
        <f>AS473*'Litter input from residues'!AS$4</f>
        <v>8.78818773040007</v>
      </c>
      <c r="AT483">
        <f>AT473*'Litter input from residues'!AT$4</f>
        <v>10.138640529994788</v>
      </c>
      <c r="AU483">
        <f>AU473*'Litter input from residues'!AU$4</f>
        <v>10.048717569304781</v>
      </c>
      <c r="AV483">
        <f>AV473*'Litter input from residues'!AV$4</f>
        <v>7.3351586713383412</v>
      </c>
      <c r="AW483">
        <f>AW473*'Litter input from residues'!AW$4</f>
        <v>9.7658115895197426</v>
      </c>
      <c r="AX483">
        <f>AX473*'Litter input from residues'!AX$4</f>
        <v>9.9657789151599943</v>
      </c>
      <c r="AY483">
        <f>AY473*'Litter input from residues'!AY$4</f>
        <v>9.7110745744793636</v>
      </c>
      <c r="AZ483">
        <f>AZ473*'Litter input from residues'!AZ$4</f>
        <v>10.498355603411673</v>
      </c>
      <c r="BA483">
        <f>BA473*'Litter input from residues'!BA$4</f>
        <v>10.530007542541513</v>
      </c>
      <c r="BB483">
        <f>BB473*'Litter input from residues'!BB$4</f>
        <v>10.962759355126897</v>
      </c>
      <c r="BC483">
        <f>BC473*'Litter input from residues'!BC$4</f>
        <v>11.318487487404855</v>
      </c>
      <c r="BD483">
        <f>BD473*'Litter input from residues'!BD$4</f>
        <v>11.618273351475942</v>
      </c>
      <c r="BE483">
        <f>BE473*'Litter input from residues'!BE$4</f>
        <v>12.455638803663406</v>
      </c>
      <c r="BF483">
        <f>BF473*'Litter input from residues'!BF$4</f>
        <v>11.66551307646473</v>
      </c>
      <c r="BG483">
        <f>BG473*'Litter input from residues'!BG$4</f>
        <v>10.859293535232764</v>
      </c>
      <c r="BH483">
        <f>BH473*'Litter input from residues'!BH$4</f>
        <v>11.861574559604444</v>
      </c>
      <c r="BI483">
        <f>BI473*'Litter input from residues'!BI$4</f>
        <v>11.705971613217523</v>
      </c>
      <c r="BJ483">
        <f>BJ473*'Litter input from residues'!BJ$4</f>
        <v>11.742808974051201</v>
      </c>
      <c r="BK483">
        <f>BK473*'Litter input from residues'!BK$4</f>
        <v>11.742808974051201</v>
      </c>
      <c r="BL483" s="37">
        <f>BL473*'Litter input from residues'!BL$4</f>
        <v>11.742808974051201</v>
      </c>
      <c r="BM483" s="37">
        <f>BM473*'Litter input from residues'!BM$4</f>
        <v>11.742808974051201</v>
      </c>
      <c r="BN483" s="37">
        <f>BN473*'Litter input from residues'!BN$4</f>
        <v>11.742808974051201</v>
      </c>
      <c r="BO483" s="37">
        <f>BO473*'Litter input from residues'!BO$4</f>
        <v>11.742808974051201</v>
      </c>
      <c r="BP483" s="37">
        <f>BP473*'Litter input from residues'!BP$4</f>
        <v>12.191915279020536</v>
      </c>
      <c r="BQ483" s="37">
        <f>BQ473*'Litter input from residues'!BQ$4</f>
        <v>12.191915279020536</v>
      </c>
      <c r="BR483" s="37">
        <f>BR473*'Litter input from residues'!BR$4</f>
        <v>12.191915279020536</v>
      </c>
      <c r="BS483" s="37">
        <f>BS473*'Litter input from residues'!BS$4</f>
        <v>12.191915279020536</v>
      </c>
      <c r="BT483" s="37">
        <f>BT473*'Litter input from residues'!BT$4</f>
        <v>12.191915279020536</v>
      </c>
      <c r="BU483" s="37">
        <f>BU473*'Litter input from residues'!BU$4</f>
        <v>12.191915279020536</v>
      </c>
      <c r="BV483" s="37">
        <f>BV473*'Litter input from residues'!BV$4</f>
        <v>12.191915279020536</v>
      </c>
      <c r="BW483" s="37">
        <f>BW473*'Litter input from residues'!BW$4</f>
        <v>12.191915279020536</v>
      </c>
      <c r="BX483" s="37">
        <f>BX473*'Litter input from residues'!BX$4</f>
        <v>12.191915279020536</v>
      </c>
      <c r="BY483" s="37">
        <f>BY473*'Litter input from residues'!BY$4</f>
        <v>12.191915279020536</v>
      </c>
      <c r="BZ483" s="37">
        <f>BZ473*'Litter input from residues'!BZ$4</f>
        <v>12.191915279020536</v>
      </c>
      <c r="CA483" s="37"/>
      <c r="CB483" s="37"/>
    </row>
    <row r="484" spans="1:80" ht="14.5" customHeight="1" x14ac:dyDescent="0.35">
      <c r="A484" s="75"/>
      <c r="D484" s="152" t="s">
        <v>2</v>
      </c>
      <c r="E484" s="40" t="s">
        <v>5</v>
      </c>
      <c r="F484" t="s">
        <v>113</v>
      </c>
      <c r="G484" s="1"/>
      <c r="H484" s="1"/>
      <c r="I484" s="1"/>
      <c r="J484">
        <f>J474*'Litter input from residues'!J$4</f>
        <v>4.2195370370370373</v>
      </c>
      <c r="K484">
        <f>K474*'Litter input from residues'!K$4</f>
        <v>4.161392067124333</v>
      </c>
      <c r="L484">
        <f>L474*'Litter input from residues'!L$4</f>
        <v>4.1837840257879657</v>
      </c>
      <c r="M484">
        <f>M474*'Litter input from residues'!M$4</f>
        <v>3.9570645446507515</v>
      </c>
      <c r="N484">
        <f>N474*'Litter input from residues'!N$4</f>
        <v>3.4106880301602254</v>
      </c>
      <c r="O484">
        <f>O474*'Litter input from residues'!O$4</f>
        <v>3.1813132694938444</v>
      </c>
      <c r="P484">
        <f>P474*'Litter input from residues'!P$4</f>
        <v>3.5924595094863485</v>
      </c>
      <c r="Q484">
        <f>Q474*'Litter input from residues'!Q$4</f>
        <v>3.8476494711849774</v>
      </c>
      <c r="R484">
        <f>R474*'Litter input from residues'!R$4</f>
        <v>4.4594594594594597</v>
      </c>
      <c r="S484">
        <f>S474*'Litter input from residues'!S$4</f>
        <v>5.5076674084564017</v>
      </c>
      <c r="T484">
        <f>T474*'Litter input from residues'!T$4</f>
        <v>5.1845630873825232</v>
      </c>
      <c r="U484">
        <f>U474*'Litter input from residues'!U$4</f>
        <v>4.2864470309725791</v>
      </c>
      <c r="V484">
        <f>V474*'Litter input from residues'!V$4</f>
        <v>4.5113501056270406</v>
      </c>
      <c r="W484">
        <f>W474*'Litter input from residues'!W$4</f>
        <v>4.7108118811881186</v>
      </c>
      <c r="X484">
        <f>X474*'Litter input from residues'!X$4</f>
        <v>4.4440808195788266</v>
      </c>
      <c r="Y484">
        <f>Y474*'Litter input from residues'!Y$4</f>
        <v>4.2629391764261433</v>
      </c>
      <c r="Z484">
        <f>Z474*'Litter input from residues'!Z$4</f>
        <v>4.5892817882008057</v>
      </c>
      <c r="AA484">
        <f>AA474*'Litter input from residues'!AA$4</f>
        <v>4.7786680911680914</v>
      </c>
      <c r="AB484">
        <f>AB474*'Litter input from residues'!AB$4</f>
        <v>4.7886061014663746</v>
      </c>
      <c r="AC484">
        <f>AC474*'Litter input from residues'!AC$4</f>
        <v>4.4279438055963896</v>
      </c>
      <c r="AD484">
        <f>AD474*'Litter input from residues'!AD$4</f>
        <v>3.6078870699663566</v>
      </c>
      <c r="AE484">
        <f>AE474*'Litter input from residues'!AE$4</f>
        <v>4.0830994604866238</v>
      </c>
      <c r="AF484">
        <f>AF474*'Litter input from residues'!AF$4</f>
        <v>4.309416456025418</v>
      </c>
      <c r="AG484">
        <f>AG474*'Litter input from residues'!AG$4</f>
        <v>4.8799000380385102</v>
      </c>
      <c r="AH484">
        <f>AH474*'Litter input from residues'!AH$4</f>
        <v>5.0322822195191694</v>
      </c>
      <c r="AI484">
        <f>AI474*'Litter input from residues'!AI$4</f>
        <v>4.7101700653144798</v>
      </c>
      <c r="AJ484">
        <f>AJ474*'Litter input from residues'!AJ$4</f>
        <v>5.1054778772253675</v>
      </c>
      <c r="AK484">
        <f>AK474*'Litter input from residues'!AK$4</f>
        <v>5.705628869799737</v>
      </c>
      <c r="AL484">
        <f>AL474*'Litter input from residues'!AL$4</f>
        <v>5.7045607642829141</v>
      </c>
      <c r="AM484">
        <f>AM474*'Litter input from residues'!AM$4</f>
        <v>5.926448345075257</v>
      </c>
      <c r="AN484">
        <f>AN474*'Litter input from residues'!AN$4</f>
        <v>5.7127252704529186</v>
      </c>
      <c r="AO484">
        <f>AO474*'Litter input from residues'!AO$4</f>
        <v>5.85059801832828</v>
      </c>
      <c r="AP484">
        <f>AP474*'Litter input from residues'!AP$4</f>
        <v>5.9603885701183374</v>
      </c>
      <c r="AQ484">
        <f>AQ474*'Litter input from residues'!AQ$4</f>
        <v>3.3929525672991234</v>
      </c>
      <c r="AR484">
        <f>AR474*'Litter input from residues'!AR$4</f>
        <v>3.2485862521799014</v>
      </c>
      <c r="AS484">
        <f>AS474*'Litter input from residues'!AS$4</f>
        <v>2.8710824084093911</v>
      </c>
      <c r="AT484">
        <f>AT474*'Litter input from residues'!AT$4</f>
        <v>3.2525993984551809</v>
      </c>
      <c r="AU484">
        <f>AU474*'Litter input from residues'!AU$4</f>
        <v>3.0794457067224328</v>
      </c>
      <c r="AV484">
        <f>AV474*'Litter input from residues'!AV$4</f>
        <v>2.2486631000488355</v>
      </c>
      <c r="AW484">
        <f>AW474*'Litter input from residues'!AW$4</f>
        <v>2.5907107255175008</v>
      </c>
      <c r="AX484">
        <f>AX474*'Litter input from residues'!AX$4</f>
        <v>2.7361242469579055</v>
      </c>
      <c r="AY484">
        <f>AY474*'Litter input from residues'!AY$4</f>
        <v>2.5930343859489233</v>
      </c>
      <c r="AZ484">
        <f>AZ474*'Litter input from residues'!AZ$4</f>
        <v>2.6376702229686333</v>
      </c>
      <c r="BA484">
        <f>BA474*'Litter input from residues'!BA$4</f>
        <v>2.7262540726308719</v>
      </c>
      <c r="BB484">
        <f>BB474*'Litter input from residues'!BB$4</f>
        <v>2.8382949602307055</v>
      </c>
      <c r="BC484">
        <f>BC474*'Litter input from residues'!BC$4</f>
        <v>2.93039416010821</v>
      </c>
      <c r="BD484">
        <f>BD474*'Litter input from residues'!BD$4</f>
        <v>3.0080097201673155</v>
      </c>
      <c r="BE484">
        <f>BE474*'Litter input from residues'!BE$4</f>
        <v>3.2248064285346745</v>
      </c>
      <c r="BF484">
        <f>BF474*'Litter input from residues'!BF$4</f>
        <v>3.0202402425216768</v>
      </c>
      <c r="BG484">
        <f>BG474*'Litter input from residues'!BG$4</f>
        <v>3.0899394953882457</v>
      </c>
      <c r="BH484">
        <f>BH474*'Litter input from residues'!BH$4</f>
        <v>3.2924320958505522</v>
      </c>
      <c r="BI484">
        <f>BI474*'Litter input from residues'!BI$4</f>
        <v>3.249241191277231</v>
      </c>
      <c r="BJ484">
        <f>BJ474*'Litter input from residues'!BJ$4</f>
        <v>3.2594661836275951</v>
      </c>
      <c r="BK484">
        <f>BK474*'Litter input from residues'!BK$4</f>
        <v>3.2594661836275951</v>
      </c>
      <c r="BL484" s="37">
        <f>BL474*'Litter input from residues'!BL$4</f>
        <v>3.2594661836275951</v>
      </c>
      <c r="BM484" s="37">
        <f>BM474*'Litter input from residues'!BM$4</f>
        <v>3.2594661836275951</v>
      </c>
      <c r="BN484" s="37">
        <f>BN474*'Litter input from residues'!BN$4</f>
        <v>3.2594661836275951</v>
      </c>
      <c r="BO484" s="37">
        <f>BO474*'Litter input from residues'!BO$4</f>
        <v>3.2594661836275951</v>
      </c>
      <c r="BP484" s="37">
        <f>BP474*'Litter input from residues'!BP$4</f>
        <v>3.3841251827764567</v>
      </c>
      <c r="BQ484" s="37">
        <f>BQ474*'Litter input from residues'!BQ$4</f>
        <v>3.3841251827764567</v>
      </c>
      <c r="BR484" s="37">
        <f>BR474*'Litter input from residues'!BR$4</f>
        <v>3.3841251827764567</v>
      </c>
      <c r="BS484" s="37">
        <f>BS474*'Litter input from residues'!BS$4</f>
        <v>3.3841251827764567</v>
      </c>
      <c r="BT484" s="37">
        <f>BT474*'Litter input from residues'!BT$4</f>
        <v>3.3841251827764567</v>
      </c>
      <c r="BU484" s="37">
        <f>BU474*'Litter input from residues'!BU$4</f>
        <v>3.3841251827764567</v>
      </c>
      <c r="BV484" s="37">
        <f>BV474*'Litter input from residues'!BV$4</f>
        <v>3.3841251827764567</v>
      </c>
      <c r="BW484" s="37">
        <f>BW474*'Litter input from residues'!BW$4</f>
        <v>3.3841251827764567</v>
      </c>
      <c r="BX484" s="37">
        <f>BX474*'Litter input from residues'!BX$4</f>
        <v>3.3841251827764567</v>
      </c>
      <c r="BY484" s="37">
        <f>BY474*'Litter input from residues'!BY$4</f>
        <v>3.3841251827764567</v>
      </c>
      <c r="BZ484" s="37">
        <f>BZ474*'Litter input from residues'!BZ$4</f>
        <v>3.3841251827764567</v>
      </c>
      <c r="CA484" s="37"/>
      <c r="CB484" s="37"/>
    </row>
    <row r="485" spans="1:80" ht="14.5" customHeight="1" x14ac:dyDescent="0.35">
      <c r="A485" s="75"/>
      <c r="D485" s="152" t="s">
        <v>2</v>
      </c>
      <c r="E485" s="40" t="s">
        <v>17</v>
      </c>
      <c r="F485" t="s">
        <v>113</v>
      </c>
      <c r="G485" s="1"/>
      <c r="H485" s="1"/>
      <c r="I485" s="1"/>
      <c r="J485">
        <f>J475*'Litter input from residues'!J$4</f>
        <v>2.4384259259259262</v>
      </c>
      <c r="K485">
        <f>K475*'Litter input from residues'!K$4</f>
        <v>2.3839130434782607</v>
      </c>
      <c r="L485">
        <f>L475*'Litter input from residues'!L$4</f>
        <v>2.2641654727793696</v>
      </c>
      <c r="M485">
        <f>M475*'Litter input from residues'!M$4</f>
        <v>2.2085941644562332</v>
      </c>
      <c r="N485">
        <f>N475*'Litter input from residues'!N$4</f>
        <v>1.5328934967012251</v>
      </c>
      <c r="O485">
        <f>O475*'Litter input from residues'!O$4</f>
        <v>1.7622435020519835</v>
      </c>
      <c r="P485">
        <f>P475*'Litter input from residues'!P$4</f>
        <v>2.0400393336418325</v>
      </c>
      <c r="Q485">
        <f>Q475*'Litter input from residues'!Q$4</f>
        <v>2.2103518238722208</v>
      </c>
      <c r="R485">
        <f>R475*'Litter input from residues'!R$4</f>
        <v>2.7945945945945949</v>
      </c>
      <c r="S485">
        <f>S475*'Litter input from residues'!S$4</f>
        <v>2.8311551689257533</v>
      </c>
      <c r="T485">
        <f>T475*'Litter input from residues'!T$4</f>
        <v>2.575484903019396</v>
      </c>
      <c r="U485">
        <f>U475*'Litter input from residues'!U$4</f>
        <v>2.2101992503452359</v>
      </c>
      <c r="V485">
        <f>V475*'Litter input from residues'!V$4</f>
        <v>2.4167946994430571</v>
      </c>
      <c r="W485">
        <f>W475*'Litter input from residues'!W$4</f>
        <v>2.4695445544554455</v>
      </c>
      <c r="X485">
        <f>X475*'Litter input from residues'!X$4</f>
        <v>2.513204325554923</v>
      </c>
      <c r="Y485">
        <f>Y475*'Litter input from residues'!Y$4</f>
        <v>2.342274272761617</v>
      </c>
      <c r="Z485">
        <f>Z475*'Litter input from residues'!Z$4</f>
        <v>2.3392451447416636</v>
      </c>
      <c r="AA485">
        <f>AA475*'Litter input from residues'!AA$4</f>
        <v>2.4401709401709404</v>
      </c>
      <c r="AB485">
        <f>AB475*'Litter input from residues'!AB$4</f>
        <v>2.473453564807012</v>
      </c>
      <c r="AC485">
        <f>AC475*'Litter input from residues'!AC$4</f>
        <v>2.2374747892397893</v>
      </c>
      <c r="AD485">
        <f>AD475*'Litter input from residues'!AD$4</f>
        <v>1.7846293643730802</v>
      </c>
      <c r="AE485">
        <f>AE475*'Litter input from residues'!AE$4</f>
        <v>2.0900530715665866</v>
      </c>
      <c r="AF485">
        <f>AF475*'Litter input from residues'!AF$4</f>
        <v>2.2157348227058793</v>
      </c>
      <c r="AG485">
        <f>AG475*'Litter input from residues'!AG$4</f>
        <v>2.5260659020434644</v>
      </c>
      <c r="AH485">
        <f>AH475*'Litter input from residues'!AH$4</f>
        <v>2.5980619831005951</v>
      </c>
      <c r="AI485">
        <f>AI475*'Litter input from residues'!AI$4</f>
        <v>2.3396923200254931</v>
      </c>
      <c r="AJ485">
        <f>AJ475*'Litter input from residues'!AJ$4</f>
        <v>2.6865069179286327</v>
      </c>
      <c r="AK485">
        <f>AK475*'Litter input from residues'!AK$4</f>
        <v>2.6443395338879552</v>
      </c>
      <c r="AL485">
        <f>AL475*'Litter input from residues'!AL$4</f>
        <v>2.7143557988657583</v>
      </c>
      <c r="AM485">
        <f>AM475*'Litter input from residues'!AM$4</f>
        <v>2.7618400054719645</v>
      </c>
      <c r="AN485">
        <f>AN475*'Litter input from residues'!AN$4</f>
        <v>2.8508163000124269</v>
      </c>
      <c r="AO485">
        <f>AO475*'Litter input from residues'!AO$4</f>
        <v>2.7243242680765274</v>
      </c>
      <c r="AP485">
        <f>AP475*'Litter input from residues'!AP$4</f>
        <v>2.8367034491118752</v>
      </c>
      <c r="AQ485">
        <f>AQ475*'Litter input from residues'!AQ$4</f>
        <v>3.2294367809232623</v>
      </c>
      <c r="AR485">
        <f>AR475*'Litter input from residues'!AR$4</f>
        <v>3.371561126079456</v>
      </c>
      <c r="AS485">
        <f>AS475*'Litter input from residues'!AS$4</f>
        <v>3.2827071264609167</v>
      </c>
      <c r="AT485">
        <f>AT475*'Litter input from residues'!AT$4</f>
        <v>3.5202183363027588</v>
      </c>
      <c r="AU485">
        <f>AU475*'Litter input from residues'!AU$4</f>
        <v>4.4672222258703709</v>
      </c>
      <c r="AV485">
        <f>AV475*'Litter input from residues'!AV$4</f>
        <v>3.9376152974654275</v>
      </c>
      <c r="AW485">
        <f>AW475*'Litter input from residues'!AW$4</f>
        <v>3.0459322053462428</v>
      </c>
      <c r="AX485">
        <f>AX475*'Litter input from residues'!AX$4</f>
        <v>3.101655205972734</v>
      </c>
      <c r="AY485">
        <f>AY475*'Litter input from residues'!AY$4</f>
        <v>3.1862044016597935</v>
      </c>
      <c r="AZ485">
        <f>AZ475*'Litter input from residues'!AZ$4</f>
        <v>3.4594150940557959</v>
      </c>
      <c r="BA485">
        <f>BA475*'Litter input from residues'!BA$4</f>
        <v>3.4215083863498372</v>
      </c>
      <c r="BB485">
        <f>BB475*'Litter input from residues'!BB$4</f>
        <v>3.5621221465952178</v>
      </c>
      <c r="BC485">
        <f>BC475*'Litter input from residues'!BC$4</f>
        <v>3.6777086533410461</v>
      </c>
      <c r="BD485">
        <f>BD475*'Litter input from residues'!BD$4</f>
        <v>3.7751178758781068</v>
      </c>
      <c r="BE485">
        <f>BE475*'Litter input from residues'!BE$4</f>
        <v>4.0472024784317275</v>
      </c>
      <c r="BF485">
        <f>BF475*'Litter input from residues'!BF$4</f>
        <v>3.7904674484748031</v>
      </c>
      <c r="BG485">
        <f>BG475*'Litter input from residues'!BG$4</f>
        <v>5.0397607648111418</v>
      </c>
      <c r="BH485">
        <f>BH475*'Litter input from residues'!BH$4</f>
        <v>5.2424142002382297</v>
      </c>
      <c r="BI485">
        <f>BI475*'Litter input from residues'!BI$4</f>
        <v>5.1736429682539233</v>
      </c>
      <c r="BJ485">
        <f>BJ475*'Litter input from residues'!BJ$4</f>
        <v>5.1899238340498899</v>
      </c>
      <c r="BK485">
        <f>BK475*'Litter input from residues'!BK$4</f>
        <v>5.1899238340498899</v>
      </c>
      <c r="BL485" s="37">
        <f>BL475*'Litter input from residues'!BL$4</f>
        <v>5.1899238340498899</v>
      </c>
      <c r="BM485" s="37">
        <f>BM475*'Litter input from residues'!BM$4</f>
        <v>5.1899238340498899</v>
      </c>
      <c r="BN485" s="37">
        <f>BN475*'Litter input from residues'!BN$4</f>
        <v>5.1899238340498899</v>
      </c>
      <c r="BO485" s="37">
        <f>BO475*'Litter input from residues'!BO$4</f>
        <v>5.1899238340498899</v>
      </c>
      <c r="BP485" s="37">
        <f>BP475*'Litter input from residues'!BP$4</f>
        <v>5.3884136094803692</v>
      </c>
      <c r="BQ485" s="37">
        <f>BQ475*'Litter input from residues'!BQ$4</f>
        <v>5.3884136094803692</v>
      </c>
      <c r="BR485" s="37">
        <f>BR475*'Litter input from residues'!BR$4</f>
        <v>5.3884136094803692</v>
      </c>
      <c r="BS485" s="37">
        <f>BS475*'Litter input from residues'!BS$4</f>
        <v>5.3884136094803692</v>
      </c>
      <c r="BT485" s="37">
        <f>BT475*'Litter input from residues'!BT$4</f>
        <v>5.3884136094803692</v>
      </c>
      <c r="BU485" s="37">
        <f>BU475*'Litter input from residues'!BU$4</f>
        <v>5.3884136094803692</v>
      </c>
      <c r="BV485" s="37">
        <f>BV475*'Litter input from residues'!BV$4</f>
        <v>5.3884136094803692</v>
      </c>
      <c r="BW485" s="37">
        <f>BW475*'Litter input from residues'!BW$4</f>
        <v>5.3884136094803692</v>
      </c>
      <c r="BX485" s="37">
        <f>BX475*'Litter input from residues'!BX$4</f>
        <v>5.3884136094803692</v>
      </c>
      <c r="BY485" s="37">
        <f>BY475*'Litter input from residues'!BY$4</f>
        <v>5.3884136094803692</v>
      </c>
      <c r="BZ485" s="37">
        <f>BZ475*'Litter input from residues'!BZ$4</f>
        <v>5.3884136094803692</v>
      </c>
      <c r="CA485" s="37"/>
      <c r="CB485" s="37"/>
    </row>
    <row r="486" spans="1:80" ht="14.5" customHeight="1" x14ac:dyDescent="0.35">
      <c r="A486" s="75"/>
      <c r="D486" s="167"/>
      <c r="E486" s="40"/>
      <c r="F486" s="23"/>
      <c r="G486" s="1"/>
      <c r="H486" s="1"/>
      <c r="I486" s="1"/>
      <c r="BL486" s="37"/>
      <c r="BM486" s="37"/>
      <c r="BN486" s="37"/>
      <c r="BO486" s="37"/>
      <c r="BP486" s="37"/>
      <c r="BQ486" s="37"/>
      <c r="BR486" s="37"/>
      <c r="BS486" s="37"/>
      <c r="BT486" s="37"/>
      <c r="BU486" s="37"/>
      <c r="BV486" s="37"/>
      <c r="BW486" s="37"/>
      <c r="BX486" s="37"/>
      <c r="BY486" s="37"/>
      <c r="BZ486" s="37"/>
      <c r="CA486" s="37"/>
      <c r="CB486" s="37"/>
    </row>
    <row r="487" spans="1:80" ht="14.5" customHeight="1" x14ac:dyDescent="0.35">
      <c r="D487" s="168" t="s">
        <v>183</v>
      </c>
      <c r="E487" s="40"/>
      <c r="F487" s="23"/>
      <c r="J487" s="1">
        <v>1971</v>
      </c>
      <c r="K487" s="1">
        <v>1972</v>
      </c>
      <c r="L487" s="1">
        <v>1973</v>
      </c>
      <c r="M487" s="1">
        <v>1974</v>
      </c>
      <c r="N487" s="1">
        <v>1975</v>
      </c>
      <c r="O487" s="1">
        <v>1976</v>
      </c>
      <c r="P487" s="1">
        <v>1977</v>
      </c>
      <c r="Q487" s="1">
        <v>1978</v>
      </c>
      <c r="R487" s="1">
        <v>1979</v>
      </c>
      <c r="S487" s="1">
        <v>1980</v>
      </c>
      <c r="T487" s="1">
        <v>1981</v>
      </c>
      <c r="U487" s="1">
        <v>1982</v>
      </c>
      <c r="V487" s="1">
        <v>1983</v>
      </c>
      <c r="W487" s="1">
        <v>1984</v>
      </c>
      <c r="X487" s="1">
        <v>1985</v>
      </c>
      <c r="Y487" s="1">
        <v>1986</v>
      </c>
      <c r="Z487" s="1">
        <v>1987</v>
      </c>
      <c r="AA487" s="1">
        <v>1988</v>
      </c>
      <c r="AB487" s="1">
        <v>1989</v>
      </c>
      <c r="AC487" s="1">
        <v>1990</v>
      </c>
      <c r="AD487" s="1">
        <v>1991</v>
      </c>
      <c r="AE487" s="1">
        <v>1992</v>
      </c>
      <c r="AF487" s="1">
        <v>1993</v>
      </c>
      <c r="AG487" s="1">
        <v>1994</v>
      </c>
      <c r="AH487" s="1">
        <v>1995</v>
      </c>
      <c r="AI487" s="1">
        <v>1996</v>
      </c>
      <c r="AJ487" s="1">
        <v>1997</v>
      </c>
      <c r="AK487" s="1">
        <v>1998</v>
      </c>
      <c r="AL487" s="1">
        <v>1999</v>
      </c>
      <c r="AM487" s="1">
        <v>2000</v>
      </c>
      <c r="AN487" s="1">
        <v>2001</v>
      </c>
      <c r="AO487" s="1">
        <v>2002</v>
      </c>
      <c r="AP487" s="1">
        <v>2003</v>
      </c>
      <c r="AQ487" s="1">
        <v>2004</v>
      </c>
      <c r="AR487" s="1">
        <v>2005</v>
      </c>
      <c r="AS487" s="1">
        <v>2006</v>
      </c>
      <c r="AT487" s="1">
        <v>2007</v>
      </c>
      <c r="AU487" s="1">
        <v>2008</v>
      </c>
      <c r="AV487" s="1">
        <v>2009</v>
      </c>
      <c r="AW487" s="1">
        <v>2010</v>
      </c>
      <c r="AX487" s="1">
        <v>2011</v>
      </c>
      <c r="AY487" s="1">
        <v>2012</v>
      </c>
      <c r="AZ487" s="1">
        <v>2013</v>
      </c>
      <c r="BA487" s="1">
        <v>2014</v>
      </c>
      <c r="BB487" s="1">
        <v>2015</v>
      </c>
      <c r="BC487" s="1">
        <v>2016</v>
      </c>
      <c r="BD487" s="1">
        <v>2017</v>
      </c>
      <c r="BE487" s="1">
        <v>2018</v>
      </c>
      <c r="BF487" s="1">
        <v>2019</v>
      </c>
      <c r="BG487" s="1">
        <v>2020</v>
      </c>
      <c r="BH487" s="1">
        <v>2021</v>
      </c>
      <c r="BI487" s="1">
        <v>2022</v>
      </c>
      <c r="BJ487" s="1">
        <v>2023</v>
      </c>
      <c r="BK487" s="1">
        <v>2024</v>
      </c>
      <c r="BL487" s="38">
        <v>2025</v>
      </c>
      <c r="BM487" s="38">
        <v>2026</v>
      </c>
      <c r="BN487" s="38">
        <v>2027</v>
      </c>
      <c r="BO487" s="38">
        <v>2028</v>
      </c>
      <c r="BP487" s="38">
        <v>2029</v>
      </c>
      <c r="BQ487" s="38">
        <v>2030</v>
      </c>
      <c r="BR487" s="38">
        <v>2031</v>
      </c>
      <c r="BS487" s="38">
        <v>2032</v>
      </c>
      <c r="BT487" s="38">
        <v>2033</v>
      </c>
      <c r="BU487" s="38">
        <v>2034</v>
      </c>
      <c r="BV487" s="38">
        <v>2035</v>
      </c>
      <c r="BW487" s="38">
        <v>2036</v>
      </c>
      <c r="BX487" s="38">
        <v>2037</v>
      </c>
      <c r="BY487" s="38">
        <v>2038</v>
      </c>
      <c r="BZ487" s="38">
        <v>2039</v>
      </c>
      <c r="CA487" s="37"/>
      <c r="CB487" s="37"/>
    </row>
    <row r="488" spans="1:80" ht="14.5" customHeight="1" x14ac:dyDescent="0.35">
      <c r="B488" t="s">
        <v>254</v>
      </c>
      <c r="D488" s="149" t="s">
        <v>0</v>
      </c>
      <c r="E488" s="40" t="s">
        <v>87</v>
      </c>
      <c r="F488" t="s">
        <v>8</v>
      </c>
      <c r="J488" s="40">
        <v>0.8</v>
      </c>
      <c r="K488" s="40">
        <v>0.8</v>
      </c>
      <c r="L488" s="40">
        <v>0.8</v>
      </c>
      <c r="M488" s="40">
        <v>0.8</v>
      </c>
      <c r="N488" s="40">
        <v>0.8</v>
      </c>
      <c r="O488" s="40">
        <v>0.8</v>
      </c>
      <c r="P488" s="40">
        <v>0.8</v>
      </c>
      <c r="Q488" s="40">
        <v>0.8</v>
      </c>
      <c r="R488" s="40">
        <v>0.8</v>
      </c>
      <c r="S488" s="40">
        <v>0.8</v>
      </c>
      <c r="T488" s="40">
        <v>0.8</v>
      </c>
      <c r="U488" s="40">
        <v>0.8</v>
      </c>
      <c r="V488" s="40">
        <v>0.8</v>
      </c>
      <c r="W488" s="40">
        <v>0.8</v>
      </c>
      <c r="X488" s="40">
        <v>0.8</v>
      </c>
      <c r="Y488" s="40">
        <v>0.8</v>
      </c>
      <c r="Z488" s="40">
        <v>0.8</v>
      </c>
      <c r="AA488" s="40">
        <v>0.8</v>
      </c>
      <c r="AB488" s="40">
        <v>0.8</v>
      </c>
      <c r="AC488" s="40">
        <v>0.8</v>
      </c>
      <c r="AD488" s="40">
        <v>0.8</v>
      </c>
      <c r="AE488" s="40">
        <v>0.8</v>
      </c>
      <c r="AF488" s="40">
        <v>0.8</v>
      </c>
      <c r="AG488" s="40">
        <v>0.8</v>
      </c>
      <c r="AH488" s="40">
        <v>0.8</v>
      </c>
      <c r="AI488" s="40">
        <v>0.8</v>
      </c>
      <c r="AJ488" s="40">
        <v>0.8</v>
      </c>
      <c r="AK488" s="40">
        <v>0.8</v>
      </c>
      <c r="AL488" s="40">
        <v>0.8</v>
      </c>
      <c r="AM488" s="239">
        <v>0.8</v>
      </c>
      <c r="AN488" s="239">
        <v>0.8</v>
      </c>
      <c r="AO488" s="239">
        <v>0.8</v>
      </c>
      <c r="AP488" s="239">
        <v>0.8</v>
      </c>
      <c r="AQ488" s="239">
        <v>0.8</v>
      </c>
      <c r="AR488" s="239">
        <v>0.8</v>
      </c>
      <c r="AS488" s="239">
        <v>0.8</v>
      </c>
      <c r="AT488" s="239">
        <v>0.8</v>
      </c>
      <c r="AU488" s="239">
        <v>0.8</v>
      </c>
      <c r="AV488" s="239">
        <v>0.8</v>
      </c>
      <c r="AW488" s="239">
        <v>0.8</v>
      </c>
      <c r="AX488" s="239">
        <v>0.8</v>
      </c>
      <c r="AY488" s="239">
        <v>0.8</v>
      </c>
      <c r="AZ488" s="239">
        <v>0.8</v>
      </c>
      <c r="BA488" s="239">
        <v>0.8</v>
      </c>
      <c r="BB488" s="239">
        <v>0.79</v>
      </c>
      <c r="BC488" s="239">
        <v>0.79</v>
      </c>
      <c r="BD488" s="239">
        <v>0.79</v>
      </c>
      <c r="BE488" s="239">
        <v>0.79</v>
      </c>
      <c r="BF488" s="239">
        <v>0.79</v>
      </c>
      <c r="BG488" s="239">
        <v>0.79</v>
      </c>
      <c r="BH488" s="239">
        <v>0.79</v>
      </c>
      <c r="BI488" s="239">
        <v>0.79</v>
      </c>
      <c r="BJ488" s="239">
        <v>0.79</v>
      </c>
      <c r="BK488" s="239">
        <v>0.79</v>
      </c>
      <c r="BL488" s="240">
        <v>0.79</v>
      </c>
      <c r="BM488" s="240">
        <v>0.79</v>
      </c>
      <c r="BN488" s="240">
        <v>0.79</v>
      </c>
      <c r="BO488" s="240">
        <v>0.79</v>
      </c>
      <c r="BP488" s="240">
        <v>0.79</v>
      </c>
      <c r="BQ488" s="240">
        <v>0.79</v>
      </c>
      <c r="BR488" s="240">
        <v>0.79</v>
      </c>
      <c r="BS488" s="240">
        <v>0.79</v>
      </c>
      <c r="BT488" s="240">
        <v>0.79</v>
      </c>
      <c r="BU488" s="240">
        <v>0.79</v>
      </c>
      <c r="BV488" s="240">
        <v>0.79</v>
      </c>
      <c r="BW488" s="240">
        <v>0.79</v>
      </c>
      <c r="BX488" s="240">
        <v>0.79</v>
      </c>
      <c r="BY488" s="240">
        <v>0.79</v>
      </c>
      <c r="BZ488" s="240">
        <v>0.79</v>
      </c>
      <c r="CA488" s="37"/>
      <c r="CB488" s="37"/>
    </row>
    <row r="489" spans="1:80" ht="14.5" customHeight="1" x14ac:dyDescent="0.35">
      <c r="A489" s="78"/>
      <c r="B489" t="s">
        <v>254</v>
      </c>
      <c r="D489" s="149" t="s">
        <v>0</v>
      </c>
      <c r="E489" s="40" t="s">
        <v>87</v>
      </c>
      <c r="F489" t="s">
        <v>35</v>
      </c>
      <c r="J489" s="40">
        <v>0.2</v>
      </c>
      <c r="K489" s="40">
        <v>0.2</v>
      </c>
      <c r="L489" s="40">
        <v>0.2</v>
      </c>
      <c r="M489" s="40">
        <v>0.2</v>
      </c>
      <c r="N489" s="40">
        <v>0.2</v>
      </c>
      <c r="O489" s="40">
        <v>0.2</v>
      </c>
      <c r="P489" s="40">
        <v>0.2</v>
      </c>
      <c r="Q489" s="40">
        <v>0.2</v>
      </c>
      <c r="R489" s="40">
        <v>0.2</v>
      </c>
      <c r="S489" s="40">
        <v>0.2</v>
      </c>
      <c r="T489" s="40">
        <v>0.2</v>
      </c>
      <c r="U489" s="40">
        <v>0.2</v>
      </c>
      <c r="V489" s="40">
        <v>0.2</v>
      </c>
      <c r="W489" s="40">
        <v>0.2</v>
      </c>
      <c r="X489" s="40">
        <v>0.2</v>
      </c>
      <c r="Y489" s="40">
        <v>0.2</v>
      </c>
      <c r="Z489" s="40">
        <v>0.2</v>
      </c>
      <c r="AA489" s="40">
        <v>0.2</v>
      </c>
      <c r="AB489" s="40">
        <v>0.2</v>
      </c>
      <c r="AC489" s="40">
        <v>0.2</v>
      </c>
      <c r="AD489" s="40">
        <v>0.2</v>
      </c>
      <c r="AE489" s="40">
        <v>0.2</v>
      </c>
      <c r="AF489" s="40">
        <v>0.2</v>
      </c>
      <c r="AG489" s="40">
        <v>0.2</v>
      </c>
      <c r="AH489" s="40">
        <v>0.2</v>
      </c>
      <c r="AI489" s="40">
        <v>0.2</v>
      </c>
      <c r="AJ489" s="40">
        <v>0.2</v>
      </c>
      <c r="AK489" s="40">
        <v>0.2</v>
      </c>
      <c r="AL489" s="40">
        <v>0.2</v>
      </c>
      <c r="AM489" s="239">
        <v>0.2</v>
      </c>
      <c r="AN489" s="239">
        <v>0.2</v>
      </c>
      <c r="AO489" s="239">
        <v>0.2</v>
      </c>
      <c r="AP489" s="239">
        <v>0.2</v>
      </c>
      <c r="AQ489" s="239">
        <v>0.2</v>
      </c>
      <c r="AR489" s="239">
        <v>0.2</v>
      </c>
      <c r="AS489" s="239">
        <v>0.2</v>
      </c>
      <c r="AT489" s="239">
        <v>0.2</v>
      </c>
      <c r="AU489" s="239">
        <v>0.2</v>
      </c>
      <c r="AV489" s="239">
        <v>0.2</v>
      </c>
      <c r="AW489" s="239">
        <v>0.2</v>
      </c>
      <c r="AX489" s="239">
        <v>0.2</v>
      </c>
      <c r="AY489" s="239">
        <v>0.2</v>
      </c>
      <c r="AZ489" s="239">
        <v>0.2</v>
      </c>
      <c r="BA489" s="239">
        <v>0.2</v>
      </c>
      <c r="BB489" s="239">
        <v>0.21</v>
      </c>
      <c r="BC489" s="239">
        <v>0.21</v>
      </c>
      <c r="BD489" s="239">
        <v>0.21</v>
      </c>
      <c r="BE489" s="239">
        <v>0.21</v>
      </c>
      <c r="BF489" s="239">
        <v>0.21</v>
      </c>
      <c r="BG489" s="239">
        <v>0.21</v>
      </c>
      <c r="BH489" s="239">
        <v>0.21</v>
      </c>
      <c r="BI489" s="239">
        <v>0.21</v>
      </c>
      <c r="BJ489" s="239">
        <v>0.21</v>
      </c>
      <c r="BK489" s="239">
        <v>0.21</v>
      </c>
      <c r="BL489" s="240">
        <v>0.21</v>
      </c>
      <c r="BM489" s="240">
        <v>0.21</v>
      </c>
      <c r="BN489" s="240">
        <v>0.21</v>
      </c>
      <c r="BO489" s="240">
        <v>0.21</v>
      </c>
      <c r="BP489" s="240">
        <v>0.21</v>
      </c>
      <c r="BQ489" s="240">
        <v>0.21</v>
      </c>
      <c r="BR489" s="240">
        <v>0.21</v>
      </c>
      <c r="BS489" s="240">
        <v>0.21</v>
      </c>
      <c r="BT489" s="240">
        <v>0.21</v>
      </c>
      <c r="BU489" s="240">
        <v>0.21</v>
      </c>
      <c r="BV489" s="240">
        <v>0.21</v>
      </c>
      <c r="BW489" s="240">
        <v>0.21</v>
      </c>
      <c r="BX489" s="240">
        <v>0.21</v>
      </c>
      <c r="BY489" s="240">
        <v>0.21</v>
      </c>
      <c r="BZ489" s="240">
        <v>0.21</v>
      </c>
      <c r="CA489" s="37"/>
      <c r="CB489" s="37"/>
    </row>
    <row r="490" spans="1:80" ht="14.5" customHeight="1" x14ac:dyDescent="0.35">
      <c r="A490" s="78"/>
      <c r="D490" s="167"/>
      <c r="E490" s="40"/>
      <c r="F490" s="1"/>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c r="AS490" s="40"/>
      <c r="AT490" s="40"/>
      <c r="AU490" s="40"/>
      <c r="AV490" s="40"/>
      <c r="AW490" s="40"/>
      <c r="AX490" s="40"/>
      <c r="AY490" s="40"/>
      <c r="AZ490" s="40"/>
      <c r="BA490" s="40"/>
      <c r="BB490" s="40"/>
      <c r="BC490" s="40"/>
      <c r="BD490" s="40"/>
      <c r="BE490" s="40"/>
      <c r="BF490" s="40"/>
      <c r="BG490" s="40"/>
      <c r="BH490" s="40"/>
      <c r="BI490" s="40"/>
      <c r="BJ490" s="40"/>
      <c r="BK490" s="40"/>
      <c r="BL490" s="80"/>
      <c r="BM490" s="80"/>
      <c r="BN490" s="80"/>
      <c r="BO490" s="80"/>
      <c r="BP490" s="80"/>
      <c r="BQ490" s="80"/>
      <c r="BR490" s="80"/>
      <c r="BS490" s="80"/>
      <c r="BT490" s="80"/>
      <c r="BU490" s="80"/>
      <c r="BV490" s="80"/>
      <c r="BW490" s="80"/>
      <c r="BX490" s="80"/>
      <c r="BY490" s="80"/>
      <c r="BZ490" s="80"/>
      <c r="CA490" s="37"/>
      <c r="CB490" s="37"/>
    </row>
    <row r="491" spans="1:80" ht="14.5" customHeight="1" x14ac:dyDescent="0.35">
      <c r="D491" s="168" t="s">
        <v>183</v>
      </c>
      <c r="E491" s="40"/>
      <c r="F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38"/>
      <c r="BM491" s="38"/>
      <c r="BN491" s="38"/>
      <c r="BO491" s="38"/>
      <c r="BP491" s="38"/>
      <c r="BQ491" s="38"/>
      <c r="BR491" s="38"/>
      <c r="BS491" s="38"/>
      <c r="BT491" s="38"/>
      <c r="BU491" s="38"/>
      <c r="BV491" s="38"/>
      <c r="BW491" s="38"/>
      <c r="BX491" s="38"/>
      <c r="BY491" s="38"/>
      <c r="BZ491" s="38"/>
      <c r="CA491" s="37"/>
      <c r="CB491" s="37"/>
    </row>
    <row r="492" spans="1:80" ht="14.5" customHeight="1" x14ac:dyDescent="0.35">
      <c r="B492" t="s">
        <v>255</v>
      </c>
      <c r="D492" s="152" t="s">
        <v>2</v>
      </c>
      <c r="E492" s="40" t="s">
        <v>87</v>
      </c>
      <c r="F492" t="s">
        <v>8</v>
      </c>
      <c r="J492" s="40">
        <f t="shared" ref="J492:AO492" si="276">1-J493</f>
        <v>0.67999999999999994</v>
      </c>
      <c r="K492" s="40">
        <f t="shared" si="276"/>
        <v>0.67999999999999994</v>
      </c>
      <c r="L492" s="40">
        <f t="shared" si="276"/>
        <v>0.67999999999999994</v>
      </c>
      <c r="M492" s="40">
        <f t="shared" si="276"/>
        <v>0.67999999999999994</v>
      </c>
      <c r="N492" s="40">
        <f t="shared" si="276"/>
        <v>0.67999999999999994</v>
      </c>
      <c r="O492" s="40">
        <f t="shared" si="276"/>
        <v>0.67999999999999994</v>
      </c>
      <c r="P492" s="40">
        <f t="shared" si="276"/>
        <v>0.67999999999999994</v>
      </c>
      <c r="Q492" s="40">
        <f t="shared" si="276"/>
        <v>0.67999999999999994</v>
      </c>
      <c r="R492" s="40">
        <f t="shared" si="276"/>
        <v>0.67999999999999994</v>
      </c>
      <c r="S492" s="40">
        <f t="shared" si="276"/>
        <v>0.67999999999999994</v>
      </c>
      <c r="T492" s="40">
        <f t="shared" si="276"/>
        <v>0.67999999999999994</v>
      </c>
      <c r="U492" s="40">
        <f t="shared" si="276"/>
        <v>0.67999999999999994</v>
      </c>
      <c r="V492" s="40">
        <f t="shared" si="276"/>
        <v>0.67999999999999994</v>
      </c>
      <c r="W492" s="40">
        <f t="shared" si="276"/>
        <v>0.67999999999999994</v>
      </c>
      <c r="X492" s="40">
        <f t="shared" si="276"/>
        <v>0.67999999999999994</v>
      </c>
      <c r="Y492" s="40">
        <f t="shared" si="276"/>
        <v>0.67999999999999994</v>
      </c>
      <c r="Z492" s="40">
        <f t="shared" si="276"/>
        <v>0.67999999999999994</v>
      </c>
      <c r="AA492" s="40">
        <f t="shared" si="276"/>
        <v>0.67999999999999994</v>
      </c>
      <c r="AB492" s="40">
        <f t="shared" si="276"/>
        <v>0.67999999999999994</v>
      </c>
      <c r="AC492" s="40">
        <f t="shared" si="276"/>
        <v>0.67999999999999994</v>
      </c>
      <c r="AD492" s="40">
        <f t="shared" si="276"/>
        <v>0.69</v>
      </c>
      <c r="AE492" s="40">
        <f t="shared" si="276"/>
        <v>0.7</v>
      </c>
      <c r="AF492" s="40">
        <f t="shared" si="276"/>
        <v>0.71</v>
      </c>
      <c r="AG492" s="40">
        <f t="shared" si="276"/>
        <v>0.72</v>
      </c>
      <c r="AH492" s="40">
        <f t="shared" si="276"/>
        <v>0.72</v>
      </c>
      <c r="AI492" s="40">
        <f t="shared" si="276"/>
        <v>0.76</v>
      </c>
      <c r="AJ492" s="40">
        <f t="shared" si="276"/>
        <v>0.76</v>
      </c>
      <c r="AK492" s="40">
        <f t="shared" si="276"/>
        <v>0.76</v>
      </c>
      <c r="AL492" s="40">
        <f t="shared" si="276"/>
        <v>0.76</v>
      </c>
      <c r="AM492" s="40">
        <f t="shared" si="276"/>
        <v>0.76</v>
      </c>
      <c r="AN492" s="40">
        <f t="shared" si="276"/>
        <v>0.75</v>
      </c>
      <c r="AO492" s="40">
        <f t="shared" si="276"/>
        <v>0.75</v>
      </c>
      <c r="AP492" s="40">
        <f t="shared" ref="AP492:BU492" si="277">1-AP493</f>
        <v>0.75</v>
      </c>
      <c r="AQ492" s="40">
        <f t="shared" si="277"/>
        <v>0.7</v>
      </c>
      <c r="AR492" s="40">
        <f t="shared" si="277"/>
        <v>0.67999999999999994</v>
      </c>
      <c r="AS492" s="40">
        <f t="shared" si="277"/>
        <v>0.67999999999999994</v>
      </c>
      <c r="AT492" s="40">
        <f t="shared" si="277"/>
        <v>0.67999999999999994</v>
      </c>
      <c r="AU492" s="40">
        <f t="shared" si="277"/>
        <v>0.65999999999999992</v>
      </c>
      <c r="AV492" s="40">
        <f t="shared" si="277"/>
        <v>0.64</v>
      </c>
      <c r="AW492" s="40">
        <f t="shared" si="277"/>
        <v>0.63</v>
      </c>
      <c r="AX492" s="40">
        <f t="shared" si="277"/>
        <v>0.64</v>
      </c>
      <c r="AY492" s="40">
        <f t="shared" si="277"/>
        <v>0.64</v>
      </c>
      <c r="AZ492" s="40">
        <f t="shared" si="277"/>
        <v>0.63</v>
      </c>
      <c r="BA492" s="40">
        <f t="shared" si="277"/>
        <v>0.64</v>
      </c>
      <c r="BB492" s="40">
        <f t="shared" si="277"/>
        <v>0.65999999999999992</v>
      </c>
      <c r="BC492" s="40">
        <f t="shared" si="277"/>
        <v>0.67999999999999994</v>
      </c>
      <c r="BD492" s="40">
        <f t="shared" si="277"/>
        <v>0.67999999999999994</v>
      </c>
      <c r="BE492" s="40">
        <f t="shared" si="277"/>
        <v>0.65999999999999992</v>
      </c>
      <c r="BF492" s="40">
        <f t="shared" si="277"/>
        <v>0.64</v>
      </c>
      <c r="BG492" s="40">
        <f t="shared" si="277"/>
        <v>0.64</v>
      </c>
      <c r="BH492" s="40">
        <f t="shared" si="277"/>
        <v>0.64</v>
      </c>
      <c r="BI492" s="40">
        <f t="shared" si="277"/>
        <v>0.65</v>
      </c>
      <c r="BJ492" s="40">
        <f t="shared" si="277"/>
        <v>0.65</v>
      </c>
      <c r="BK492" s="40">
        <f t="shared" si="277"/>
        <v>0.65</v>
      </c>
      <c r="BL492" s="80">
        <f t="shared" si="277"/>
        <v>0.65</v>
      </c>
      <c r="BM492" s="80">
        <f t="shared" si="277"/>
        <v>0.65</v>
      </c>
      <c r="BN492" s="80">
        <f t="shared" si="277"/>
        <v>0.65</v>
      </c>
      <c r="BO492" s="80">
        <f t="shared" si="277"/>
        <v>0.65</v>
      </c>
      <c r="BP492" s="80">
        <f t="shared" si="277"/>
        <v>0.65</v>
      </c>
      <c r="BQ492" s="80">
        <f t="shared" si="277"/>
        <v>0.65</v>
      </c>
      <c r="BR492" s="80">
        <f t="shared" si="277"/>
        <v>0.65</v>
      </c>
      <c r="BS492" s="80">
        <f t="shared" si="277"/>
        <v>0.65</v>
      </c>
      <c r="BT492" s="80">
        <f t="shared" si="277"/>
        <v>0.65</v>
      </c>
      <c r="BU492" s="80">
        <f t="shared" si="277"/>
        <v>0.65</v>
      </c>
      <c r="BV492" s="80">
        <f t="shared" ref="BV492:BZ492" si="278">1-BV493</f>
        <v>0.65</v>
      </c>
      <c r="BW492" s="80">
        <f t="shared" si="278"/>
        <v>0.65</v>
      </c>
      <c r="BX492" s="80">
        <f t="shared" si="278"/>
        <v>0.65</v>
      </c>
      <c r="BY492" s="80">
        <f t="shared" si="278"/>
        <v>0.65</v>
      </c>
      <c r="BZ492" s="80">
        <f t="shared" si="278"/>
        <v>0.65</v>
      </c>
      <c r="CA492" s="37"/>
      <c r="CB492" s="37"/>
    </row>
    <row r="493" spans="1:80" ht="14.5" customHeight="1" x14ac:dyDescent="0.35">
      <c r="A493" s="78"/>
      <c r="B493" t="s">
        <v>255</v>
      </c>
      <c r="D493" s="152" t="s">
        <v>2</v>
      </c>
      <c r="E493" s="40" t="s">
        <v>87</v>
      </c>
      <c r="F493" t="s">
        <v>35</v>
      </c>
      <c r="J493">
        <v>0.32</v>
      </c>
      <c r="K493">
        <v>0.32</v>
      </c>
      <c r="L493">
        <v>0.32</v>
      </c>
      <c r="M493">
        <v>0.32</v>
      </c>
      <c r="N493">
        <v>0.32</v>
      </c>
      <c r="O493">
        <v>0.32</v>
      </c>
      <c r="P493">
        <v>0.32</v>
      </c>
      <c r="Q493">
        <v>0.32</v>
      </c>
      <c r="R493">
        <v>0.32</v>
      </c>
      <c r="S493">
        <v>0.32</v>
      </c>
      <c r="T493">
        <v>0.32</v>
      </c>
      <c r="U493">
        <v>0.32</v>
      </c>
      <c r="V493">
        <v>0.32</v>
      </c>
      <c r="W493">
        <v>0.32</v>
      </c>
      <c r="X493">
        <v>0.32</v>
      </c>
      <c r="Y493">
        <v>0.32</v>
      </c>
      <c r="Z493">
        <v>0.32</v>
      </c>
      <c r="AA493">
        <v>0.32</v>
      </c>
      <c r="AB493">
        <v>0.32</v>
      </c>
      <c r="AC493">
        <v>0.32</v>
      </c>
      <c r="AD493">
        <v>0.31</v>
      </c>
      <c r="AE493">
        <v>0.3</v>
      </c>
      <c r="AF493">
        <v>0.28999999999999998</v>
      </c>
      <c r="AG493">
        <v>0.28000000000000003</v>
      </c>
      <c r="AH493">
        <v>0.28000000000000003</v>
      </c>
      <c r="AI493">
        <v>0.24</v>
      </c>
      <c r="AJ493">
        <v>0.24</v>
      </c>
      <c r="AK493">
        <v>0.24</v>
      </c>
      <c r="AL493">
        <v>0.24</v>
      </c>
      <c r="AM493">
        <v>0.24</v>
      </c>
      <c r="AN493">
        <v>0.25</v>
      </c>
      <c r="AO493">
        <v>0.25</v>
      </c>
      <c r="AP493">
        <v>0.25</v>
      </c>
      <c r="AQ493">
        <v>0.3</v>
      </c>
      <c r="AR493">
        <v>0.32</v>
      </c>
      <c r="AS493">
        <v>0.32</v>
      </c>
      <c r="AT493">
        <v>0.32</v>
      </c>
      <c r="AU493">
        <v>0.34</v>
      </c>
      <c r="AV493">
        <v>0.36</v>
      </c>
      <c r="AW493">
        <v>0.37</v>
      </c>
      <c r="AX493">
        <v>0.36</v>
      </c>
      <c r="AY493">
        <v>0.36</v>
      </c>
      <c r="AZ493">
        <v>0.37</v>
      </c>
      <c r="BA493">
        <v>0.36</v>
      </c>
      <c r="BB493">
        <v>0.34</v>
      </c>
      <c r="BC493">
        <v>0.32</v>
      </c>
      <c r="BD493">
        <v>0.32</v>
      </c>
      <c r="BE493">
        <v>0.34</v>
      </c>
      <c r="BF493">
        <v>0.36</v>
      </c>
      <c r="BG493">
        <v>0.36</v>
      </c>
      <c r="BH493">
        <v>0.36</v>
      </c>
      <c r="BI493">
        <v>0.35</v>
      </c>
      <c r="BJ493">
        <v>0.35</v>
      </c>
      <c r="BK493">
        <v>0.35</v>
      </c>
      <c r="BL493">
        <v>0.35</v>
      </c>
      <c r="BM493">
        <v>0.35</v>
      </c>
      <c r="BN493">
        <v>0.35</v>
      </c>
      <c r="BO493">
        <v>0.35</v>
      </c>
      <c r="BP493">
        <v>0.35</v>
      </c>
      <c r="BQ493">
        <v>0.35</v>
      </c>
      <c r="BR493">
        <v>0.35</v>
      </c>
      <c r="BS493">
        <v>0.35</v>
      </c>
      <c r="BT493">
        <v>0.35</v>
      </c>
      <c r="BU493">
        <v>0.35</v>
      </c>
      <c r="BV493">
        <v>0.35</v>
      </c>
      <c r="BW493">
        <v>0.35</v>
      </c>
      <c r="BX493">
        <v>0.35</v>
      </c>
      <c r="BY493">
        <v>0.35</v>
      </c>
      <c r="BZ493">
        <v>0.35</v>
      </c>
    </row>
  </sheetData>
  <mergeCells count="1">
    <mergeCell ref="A64:A66"/>
  </mergeCells>
  <phoneticPr fontId="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D7EA-AF79-423B-8208-6BB2E9CC2F11}">
  <dimension ref="A2:B18"/>
  <sheetViews>
    <sheetView zoomScale="99" workbookViewId="0">
      <selection activeCell="B19" sqref="B19"/>
    </sheetView>
  </sheetViews>
  <sheetFormatPr defaultRowHeight="14.5" x14ac:dyDescent="0.35"/>
  <sheetData>
    <row r="2" spans="1:2" x14ac:dyDescent="0.35">
      <c r="B2" t="s">
        <v>81</v>
      </c>
    </row>
    <row r="3" spans="1:2" x14ac:dyDescent="0.35">
      <c r="A3">
        <v>1</v>
      </c>
      <c r="B3" t="s">
        <v>266</v>
      </c>
    </row>
    <row r="4" spans="1:2" x14ac:dyDescent="0.35">
      <c r="A4">
        <v>2</v>
      </c>
      <c r="B4" t="s">
        <v>267</v>
      </c>
    </row>
    <row r="5" spans="1:2" x14ac:dyDescent="0.35">
      <c r="A5">
        <v>3</v>
      </c>
      <c r="B5" t="s">
        <v>268</v>
      </c>
    </row>
    <row r="6" spans="1:2" x14ac:dyDescent="0.35">
      <c r="A6">
        <v>4</v>
      </c>
      <c r="B6" t="s">
        <v>269</v>
      </c>
    </row>
    <row r="7" spans="1:2" x14ac:dyDescent="0.35">
      <c r="A7">
        <v>5</v>
      </c>
      <c r="B7" t="s">
        <v>270</v>
      </c>
    </row>
    <row r="8" spans="1:2" x14ac:dyDescent="0.35">
      <c r="A8">
        <v>6</v>
      </c>
      <c r="B8" t="s">
        <v>271</v>
      </c>
    </row>
    <row r="9" spans="1:2" x14ac:dyDescent="0.35">
      <c r="A9">
        <v>7</v>
      </c>
      <c r="B9" t="s">
        <v>272</v>
      </c>
    </row>
    <row r="10" spans="1:2" x14ac:dyDescent="0.35">
      <c r="A10">
        <v>8</v>
      </c>
      <c r="B10" t="s">
        <v>246</v>
      </c>
    </row>
    <row r="11" spans="1:2" x14ac:dyDescent="0.35">
      <c r="A11">
        <v>9</v>
      </c>
      <c r="B11" t="s">
        <v>249</v>
      </c>
    </row>
    <row r="12" spans="1:2" x14ac:dyDescent="0.35">
      <c r="A12">
        <v>10</v>
      </c>
      <c r="B12" t="s">
        <v>273</v>
      </c>
    </row>
    <row r="13" spans="1:2" x14ac:dyDescent="0.35">
      <c r="A13">
        <v>11</v>
      </c>
      <c r="B13" t="s">
        <v>274</v>
      </c>
    </row>
    <row r="14" spans="1:2" x14ac:dyDescent="0.35">
      <c r="A14">
        <v>12</v>
      </c>
      <c r="B14" t="s">
        <v>275</v>
      </c>
    </row>
    <row r="15" spans="1:2" x14ac:dyDescent="0.35">
      <c r="A15">
        <v>13</v>
      </c>
      <c r="B15" t="s">
        <v>276</v>
      </c>
    </row>
    <row r="16" spans="1:2" x14ac:dyDescent="0.35">
      <c r="A16">
        <v>14</v>
      </c>
      <c r="B16" t="s">
        <v>277</v>
      </c>
    </row>
    <row r="17" spans="1:2" x14ac:dyDescent="0.35">
      <c r="A17">
        <v>15</v>
      </c>
      <c r="B17" t="s">
        <v>278</v>
      </c>
    </row>
    <row r="18" spans="1:2" x14ac:dyDescent="0.35">
      <c r="A18">
        <v>16</v>
      </c>
      <c r="B18" t="s">
        <v>279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70D5-8974-4E59-B132-1EB705DEF70D}">
  <dimension ref="B2:M24"/>
  <sheetViews>
    <sheetView zoomScale="72" workbookViewId="0">
      <selection activeCell="P25" sqref="P25"/>
    </sheetView>
  </sheetViews>
  <sheetFormatPr defaultRowHeight="14.5" x14ac:dyDescent="0.35"/>
  <sheetData>
    <row r="2" spans="2:13" x14ac:dyDescent="0.35">
      <c r="B2" s="255"/>
      <c r="C2" s="255"/>
      <c r="D2" s="255"/>
      <c r="E2" s="255"/>
      <c r="F2" s="255"/>
      <c r="G2" s="255"/>
      <c r="H2" s="255"/>
      <c r="I2" s="255"/>
      <c r="J2" s="255"/>
      <c r="K2" s="255"/>
      <c r="L2" s="255"/>
      <c r="M2" s="255"/>
    </row>
    <row r="3" spans="2:13" x14ac:dyDescent="0.35">
      <c r="B3" s="255"/>
      <c r="C3" s="255"/>
      <c r="D3" s="255"/>
      <c r="E3" s="255"/>
      <c r="F3" s="255"/>
      <c r="G3" s="255"/>
      <c r="H3" s="255"/>
      <c r="I3" s="255"/>
      <c r="J3" s="255"/>
      <c r="K3" s="255"/>
      <c r="L3" s="255"/>
      <c r="M3" s="255"/>
    </row>
    <row r="4" spans="2:13" x14ac:dyDescent="0.35">
      <c r="B4" s="255"/>
      <c r="C4" s="255"/>
      <c r="D4" s="255"/>
      <c r="E4" s="255"/>
      <c r="F4" s="255"/>
      <c r="G4" s="255"/>
      <c r="H4" s="255"/>
      <c r="I4" s="255"/>
      <c r="J4" s="255"/>
      <c r="K4" s="255"/>
      <c r="L4" s="255"/>
      <c r="M4" s="255"/>
    </row>
    <row r="5" spans="2:13" x14ac:dyDescent="0.35">
      <c r="B5" s="255"/>
      <c r="C5" s="255"/>
      <c r="D5" s="255"/>
      <c r="E5" s="255"/>
      <c r="F5" s="255"/>
      <c r="G5" s="255"/>
      <c r="H5" s="255"/>
      <c r="I5" s="255"/>
      <c r="J5" s="255"/>
      <c r="K5" s="255"/>
      <c r="L5" s="255"/>
      <c r="M5" s="255"/>
    </row>
    <row r="6" spans="2:13" x14ac:dyDescent="0.35">
      <c r="B6" s="255"/>
      <c r="C6" s="255"/>
      <c r="D6" s="255"/>
      <c r="E6" s="255"/>
      <c r="F6" s="255"/>
      <c r="G6" s="255"/>
      <c r="H6" s="255"/>
      <c r="I6" s="255"/>
      <c r="J6" s="255"/>
      <c r="K6" s="255"/>
      <c r="L6" s="255"/>
      <c r="M6" s="255"/>
    </row>
    <row r="7" spans="2:13" x14ac:dyDescent="0.35">
      <c r="B7" s="255"/>
      <c r="C7" s="255"/>
      <c r="D7" s="255"/>
      <c r="E7" s="255"/>
      <c r="F7" s="255"/>
      <c r="G7" s="255"/>
      <c r="H7" s="255"/>
      <c r="I7" s="255"/>
      <c r="J7" s="255"/>
      <c r="K7" s="255"/>
      <c r="L7" s="255"/>
      <c r="M7" s="255"/>
    </row>
    <row r="8" spans="2:13" x14ac:dyDescent="0.35">
      <c r="B8" s="255"/>
      <c r="C8" s="255"/>
      <c r="D8" s="255"/>
      <c r="E8" s="255"/>
      <c r="F8" s="255"/>
      <c r="G8" s="255"/>
      <c r="H8" s="255"/>
      <c r="I8" s="255"/>
      <c r="J8" s="255"/>
      <c r="K8" s="255"/>
      <c r="L8" s="255"/>
      <c r="M8" s="255"/>
    </row>
    <row r="9" spans="2:13" x14ac:dyDescent="0.35">
      <c r="B9" s="255"/>
      <c r="C9" s="255"/>
      <c r="D9" s="255"/>
      <c r="E9" s="255"/>
      <c r="F9" s="255"/>
      <c r="G9" s="255"/>
      <c r="H9" s="255"/>
      <c r="I9" s="255"/>
      <c r="J9" s="255"/>
      <c r="K9" s="255"/>
      <c r="L9" s="255"/>
      <c r="M9" s="255"/>
    </row>
    <row r="10" spans="2:13" x14ac:dyDescent="0.35">
      <c r="B10" s="255"/>
      <c r="C10" s="255"/>
      <c r="D10" s="255"/>
      <c r="E10" s="255"/>
      <c r="F10" s="255"/>
      <c r="G10" s="255"/>
      <c r="H10" s="255"/>
      <c r="I10" s="255"/>
      <c r="J10" s="255"/>
      <c r="K10" s="255"/>
      <c r="L10" s="255"/>
      <c r="M10" s="255"/>
    </row>
    <row r="11" spans="2:13" x14ac:dyDescent="0.35">
      <c r="B11" s="255"/>
      <c r="C11" s="255"/>
      <c r="D11" s="255"/>
      <c r="E11" s="255"/>
      <c r="F11" s="255"/>
      <c r="G11" s="255"/>
      <c r="H11" s="255"/>
      <c r="I11" s="255"/>
      <c r="J11" s="255"/>
      <c r="K11" s="255"/>
      <c r="L11" s="255"/>
      <c r="M11" s="255"/>
    </row>
    <row r="12" spans="2:13" x14ac:dyDescent="0.35">
      <c r="B12" s="255"/>
      <c r="C12" s="255"/>
      <c r="D12" s="255"/>
      <c r="E12" s="255"/>
      <c r="F12" s="255"/>
      <c r="G12" s="255"/>
      <c r="H12" s="255"/>
      <c r="I12" s="255"/>
      <c r="J12" s="255"/>
      <c r="K12" s="255"/>
      <c r="L12" s="255"/>
      <c r="M12" s="255"/>
    </row>
    <row r="13" spans="2:13" x14ac:dyDescent="0.35">
      <c r="B13" s="255"/>
      <c r="C13" s="255"/>
      <c r="D13" s="255"/>
      <c r="E13" s="255"/>
      <c r="F13" s="255"/>
      <c r="G13" s="255"/>
      <c r="H13" s="255"/>
      <c r="I13" s="255"/>
      <c r="J13" s="255"/>
      <c r="K13" s="255"/>
      <c r="L13" s="255"/>
      <c r="M13" s="255"/>
    </row>
    <row r="14" spans="2:13" x14ac:dyDescent="0.35">
      <c r="B14" s="255"/>
      <c r="C14" s="255"/>
      <c r="D14" s="255"/>
      <c r="E14" s="255"/>
      <c r="F14" s="255"/>
      <c r="G14" s="255"/>
      <c r="H14" s="255"/>
      <c r="I14" s="255"/>
      <c r="J14" s="255"/>
      <c r="K14" s="255"/>
      <c r="L14" s="255"/>
      <c r="M14" s="255"/>
    </row>
    <row r="15" spans="2:13" x14ac:dyDescent="0.35">
      <c r="B15" s="255"/>
      <c r="C15" s="255"/>
      <c r="D15" s="255"/>
      <c r="E15" s="255"/>
      <c r="F15" s="255"/>
      <c r="G15" s="255"/>
      <c r="H15" s="255"/>
      <c r="I15" s="255"/>
      <c r="J15" s="255"/>
      <c r="K15" s="255"/>
      <c r="L15" s="255"/>
      <c r="M15" s="255"/>
    </row>
    <row r="16" spans="2:13" x14ac:dyDescent="0.35">
      <c r="B16" s="255"/>
      <c r="C16" s="255"/>
      <c r="D16" s="255"/>
      <c r="E16" s="255"/>
      <c r="F16" s="255"/>
      <c r="G16" s="255"/>
      <c r="H16" s="255"/>
      <c r="I16" s="255"/>
      <c r="J16" s="255"/>
      <c r="K16" s="255"/>
      <c r="L16" s="255"/>
      <c r="M16" s="255"/>
    </row>
    <row r="17" spans="2:13" x14ac:dyDescent="0.35">
      <c r="B17" s="255"/>
      <c r="C17" s="255"/>
      <c r="D17" s="255"/>
      <c r="E17" s="255"/>
      <c r="F17" s="255"/>
      <c r="G17" s="255"/>
      <c r="H17" s="255"/>
      <c r="I17" s="255"/>
      <c r="J17" s="255"/>
      <c r="K17" s="255"/>
      <c r="L17" s="255"/>
      <c r="M17" s="255"/>
    </row>
    <row r="18" spans="2:13" x14ac:dyDescent="0.35">
      <c r="B18" s="255"/>
      <c r="C18" s="255"/>
      <c r="D18" s="255"/>
      <c r="E18" s="255"/>
      <c r="F18" s="255"/>
      <c r="G18" s="255"/>
      <c r="H18" s="255"/>
      <c r="I18" s="255"/>
      <c r="J18" s="255"/>
      <c r="K18" s="255"/>
      <c r="L18" s="255"/>
      <c r="M18" s="255"/>
    </row>
    <row r="19" spans="2:13" x14ac:dyDescent="0.35">
      <c r="B19" s="255"/>
      <c r="C19" s="255"/>
      <c r="D19" s="255"/>
      <c r="E19" s="255"/>
      <c r="F19" s="255"/>
      <c r="G19" s="255"/>
      <c r="H19" s="255"/>
      <c r="I19" s="255"/>
      <c r="J19" s="255"/>
      <c r="K19" s="255"/>
      <c r="L19" s="255"/>
      <c r="M19" s="255"/>
    </row>
    <row r="20" spans="2:13" x14ac:dyDescent="0.35">
      <c r="B20" s="255"/>
      <c r="C20" s="255"/>
      <c r="D20" s="255"/>
      <c r="E20" s="255"/>
      <c r="F20" s="255"/>
      <c r="G20" s="255"/>
      <c r="H20" s="255"/>
      <c r="I20" s="255"/>
      <c r="J20" s="255"/>
      <c r="K20" s="255"/>
      <c r="L20" s="255"/>
      <c r="M20" s="255"/>
    </row>
    <row r="21" spans="2:13" x14ac:dyDescent="0.35">
      <c r="B21" s="255"/>
      <c r="C21" s="255"/>
      <c r="D21" s="255"/>
      <c r="E21" s="255"/>
      <c r="F21" s="255"/>
      <c r="G21" s="255"/>
      <c r="H21" s="255"/>
      <c r="I21" s="255"/>
      <c r="J21" s="255"/>
      <c r="K21" s="255"/>
      <c r="L21" s="255"/>
      <c r="M21" s="255"/>
    </row>
    <row r="22" spans="2:13" x14ac:dyDescent="0.35">
      <c r="B22" s="255"/>
      <c r="C22" s="255"/>
      <c r="D22" s="255"/>
      <c r="E22" s="255"/>
      <c r="F22" s="255"/>
      <c r="G22" s="255"/>
      <c r="H22" s="255"/>
      <c r="I22" s="255"/>
      <c r="J22" s="255"/>
      <c r="K22" s="255"/>
      <c r="L22" s="255"/>
      <c r="M22" s="255"/>
    </row>
    <row r="23" spans="2:13" x14ac:dyDescent="0.35">
      <c r="B23" s="255"/>
      <c r="C23" s="255"/>
      <c r="D23" s="255"/>
      <c r="E23" s="255"/>
      <c r="F23" s="255"/>
      <c r="G23" s="255"/>
      <c r="H23" s="255"/>
      <c r="I23" s="255"/>
      <c r="J23" s="255"/>
      <c r="K23" s="255"/>
      <c r="L23" s="255"/>
      <c r="M23" s="255"/>
    </row>
    <row r="24" spans="2:13" x14ac:dyDescent="0.35">
      <c r="B24" s="255"/>
      <c r="C24" s="255"/>
      <c r="D24" s="255"/>
      <c r="E24" s="255"/>
      <c r="F24" s="255"/>
      <c r="G24" s="255"/>
      <c r="H24" s="255"/>
      <c r="I24" s="255"/>
      <c r="J24" s="255"/>
      <c r="K24" s="255"/>
      <c r="L24" s="255"/>
      <c r="M24" s="25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B5CED-2B2E-4997-B0DB-B9E16277F455}">
  <dimension ref="A3:AZ62"/>
  <sheetViews>
    <sheetView topLeftCell="AQ42" zoomScale="77" zoomScaleNormal="54" workbookViewId="0">
      <selection activeCell="AZ57" sqref="AZ57"/>
    </sheetView>
  </sheetViews>
  <sheetFormatPr defaultRowHeight="14.5" x14ac:dyDescent="0.35"/>
  <cols>
    <col min="2" max="2" width="27" customWidth="1"/>
    <col min="3" max="3" width="19.1796875" customWidth="1"/>
    <col min="4" max="4" width="9.36328125" customWidth="1"/>
  </cols>
  <sheetData>
    <row r="3" spans="1:52" ht="14.5" customHeight="1" x14ac:dyDescent="0.35">
      <c r="B3" t="s">
        <v>235</v>
      </c>
      <c r="D3" t="s">
        <v>111</v>
      </c>
      <c r="E3">
        <v>1990</v>
      </c>
      <c r="F3">
        <v>1991</v>
      </c>
      <c r="G3">
        <v>1992</v>
      </c>
      <c r="H3">
        <v>1993</v>
      </c>
      <c r="I3">
        <v>1994</v>
      </c>
      <c r="J3">
        <v>1995</v>
      </c>
      <c r="K3">
        <v>1996</v>
      </c>
      <c r="L3">
        <v>1997</v>
      </c>
      <c r="M3">
        <v>1998</v>
      </c>
      <c r="N3">
        <v>1999</v>
      </c>
      <c r="O3">
        <v>2000</v>
      </c>
      <c r="P3">
        <v>2001</v>
      </c>
      <c r="Q3">
        <v>2002</v>
      </c>
      <c r="R3">
        <v>2003</v>
      </c>
      <c r="S3">
        <v>2004</v>
      </c>
      <c r="T3">
        <v>2005</v>
      </c>
      <c r="U3">
        <v>2006</v>
      </c>
      <c r="V3">
        <v>2007</v>
      </c>
      <c r="W3">
        <v>2008</v>
      </c>
      <c r="X3">
        <v>2009</v>
      </c>
      <c r="Y3">
        <v>2010</v>
      </c>
      <c r="Z3">
        <v>2011</v>
      </c>
      <c r="AA3">
        <v>2012</v>
      </c>
      <c r="AB3">
        <v>2013</v>
      </c>
      <c r="AC3">
        <v>2014</v>
      </c>
      <c r="AD3">
        <v>2015</v>
      </c>
      <c r="AE3">
        <v>2016</v>
      </c>
      <c r="AF3">
        <v>2017</v>
      </c>
      <c r="AG3">
        <v>2018</v>
      </c>
      <c r="AH3">
        <v>2019</v>
      </c>
      <c r="AI3" s="44">
        <v>2020</v>
      </c>
      <c r="AJ3" s="44">
        <v>2021</v>
      </c>
      <c r="AK3" s="44">
        <v>2022</v>
      </c>
      <c r="AL3" s="44">
        <v>2023</v>
      </c>
      <c r="AM3" s="44">
        <v>2024</v>
      </c>
      <c r="AN3" s="44">
        <v>2025</v>
      </c>
      <c r="AO3" s="44">
        <v>2026</v>
      </c>
      <c r="AP3" s="44">
        <v>2027</v>
      </c>
      <c r="AQ3" s="44">
        <v>2028</v>
      </c>
      <c r="AR3" s="44">
        <v>2029</v>
      </c>
      <c r="AS3" s="44">
        <v>2030</v>
      </c>
      <c r="AT3" s="44">
        <v>2031</v>
      </c>
      <c r="AU3" s="44">
        <v>2032</v>
      </c>
      <c r="AV3" s="44">
        <v>2033</v>
      </c>
      <c r="AW3" s="44">
        <v>2034</v>
      </c>
      <c r="AX3" s="44">
        <v>2035</v>
      </c>
    </row>
    <row r="4" spans="1:52" ht="20.5" customHeight="1" x14ac:dyDescent="0.45">
      <c r="A4" s="259" t="s">
        <v>30</v>
      </c>
      <c r="B4" s="48" t="s">
        <v>212</v>
      </c>
      <c r="C4" s="194"/>
      <c r="D4" s="194" t="s">
        <v>232</v>
      </c>
      <c r="E4" s="13">
        <v>-24.465000000000003</v>
      </c>
      <c r="F4" s="13">
        <v>-39.369999999999997</v>
      </c>
      <c r="G4" s="13">
        <v>-32.576999999999998</v>
      </c>
      <c r="H4" s="13">
        <v>-29.989000000000004</v>
      </c>
      <c r="I4" s="13">
        <v>-20.986999999999995</v>
      </c>
      <c r="J4" s="13">
        <v>-19.563000000000002</v>
      </c>
      <c r="K4" s="13">
        <v>-27.745999999999995</v>
      </c>
      <c r="L4" s="13">
        <v>-20.819000000000003</v>
      </c>
      <c r="M4" s="13">
        <v>-19.019000000000005</v>
      </c>
      <c r="N4" s="13">
        <v>-20.113</v>
      </c>
      <c r="O4" s="13">
        <v>-20.150000000000006</v>
      </c>
      <c r="P4" s="13">
        <v>-24.72999999999999</v>
      </c>
      <c r="Q4" s="13">
        <v>-25.569999999999993</v>
      </c>
      <c r="R4" s="13">
        <v>-26.490000000000009</v>
      </c>
      <c r="S4" s="13">
        <v>-28.200000000000003</v>
      </c>
      <c r="T4" s="13">
        <v>-32.53</v>
      </c>
      <c r="U4" s="13">
        <v>-36.260000000000005</v>
      </c>
      <c r="V4" s="13">
        <v>-27.459999999999994</v>
      </c>
      <c r="W4" s="13">
        <v>-35.13000000000001</v>
      </c>
      <c r="X4" s="13">
        <v>-52.02000000000001</v>
      </c>
      <c r="Y4" s="13">
        <v>-36.859999999999985</v>
      </c>
      <c r="Z4" s="13">
        <v>-36.230000000000018</v>
      </c>
      <c r="AA4" s="13">
        <v>-37.610000000000014</v>
      </c>
      <c r="AB4" s="13">
        <v>-29.710000000000008</v>
      </c>
      <c r="AC4" s="13">
        <v>-29.909999999999997</v>
      </c>
      <c r="AD4" s="13">
        <v>-24.97</v>
      </c>
      <c r="AE4" s="13">
        <v>-20.86</v>
      </c>
      <c r="AF4" s="13">
        <v>-17.360000000000014</v>
      </c>
      <c r="AG4" s="13">
        <v>-8.6100000000000136</v>
      </c>
      <c r="AH4" s="13">
        <v>-15.75</v>
      </c>
      <c r="AI4" s="45">
        <v>-21.460000000000008</v>
      </c>
      <c r="AJ4" s="45">
        <v>-10.860000000000014</v>
      </c>
      <c r="AK4" s="45">
        <v>-12.574000000000012</v>
      </c>
    </row>
    <row r="5" spans="1:52" ht="16.5" x14ac:dyDescent="0.45">
      <c r="A5" s="259"/>
      <c r="B5" s="48" t="s">
        <v>213</v>
      </c>
      <c r="C5" s="194"/>
      <c r="D5" s="194" t="s">
        <v>232</v>
      </c>
      <c r="E5" s="13">
        <v>-9.6627299999999998</v>
      </c>
      <c r="F5" s="13">
        <v>-9.3113533333333329</v>
      </c>
      <c r="G5" s="13">
        <v>-9.4310700000000001</v>
      </c>
      <c r="H5" s="13">
        <v>-9.4237000000000002</v>
      </c>
      <c r="I5" s="13">
        <v>-9.8962966666666663</v>
      </c>
      <c r="J5" s="13">
        <v>-10.665929999999999</v>
      </c>
      <c r="K5" s="13">
        <v>-11.278116666666666</v>
      </c>
      <c r="L5" s="13">
        <v>-11.082756666666667</v>
      </c>
      <c r="M5" s="13">
        <v>-10.853296666666665</v>
      </c>
      <c r="N5" s="13">
        <v>-10.930370000000002</v>
      </c>
      <c r="O5" s="13">
        <v>-10.313783333333333</v>
      </c>
      <c r="P5" s="13">
        <v>-9.6489799999999981</v>
      </c>
      <c r="Q5" s="13">
        <v>-9.3189066666666651</v>
      </c>
      <c r="R5" s="13">
        <v>-8.790283333333333</v>
      </c>
      <c r="S5" s="13">
        <v>-8.084816666666665</v>
      </c>
      <c r="T5" s="13">
        <v>-7.8993199999999995</v>
      </c>
      <c r="U5" s="13">
        <v>-7.0436666666666667</v>
      </c>
      <c r="V5" s="13">
        <v>-4.8617800000000004</v>
      </c>
      <c r="W5" s="13">
        <v>-4.160896666666666</v>
      </c>
      <c r="X5" s="13">
        <v>-3.918016666666666</v>
      </c>
      <c r="Y5" s="13">
        <v>-2.9699633333333333</v>
      </c>
      <c r="Z5" s="13">
        <v>-3.3437800000000002</v>
      </c>
      <c r="AA5" s="13">
        <v>-4.7055066666666665</v>
      </c>
      <c r="AB5" s="13">
        <v>-4.8481399999999999</v>
      </c>
      <c r="AC5" s="13">
        <v>-5.1796800000000003</v>
      </c>
      <c r="AD5" s="13">
        <v>-5.6897499999999992</v>
      </c>
      <c r="AE5" s="13">
        <v>-6.2366700000000002</v>
      </c>
      <c r="AF5" s="13">
        <v>-6.4203699999999992</v>
      </c>
      <c r="AG5" s="13">
        <v>-6.0870333333333324</v>
      </c>
      <c r="AH5" s="13">
        <v>-6.3918066666666666</v>
      </c>
      <c r="AI5" s="45">
        <v>-5.9212266666666666</v>
      </c>
      <c r="AJ5" s="45">
        <v>-5.1535733333333331</v>
      </c>
      <c r="AK5" s="45">
        <v>-4.7507459999999995</v>
      </c>
    </row>
    <row r="6" spans="1:52" ht="14.5" customHeight="1" x14ac:dyDescent="0.45">
      <c r="A6" s="259"/>
      <c r="B6" s="48" t="s">
        <v>214</v>
      </c>
      <c r="C6" s="194"/>
      <c r="D6" s="194" t="s">
        <v>232</v>
      </c>
      <c r="E6" s="13">
        <v>2.1201033333333332</v>
      </c>
      <c r="F6" s="13">
        <v>2.6818366666666664</v>
      </c>
      <c r="G6" s="13">
        <v>2.1762399999999995</v>
      </c>
      <c r="H6" s="13">
        <v>1.07646</v>
      </c>
      <c r="I6" s="13">
        <v>0.45019333333333333</v>
      </c>
      <c r="J6" s="13">
        <v>0.76644333333333325</v>
      </c>
      <c r="K6" s="13">
        <v>1.4377733333333333</v>
      </c>
      <c r="L6" s="13">
        <v>0.70389000000000002</v>
      </c>
      <c r="M6" s="13">
        <v>0.95468999999999993</v>
      </c>
      <c r="N6" s="13">
        <v>1.1803366666666668</v>
      </c>
      <c r="O6" s="13">
        <v>1.2737999999999998</v>
      </c>
      <c r="P6" s="13">
        <v>2.0105066666666667</v>
      </c>
      <c r="Q6" s="13">
        <v>1.9305733333333333</v>
      </c>
      <c r="R6" s="13">
        <v>2.2432299999999996</v>
      </c>
      <c r="S6" s="13">
        <v>1.7889299999999999</v>
      </c>
      <c r="T6" s="13">
        <v>2.3196433333333335</v>
      </c>
      <c r="U6" s="13">
        <v>3.8289900000000001</v>
      </c>
      <c r="V6" s="13">
        <v>3.955343333333333</v>
      </c>
      <c r="W6" s="13">
        <v>4.1239366666666673</v>
      </c>
      <c r="X6" s="13">
        <v>5.2879200000000006</v>
      </c>
      <c r="Y6" s="13">
        <v>4.3902833333333326</v>
      </c>
      <c r="Z6" s="13">
        <v>5.1000400000000008</v>
      </c>
      <c r="AA6" s="13">
        <v>5.7905466666666667</v>
      </c>
      <c r="AB6" s="13">
        <v>5.7628266666666663</v>
      </c>
      <c r="AC6" s="13">
        <v>6.17089</v>
      </c>
      <c r="AD6" s="13">
        <v>6.3153566666666663</v>
      </c>
      <c r="AE6" s="13">
        <v>6.893773333333332</v>
      </c>
      <c r="AF6" s="13">
        <v>6.9128399999999992</v>
      </c>
      <c r="AG6" s="13">
        <v>6.7770999999999999</v>
      </c>
      <c r="AH6" s="13">
        <v>7.2867299999999995</v>
      </c>
      <c r="AI6" s="45">
        <v>8.5061533333333337</v>
      </c>
      <c r="AJ6" s="45">
        <v>8.5779099999999993</v>
      </c>
      <c r="AK6" s="45">
        <v>10.118852333333333</v>
      </c>
    </row>
    <row r="7" spans="1:52" ht="14.5" customHeight="1" x14ac:dyDescent="0.45">
      <c r="A7" s="259"/>
      <c r="B7" s="48" t="s">
        <v>215</v>
      </c>
      <c r="C7" s="194"/>
      <c r="D7" s="194" t="s">
        <v>232</v>
      </c>
      <c r="E7" s="13">
        <f t="shared" ref="E7:AK7" si="0">E6+E11</f>
        <v>5.150103333333333</v>
      </c>
      <c r="F7" s="13">
        <f t="shared" si="0"/>
        <v>5.7118366666666667</v>
      </c>
      <c r="G7" s="13">
        <f t="shared" si="0"/>
        <v>5.2062399999999993</v>
      </c>
      <c r="H7" s="13">
        <f t="shared" si="0"/>
        <v>4.1064600000000002</v>
      </c>
      <c r="I7" s="13">
        <f t="shared" si="0"/>
        <v>3.4801933333333332</v>
      </c>
      <c r="J7" s="13">
        <f t="shared" si="0"/>
        <v>3.836443333333333</v>
      </c>
      <c r="K7" s="13">
        <f t="shared" si="0"/>
        <v>4.5077733333333327</v>
      </c>
      <c r="L7" s="13">
        <f t="shared" si="0"/>
        <v>3.7738899999999997</v>
      </c>
      <c r="M7" s="13">
        <f t="shared" si="0"/>
        <v>4.0246899999999997</v>
      </c>
      <c r="N7" s="13">
        <f t="shared" si="0"/>
        <v>4.2503366666666667</v>
      </c>
      <c r="O7" s="13">
        <f t="shared" si="0"/>
        <v>4.3937999999999997</v>
      </c>
      <c r="P7" s="13">
        <f t="shared" si="0"/>
        <v>5.1305066666666672</v>
      </c>
      <c r="Q7" s="13">
        <f t="shared" si="0"/>
        <v>5.0505733333333334</v>
      </c>
      <c r="R7" s="13">
        <f t="shared" si="0"/>
        <v>5.3632299999999997</v>
      </c>
      <c r="S7" s="13">
        <f t="shared" si="0"/>
        <v>4.9089299999999998</v>
      </c>
      <c r="T7" s="13">
        <f t="shared" si="0"/>
        <v>5.3496433333333329</v>
      </c>
      <c r="U7" s="13">
        <f t="shared" si="0"/>
        <v>6.8589900000000004</v>
      </c>
      <c r="V7" s="13">
        <f t="shared" si="0"/>
        <v>6.9853433333333328</v>
      </c>
      <c r="W7" s="13">
        <f t="shared" si="0"/>
        <v>7.1539366666666666</v>
      </c>
      <c r="X7" s="13">
        <f t="shared" si="0"/>
        <v>8.3179200000000009</v>
      </c>
      <c r="Y7" s="13">
        <f t="shared" si="0"/>
        <v>7.1002833333333326</v>
      </c>
      <c r="Z7" s="13">
        <f t="shared" si="0"/>
        <v>7.7800400000000014</v>
      </c>
      <c r="AA7" s="13">
        <f t="shared" si="0"/>
        <v>8.4205466666666666</v>
      </c>
      <c r="AB7" s="13">
        <f t="shared" si="0"/>
        <v>8.3428266666666673</v>
      </c>
      <c r="AC7" s="13">
        <f t="shared" si="0"/>
        <v>8.7008899999999993</v>
      </c>
      <c r="AD7" s="13">
        <f t="shared" si="0"/>
        <v>8.7953566666666667</v>
      </c>
      <c r="AE7" s="13">
        <f t="shared" si="0"/>
        <v>9.3237733333333317</v>
      </c>
      <c r="AF7" s="13">
        <f t="shared" si="0"/>
        <v>9.3428399999999989</v>
      </c>
      <c r="AG7" s="13">
        <f t="shared" si="0"/>
        <v>9.2071000000000005</v>
      </c>
      <c r="AH7" s="13">
        <f t="shared" si="0"/>
        <v>9.7167300000000001</v>
      </c>
      <c r="AI7" s="13">
        <f t="shared" si="0"/>
        <v>10.936153333333333</v>
      </c>
      <c r="AJ7" s="13">
        <f t="shared" si="0"/>
        <v>11.007909999999999</v>
      </c>
      <c r="AK7" s="13">
        <f t="shared" si="0"/>
        <v>12.548852333333333</v>
      </c>
    </row>
    <row r="8" spans="1:52" ht="14.5" customHeight="1" x14ac:dyDescent="0.45">
      <c r="A8" s="259"/>
      <c r="B8" s="48" t="s">
        <v>216</v>
      </c>
      <c r="C8" s="194"/>
      <c r="D8" s="194" t="s">
        <v>232</v>
      </c>
      <c r="E8" s="13">
        <v>1.7999999999999999E-2</v>
      </c>
      <c r="F8" s="13">
        <v>1.7999999999999999E-2</v>
      </c>
      <c r="G8" s="13">
        <v>1.7999999999999999E-2</v>
      </c>
      <c r="H8" s="13">
        <v>1.7999999999999999E-2</v>
      </c>
      <c r="I8" s="13">
        <v>1.7999999999999999E-2</v>
      </c>
      <c r="J8" s="13">
        <v>5.0000000000000001E-3</v>
      </c>
      <c r="K8" s="13">
        <v>5.0000000000000001E-3</v>
      </c>
      <c r="L8" s="13">
        <v>5.0000000000000001E-3</v>
      </c>
      <c r="M8" s="13">
        <v>5.0000000000000001E-3</v>
      </c>
      <c r="N8" s="13">
        <v>5.0000000000000001E-3</v>
      </c>
      <c r="O8" s="13">
        <v>7.0000000000000001E-3</v>
      </c>
      <c r="P8" s="13">
        <v>7.0000000000000001E-3</v>
      </c>
      <c r="Q8" s="13">
        <v>7.0000000000000001E-3</v>
      </c>
      <c r="R8" s="13">
        <v>7.0000000000000001E-3</v>
      </c>
      <c r="S8" s="13">
        <v>7.0000000000000001E-3</v>
      </c>
      <c r="T8" s="13">
        <v>7.0000000000000001E-3</v>
      </c>
      <c r="U8" s="13">
        <v>7.0000000000000001E-3</v>
      </c>
      <c r="V8" s="13">
        <v>7.0000000000000001E-3</v>
      </c>
      <c r="W8" s="13">
        <v>7.0000000000000001E-3</v>
      </c>
      <c r="X8" s="13">
        <v>7.0000000000000001E-3</v>
      </c>
      <c r="Y8" s="13">
        <v>1.4999999999999999E-2</v>
      </c>
      <c r="Z8" s="13">
        <v>1.4999999999999999E-2</v>
      </c>
      <c r="AA8" s="13">
        <v>0.01</v>
      </c>
      <c r="AB8" s="13">
        <v>1.2E-2</v>
      </c>
      <c r="AC8" s="13">
        <v>1.2E-2</v>
      </c>
      <c r="AD8" s="13">
        <v>1.0999999999999999E-2</v>
      </c>
      <c r="AE8" s="13">
        <v>1.4999999999999999E-2</v>
      </c>
      <c r="AF8" s="13">
        <v>2.5999999999999999E-2</v>
      </c>
      <c r="AG8" s="13">
        <v>2.8999999999999998E-3</v>
      </c>
      <c r="AH8" s="13">
        <v>3.1E-2</v>
      </c>
      <c r="AI8" s="45">
        <v>3.4000000000000002E-2</v>
      </c>
      <c r="AJ8" s="45">
        <v>2.7E-2</v>
      </c>
      <c r="AK8" s="45">
        <v>2.7E-2</v>
      </c>
      <c r="AL8" s="45">
        <f>AVERAGE($AG$8:$AK$8)</f>
        <v>2.4379999999999999E-2</v>
      </c>
      <c r="AM8" s="45">
        <f t="shared" ref="AM8:AX8" si="1">AVERAGE($AG$8:$AK$8)</f>
        <v>2.4379999999999999E-2</v>
      </c>
      <c r="AN8" s="45">
        <f t="shared" si="1"/>
        <v>2.4379999999999999E-2</v>
      </c>
      <c r="AO8" s="45">
        <f t="shared" si="1"/>
        <v>2.4379999999999999E-2</v>
      </c>
      <c r="AP8" s="45">
        <f t="shared" si="1"/>
        <v>2.4379999999999999E-2</v>
      </c>
      <c r="AQ8" s="45">
        <f t="shared" si="1"/>
        <v>2.4379999999999999E-2</v>
      </c>
      <c r="AR8" s="45">
        <f t="shared" si="1"/>
        <v>2.4379999999999999E-2</v>
      </c>
      <c r="AS8" s="45">
        <f t="shared" si="1"/>
        <v>2.4379999999999999E-2</v>
      </c>
      <c r="AT8" s="45">
        <f t="shared" si="1"/>
        <v>2.4379999999999999E-2</v>
      </c>
      <c r="AU8" s="45">
        <f t="shared" si="1"/>
        <v>2.4379999999999999E-2</v>
      </c>
      <c r="AV8" s="45">
        <f t="shared" si="1"/>
        <v>2.4379999999999999E-2</v>
      </c>
      <c r="AW8" s="45">
        <f>AVERAGE($AG$8:$AK$8)</f>
        <v>2.4379999999999999E-2</v>
      </c>
      <c r="AX8" s="45">
        <f t="shared" si="1"/>
        <v>2.4379999999999999E-2</v>
      </c>
    </row>
    <row r="9" spans="1:52" ht="14.5" customHeight="1" x14ac:dyDescent="0.45">
      <c r="A9" s="259"/>
      <c r="B9" s="48" t="s">
        <v>217</v>
      </c>
      <c r="C9" s="194"/>
      <c r="D9" s="194" t="s">
        <v>232</v>
      </c>
      <c r="E9" s="13">
        <v>5.0000000000000001E-3</v>
      </c>
      <c r="F9" s="13">
        <v>5.0000000000000001E-3</v>
      </c>
      <c r="G9" s="13">
        <v>5.0000000000000001E-3</v>
      </c>
      <c r="H9" s="13">
        <v>5.0000000000000001E-3</v>
      </c>
      <c r="I9" s="13">
        <v>5.0000000000000001E-3</v>
      </c>
      <c r="J9" s="13">
        <v>2E-3</v>
      </c>
      <c r="K9" s="13">
        <v>2E-3</v>
      </c>
      <c r="L9" s="13">
        <v>2E-3</v>
      </c>
      <c r="M9" s="13">
        <v>2E-3</v>
      </c>
      <c r="N9" s="13">
        <v>2E-3</v>
      </c>
      <c r="O9" s="13">
        <v>2E-3</v>
      </c>
      <c r="P9" s="13">
        <v>2E-3</v>
      </c>
      <c r="Q9" s="13">
        <v>2E-3</v>
      </c>
      <c r="R9" s="13">
        <v>2E-3</v>
      </c>
      <c r="S9" s="13">
        <v>2E-3</v>
      </c>
      <c r="T9" s="13">
        <v>2E-3</v>
      </c>
      <c r="U9" s="13">
        <v>2E-3</v>
      </c>
      <c r="V9" s="13">
        <v>2E-3</v>
      </c>
      <c r="W9" s="13">
        <v>2E-3</v>
      </c>
      <c r="X9" s="13">
        <v>2E-3</v>
      </c>
      <c r="Y9" s="13">
        <v>1E-3</v>
      </c>
      <c r="Z9" s="13">
        <v>2E-3</v>
      </c>
      <c r="AA9" s="13">
        <v>1E-3</v>
      </c>
      <c r="AB9" s="13">
        <v>1E-3</v>
      </c>
      <c r="AC9" s="13">
        <v>2E-3</v>
      </c>
      <c r="AD9" s="13">
        <v>1E-3</v>
      </c>
      <c r="AE9" s="13">
        <v>1E-3</v>
      </c>
      <c r="AF9" s="13">
        <v>1E-3</v>
      </c>
      <c r="AG9" s="13">
        <v>2E-3</v>
      </c>
      <c r="AH9" s="13">
        <v>1E-3</v>
      </c>
      <c r="AI9" s="45">
        <v>3.0000000000000001E-3</v>
      </c>
      <c r="AJ9" s="45">
        <v>2E-3</v>
      </c>
      <c r="AK9" s="45">
        <v>2E-3</v>
      </c>
      <c r="AL9" s="45">
        <f>AVERAGE($AG$9:$AK$9)</f>
        <v>2E-3</v>
      </c>
      <c r="AM9" s="45">
        <f t="shared" ref="AM9:AX9" si="2">AVERAGE($AG$9:$AK$9)</f>
        <v>2E-3</v>
      </c>
      <c r="AN9" s="45">
        <f t="shared" si="2"/>
        <v>2E-3</v>
      </c>
      <c r="AO9" s="45">
        <f t="shared" si="2"/>
        <v>2E-3</v>
      </c>
      <c r="AP9" s="45">
        <f t="shared" si="2"/>
        <v>2E-3</v>
      </c>
      <c r="AQ9" s="45">
        <f t="shared" si="2"/>
        <v>2E-3</v>
      </c>
      <c r="AR9" s="45">
        <f t="shared" si="2"/>
        <v>2E-3</v>
      </c>
      <c r="AS9" s="45">
        <f t="shared" si="2"/>
        <v>2E-3</v>
      </c>
      <c r="AT9" s="45">
        <f t="shared" si="2"/>
        <v>2E-3</v>
      </c>
      <c r="AU9" s="45">
        <f t="shared" si="2"/>
        <v>2E-3</v>
      </c>
      <c r="AV9" s="45">
        <f t="shared" si="2"/>
        <v>2E-3</v>
      </c>
      <c r="AW9" s="45">
        <f t="shared" si="2"/>
        <v>2E-3</v>
      </c>
      <c r="AX9" s="45">
        <f t="shared" si="2"/>
        <v>2E-3</v>
      </c>
    </row>
    <row r="10" spans="1:52" ht="14.5" customHeight="1" x14ac:dyDescent="0.45">
      <c r="A10" s="259"/>
      <c r="B10" s="48" t="s">
        <v>218</v>
      </c>
      <c r="C10" s="194"/>
      <c r="D10" s="194" t="s">
        <v>232</v>
      </c>
      <c r="E10" s="13">
        <v>7.0000000000000001E-3</v>
      </c>
      <c r="F10" s="13">
        <v>7.0000000000000001E-3</v>
      </c>
      <c r="G10" s="13">
        <v>7.0000000000000001E-3</v>
      </c>
      <c r="H10" s="13">
        <v>7.0000000000000001E-3</v>
      </c>
      <c r="I10" s="13">
        <v>7.0000000000000001E-3</v>
      </c>
      <c r="J10" s="13">
        <v>5.0000000000000001E-3</v>
      </c>
      <c r="K10" s="13">
        <v>5.0000000000000001E-3</v>
      </c>
      <c r="L10" s="13">
        <v>5.0000000000000001E-3</v>
      </c>
      <c r="M10" s="13">
        <v>5.0000000000000001E-3</v>
      </c>
      <c r="N10" s="13">
        <v>5.0000000000000001E-3</v>
      </c>
      <c r="O10" s="13">
        <v>5.0000000000000001E-3</v>
      </c>
      <c r="P10" s="13">
        <v>5.0000000000000001E-3</v>
      </c>
      <c r="Q10" s="13">
        <v>5.0000000000000001E-3</v>
      </c>
      <c r="R10" s="13">
        <v>5.0000000000000001E-3</v>
      </c>
      <c r="S10" s="13">
        <v>5.0000000000000001E-3</v>
      </c>
      <c r="T10" s="13">
        <v>1E-3</v>
      </c>
      <c r="U10" s="13">
        <v>1E-3</v>
      </c>
      <c r="V10" s="13">
        <v>1E-3</v>
      </c>
      <c r="W10" s="13">
        <v>1E-3</v>
      </c>
      <c r="X10" s="13">
        <v>1E-3</v>
      </c>
      <c r="Y10" s="13">
        <v>1E-3</v>
      </c>
      <c r="Z10" s="13">
        <v>1E-3</v>
      </c>
      <c r="AA10" s="13">
        <v>1E-3</v>
      </c>
      <c r="AB10" s="13">
        <v>1E-3</v>
      </c>
      <c r="AC10" s="13">
        <v>1E-3</v>
      </c>
      <c r="AD10" s="13">
        <v>1E-3</v>
      </c>
      <c r="AE10" s="13">
        <v>2E-3</v>
      </c>
      <c r="AF10" s="13">
        <v>2E-3</v>
      </c>
      <c r="AG10" s="13">
        <v>1E-3</v>
      </c>
      <c r="AH10" s="13">
        <v>1E-3</v>
      </c>
      <c r="AI10" s="45">
        <v>1E-3</v>
      </c>
      <c r="AJ10" s="45">
        <v>0</v>
      </c>
      <c r="AK10" s="45">
        <v>0</v>
      </c>
      <c r="AL10" s="45">
        <f>AVERAGE($AG$10:$AK$10)</f>
        <v>6.0000000000000006E-4</v>
      </c>
      <c r="AM10" s="45">
        <f t="shared" ref="AM10:AX10" si="3">AVERAGE($AG$10:$AK$10)</f>
        <v>6.0000000000000006E-4</v>
      </c>
      <c r="AN10" s="45">
        <f t="shared" si="3"/>
        <v>6.0000000000000006E-4</v>
      </c>
      <c r="AO10" s="45">
        <f t="shared" si="3"/>
        <v>6.0000000000000006E-4</v>
      </c>
      <c r="AP10" s="45">
        <f t="shared" si="3"/>
        <v>6.0000000000000006E-4</v>
      </c>
      <c r="AQ10" s="45">
        <f t="shared" si="3"/>
        <v>6.0000000000000006E-4</v>
      </c>
      <c r="AR10" s="45">
        <f t="shared" si="3"/>
        <v>6.0000000000000006E-4</v>
      </c>
      <c r="AS10" s="45">
        <f t="shared" si="3"/>
        <v>6.0000000000000006E-4</v>
      </c>
      <c r="AT10" s="45">
        <f t="shared" si="3"/>
        <v>6.0000000000000006E-4</v>
      </c>
      <c r="AU10" s="45">
        <f t="shared" si="3"/>
        <v>6.0000000000000006E-4</v>
      </c>
      <c r="AV10" s="45">
        <f t="shared" si="3"/>
        <v>6.0000000000000006E-4</v>
      </c>
      <c r="AW10" s="45">
        <f t="shared" si="3"/>
        <v>6.0000000000000006E-4</v>
      </c>
      <c r="AX10" s="45">
        <f t="shared" si="3"/>
        <v>6.0000000000000006E-4</v>
      </c>
    </row>
    <row r="11" spans="1:52" ht="14.5" customHeight="1" x14ac:dyDescent="0.45">
      <c r="A11" s="259"/>
      <c r="B11" s="48" t="s">
        <v>219</v>
      </c>
      <c r="C11" s="194"/>
      <c r="D11" s="194" t="s">
        <v>236</v>
      </c>
      <c r="E11" s="13">
        <v>3.03</v>
      </c>
      <c r="F11" s="13">
        <v>3.03</v>
      </c>
      <c r="G11" s="13">
        <v>3.03</v>
      </c>
      <c r="H11" s="13">
        <v>3.03</v>
      </c>
      <c r="I11" s="13">
        <v>3.03</v>
      </c>
      <c r="J11" s="13">
        <v>3.07</v>
      </c>
      <c r="K11" s="13">
        <v>3.07</v>
      </c>
      <c r="L11" s="13">
        <v>3.07</v>
      </c>
      <c r="M11" s="13">
        <v>3.07</v>
      </c>
      <c r="N11" s="13">
        <v>3.07</v>
      </c>
      <c r="O11" s="13">
        <v>3.12</v>
      </c>
      <c r="P11" s="13">
        <v>3.12</v>
      </c>
      <c r="Q11" s="13">
        <v>3.12</v>
      </c>
      <c r="R11" s="13">
        <v>3.12</v>
      </c>
      <c r="S11" s="13">
        <v>3.12</v>
      </c>
      <c r="T11" s="13">
        <v>3.03</v>
      </c>
      <c r="U11" s="13">
        <v>3.03</v>
      </c>
      <c r="V11" s="13">
        <v>3.03</v>
      </c>
      <c r="W11" s="13">
        <v>3.03</v>
      </c>
      <c r="X11" s="13">
        <v>3.03</v>
      </c>
      <c r="Y11" s="13">
        <v>2.71</v>
      </c>
      <c r="Z11" s="13">
        <v>2.68</v>
      </c>
      <c r="AA11" s="13">
        <v>2.63</v>
      </c>
      <c r="AB11" s="13">
        <v>2.58</v>
      </c>
      <c r="AC11" s="13">
        <v>2.5299999999999998</v>
      </c>
      <c r="AD11" s="13">
        <v>2.48</v>
      </c>
      <c r="AE11" s="13">
        <v>2.4300000000000002</v>
      </c>
      <c r="AF11" s="13">
        <v>2.4300000000000002</v>
      </c>
      <c r="AG11" s="13">
        <v>2.4300000000000002</v>
      </c>
      <c r="AH11" s="13">
        <v>2.4300000000000002</v>
      </c>
      <c r="AI11" s="45">
        <v>2.4300000000000002</v>
      </c>
      <c r="AJ11" s="45">
        <v>2.4300000000000002</v>
      </c>
      <c r="AK11" s="45">
        <v>2.4300000000000002</v>
      </c>
      <c r="AL11">
        <v>3</v>
      </c>
      <c r="AM11">
        <v>3</v>
      </c>
      <c r="AN11">
        <v>3</v>
      </c>
      <c r="AO11">
        <v>3</v>
      </c>
      <c r="AP11">
        <v>3</v>
      </c>
      <c r="AQ11">
        <v>3</v>
      </c>
      <c r="AR11">
        <v>3</v>
      </c>
      <c r="AS11">
        <v>3</v>
      </c>
      <c r="AT11">
        <v>3</v>
      </c>
      <c r="AU11">
        <v>3</v>
      </c>
      <c r="AV11">
        <v>3</v>
      </c>
      <c r="AW11">
        <v>3</v>
      </c>
      <c r="AX11">
        <v>3</v>
      </c>
    </row>
    <row r="12" spans="1:52" ht="14.5" customHeight="1" x14ac:dyDescent="0.45">
      <c r="A12" s="259"/>
      <c r="B12" s="48" t="s">
        <v>220</v>
      </c>
      <c r="C12" s="194"/>
      <c r="D12" s="194" t="s">
        <v>232</v>
      </c>
      <c r="E12" s="13">
        <f>E4+E5+E7+E8+E9+E10</f>
        <v>-28.947626666666665</v>
      </c>
      <c r="F12" s="13">
        <f t="shared" ref="F12:AK12" si="4">F4+F5+F7+F8+F9+F10</f>
        <v>-42.939516666666663</v>
      </c>
      <c r="G12" s="13">
        <f t="shared" si="4"/>
        <v>-36.771829999999994</v>
      </c>
      <c r="H12" s="13">
        <f t="shared" si="4"/>
        <v>-35.276240000000001</v>
      </c>
      <c r="I12" s="13">
        <f t="shared" si="4"/>
        <v>-27.373103333333326</v>
      </c>
      <c r="J12" s="13">
        <f t="shared" si="4"/>
        <v>-26.380486666666673</v>
      </c>
      <c r="K12" s="13">
        <f t="shared" si="4"/>
        <v>-34.504343333333317</v>
      </c>
      <c r="L12" s="13">
        <f t="shared" si="4"/>
        <v>-28.115866666666673</v>
      </c>
      <c r="M12" s="13">
        <f t="shared" si="4"/>
        <v>-25.835606666666674</v>
      </c>
      <c r="N12" s="13">
        <f t="shared" si="4"/>
        <v>-26.78103333333334</v>
      </c>
      <c r="O12" s="13">
        <f t="shared" si="4"/>
        <v>-26.055983333333341</v>
      </c>
      <c r="P12" s="13">
        <f t="shared" si="4"/>
        <v>-29.234473333333316</v>
      </c>
      <c r="Q12" s="13">
        <f t="shared" si="4"/>
        <v>-29.824333333333325</v>
      </c>
      <c r="R12" s="13">
        <f t="shared" si="4"/>
        <v>-29.903053333333343</v>
      </c>
      <c r="S12" s="13">
        <f t="shared" si="4"/>
        <v>-31.361886666666674</v>
      </c>
      <c r="T12" s="13">
        <f>T4+T5+T7+T8+T9+T10</f>
        <v>-35.069676666666673</v>
      </c>
      <c r="U12" s="13">
        <f t="shared" si="4"/>
        <v>-36.434676666666675</v>
      </c>
      <c r="V12" s="13">
        <f t="shared" si="4"/>
        <v>-25.326436666666662</v>
      </c>
      <c r="W12" s="13">
        <f t="shared" si="4"/>
        <v>-32.126960000000011</v>
      </c>
      <c r="X12" s="13">
        <f t="shared" si="4"/>
        <v>-47.610096666666678</v>
      </c>
      <c r="Y12" s="13">
        <f t="shared" si="4"/>
        <v>-32.712679999999992</v>
      </c>
      <c r="Z12" s="13">
        <f t="shared" si="4"/>
        <v>-31.77574000000002</v>
      </c>
      <c r="AA12" s="13">
        <f t="shared" si="4"/>
        <v>-33.882960000000018</v>
      </c>
      <c r="AB12" s="13">
        <f t="shared" si="4"/>
        <v>-26.201313333333339</v>
      </c>
      <c r="AC12" s="13">
        <f t="shared" si="4"/>
        <v>-26.373789999999993</v>
      </c>
      <c r="AD12" s="13">
        <f t="shared" si="4"/>
        <v>-21.851393333333331</v>
      </c>
      <c r="AE12" s="13">
        <f t="shared" si="4"/>
        <v>-17.754896666666667</v>
      </c>
      <c r="AF12" s="13">
        <f t="shared" si="4"/>
        <v>-14.408530000000013</v>
      </c>
      <c r="AG12" s="13">
        <f t="shared" si="4"/>
        <v>-5.4840333333333451</v>
      </c>
      <c r="AH12" s="13">
        <f t="shared" si="4"/>
        <v>-12.392076666666668</v>
      </c>
      <c r="AI12" s="13">
        <f t="shared" si="4"/>
        <v>-16.40707333333334</v>
      </c>
      <c r="AJ12" s="13">
        <f t="shared" si="4"/>
        <v>-4.9766633333333488</v>
      </c>
      <c r="AK12" s="13">
        <f t="shared" si="4"/>
        <v>-4.7468936666666792</v>
      </c>
      <c r="AL12" s="6"/>
    </row>
    <row r="13" spans="1:52" ht="14.5" customHeight="1" x14ac:dyDescent="0.35">
      <c r="A13" s="189"/>
      <c r="C13" s="63"/>
      <c r="D13" s="6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45"/>
      <c r="AJ13" s="45"/>
      <c r="AK13" s="45"/>
      <c r="AL13" s="6"/>
    </row>
    <row r="14" spans="1:52" ht="14.5" customHeight="1" x14ac:dyDescent="0.45">
      <c r="A14" s="258" t="s">
        <v>110</v>
      </c>
      <c r="B14" s="48" t="s">
        <v>221</v>
      </c>
      <c r="C14" s="198" t="s">
        <v>79</v>
      </c>
      <c r="D14" s="198"/>
      <c r="E14" s="13">
        <f>'Living biomass'!E2</f>
        <v>-24.069709215258335</v>
      </c>
      <c r="F14" s="13">
        <f>'Living biomass'!F2</f>
        <v>-37.703053577824008</v>
      </c>
      <c r="G14" s="13">
        <f>'Living biomass'!G2</f>
        <v>-31.50200138509976</v>
      </c>
      <c r="H14" s="13">
        <f>'Living biomass'!H2</f>
        <v>-29.519431067136551</v>
      </c>
      <c r="I14" s="13">
        <f>'Living biomass'!I2</f>
        <v>-21.475662031677491</v>
      </c>
      <c r="J14" s="13">
        <f>'Living biomass'!J2</f>
        <v>-20.439083866827108</v>
      </c>
      <c r="K14" s="13">
        <f>'Living biomass'!K2</f>
        <v>-27.177990311258228</v>
      </c>
      <c r="L14" s="13">
        <f>'Living biomass'!L2</f>
        <v>-21.055976878401275</v>
      </c>
      <c r="M14" s="13">
        <f>'Living biomass'!M2</f>
        <v>-19.474617541753933</v>
      </c>
      <c r="N14" s="13">
        <f>'Living biomass'!N2</f>
        <v>-20.616404181200267</v>
      </c>
      <c r="O14" s="13">
        <f>'Living biomass'!O2</f>
        <v>-20.953067947741491</v>
      </c>
      <c r="P14" s="13">
        <f>'Living biomass'!P2</f>
        <v>-25.573630601853669</v>
      </c>
      <c r="Q14" s="13">
        <f>'Living biomass'!Q2</f>
        <v>-26.630728205944017</v>
      </c>
      <c r="R14" s="13">
        <f>'Living biomass'!R2</f>
        <v>-27.739872110371714</v>
      </c>
      <c r="S14" s="13">
        <f>'Living biomass'!S2</f>
        <v>-29.25311628368506</v>
      </c>
      <c r="T14" s="13">
        <f>'Living biomass'!T2</f>
        <v>-33.582160157411252</v>
      </c>
      <c r="U14" s="13">
        <f>'Living biomass'!U2</f>
        <v>-37.040296026047685</v>
      </c>
      <c r="V14" s="13">
        <f>'Living biomass'!V2</f>
        <v>-29.25279291700361</v>
      </c>
      <c r="W14" s="13">
        <f>'Living biomass'!W2</f>
        <v>-36.83400264469963</v>
      </c>
      <c r="X14" s="13">
        <f>'Living biomass'!X2</f>
        <v>-50.612060261964018</v>
      </c>
      <c r="Y14" s="13">
        <f>'Living biomass'!Y2</f>
        <v>-36.399625010364502</v>
      </c>
      <c r="Z14" s="13">
        <f>'Living biomass'!Z2</f>
        <v>-35.976740823623807</v>
      </c>
      <c r="AA14" s="13">
        <f>'Living biomass'!AA2</f>
        <v>-37.2412364983429</v>
      </c>
      <c r="AB14" s="13">
        <f>'Living biomass'!AB2</f>
        <v>-30.418461601405305</v>
      </c>
      <c r="AC14" s="13">
        <f>'Living biomass'!AC2</f>
        <v>-28.914202114698831</v>
      </c>
      <c r="AD14" s="13">
        <f>'Living biomass'!AD2</f>
        <v>-23.79760122571059</v>
      </c>
      <c r="AE14" s="13">
        <f>'Living biomass'!AE2</f>
        <v>-19.340371003446695</v>
      </c>
      <c r="AF14" s="13">
        <f>'Living biomass'!AF2</f>
        <v>-15.382418673233779</v>
      </c>
      <c r="AG14" s="13">
        <f>'Living biomass'!AG2</f>
        <v>-8.4870573970816849</v>
      </c>
      <c r="AH14" s="13">
        <f>'Living biomass'!AH2</f>
        <v>-15.372113648694938</v>
      </c>
      <c r="AI14" s="13">
        <f>'Living biomass'!AI2</f>
        <v>-20.638364477321076</v>
      </c>
      <c r="AJ14" s="13">
        <f>'Living biomass'!AJ2</f>
        <v>-11.025040102435717</v>
      </c>
      <c r="AK14" s="13">
        <f>'Living biomass'!AK2</f>
        <v>-12.415558636692431</v>
      </c>
    </row>
    <row r="15" spans="1:52" ht="14.5" customHeight="1" x14ac:dyDescent="0.35">
      <c r="A15" s="258"/>
      <c r="B15" s="48" t="s">
        <v>73</v>
      </c>
      <c r="C15" s="192" t="s">
        <v>75</v>
      </c>
      <c r="D15" s="192"/>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13">
        <f>'Living biomass'!AL6</f>
        <v>-12.239819999999995</v>
      </c>
      <c r="AM15" s="13">
        <f>'Living biomass'!AM6</f>
        <v>-12.239819999999995</v>
      </c>
      <c r="AN15" s="13">
        <f>'Living biomass'!AN6</f>
        <v>-12.239819999999995</v>
      </c>
      <c r="AO15" s="13">
        <f>'Living biomass'!AO6</f>
        <v>-12.239819999999995</v>
      </c>
      <c r="AP15" s="13">
        <f>'Living biomass'!AP6</f>
        <v>-12.239819999999995</v>
      </c>
      <c r="AQ15" s="13">
        <f>'Living biomass'!AQ6</f>
        <v>-12.239819999999995</v>
      </c>
      <c r="AR15" s="13">
        <f>'Living biomass'!AR6</f>
        <v>-7.6362600000000054</v>
      </c>
      <c r="AS15" s="13">
        <f>'Living biomass'!AS6</f>
        <v>-7.6362600000000054</v>
      </c>
      <c r="AT15" s="13">
        <f>'Living biomass'!AT6</f>
        <v>-7.6362600000000054</v>
      </c>
      <c r="AU15" s="13">
        <f>'Living biomass'!AU6</f>
        <v>-7.6362600000000054</v>
      </c>
      <c r="AV15" s="13">
        <f>'Living biomass'!AV6</f>
        <v>-7.6362600000000054</v>
      </c>
      <c r="AW15" s="13">
        <f>'Living biomass'!AW6</f>
        <v>-7.6362600000000054</v>
      </c>
      <c r="AX15" s="13">
        <f>'Living biomass'!AX6</f>
        <v>-7.6362600000000054</v>
      </c>
    </row>
    <row r="16" spans="1:52" ht="14.5" customHeight="1" x14ac:dyDescent="0.35">
      <c r="A16" s="258"/>
      <c r="B16" s="48" t="s">
        <v>73</v>
      </c>
      <c r="C16" s="192" t="s">
        <v>76</v>
      </c>
      <c r="D16" s="192"/>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13">
        <f>'Living biomass'!AL10</f>
        <v>-20.974779999999999</v>
      </c>
      <c r="AM16" s="13">
        <f>'Living biomass'!AM10</f>
        <v>-20.974779999999999</v>
      </c>
      <c r="AN16" s="13">
        <f>'Living biomass'!AN10</f>
        <v>-20.974779999999999</v>
      </c>
      <c r="AO16" s="13">
        <f>'Living biomass'!AO10</f>
        <v>-20.974779999999999</v>
      </c>
      <c r="AP16" s="13">
        <f>'Living biomass'!AP10</f>
        <v>-20.974779999999999</v>
      </c>
      <c r="AQ16" s="13">
        <f>'Living biomass'!AQ10</f>
        <v>-20.974779999999999</v>
      </c>
      <c r="AR16" s="13">
        <f>'Living biomass'!AR10</f>
        <v>-25.696379999999984</v>
      </c>
      <c r="AS16" s="13">
        <f>'Living biomass'!AS10</f>
        <v>-25.696379999999984</v>
      </c>
      <c r="AT16" s="13">
        <f>'Living biomass'!AT10</f>
        <v>-25.696379999999984</v>
      </c>
      <c r="AU16" s="13">
        <f>'Living biomass'!AU10</f>
        <v>-25.696379999999984</v>
      </c>
      <c r="AV16" s="13">
        <f>'Living biomass'!AV10</f>
        <v>-25.696379999999984</v>
      </c>
      <c r="AW16" s="13">
        <f>'Living biomass'!AW10</f>
        <v>-25.696379999999984</v>
      </c>
      <c r="AX16" s="13">
        <f>'Living biomass'!AX10</f>
        <v>-25.696379999999984</v>
      </c>
      <c r="AZ16" s="13"/>
    </row>
    <row r="17" spans="1:50" ht="14.5" customHeight="1" x14ac:dyDescent="0.35">
      <c r="A17" s="258"/>
      <c r="B17" s="48" t="s">
        <v>73</v>
      </c>
      <c r="C17" s="192" t="s">
        <v>77</v>
      </c>
      <c r="D17" s="192"/>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13">
        <f>'Living biomass'!AL14</f>
        <v>-38.444699999999997</v>
      </c>
      <c r="AM17" s="13">
        <f>'Living biomass'!AM14</f>
        <v>-38.444699999999997</v>
      </c>
      <c r="AN17" s="13">
        <f>'Living biomass'!AN14</f>
        <v>-38.444699999999997</v>
      </c>
      <c r="AO17" s="13">
        <f>'Living biomass'!AO14</f>
        <v>-38.444699999999997</v>
      </c>
      <c r="AP17" s="13">
        <f>'Living biomass'!AP14</f>
        <v>-38.444699999999997</v>
      </c>
      <c r="AQ17" s="13">
        <f>'Living biomass'!AQ14</f>
        <v>-38.444699999999997</v>
      </c>
      <c r="AR17" s="13">
        <f>'Living biomass'!AR14</f>
        <v>-41.513739999999991</v>
      </c>
      <c r="AS17" s="13">
        <f>'Living biomass'!AS14</f>
        <v>-41.513739999999991</v>
      </c>
      <c r="AT17" s="13">
        <f>'Living biomass'!AT14</f>
        <v>-41.513739999999991</v>
      </c>
      <c r="AU17" s="13">
        <f>'Living biomass'!AU14</f>
        <v>-41.513739999999991</v>
      </c>
      <c r="AV17" s="13">
        <f>'Living biomass'!AV14</f>
        <v>-41.513739999999991</v>
      </c>
      <c r="AW17" s="13">
        <f>'Living biomass'!AW14</f>
        <v>-41.513739999999991</v>
      </c>
      <c r="AX17" s="13">
        <f>'Living biomass'!AX14</f>
        <v>-41.513739999999991</v>
      </c>
    </row>
    <row r="18" spans="1:50" ht="14.5" customHeight="1" x14ac:dyDescent="0.45">
      <c r="A18" s="258"/>
      <c r="B18" s="48" t="s">
        <v>222</v>
      </c>
      <c r="C18" s="194" t="s">
        <v>136</v>
      </c>
      <c r="D18" s="194"/>
      <c r="E18" s="13">
        <f>'Mineral soils'!X4</f>
        <v>-9.3322848519999972</v>
      </c>
      <c r="F18" s="13">
        <f>'Mineral soils'!Y4</f>
        <v>-8.6440991853333351</v>
      </c>
      <c r="G18" s="13">
        <f>'Mineral soils'!Z4</f>
        <v>-8.8572846853333331</v>
      </c>
      <c r="H18" s="13">
        <f>'Mineral soils'!AA4</f>
        <v>-8.9284214653333329</v>
      </c>
      <c r="I18" s="13">
        <f>'Mineral soils'!AB4</f>
        <v>-9.3826192166666651</v>
      </c>
      <c r="J18" s="13">
        <f>'Mineral soils'!AC4</f>
        <v>-10.033959803999998</v>
      </c>
      <c r="K18" s="13">
        <f>'Mineral soils'!AD4</f>
        <v>-10.580148963999999</v>
      </c>
      <c r="L18" s="13">
        <f>'Mineral soils'!AE4</f>
        <v>-10.276162717333332</v>
      </c>
      <c r="M18" s="13">
        <f>'Mineral soils'!AF4</f>
        <v>-10.046771064</v>
      </c>
      <c r="N18" s="13">
        <f>'Mineral soils'!AG4</f>
        <v>-10.130233710666667</v>
      </c>
      <c r="O18" s="13">
        <f>'Mineral soils'!AH4</f>
        <v>-9.4846189533333334</v>
      </c>
      <c r="P18" s="13">
        <f>'Mineral soils'!AI4</f>
        <v>-8.6353119893333314</v>
      </c>
      <c r="Q18" s="13">
        <f>'Mineral soils'!AJ4</f>
        <v>-7.736565554666667</v>
      </c>
      <c r="R18" s="13">
        <f>'Mineral soils'!AK4</f>
        <v>-6.7390826800000001</v>
      </c>
      <c r="S18" s="13">
        <f>'Mineral soils'!AL4</f>
        <v>-5.8208768786666658</v>
      </c>
      <c r="T18" s="13">
        <f>'Mineral soils'!AM4</f>
        <v>-5.6849541026666657</v>
      </c>
      <c r="U18" s="13">
        <f>'Mineral soils'!AN4</f>
        <v>-4.666943695333333</v>
      </c>
      <c r="V18" s="13">
        <f>'Mineral soils'!AO4</f>
        <v>-3.0941103380000001</v>
      </c>
      <c r="W18" s="13">
        <f>'Mineral soils'!AP4</f>
        <v>-3.1924719860000002</v>
      </c>
      <c r="X18" s="13">
        <f>'Mineral soils'!AQ4</f>
        <v>-3.3587683726666668</v>
      </c>
      <c r="Y18" s="13">
        <f>'Mineral soils'!AR4</f>
        <v>-2.4639452053333333</v>
      </c>
      <c r="Z18" s="13">
        <f>'Mineral soils'!AS4</f>
        <v>-3.3402027633333331</v>
      </c>
      <c r="AA18" s="13">
        <f>'Mineral soils'!AT4</f>
        <v>-4.8563838400000003</v>
      </c>
      <c r="AB18" s="13">
        <f>'Mineral soils'!AU4</f>
        <v>-4.6982589426666665</v>
      </c>
      <c r="AC18" s="13">
        <f>'Mineral soils'!AV4</f>
        <v>-5.2143780406666664</v>
      </c>
      <c r="AD18" s="13">
        <f>'Mineral soils'!AW4</f>
        <v>-5.9159373239999997</v>
      </c>
      <c r="AE18" s="13">
        <f>'Mineral soils'!AX4</f>
        <v>-6.5368888859999998</v>
      </c>
      <c r="AF18" s="13">
        <f>'Mineral soils'!AY4</f>
        <v>-6.5410574239999999</v>
      </c>
      <c r="AG18" s="13">
        <f>'Mineral soils'!AZ4</f>
        <v>-5.8592048166666668</v>
      </c>
      <c r="AH18" s="13">
        <f>'Mineral soils'!BA4</f>
        <v>-5.9521974819999999</v>
      </c>
      <c r="AI18" s="13">
        <f>'Mineral soils'!BB4</f>
        <v>-5.8203123073333334</v>
      </c>
      <c r="AJ18" s="13">
        <f>'Mineral soils'!BC4</f>
        <v>-4.9080594566666669</v>
      </c>
      <c r="AK18" s="13">
        <f>'Mineral soils'!BD4</f>
        <v>-4.6497471044444438</v>
      </c>
      <c r="AL18" s="13"/>
      <c r="AM18" s="13"/>
      <c r="AN18" s="13"/>
      <c r="AO18" s="13"/>
      <c r="AP18" s="13"/>
      <c r="AQ18" s="13"/>
      <c r="AR18" s="13"/>
      <c r="AS18" s="13"/>
      <c r="AT18" s="13"/>
      <c r="AU18" s="13"/>
      <c r="AV18" s="13"/>
      <c r="AW18" s="13"/>
      <c r="AX18" s="13"/>
    </row>
    <row r="19" spans="1:50" ht="14.5" customHeight="1" x14ac:dyDescent="0.35">
      <c r="A19" s="258"/>
      <c r="B19" s="48" t="s">
        <v>74</v>
      </c>
      <c r="C19" s="192" t="s">
        <v>75</v>
      </c>
      <c r="D19" s="192"/>
      <c r="E19" s="82"/>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13">
        <f>'Mineral soils'!BE7</f>
        <v>-3.9368264319999993</v>
      </c>
      <c r="AM19" s="13">
        <f>'Mineral soils'!BF7</f>
        <v>-3.0402275566666659</v>
      </c>
      <c r="AN19" s="13">
        <f>'Mineral soils'!BG7</f>
        <v>-2.3851562020000001</v>
      </c>
      <c r="AO19" s="13">
        <f>'Mineral soils'!BH7</f>
        <v>-2.5596363026666666</v>
      </c>
      <c r="AP19" s="13">
        <f>'Mineral soils'!BI7</f>
        <v>-2.5803601310666666</v>
      </c>
      <c r="AQ19" s="13">
        <f>'Mineral soils'!BJ7</f>
        <v>-2.6680568830666664</v>
      </c>
      <c r="AR19" s="13">
        <f>'Mineral soils'!BK7</f>
        <v>-2.6489580304000002</v>
      </c>
      <c r="AS19" s="13">
        <f>'Mineral soils'!BL7</f>
        <v>-2.5341799237333333</v>
      </c>
      <c r="AT19" s="13">
        <f>'Mineral soils'!BM7</f>
        <v>-2.4097359630666668</v>
      </c>
      <c r="AU19" s="13">
        <f>'Mineral soils'!BN7</f>
        <v>-2.3143532456000004</v>
      </c>
      <c r="AV19" s="13">
        <f>'Mineral soils'!BO7</f>
        <v>-2.1039367902666664</v>
      </c>
      <c r="AW19" s="13">
        <f>'Mineral soils'!BP7</f>
        <v>-2.0230730703333331</v>
      </c>
      <c r="AX19" s="13">
        <f>'Mineral soils'!BQ7</f>
        <v>-2.069319931555555</v>
      </c>
    </row>
    <row r="20" spans="1:50" ht="14.5" customHeight="1" x14ac:dyDescent="0.35">
      <c r="A20" s="258"/>
      <c r="B20" s="48" t="s">
        <v>74</v>
      </c>
      <c r="C20" s="192" t="s">
        <v>76</v>
      </c>
      <c r="D20" s="192"/>
      <c r="E20" s="82"/>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13">
        <f>'Mineral soils'!BE10</f>
        <v>-3.2381100791013333</v>
      </c>
      <c r="AM20" s="13">
        <f>'Mineral soils'!BF10</f>
        <v>-2.2056861737679996</v>
      </c>
      <c r="AN20" s="13">
        <f>'Mineral soils'!BG10</f>
        <v>-1.4530934464346665</v>
      </c>
      <c r="AO20" s="13">
        <f>'Mineral soils'!BH10</f>
        <v>-1.892086995333333</v>
      </c>
      <c r="AP20" s="13">
        <f>'Mineral soils'!BI10</f>
        <v>-1.7023863303333333</v>
      </c>
      <c r="AQ20" s="13">
        <f>'Mineral soils'!BJ10</f>
        <v>-1.7133624749999998</v>
      </c>
      <c r="AR20" s="13">
        <f>'Mineral soils'!BK10</f>
        <v>-1.6760795369999997</v>
      </c>
      <c r="AS20" s="13">
        <f>'Mineral soils'!BL10</f>
        <v>-1.5416535867333334</v>
      </c>
      <c r="AT20" s="13">
        <f>'Mineral soils'!BM10</f>
        <v>-1.4363969407333332</v>
      </c>
      <c r="AU20" s="13">
        <f>'Mineral soils'!BN10</f>
        <v>-1.7148168150666663</v>
      </c>
      <c r="AV20" s="13">
        <f>'Mineral soils'!BO10</f>
        <v>-1.7160162037333333</v>
      </c>
      <c r="AW20" s="13">
        <f>'Mineral soils'!BP10</f>
        <v>-1.7306837313333332</v>
      </c>
      <c r="AX20" s="13">
        <f>'Mineral soils'!BQ10</f>
        <v>-1.8747495066666664</v>
      </c>
    </row>
    <row r="21" spans="1:50" ht="14.5" customHeight="1" x14ac:dyDescent="0.35">
      <c r="A21" s="258"/>
      <c r="B21" s="48" t="s">
        <v>74</v>
      </c>
      <c r="C21" s="192" t="s">
        <v>77</v>
      </c>
      <c r="D21" s="192"/>
      <c r="E21" s="82"/>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13">
        <f>'Mineral soils'!BE13</f>
        <v>-1.7357882343999997</v>
      </c>
      <c r="AM21" s="13">
        <f>'Mineral soils'!BF13</f>
        <v>-0.43181043803333308</v>
      </c>
      <c r="AN21" s="13">
        <f>'Mineral soils'!BG13</f>
        <v>0.54956220769999997</v>
      </c>
      <c r="AO21" s="13">
        <f>'Mineral soils'!BH13</f>
        <v>-0.43747592789999989</v>
      </c>
      <c r="AP21" s="13">
        <f>'Mineral soils'!BI13</f>
        <v>-0.8267372105666666</v>
      </c>
      <c r="AQ21" s="13">
        <f>'Mineral soils'!BJ13</f>
        <v>-1.3490956625666666</v>
      </c>
      <c r="AR21" s="13">
        <f>'Mineral soils'!BK13</f>
        <v>-1.7569459702666665</v>
      </c>
      <c r="AS21" s="13">
        <f>'Mineral soils'!BL13</f>
        <v>-2.049575469333333</v>
      </c>
      <c r="AT21" s="13">
        <f>'Mineral soils'!BM13</f>
        <v>-2.3489950659999996</v>
      </c>
      <c r="AU21" s="13">
        <f>'Mineral soils'!BN13</f>
        <v>-2.7508549859999998</v>
      </c>
      <c r="AV21" s="13">
        <f>'Mineral soils'!BO13</f>
        <v>-2.8625733913333336</v>
      </c>
      <c r="AW21" s="13">
        <f>'Mineral soils'!BP13</f>
        <v>-2.9469060225000003</v>
      </c>
      <c r="AX21" s="13">
        <f>'Mineral soils'!BQ13</f>
        <v>-3.1659200100000002</v>
      </c>
    </row>
    <row r="22" spans="1:50" ht="14.5" customHeight="1" x14ac:dyDescent="0.45">
      <c r="A22" s="258"/>
      <c r="B22" s="48" t="s">
        <v>223</v>
      </c>
      <c r="C22" s="198" t="s">
        <v>79</v>
      </c>
      <c r="D22" s="198"/>
      <c r="E22" s="13">
        <f>'Organic soils'!W4+E11</f>
        <v>2.9247643013127758</v>
      </c>
      <c r="F22" s="13">
        <f>'Organic soils'!X4+F11</f>
        <v>4.2690755787964303</v>
      </c>
      <c r="G22" s="13">
        <f>'Organic soils'!Y4+G11</f>
        <v>3.2249731849618315</v>
      </c>
      <c r="H22" s="13">
        <f>'Organic soils'!Z4+H11</f>
        <v>2.4482385176557799</v>
      </c>
      <c r="I22" s="13">
        <f>'Organic soils'!AA4+I11</f>
        <v>1.655130976169835</v>
      </c>
      <c r="J22" s="13">
        <f>'Organic soils'!AB4+J11</f>
        <v>2.5350133663650278</v>
      </c>
      <c r="K22" s="13">
        <f>'Organic soils'!AC4+K11</f>
        <v>3.6346744001820208</v>
      </c>
      <c r="L22" s="13">
        <f>'Organic soils'!AD4+L11</f>
        <v>2.3430696881120734</v>
      </c>
      <c r="M22" s="13">
        <f>'Organic soils'!AE4+M11</f>
        <v>2.877703941010139</v>
      </c>
      <c r="N22" s="13">
        <f>'Organic soils'!AF4+N11</f>
        <v>3.354229015906149</v>
      </c>
      <c r="O22" s="13">
        <f>'Organic soils'!AG4+O11</f>
        <v>3.6494512935930912</v>
      </c>
      <c r="P22" s="13">
        <f>'Organic soils'!AH4+P11</f>
        <v>4.7827904522650071</v>
      </c>
      <c r="Q22" s="13">
        <f>'Organic soils'!AI4+Q11</f>
        <v>4.6762730419900178</v>
      </c>
      <c r="R22" s="13">
        <f>'Organic soils'!AJ4+R11</f>
        <v>5.2186685582160903</v>
      </c>
      <c r="S22" s="13">
        <f>'Organic soils'!AK4+S11</f>
        <v>5.2646259367589847</v>
      </c>
      <c r="T22" s="13">
        <f>'Organic soils'!AL4+T11</f>
        <v>6.1247187742002804</v>
      </c>
      <c r="U22" s="13">
        <f>'Organic soils'!AM4+U11</f>
        <v>7.3881871010101161</v>
      </c>
      <c r="V22" s="13">
        <f>'Organic soils'!AN4+V11</f>
        <v>6.7252248891369089</v>
      </c>
      <c r="W22" s="13">
        <f>'Organic soils'!AO4+W11</f>
        <v>8.207281436932595</v>
      </c>
      <c r="X22" s="13">
        <f>'Organic soils'!AP4+X11</f>
        <v>9.3684145260792686</v>
      </c>
      <c r="Y22" s="13">
        <f>'Organic soils'!AQ4+Y11</f>
        <v>6.9170158343834762</v>
      </c>
      <c r="Z22" s="13">
        <f>'Organic soils'!AR4+Z11</f>
        <v>8.3826825803797931</v>
      </c>
      <c r="AA22" s="13">
        <f>'Organic soils'!AS4+AA11</f>
        <v>9.0941180909958241</v>
      </c>
      <c r="AB22" s="13">
        <f>'Organic soils'!AT4+AB11</f>
        <v>8.5016154484890567</v>
      </c>
      <c r="AC22" s="13">
        <f>'Organic soils'!AU4+AC11</f>
        <v>9.0472412734914709</v>
      </c>
      <c r="AD22" s="13">
        <f>'Organic soils'!AV4+AD11</f>
        <v>8.5668596939841102</v>
      </c>
      <c r="AE22" s="13">
        <f>'Organic soils'!AW4+AE11</f>
        <v>9.3357788738205869</v>
      </c>
      <c r="AF22" s="13">
        <f>'Organic soils'!AX4+AF11</f>
        <v>9.6259142663158173</v>
      </c>
      <c r="AG22" s="13">
        <f>'Organic soils'!AY4+AG11</f>
        <v>8.9788837605448819</v>
      </c>
      <c r="AH22" s="13">
        <f>'Organic soils'!AZ4+AH11</f>
        <v>10.369703822002769</v>
      </c>
      <c r="AI22" s="13">
        <f>'Organic soils'!BA4+AI11</f>
        <v>11.872437070459654</v>
      </c>
      <c r="AJ22" s="13">
        <f>'Organic soils'!BB4+AJ11</f>
        <v>10.697987827126845</v>
      </c>
      <c r="AK22" s="13">
        <f>'Organic soils'!BC4+AK11</f>
        <v>11.546691994846128</v>
      </c>
      <c r="AL22" s="13"/>
      <c r="AM22" s="13"/>
      <c r="AN22" s="13"/>
      <c r="AO22" s="13"/>
      <c r="AP22" s="13"/>
      <c r="AQ22" s="13"/>
      <c r="AR22" s="13"/>
      <c r="AS22" s="13"/>
      <c r="AT22" s="13"/>
      <c r="AU22" s="13"/>
      <c r="AV22" s="13"/>
      <c r="AW22" s="13"/>
      <c r="AX22" s="13"/>
    </row>
    <row r="23" spans="1:50" ht="14.5" customHeight="1" x14ac:dyDescent="0.35">
      <c r="A23" s="258"/>
      <c r="B23" s="48" t="s">
        <v>208</v>
      </c>
      <c r="C23" s="192" t="s">
        <v>75</v>
      </c>
      <c r="D23" s="192"/>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13">
        <f>'Organic soils'!BD11+AL11</f>
        <v>13.308242287620708</v>
      </c>
      <c r="AM23" s="13">
        <f>'Organic soils'!BE11+AM11</f>
        <v>12.78401970681773</v>
      </c>
      <c r="AN23" s="13">
        <f>'Organic soils'!BF11+AN11</f>
        <v>12.734168637883485</v>
      </c>
      <c r="AO23" s="13">
        <f>'Organic soils'!BG11+AO11</f>
        <v>12.772440031625187</v>
      </c>
      <c r="AP23" s="13">
        <f>'Organic soils'!BH11+AP11</f>
        <v>12.823584955815782</v>
      </c>
      <c r="AQ23" s="13">
        <f>'Organic soils'!BI11+AQ11</f>
        <v>12.87892953621089</v>
      </c>
      <c r="AR23" s="13">
        <f>'Organic soils'!BJ11+AR11</f>
        <v>12.96174644320871</v>
      </c>
      <c r="AS23" s="13">
        <f>'Organic soils'!BK11+AS11</f>
        <v>12.968248041728238</v>
      </c>
      <c r="AT23" s="13">
        <f>'Organic soils'!BL11+AT11</f>
        <v>13.026976742278144</v>
      </c>
      <c r="AU23" s="13">
        <f>'Organic soils'!BM11+AU11</f>
        <v>13.102681119757747</v>
      </c>
      <c r="AV23" s="13">
        <f>'Organic soils'!BN11+AV11</f>
        <v>13.139135561122551</v>
      </c>
      <c r="AW23" s="13">
        <f>'Organic soils'!BO11+AW11</f>
        <v>13.141309924307812</v>
      </c>
      <c r="AX23" s="13">
        <f>'Organic soils'!BP11+AX11</f>
        <v>13.148012435487352</v>
      </c>
    </row>
    <row r="24" spans="1:50" x14ac:dyDescent="0.35">
      <c r="A24" s="258"/>
      <c r="B24" s="48" t="s">
        <v>208</v>
      </c>
      <c r="C24" s="192" t="s">
        <v>76</v>
      </c>
      <c r="D24" s="192"/>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13">
        <f>'Organic soils'!BD18+AL11</f>
        <v>13.796997496329723</v>
      </c>
      <c r="AM24" s="13">
        <f>'Organic soils'!BE18+AM11</f>
        <v>12.921564255235857</v>
      </c>
      <c r="AN24" s="13">
        <f>'Organic soils'!BF18+AN11</f>
        <v>12.757120548171876</v>
      </c>
      <c r="AO24" s="13">
        <f>'Organic soils'!BG18+AO11</f>
        <v>12.824646494324199</v>
      </c>
      <c r="AP24" s="13">
        <f>'Organic soils'!BH18+AP11</f>
        <v>12.825162303233157</v>
      </c>
      <c r="AQ24" s="13">
        <f>'Organic soils'!BI18+AQ11</f>
        <v>12.884577291920003</v>
      </c>
      <c r="AR24" s="13">
        <f>'Organic soils'!BJ18+AR11</f>
        <v>13.51691174051566</v>
      </c>
      <c r="AS24" s="13">
        <f>'Organic soils'!BK18+AS11</f>
        <v>13.132137639959041</v>
      </c>
      <c r="AT24" s="13">
        <f>'Organic soils'!BL18+AT11</f>
        <v>13.121069202617861</v>
      </c>
      <c r="AU24" s="13">
        <f>'Organic soils'!BM18+AU11</f>
        <v>13.14307318409935</v>
      </c>
      <c r="AV24" s="13">
        <f>'Organic soils'!BN18+AV11</f>
        <v>13.13360826689474</v>
      </c>
      <c r="AW24" s="13">
        <f>'Organic soils'!BO18+AW11</f>
        <v>13.095780689579854</v>
      </c>
      <c r="AX24" s="13">
        <f>'Organic soils'!BP18+AX11</f>
        <v>13.065069218803842</v>
      </c>
    </row>
    <row r="25" spans="1:50" x14ac:dyDescent="0.35">
      <c r="A25" s="258"/>
      <c r="B25" s="48" t="s">
        <v>208</v>
      </c>
      <c r="C25" s="192" t="s">
        <v>77</v>
      </c>
      <c r="D25" s="192"/>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13">
        <f>'Organic soils'!BD25+AL11</f>
        <v>14.682691696884525</v>
      </c>
      <c r="AM25" s="13">
        <f>'Organic soils'!BE25+AM11</f>
        <v>13.219195139404768</v>
      </c>
      <c r="AN25" s="13">
        <f>'Organic soils'!BF25+AN11</f>
        <v>12.889748618061596</v>
      </c>
      <c r="AO25" s="13">
        <f>'Organic soils'!BG25+AO11</f>
        <v>12.814795833989628</v>
      </c>
      <c r="AP25" s="13">
        <f>'Organic soils'!BH25+AP11</f>
        <v>12.770073788692471</v>
      </c>
      <c r="AQ25" s="13">
        <f>'Organic soils'!BI25+AQ11</f>
        <v>12.739285048414708</v>
      </c>
      <c r="AR25" s="13">
        <f>'Organic soils'!BJ25+AR11</f>
        <v>12.72373162173821</v>
      </c>
      <c r="AS25" s="13">
        <f>'Organic soils'!BK25+AS11</f>
        <v>12.604476089435686</v>
      </c>
      <c r="AT25" s="13">
        <f>'Organic soils'!BL25+AT11</f>
        <v>12.623181150724662</v>
      </c>
      <c r="AU25" s="13">
        <f>'Organic soils'!BM25+AU11</f>
        <v>12.625587096103018</v>
      </c>
      <c r="AV25" s="13">
        <f>'Organic soils'!BN25+AV11</f>
        <v>12.5844551892922</v>
      </c>
      <c r="AW25" s="13">
        <f>'Organic soils'!BO25+AW11</f>
        <v>12.513031404795036</v>
      </c>
      <c r="AX25" s="13">
        <f>'Organic soils'!BP25+AX11</f>
        <v>12.448416664506865</v>
      </c>
    </row>
    <row r="26" spans="1:50" ht="16.5" x14ac:dyDescent="0.45">
      <c r="A26" s="258"/>
      <c r="B26" s="48" t="s">
        <v>224</v>
      </c>
      <c r="C26" s="198" t="s">
        <v>79</v>
      </c>
      <c r="D26" s="198"/>
      <c r="E26" s="13">
        <f>E14+E18+E22+E10+E9+E8</f>
        <v>-30.447229765945551</v>
      </c>
      <c r="F26" s="13">
        <f t="shared" ref="F26:AK26" si="5">F14+F18+F22+F10+F9+F8</f>
        <v>-42.048077184360906</v>
      </c>
      <c r="G26" s="13">
        <f t="shared" si="5"/>
        <v>-37.104312885471259</v>
      </c>
      <c r="H26" s="13">
        <f t="shared" si="5"/>
        <v>-35.969614014814098</v>
      </c>
      <c r="I26" s="13">
        <f t="shared" si="5"/>
        <v>-29.173150272174318</v>
      </c>
      <c r="J26" s="13">
        <f t="shared" si="5"/>
        <v>-27.926030304462081</v>
      </c>
      <c r="K26" s="13">
        <f t="shared" si="5"/>
        <v>-34.111464875076202</v>
      </c>
      <c r="L26" s="13">
        <f t="shared" si="5"/>
        <v>-28.977069907622536</v>
      </c>
      <c r="M26" s="13">
        <f t="shared" si="5"/>
        <v>-26.631684664743798</v>
      </c>
      <c r="N26" s="13">
        <f t="shared" si="5"/>
        <v>-27.380408875960786</v>
      </c>
      <c r="O26" s="13">
        <f t="shared" si="5"/>
        <v>-26.774235607481735</v>
      </c>
      <c r="P26" s="13">
        <f t="shared" si="5"/>
        <v>-29.412152138921989</v>
      </c>
      <c r="Q26" s="13">
        <f t="shared" si="5"/>
        <v>-29.677020718620668</v>
      </c>
      <c r="R26" s="13">
        <f t="shared" si="5"/>
        <v>-29.246286232155626</v>
      </c>
      <c r="S26" s="13">
        <f t="shared" si="5"/>
        <v>-29.795367225592742</v>
      </c>
      <c r="T26" s="13">
        <f t="shared" si="5"/>
        <v>-33.132395485877637</v>
      </c>
      <c r="U26" s="13">
        <f t="shared" si="5"/>
        <v>-34.309052620370899</v>
      </c>
      <c r="V26" s="13">
        <f t="shared" si="5"/>
        <v>-25.611678365866698</v>
      </c>
      <c r="W26" s="13">
        <f t="shared" si="5"/>
        <v>-31.809193193767033</v>
      </c>
      <c r="X26" s="13">
        <f t="shared" si="5"/>
        <v>-44.592414108551417</v>
      </c>
      <c r="Y26" s="13">
        <f t="shared" si="5"/>
        <v>-31.929554381314354</v>
      </c>
      <c r="Z26" s="13">
        <f t="shared" si="5"/>
        <v>-30.916261006577344</v>
      </c>
      <c r="AA26" s="13">
        <f t="shared" si="5"/>
        <v>-32.991502247347078</v>
      </c>
      <c r="AB26" s="13">
        <f t="shared" si="5"/>
        <v>-26.601105095582916</v>
      </c>
      <c r="AC26" s="13">
        <f t="shared" si="5"/>
        <v>-25.066338881874024</v>
      </c>
      <c r="AD26" s="13">
        <f t="shared" si="5"/>
        <v>-21.13367885572648</v>
      </c>
      <c r="AE26" s="13">
        <f t="shared" si="5"/>
        <v>-16.523481015626107</v>
      </c>
      <c r="AF26" s="13">
        <f t="shared" si="5"/>
        <v>-12.268561830917964</v>
      </c>
      <c r="AG26" s="13">
        <f t="shared" si="5"/>
        <v>-5.3614784532034694</v>
      </c>
      <c r="AH26" s="13">
        <f t="shared" si="5"/>
        <v>-10.921607308692169</v>
      </c>
      <c r="AI26" s="13">
        <f t="shared" si="5"/>
        <v>-14.548239714194754</v>
      </c>
      <c r="AJ26" s="13">
        <f t="shared" si="5"/>
        <v>-5.2061117319755397</v>
      </c>
      <c r="AK26" s="13">
        <f t="shared" si="5"/>
        <v>-5.4896137462907468</v>
      </c>
      <c r="AL26" s="13"/>
      <c r="AM26" s="13"/>
      <c r="AN26" s="13"/>
      <c r="AO26" s="13"/>
      <c r="AP26" s="13"/>
      <c r="AQ26" s="13"/>
      <c r="AR26" s="13"/>
      <c r="AS26" s="13"/>
      <c r="AT26" s="13"/>
      <c r="AU26" s="13"/>
      <c r="AV26" s="13"/>
      <c r="AW26" s="13"/>
      <c r="AX26" s="13"/>
    </row>
    <row r="27" spans="1:50" x14ac:dyDescent="0.35">
      <c r="A27" s="258"/>
      <c r="B27" s="48" t="s">
        <v>209</v>
      </c>
      <c r="C27" s="192" t="s">
        <v>75</v>
      </c>
      <c r="D27" s="192"/>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13">
        <f>AL15+AL19+AL23+AL8+AL9+AL10</f>
        <v>-2.8414241443792876</v>
      </c>
      <c r="AM27" s="13">
        <f t="shared" ref="AM27:AW27" si="6">AM15+AM19+AM23+AM8+AM9+AM10</f>
        <v>-2.469047849848931</v>
      </c>
      <c r="AN27" s="13">
        <f t="shared" si="6"/>
        <v>-1.8638275641165105</v>
      </c>
      <c r="AO27" s="13">
        <f t="shared" si="6"/>
        <v>-2.0000362710414739</v>
      </c>
      <c r="AP27" s="13">
        <f t="shared" si="6"/>
        <v>-1.9696151752508779</v>
      </c>
      <c r="AQ27" s="13">
        <f t="shared" si="6"/>
        <v>-2.0019673468557717</v>
      </c>
      <c r="AR27" s="13">
        <f t="shared" si="6"/>
        <v>2.7035084128087035</v>
      </c>
      <c r="AS27" s="13">
        <f t="shared" si="6"/>
        <v>2.8247881179948986</v>
      </c>
      <c r="AT27" s="13">
        <f t="shared" si="6"/>
        <v>3.0079607792114706</v>
      </c>
      <c r="AU27" s="13">
        <f t="shared" si="6"/>
        <v>3.1790478741577402</v>
      </c>
      <c r="AV27" s="13">
        <f t="shared" si="6"/>
        <v>3.4259187708558776</v>
      </c>
      <c r="AW27" s="13">
        <f t="shared" si="6"/>
        <v>3.5089568539744724</v>
      </c>
      <c r="AX27" s="13">
        <f>AX15+AX19+AX23+AX8+AX9+AX10</f>
        <v>3.469412503931792</v>
      </c>
    </row>
    <row r="28" spans="1:50" x14ac:dyDescent="0.35">
      <c r="A28" s="258"/>
      <c r="B28" s="48" t="s">
        <v>209</v>
      </c>
      <c r="C28" s="192" t="s">
        <v>76</v>
      </c>
      <c r="D28" s="192"/>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13">
        <f>AL16+AL20+AL24+AL8+AL9+AL10</f>
        <v>-10.388912582771606</v>
      </c>
      <c r="AM28" s="13">
        <f t="shared" ref="AM28:AX28" si="7">AM16+AM20+AM24+AM8+AM9+AM10</f>
        <v>-10.231921918532141</v>
      </c>
      <c r="AN28" s="13">
        <f t="shared" si="7"/>
        <v>-9.6437728982627888</v>
      </c>
      <c r="AO28" s="13">
        <f t="shared" si="7"/>
        <v>-10.015240501009131</v>
      </c>
      <c r="AP28" s="13">
        <f t="shared" si="7"/>
        <v>-9.8250240271001736</v>
      </c>
      <c r="AQ28" s="13">
        <f t="shared" si="7"/>
        <v>-9.7765851830799946</v>
      </c>
      <c r="AR28" s="13">
        <f t="shared" si="7"/>
        <v>-13.828567796484322</v>
      </c>
      <c r="AS28" s="13">
        <f t="shared" si="7"/>
        <v>-14.078915946774273</v>
      </c>
      <c r="AT28" s="13">
        <f t="shared" si="7"/>
        <v>-13.984727738115453</v>
      </c>
      <c r="AU28" s="13">
        <f t="shared" si="7"/>
        <v>-14.241143630967297</v>
      </c>
      <c r="AV28" s="13">
        <f t="shared" si="7"/>
        <v>-14.251807936838574</v>
      </c>
      <c r="AW28" s="13">
        <f t="shared" si="7"/>
        <v>-14.30430304175346</v>
      </c>
      <c r="AX28" s="13">
        <f t="shared" si="7"/>
        <v>-14.479080287862807</v>
      </c>
    </row>
    <row r="29" spans="1:50" x14ac:dyDescent="0.35">
      <c r="A29" s="258"/>
      <c r="B29" s="48" t="s">
        <v>209</v>
      </c>
      <c r="C29" s="192" t="s">
        <v>77</v>
      </c>
      <c r="D29" s="192"/>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13">
        <f>AL17+AL21+AL25+AL8+AL9+AL10</f>
        <v>-25.470816537515471</v>
      </c>
      <c r="AM29" s="13">
        <f t="shared" ref="AM29:AW29" si="8">AM17+AM21+AM25+AM8+AM9+AM10</f>
        <v>-25.630335298628562</v>
      </c>
      <c r="AN29" s="13">
        <f t="shared" si="8"/>
        <v>-24.978409174238404</v>
      </c>
      <c r="AO29" s="13">
        <f t="shared" si="8"/>
        <v>-26.040400093910375</v>
      </c>
      <c r="AP29" s="13">
        <f t="shared" si="8"/>
        <v>-26.474383421874197</v>
      </c>
      <c r="AQ29" s="13">
        <f t="shared" si="8"/>
        <v>-27.02753061415196</v>
      </c>
      <c r="AR29" s="13">
        <f t="shared" si="8"/>
        <v>-30.519974348528446</v>
      </c>
      <c r="AS29" s="13">
        <f t="shared" si="8"/>
        <v>-30.931859379897642</v>
      </c>
      <c r="AT29" s="13">
        <f t="shared" si="8"/>
        <v>-31.212573915275332</v>
      </c>
      <c r="AU29" s="13">
        <f t="shared" si="8"/>
        <v>-31.612027889896975</v>
      </c>
      <c r="AV29" s="13">
        <f t="shared" si="8"/>
        <v>-31.764878202041128</v>
      </c>
      <c r="AW29" s="13">
        <f t="shared" si="8"/>
        <v>-31.920634617704959</v>
      </c>
      <c r="AX29" s="13">
        <f>AX17+AX21+AX25+AX8+AX9+AX10</f>
        <v>-32.204263345493125</v>
      </c>
    </row>
    <row r="30" spans="1:50" x14ac:dyDescent="0.35">
      <c r="C30" s="199"/>
      <c r="D30" s="36"/>
      <c r="AL30" s="13"/>
      <c r="AM30" s="13"/>
      <c r="AN30" s="13"/>
      <c r="AO30" s="13"/>
      <c r="AP30" s="13"/>
      <c r="AQ30" s="13"/>
      <c r="AR30" s="13"/>
      <c r="AS30" s="13"/>
      <c r="AT30" s="13"/>
      <c r="AU30" s="13"/>
      <c r="AV30" s="13"/>
      <c r="AW30" s="13"/>
      <c r="AX30" s="13"/>
    </row>
    <row r="31" spans="1:50" ht="14.5" customHeight="1" x14ac:dyDescent="0.35">
      <c r="A31" s="256" t="s">
        <v>103</v>
      </c>
      <c r="B31" s="48" t="s">
        <v>237</v>
      </c>
      <c r="C31" s="190">
        <f>SUM(E31:AK31)/33</f>
        <v>0.83592053850627634</v>
      </c>
      <c r="D31" s="190"/>
      <c r="E31" s="13">
        <f t="shared" ref="E31:AK31" si="9">ABS(E4-E14)</f>
        <v>0.39529078474166823</v>
      </c>
      <c r="F31" s="13">
        <f t="shared" si="9"/>
        <v>1.6669464221759895</v>
      </c>
      <c r="G31" s="13">
        <f t="shared" si="9"/>
        <v>1.0749986149002382</v>
      </c>
      <c r="H31" s="13">
        <f t="shared" si="9"/>
        <v>0.46956893286345291</v>
      </c>
      <c r="I31" s="13">
        <f t="shared" si="9"/>
        <v>0.48866203167749589</v>
      </c>
      <c r="J31" s="13">
        <f t="shared" si="9"/>
        <v>0.8760838668271056</v>
      </c>
      <c r="K31" s="13">
        <f t="shared" si="9"/>
        <v>0.5680096887417676</v>
      </c>
      <c r="L31" s="13">
        <f t="shared" si="9"/>
        <v>0.23697687840127202</v>
      </c>
      <c r="M31" s="13">
        <f t="shared" si="9"/>
        <v>0.45561754175392721</v>
      </c>
      <c r="N31" s="13">
        <f t="shared" si="9"/>
        <v>0.50340418120026698</v>
      </c>
      <c r="O31" s="13">
        <f t="shared" si="9"/>
        <v>0.80306794774148571</v>
      </c>
      <c r="P31" s="13">
        <f t="shared" si="9"/>
        <v>0.843630601853679</v>
      </c>
      <c r="Q31" s="13">
        <f t="shared" si="9"/>
        <v>1.0607282059440237</v>
      </c>
      <c r="R31" s="13">
        <f t="shared" si="9"/>
        <v>1.2498721103717045</v>
      </c>
      <c r="S31" s="13">
        <f t="shared" si="9"/>
        <v>1.0531162836850569</v>
      </c>
      <c r="T31" s="13">
        <f t="shared" si="9"/>
        <v>1.0521601574112509</v>
      </c>
      <c r="U31" s="13">
        <f t="shared" si="9"/>
        <v>0.78029602604767945</v>
      </c>
      <c r="V31" s="13">
        <f t="shared" si="9"/>
        <v>1.7927929170036165</v>
      </c>
      <c r="W31" s="13">
        <f t="shared" si="9"/>
        <v>1.7040026446996208</v>
      </c>
      <c r="X31" s="13">
        <f t="shared" si="9"/>
        <v>1.4079397380359921</v>
      </c>
      <c r="Y31" s="13">
        <f t="shared" si="9"/>
        <v>0.46037498963548273</v>
      </c>
      <c r="Z31" s="13">
        <f t="shared" si="9"/>
        <v>0.25325917637621131</v>
      </c>
      <c r="AA31" s="13">
        <f t="shared" si="9"/>
        <v>0.36876350165711358</v>
      </c>
      <c r="AB31" s="13">
        <f t="shared" si="9"/>
        <v>0.7084616014052969</v>
      </c>
      <c r="AC31" s="13">
        <f t="shared" si="9"/>
        <v>0.99579788530116531</v>
      </c>
      <c r="AD31" s="13">
        <f t="shared" si="9"/>
        <v>1.1723987742894089</v>
      </c>
      <c r="AE31" s="13">
        <f t="shared" si="9"/>
        <v>1.5196289965533047</v>
      </c>
      <c r="AF31" s="13">
        <f t="shared" si="9"/>
        <v>1.9775813267662343</v>
      </c>
      <c r="AG31" s="13">
        <f t="shared" si="9"/>
        <v>0.1229426029183287</v>
      </c>
      <c r="AH31" s="13">
        <f t="shared" si="9"/>
        <v>0.37788635130506165</v>
      </c>
      <c r="AI31" s="13">
        <f t="shared" si="9"/>
        <v>0.82163552267893181</v>
      </c>
      <c r="AJ31" s="13">
        <f t="shared" si="9"/>
        <v>0.16504010243570377</v>
      </c>
      <c r="AK31" s="13">
        <f t="shared" si="9"/>
        <v>0.15844136330758118</v>
      </c>
    </row>
    <row r="32" spans="1:50" x14ac:dyDescent="0.35">
      <c r="A32" s="256"/>
      <c r="B32" s="48" t="s">
        <v>238</v>
      </c>
      <c r="C32" s="190">
        <f t="shared" ref="C32" si="10">SUM(E32:AK32)/33</f>
        <v>0.74416332992592604</v>
      </c>
      <c r="D32" s="190"/>
      <c r="E32" s="13">
        <f t="shared" ref="E32:AK32" si="11">ABS(E5-E18)</f>
        <v>0.33044514800000258</v>
      </c>
      <c r="F32" s="13">
        <f t="shared" si="11"/>
        <v>0.66725414799999783</v>
      </c>
      <c r="G32" s="13">
        <f t="shared" si="11"/>
        <v>0.57378531466666693</v>
      </c>
      <c r="H32" s="13">
        <f t="shared" si="11"/>
        <v>0.49527853466666727</v>
      </c>
      <c r="I32" s="13">
        <f t="shared" si="11"/>
        <v>0.5136774500000012</v>
      </c>
      <c r="J32" s="13">
        <f t="shared" si="11"/>
        <v>0.63197019600000104</v>
      </c>
      <c r="K32" s="13">
        <f t="shared" si="11"/>
        <v>0.69796770266666641</v>
      </c>
      <c r="L32" s="13">
        <f t="shared" si="11"/>
        <v>0.80659394933333495</v>
      </c>
      <c r="M32" s="13">
        <f t="shared" si="11"/>
        <v>0.80652560266666562</v>
      </c>
      <c r="N32" s="13">
        <f t="shared" si="11"/>
        <v>0.80013628933333436</v>
      </c>
      <c r="O32" s="13">
        <f t="shared" si="11"/>
        <v>0.82916437999999992</v>
      </c>
      <c r="P32" s="13">
        <f t="shared" si="11"/>
        <v>1.0136680106666667</v>
      </c>
      <c r="Q32" s="13">
        <f t="shared" si="11"/>
        <v>1.5823411119999982</v>
      </c>
      <c r="R32" s="13">
        <f t="shared" si="11"/>
        <v>2.0512006533333329</v>
      </c>
      <c r="S32" s="13">
        <f t="shared" si="11"/>
        <v>2.2639397879999992</v>
      </c>
      <c r="T32" s="13">
        <f t="shared" si="11"/>
        <v>2.2143658973333338</v>
      </c>
      <c r="U32" s="13">
        <f t="shared" si="11"/>
        <v>2.3767229713333338</v>
      </c>
      <c r="V32" s="13">
        <f t="shared" si="11"/>
        <v>1.7676696620000003</v>
      </c>
      <c r="W32" s="13">
        <f t="shared" si="11"/>
        <v>0.96842468066666587</v>
      </c>
      <c r="X32" s="13">
        <f t="shared" si="11"/>
        <v>0.5592482939999992</v>
      </c>
      <c r="Y32" s="13">
        <f t="shared" si="11"/>
        <v>0.50601812800000001</v>
      </c>
      <c r="Z32" s="13">
        <f t="shared" si="11"/>
        <v>3.5772366666670941E-3</v>
      </c>
      <c r="AA32" s="13">
        <f t="shared" si="11"/>
        <v>0.15087717333333384</v>
      </c>
      <c r="AB32" s="13">
        <f t="shared" si="11"/>
        <v>0.14988105733333335</v>
      </c>
      <c r="AC32" s="13">
        <f t="shared" si="11"/>
        <v>3.4698040666666152E-2</v>
      </c>
      <c r="AD32" s="13">
        <f t="shared" si="11"/>
        <v>0.22618732400000052</v>
      </c>
      <c r="AE32" s="13">
        <f t="shared" si="11"/>
        <v>0.30021888599999969</v>
      </c>
      <c r="AF32" s="13">
        <f t="shared" si="11"/>
        <v>0.12068742400000065</v>
      </c>
      <c r="AG32" s="13">
        <f t="shared" si="11"/>
        <v>0.22782851666666559</v>
      </c>
      <c r="AH32" s="13">
        <f t="shared" si="11"/>
        <v>0.43960918466666676</v>
      </c>
      <c r="AI32" s="13">
        <f t="shared" si="11"/>
        <v>0.10091435933333326</v>
      </c>
      <c r="AJ32" s="13">
        <f t="shared" si="11"/>
        <v>0.24551387666666624</v>
      </c>
      <c r="AK32" s="13">
        <f t="shared" si="11"/>
        <v>0.10099889555555563</v>
      </c>
    </row>
    <row r="33" spans="1:51" x14ac:dyDescent="0.35">
      <c r="A33" s="256"/>
      <c r="B33" s="48" t="s">
        <v>239</v>
      </c>
      <c r="C33" s="190">
        <f>SUM(E33:AK33)/33</f>
        <v>0.78890003690033128</v>
      </c>
      <c r="D33" s="190"/>
      <c r="E33" s="13">
        <f t="shared" ref="E33:AK33" si="12">ABS(E7-E22)</f>
        <v>2.2253390320205573</v>
      </c>
      <c r="F33" s="13">
        <f t="shared" si="12"/>
        <v>1.4427610878702364</v>
      </c>
      <c r="G33" s="13">
        <f t="shared" si="12"/>
        <v>1.9812668150381678</v>
      </c>
      <c r="H33" s="13">
        <f t="shared" si="12"/>
        <v>1.6582214823442203</v>
      </c>
      <c r="I33" s="13">
        <f t="shared" si="12"/>
        <v>1.8250623571634983</v>
      </c>
      <c r="J33" s="13">
        <f t="shared" si="12"/>
        <v>1.3014299669683052</v>
      </c>
      <c r="K33" s="13">
        <f t="shared" si="12"/>
        <v>0.87309893315131193</v>
      </c>
      <c r="L33" s="13">
        <f t="shared" si="12"/>
        <v>1.4308203118879264</v>
      </c>
      <c r="M33" s="13">
        <f t="shared" si="12"/>
        <v>1.1469860589898606</v>
      </c>
      <c r="N33" s="13">
        <f t="shared" si="12"/>
        <v>0.89610765076051768</v>
      </c>
      <c r="O33" s="13">
        <f t="shared" si="12"/>
        <v>0.74434870640690853</v>
      </c>
      <c r="P33" s="13">
        <f t="shared" si="12"/>
        <v>0.34771621440166012</v>
      </c>
      <c r="Q33" s="13">
        <f t="shared" si="12"/>
        <v>0.37430029134331555</v>
      </c>
      <c r="R33" s="13">
        <f t="shared" si="12"/>
        <v>0.14456144178390939</v>
      </c>
      <c r="S33" s="13">
        <f t="shared" si="12"/>
        <v>0.35569593675898492</v>
      </c>
      <c r="T33" s="13">
        <f t="shared" si="12"/>
        <v>0.77507544086694757</v>
      </c>
      <c r="U33" s="13">
        <f t="shared" si="12"/>
        <v>0.52919710101011574</v>
      </c>
      <c r="V33" s="13">
        <f t="shared" si="12"/>
        <v>0.26011844419642394</v>
      </c>
      <c r="W33" s="13">
        <f t="shared" si="12"/>
        <v>1.0533447702659284</v>
      </c>
      <c r="X33" s="13">
        <f t="shared" si="12"/>
        <v>1.0504945260792677</v>
      </c>
      <c r="Y33" s="13">
        <f t="shared" si="12"/>
        <v>0.18326749894985639</v>
      </c>
      <c r="Z33" s="13">
        <f t="shared" si="12"/>
        <v>0.60264258037979168</v>
      </c>
      <c r="AA33" s="13">
        <f t="shared" si="12"/>
        <v>0.67357142432915751</v>
      </c>
      <c r="AB33" s="13">
        <f t="shared" si="12"/>
        <v>0.15878878182238942</v>
      </c>
      <c r="AC33" s="13">
        <f t="shared" si="12"/>
        <v>0.34635127349147155</v>
      </c>
      <c r="AD33" s="13">
        <f t="shared" si="12"/>
        <v>0.22849697268255653</v>
      </c>
      <c r="AE33" s="13">
        <f t="shared" si="12"/>
        <v>1.2005540487255217E-2</v>
      </c>
      <c r="AF33" s="13">
        <f t="shared" si="12"/>
        <v>0.28307426631581833</v>
      </c>
      <c r="AG33" s="13">
        <f t="shared" si="12"/>
        <v>0.2282162394551186</v>
      </c>
      <c r="AH33" s="13">
        <f t="shared" si="12"/>
        <v>0.65297382200276921</v>
      </c>
      <c r="AI33" s="13">
        <f t="shared" si="12"/>
        <v>0.9362837371263204</v>
      </c>
      <c r="AJ33" s="13">
        <f t="shared" si="12"/>
        <v>0.30992217287315427</v>
      </c>
      <c r="AK33" s="13">
        <f t="shared" si="12"/>
        <v>1.0021603384872044</v>
      </c>
      <c r="AY33" s="13"/>
    </row>
    <row r="34" spans="1:51" x14ac:dyDescent="0.35">
      <c r="A34" s="256"/>
      <c r="B34" s="48" t="s">
        <v>240</v>
      </c>
      <c r="C34" s="190">
        <f>SUM(E34:AK34)/33</f>
        <v>1.0035327789131483</v>
      </c>
      <c r="D34" s="190"/>
      <c r="E34" s="13">
        <f t="shared" ref="E34:AK34" si="13">ABS(E12-E26)</f>
        <v>1.499603099278886</v>
      </c>
      <c r="F34" s="13">
        <f t="shared" si="13"/>
        <v>0.89143948230575631</v>
      </c>
      <c r="G34" s="13">
        <f t="shared" si="13"/>
        <v>0.33248288547126492</v>
      </c>
      <c r="H34" s="13">
        <f t="shared" si="13"/>
        <v>0.69337401481409699</v>
      </c>
      <c r="I34" s="13">
        <f t="shared" si="13"/>
        <v>1.8000469388409925</v>
      </c>
      <c r="J34" s="13">
        <f t="shared" si="13"/>
        <v>1.5455436377954079</v>
      </c>
      <c r="K34" s="13">
        <f t="shared" si="13"/>
        <v>0.39287845825711543</v>
      </c>
      <c r="L34" s="13">
        <f t="shared" si="13"/>
        <v>0.86120324095586298</v>
      </c>
      <c r="M34" s="13">
        <f t="shared" si="13"/>
        <v>0.79607799807712354</v>
      </c>
      <c r="N34" s="13">
        <f t="shared" si="13"/>
        <v>0.59937554262744541</v>
      </c>
      <c r="O34" s="13">
        <f t="shared" si="13"/>
        <v>0.71825227414839432</v>
      </c>
      <c r="P34" s="13">
        <f t="shared" si="13"/>
        <v>0.17767880558867333</v>
      </c>
      <c r="Q34" s="13">
        <f t="shared" si="13"/>
        <v>0.14731261471265711</v>
      </c>
      <c r="R34" s="13">
        <f t="shared" si="13"/>
        <v>0.65676710117771719</v>
      </c>
      <c r="S34" s="13">
        <f t="shared" si="13"/>
        <v>1.5665194410739325</v>
      </c>
      <c r="T34" s="13">
        <f>ABS(T12-T26)</f>
        <v>1.9372811807890358</v>
      </c>
      <c r="U34" s="13">
        <f t="shared" si="13"/>
        <v>2.1256240462957763</v>
      </c>
      <c r="V34" s="13">
        <f t="shared" si="13"/>
        <v>0.28524169920003573</v>
      </c>
      <c r="W34" s="13">
        <f t="shared" si="13"/>
        <v>0.31776680623297793</v>
      </c>
      <c r="X34" s="13">
        <f t="shared" si="13"/>
        <v>3.0176825581152613</v>
      </c>
      <c r="Y34" s="13">
        <f t="shared" si="13"/>
        <v>0.7831256186856379</v>
      </c>
      <c r="Z34" s="13">
        <f t="shared" si="13"/>
        <v>0.85947899342267675</v>
      </c>
      <c r="AA34" s="13">
        <f t="shared" si="13"/>
        <v>0.89145775265293992</v>
      </c>
      <c r="AB34" s="13">
        <f t="shared" si="13"/>
        <v>0.39979176224957769</v>
      </c>
      <c r="AC34" s="13">
        <f t="shared" si="13"/>
        <v>1.307451118125968</v>
      </c>
      <c r="AD34" s="13">
        <f t="shared" si="13"/>
        <v>0.71771447760685092</v>
      </c>
      <c r="AE34" s="13">
        <f t="shared" si="13"/>
        <v>1.2314156510405603</v>
      </c>
      <c r="AF34" s="13">
        <f t="shared" si="13"/>
        <v>2.1399681690820493</v>
      </c>
      <c r="AG34" s="13">
        <f t="shared" si="13"/>
        <v>0.1225548801298757</v>
      </c>
      <c r="AH34" s="13">
        <f t="shared" si="13"/>
        <v>1.4704693579744994</v>
      </c>
      <c r="AI34" s="13">
        <f t="shared" si="13"/>
        <v>1.8588336191385864</v>
      </c>
      <c r="AJ34" s="13">
        <f t="shared" si="13"/>
        <v>0.22944839864219091</v>
      </c>
      <c r="AK34" s="13">
        <f t="shared" si="13"/>
        <v>0.74272007962406761</v>
      </c>
    </row>
    <row r="35" spans="1:51" x14ac:dyDescent="0.35">
      <c r="A35" s="256"/>
      <c r="B35" s="48" t="s">
        <v>227</v>
      </c>
      <c r="C35" s="196">
        <f>-C34/AVERAGE(E12:AK12)</f>
        <v>3.7426578856231581E-2</v>
      </c>
      <c r="D35" s="196"/>
    </row>
    <row r="36" spans="1:51" x14ac:dyDescent="0.35">
      <c r="A36" s="256"/>
      <c r="B36" s="197" t="s">
        <v>225</v>
      </c>
      <c r="C36" s="190">
        <f>MAX(E34:AK34)</f>
        <v>3.0176825581152613</v>
      </c>
      <c r="D36" s="190"/>
    </row>
    <row r="37" spans="1:51" x14ac:dyDescent="0.35">
      <c r="A37" s="256"/>
      <c r="B37" s="48" t="s">
        <v>226</v>
      </c>
      <c r="C37" s="190">
        <f>MIN(E34:AK34)</f>
        <v>0.1225548801298757</v>
      </c>
      <c r="D37" s="190"/>
    </row>
    <row r="38" spans="1:51" x14ac:dyDescent="0.35">
      <c r="A38" s="256"/>
      <c r="B38" s="48" t="s">
        <v>207</v>
      </c>
      <c r="C38" s="190">
        <f>SUM(C31:C33)</f>
        <v>2.3689839053325334</v>
      </c>
      <c r="D38" s="194"/>
    </row>
    <row r="39" spans="1:51" x14ac:dyDescent="0.35">
      <c r="A39" s="256"/>
      <c r="B39" s="48" t="s">
        <v>241</v>
      </c>
      <c r="C39" s="190">
        <f>C31/ABS(AVERAGE(E4:AK4))</f>
        <v>3.1855550620250445E-2</v>
      </c>
      <c r="D39" s="190"/>
    </row>
    <row r="40" spans="1:51" x14ac:dyDescent="0.35">
      <c r="A40" s="256"/>
      <c r="B40" s="48" t="s">
        <v>242</v>
      </c>
      <c r="C40" s="190">
        <f>C32/ABS(AVERAGE(E5:AK5))</f>
        <v>0.10053201781375806</v>
      </c>
      <c r="D40" s="190"/>
    </row>
    <row r="41" spans="1:51" x14ac:dyDescent="0.35">
      <c r="A41" s="256"/>
      <c r="B41" s="48" t="s">
        <v>243</v>
      </c>
      <c r="C41" s="190">
        <f>C33/ABS(AVERAGE(E6:AK6))</f>
        <v>0.1988608774705484</v>
      </c>
      <c r="D41" s="194"/>
    </row>
    <row r="42" spans="1:51" x14ac:dyDescent="0.35">
      <c r="A42" s="156"/>
      <c r="D42" s="6"/>
    </row>
    <row r="43" spans="1:51" x14ac:dyDescent="0.35">
      <c r="A43" s="156"/>
      <c r="D43" s="6"/>
    </row>
    <row r="44" spans="1:51" x14ac:dyDescent="0.35">
      <c r="D44" s="6"/>
    </row>
    <row r="46" spans="1:51" x14ac:dyDescent="0.35">
      <c r="E46">
        <v>1990</v>
      </c>
      <c r="F46">
        <v>1991</v>
      </c>
      <c r="G46">
        <v>1992</v>
      </c>
      <c r="H46">
        <v>1993</v>
      </c>
      <c r="I46">
        <v>1994</v>
      </c>
      <c r="J46">
        <v>1995</v>
      </c>
      <c r="K46">
        <v>1996</v>
      </c>
      <c r="L46">
        <v>1997</v>
      </c>
      <c r="M46">
        <v>1998</v>
      </c>
      <c r="N46">
        <v>1999</v>
      </c>
      <c r="O46">
        <v>2000</v>
      </c>
      <c r="P46">
        <v>2001</v>
      </c>
      <c r="Q46">
        <v>2002</v>
      </c>
      <c r="R46">
        <v>2003</v>
      </c>
      <c r="S46">
        <v>2004</v>
      </c>
      <c r="T46">
        <v>2005</v>
      </c>
      <c r="U46">
        <v>2006</v>
      </c>
      <c r="V46">
        <v>2007</v>
      </c>
      <c r="W46">
        <v>2008</v>
      </c>
      <c r="X46">
        <v>2009</v>
      </c>
      <c r="Y46">
        <v>2010</v>
      </c>
      <c r="Z46">
        <v>2011</v>
      </c>
      <c r="AA46">
        <v>2012</v>
      </c>
      <c r="AB46">
        <v>2013</v>
      </c>
      <c r="AC46">
        <v>2014</v>
      </c>
      <c r="AD46">
        <v>2015</v>
      </c>
      <c r="AE46">
        <v>2016</v>
      </c>
      <c r="AF46">
        <v>2017</v>
      </c>
      <c r="AG46">
        <v>2018</v>
      </c>
      <c r="AH46">
        <v>2019</v>
      </c>
      <c r="AI46" s="44">
        <v>2020</v>
      </c>
      <c r="AJ46" s="44">
        <v>2021</v>
      </c>
      <c r="AK46" s="44">
        <v>2022</v>
      </c>
      <c r="AL46" s="44">
        <v>2023</v>
      </c>
      <c r="AM46" s="44">
        <v>2024</v>
      </c>
      <c r="AN46" s="44">
        <v>2025</v>
      </c>
      <c r="AO46" s="44">
        <v>2026</v>
      </c>
      <c r="AP46" s="44">
        <v>2027</v>
      </c>
      <c r="AQ46" s="44">
        <v>2028</v>
      </c>
      <c r="AR46" s="44">
        <v>2029</v>
      </c>
      <c r="AS46" s="44">
        <v>2030</v>
      </c>
      <c r="AT46" s="44">
        <v>2031</v>
      </c>
      <c r="AU46" s="44">
        <v>2032</v>
      </c>
      <c r="AV46" s="44">
        <v>2033</v>
      </c>
      <c r="AW46" s="44">
        <v>2034</v>
      </c>
      <c r="AX46" s="44">
        <v>2035</v>
      </c>
    </row>
    <row r="47" spans="1:51" ht="14.5" customHeight="1" x14ac:dyDescent="0.35">
      <c r="A47" s="260" t="s">
        <v>230</v>
      </c>
      <c r="B47" s="48" t="s">
        <v>73</v>
      </c>
      <c r="C47" s="48"/>
      <c r="D47" s="48" t="s">
        <v>83</v>
      </c>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195"/>
      <c r="AJ47" s="195"/>
      <c r="AK47" s="195"/>
      <c r="AL47">
        <v>-23.2</v>
      </c>
      <c r="AM47">
        <v>-22.2</v>
      </c>
      <c r="AN47">
        <v>-21.2</v>
      </c>
      <c r="AO47">
        <v>-21.25</v>
      </c>
      <c r="AP47">
        <v>-21.25</v>
      </c>
      <c r="AQ47">
        <v>-21.25</v>
      </c>
      <c r="AR47">
        <v>-21.25</v>
      </c>
      <c r="AS47">
        <v>-21.25</v>
      </c>
      <c r="AT47">
        <v>-17.7</v>
      </c>
      <c r="AU47">
        <v>-17.7</v>
      </c>
      <c r="AV47">
        <v>-17.7</v>
      </c>
      <c r="AW47">
        <v>-17.7</v>
      </c>
      <c r="AX47">
        <v>-17.7</v>
      </c>
      <c r="AY47" s="13"/>
    </row>
    <row r="48" spans="1:51" ht="14.5" customHeight="1" x14ac:dyDescent="0.35">
      <c r="A48" s="260"/>
      <c r="B48" s="48" t="s">
        <v>74</v>
      </c>
      <c r="C48" s="48"/>
      <c r="D48" s="48" t="s">
        <v>83</v>
      </c>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v>1</v>
      </c>
      <c r="AM48">
        <v>1</v>
      </c>
      <c r="AN48">
        <v>1</v>
      </c>
      <c r="AO48">
        <v>-2.4500000000000002</v>
      </c>
      <c r="AP48">
        <v>-2.4500000000000002</v>
      </c>
      <c r="AQ48">
        <v>-2.4500000000000002</v>
      </c>
      <c r="AR48">
        <v>-2.4500000000000002</v>
      </c>
      <c r="AS48">
        <v>-2.4500000000000002</v>
      </c>
      <c r="AT48">
        <v>-4.2</v>
      </c>
      <c r="AU48">
        <v>-4.2</v>
      </c>
      <c r="AV48">
        <v>-4.2</v>
      </c>
      <c r="AW48">
        <v>-4.2</v>
      </c>
      <c r="AX48">
        <v>-4.2</v>
      </c>
      <c r="AY48" s="13"/>
    </row>
    <row r="49" spans="1:51" x14ac:dyDescent="0.35">
      <c r="A49" s="260"/>
      <c r="B49" s="48" t="s">
        <v>208</v>
      </c>
      <c r="C49" s="48"/>
      <c r="D49" s="48" t="s">
        <v>83</v>
      </c>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f t="shared" ref="AL49:AM49" si="14">8.59+3</f>
        <v>11.59</v>
      </c>
      <c r="AM49">
        <f t="shared" si="14"/>
        <v>11.59</v>
      </c>
      <c r="AN49">
        <f>8.59+3</f>
        <v>11.59</v>
      </c>
      <c r="AO49">
        <f t="shared" ref="AO49:AR49" si="15">9.45+3.09</f>
        <v>12.54</v>
      </c>
      <c r="AP49">
        <f t="shared" si="15"/>
        <v>12.54</v>
      </c>
      <c r="AQ49">
        <f t="shared" si="15"/>
        <v>12.54</v>
      </c>
      <c r="AR49">
        <f t="shared" si="15"/>
        <v>12.54</v>
      </c>
      <c r="AS49">
        <f>9.45+3.09</f>
        <v>12.54</v>
      </c>
      <c r="AT49">
        <f t="shared" ref="AT49:AW49" si="16">10.44+3.09</f>
        <v>13.53</v>
      </c>
      <c r="AU49">
        <f t="shared" si="16"/>
        <v>13.53</v>
      </c>
      <c r="AV49">
        <f t="shared" si="16"/>
        <v>13.53</v>
      </c>
      <c r="AW49">
        <f t="shared" si="16"/>
        <v>13.53</v>
      </c>
      <c r="AX49">
        <f>10.44+3.09</f>
        <v>13.53</v>
      </c>
      <c r="AY49" s="13"/>
    </row>
    <row r="50" spans="1:51" x14ac:dyDescent="0.35">
      <c r="A50" s="260"/>
      <c r="B50" s="48" t="s">
        <v>209</v>
      </c>
      <c r="C50" s="48"/>
      <c r="D50" s="48"/>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f>SUM(AL47:AL49)</f>
        <v>-10.61</v>
      </c>
      <c r="AM50">
        <f t="shared" ref="AM50:AX50" si="17">SUM(AM47:AM49)</f>
        <v>-9.61</v>
      </c>
      <c r="AN50">
        <f t="shared" si="17"/>
        <v>-8.61</v>
      </c>
      <c r="AO50">
        <f t="shared" si="17"/>
        <v>-11.16</v>
      </c>
      <c r="AP50">
        <f t="shared" si="17"/>
        <v>-11.16</v>
      </c>
      <c r="AQ50">
        <f t="shared" si="17"/>
        <v>-11.16</v>
      </c>
      <c r="AR50">
        <f t="shared" si="17"/>
        <v>-11.16</v>
      </c>
      <c r="AS50">
        <f t="shared" si="17"/>
        <v>-11.16</v>
      </c>
      <c r="AT50">
        <f t="shared" si="17"/>
        <v>-8.3699999999999992</v>
      </c>
      <c r="AU50">
        <f t="shared" si="17"/>
        <v>-8.3699999999999992</v>
      </c>
      <c r="AV50">
        <f t="shared" si="17"/>
        <v>-8.3699999999999992</v>
      </c>
      <c r="AW50">
        <f t="shared" si="17"/>
        <v>-8.3699999999999992</v>
      </c>
      <c r="AX50">
        <f t="shared" si="17"/>
        <v>-8.3699999999999992</v>
      </c>
    </row>
    <row r="51" spans="1:51" x14ac:dyDescent="0.35">
      <c r="A51" s="260"/>
      <c r="B51" s="48" t="s">
        <v>231</v>
      </c>
      <c r="C51" s="48"/>
      <c r="D51" s="48"/>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13">
        <f>AL27-AL50</f>
        <v>7.7685758556207123</v>
      </c>
      <c r="AM51" s="13">
        <f t="shared" ref="AM51:AW51" si="18">AM27-AM50</f>
        <v>7.1409521501510689</v>
      </c>
      <c r="AN51" s="13">
        <f t="shared" si="18"/>
        <v>6.7461724358834889</v>
      </c>
      <c r="AO51" s="13">
        <f t="shared" si="18"/>
        <v>9.1599637289585267</v>
      </c>
      <c r="AP51" s="13">
        <f t="shared" si="18"/>
        <v>9.1903848247491222</v>
      </c>
      <c r="AQ51" s="13">
        <f t="shared" si="18"/>
        <v>9.1580326531442289</v>
      </c>
      <c r="AR51" s="13">
        <f t="shared" si="18"/>
        <v>13.863508412808704</v>
      </c>
      <c r="AS51" s="13">
        <f t="shared" si="18"/>
        <v>13.984788117994899</v>
      </c>
      <c r="AT51" s="13">
        <f t="shared" si="18"/>
        <v>11.37796077921147</v>
      </c>
      <c r="AU51" s="13">
        <f t="shared" si="18"/>
        <v>11.54904787415774</v>
      </c>
      <c r="AV51" s="13">
        <f t="shared" si="18"/>
        <v>11.795918770855877</v>
      </c>
      <c r="AW51" s="13">
        <f t="shared" si="18"/>
        <v>11.878956853974472</v>
      </c>
      <c r="AX51" s="13">
        <f>AX27-AX50</f>
        <v>11.839412503931792</v>
      </c>
    </row>
    <row r="54" spans="1:51" x14ac:dyDescent="0.35">
      <c r="E54">
        <v>1990</v>
      </c>
      <c r="F54">
        <v>1991</v>
      </c>
      <c r="G54">
        <v>1992</v>
      </c>
      <c r="H54">
        <v>1993</v>
      </c>
      <c r="I54">
        <v>1994</v>
      </c>
      <c r="J54">
        <v>1995</v>
      </c>
      <c r="K54">
        <v>1996</v>
      </c>
      <c r="L54">
        <v>1997</v>
      </c>
      <c r="M54">
        <v>1998</v>
      </c>
      <c r="N54">
        <v>1999</v>
      </c>
      <c r="O54">
        <v>2000</v>
      </c>
      <c r="P54">
        <v>2001</v>
      </c>
      <c r="Q54">
        <v>2002</v>
      </c>
      <c r="R54">
        <v>2003</v>
      </c>
      <c r="S54">
        <v>2004</v>
      </c>
      <c r="T54">
        <v>2005</v>
      </c>
      <c r="U54">
        <v>2006</v>
      </c>
      <c r="V54">
        <v>2007</v>
      </c>
      <c r="W54">
        <v>2008</v>
      </c>
      <c r="X54">
        <v>2009</v>
      </c>
      <c r="Y54">
        <v>2010</v>
      </c>
      <c r="Z54">
        <v>2011</v>
      </c>
      <c r="AA54">
        <v>2012</v>
      </c>
      <c r="AB54">
        <v>2013</v>
      </c>
      <c r="AC54">
        <v>2014</v>
      </c>
      <c r="AD54">
        <v>2015</v>
      </c>
      <c r="AE54">
        <v>2016</v>
      </c>
      <c r="AF54">
        <v>2017</v>
      </c>
      <c r="AG54">
        <v>2018</v>
      </c>
      <c r="AH54">
        <v>2019</v>
      </c>
      <c r="AI54" s="44">
        <v>2020</v>
      </c>
      <c r="AJ54" s="44">
        <v>2021</v>
      </c>
      <c r="AK54" s="44">
        <v>2022</v>
      </c>
      <c r="AL54" s="44">
        <v>2023</v>
      </c>
      <c r="AM54" s="44">
        <v>2024</v>
      </c>
      <c r="AN54" s="44">
        <v>2025</v>
      </c>
      <c r="AO54" s="44">
        <v>2026</v>
      </c>
      <c r="AP54" s="44">
        <v>2027</v>
      </c>
      <c r="AQ54" s="44">
        <v>2028</v>
      </c>
      <c r="AR54" s="44">
        <v>2029</v>
      </c>
      <c r="AS54" s="44">
        <v>2030</v>
      </c>
      <c r="AT54" s="44">
        <v>2031</v>
      </c>
      <c r="AU54" s="44">
        <v>2032</v>
      </c>
      <c r="AV54" s="44">
        <v>2033</v>
      </c>
      <c r="AW54" s="44">
        <v>2034</v>
      </c>
      <c r="AX54" s="44">
        <v>2035</v>
      </c>
    </row>
    <row r="55" spans="1:51" x14ac:dyDescent="0.35">
      <c r="A55" s="260" t="s">
        <v>298</v>
      </c>
      <c r="B55" s="48" t="s">
        <v>73</v>
      </c>
      <c r="C55" s="48"/>
      <c r="D55" s="48" t="s">
        <v>83</v>
      </c>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v>1.45</v>
      </c>
      <c r="AM55">
        <v>2.4500000000000002</v>
      </c>
      <c r="AN55">
        <v>3.45</v>
      </c>
      <c r="AO55">
        <v>-2.2799999999999998</v>
      </c>
      <c r="AP55">
        <v>-2.2799999999999998</v>
      </c>
      <c r="AQ55">
        <v>-2.2799999999999998</v>
      </c>
      <c r="AR55">
        <v>-2.2799999999999998</v>
      </c>
      <c r="AS55">
        <v>-2.2799999999999998</v>
      </c>
      <c r="AT55">
        <v>-4.8499999999999996</v>
      </c>
      <c r="AU55">
        <v>-4.8499999999999996</v>
      </c>
      <c r="AV55">
        <v>-4.8499999999999996</v>
      </c>
      <c r="AW55">
        <v>-4.8499999999999996</v>
      </c>
      <c r="AX55">
        <v>-4.8499999999999996</v>
      </c>
    </row>
    <row r="56" spans="1:51" x14ac:dyDescent="0.35">
      <c r="A56" s="260"/>
      <c r="B56" s="48" t="s">
        <v>74</v>
      </c>
      <c r="C56" s="48"/>
      <c r="D56" s="48" t="s">
        <v>83</v>
      </c>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f>9.38+3</f>
        <v>12.38</v>
      </c>
      <c r="AM56">
        <f t="shared" ref="AM56:AN56" si="19">9.38+3</f>
        <v>12.38</v>
      </c>
      <c r="AN56">
        <f t="shared" si="19"/>
        <v>12.38</v>
      </c>
      <c r="AO56">
        <f t="shared" ref="AO56:AR56" si="20">9.86+3.09</f>
        <v>12.95</v>
      </c>
      <c r="AP56">
        <f t="shared" si="20"/>
        <v>12.95</v>
      </c>
      <c r="AQ56">
        <f t="shared" si="20"/>
        <v>12.95</v>
      </c>
      <c r="AR56">
        <f t="shared" si="20"/>
        <v>12.95</v>
      </c>
      <c r="AS56">
        <f>9.86+3.09</f>
        <v>12.95</v>
      </c>
      <c r="AT56">
        <f t="shared" ref="AT56:AW56" si="21">10.45+3.09</f>
        <v>13.54</v>
      </c>
      <c r="AU56">
        <f t="shared" si="21"/>
        <v>13.54</v>
      </c>
      <c r="AV56">
        <f t="shared" si="21"/>
        <v>13.54</v>
      </c>
      <c r="AW56">
        <f t="shared" si="21"/>
        <v>13.54</v>
      </c>
      <c r="AX56">
        <f>10.45+3.09</f>
        <v>13.54</v>
      </c>
    </row>
    <row r="57" spans="1:51" x14ac:dyDescent="0.35">
      <c r="A57" s="260"/>
      <c r="B57" s="48" t="s">
        <v>208</v>
      </c>
      <c r="C57" s="48"/>
      <c r="D57" s="48" t="s">
        <v>83</v>
      </c>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v>-30.1</v>
      </c>
      <c r="AM57">
        <v>-30.1</v>
      </c>
      <c r="AN57">
        <v>-30.1</v>
      </c>
      <c r="AO57">
        <v>-30.14</v>
      </c>
      <c r="AP57">
        <v>-30.14</v>
      </c>
      <c r="AQ57">
        <v>-30.14</v>
      </c>
      <c r="AR57">
        <v>-30.14</v>
      </c>
      <c r="AS57">
        <v>-30.14</v>
      </c>
      <c r="AT57">
        <v>-35.619999999999997</v>
      </c>
      <c r="AU57">
        <v>-35.619999999999997</v>
      </c>
      <c r="AV57">
        <v>-35.619999999999997</v>
      </c>
      <c r="AW57">
        <v>-35.619999999999997</v>
      </c>
      <c r="AX57">
        <v>-35.619999999999997</v>
      </c>
    </row>
    <row r="58" spans="1:51" x14ac:dyDescent="0.35">
      <c r="A58" s="260"/>
      <c r="B58" s="48" t="s">
        <v>209</v>
      </c>
      <c r="C58" s="48"/>
      <c r="D58" s="48"/>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f>SUM(AL55:AL57)</f>
        <v>-16.270000000000003</v>
      </c>
      <c r="AM58">
        <f t="shared" ref="AM58:AN58" si="22">SUM(AM55:AM57)</f>
        <v>-15.27</v>
      </c>
      <c r="AN58">
        <f t="shared" si="22"/>
        <v>-14.27</v>
      </c>
      <c r="AO58">
        <f t="shared" ref="AO58:AR58" si="23">SUM(AO55:AO57)</f>
        <v>-19.47</v>
      </c>
      <c r="AP58">
        <f t="shared" si="23"/>
        <v>-19.47</v>
      </c>
      <c r="AQ58">
        <f t="shared" si="23"/>
        <v>-19.47</v>
      </c>
      <c r="AR58">
        <f t="shared" si="23"/>
        <v>-19.47</v>
      </c>
      <c r="AS58">
        <f>SUM(AS55:AS57)</f>
        <v>-19.47</v>
      </c>
      <c r="AT58">
        <f t="shared" ref="AT58:AW58" si="24">SUM(AT55:AT57)</f>
        <v>-26.93</v>
      </c>
      <c r="AU58">
        <f t="shared" si="24"/>
        <v>-26.93</v>
      </c>
      <c r="AV58">
        <f t="shared" si="24"/>
        <v>-26.93</v>
      </c>
      <c r="AW58">
        <f t="shared" si="24"/>
        <v>-26.93</v>
      </c>
      <c r="AX58">
        <f>SUM(AX55:AX57)</f>
        <v>-26.93</v>
      </c>
    </row>
    <row r="59" spans="1:51" x14ac:dyDescent="0.35">
      <c r="A59" s="260"/>
      <c r="B59" s="48" t="s">
        <v>231</v>
      </c>
      <c r="C59" s="48"/>
      <c r="D59" s="48"/>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13">
        <f>AL28-AL58</f>
        <v>5.8810874172283967</v>
      </c>
      <c r="AM59" s="13">
        <f t="shared" ref="AM59:AW59" si="25">AM28-AM58</f>
        <v>5.0380780814678587</v>
      </c>
      <c r="AN59" s="13">
        <f t="shared" si="25"/>
        <v>4.6262271017372107</v>
      </c>
      <c r="AO59" s="13">
        <f t="shared" si="25"/>
        <v>9.4547594989908674</v>
      </c>
      <c r="AP59" s="13">
        <f t="shared" si="25"/>
        <v>9.6449759728998252</v>
      </c>
      <c r="AQ59" s="13">
        <f t="shared" si="25"/>
        <v>9.6934148169200043</v>
      </c>
      <c r="AR59" s="13">
        <f t="shared" si="25"/>
        <v>5.6414322035156772</v>
      </c>
      <c r="AS59" s="13">
        <f t="shared" si="25"/>
        <v>5.3910840532257254</v>
      </c>
      <c r="AT59" s="13">
        <f t="shared" si="25"/>
        <v>12.945272261884547</v>
      </c>
      <c r="AU59" s="13">
        <f t="shared" si="25"/>
        <v>12.688856369032703</v>
      </c>
      <c r="AV59" s="13">
        <f t="shared" si="25"/>
        <v>12.678192063161426</v>
      </c>
      <c r="AW59" s="13">
        <f t="shared" si="25"/>
        <v>12.625696958246539</v>
      </c>
      <c r="AX59" s="13">
        <f>AX28-AX58</f>
        <v>12.450919712137193</v>
      </c>
    </row>
    <row r="61" spans="1:51" x14ac:dyDescent="0.35">
      <c r="A61" s="257" t="s">
        <v>234</v>
      </c>
      <c r="B61" s="197" t="s">
        <v>225</v>
      </c>
      <c r="C61" s="197">
        <f>MIN(AL59:AX59,AL51:AX51)</f>
        <v>4.6262271017372107</v>
      </c>
      <c r="D61" s="48"/>
    </row>
    <row r="62" spans="1:51" ht="16" x14ac:dyDescent="0.4">
      <c r="A62" s="257"/>
      <c r="B62" s="48" t="s">
        <v>226</v>
      </c>
      <c r="C62" s="197">
        <f>MAX(AL59:AX59,AL51:AX51)</f>
        <v>13.984788117994899</v>
      </c>
      <c r="D62" s="48"/>
      <c r="AA62" s="46"/>
    </row>
  </sheetData>
  <mergeCells count="6">
    <mergeCell ref="A31:A41"/>
    <mergeCell ref="A61:A62"/>
    <mergeCell ref="A14:A29"/>
    <mergeCell ref="A4:A12"/>
    <mergeCell ref="A55:A59"/>
    <mergeCell ref="A47:A51"/>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0A87D-964B-4DC1-AA35-2E32008A43DF}">
  <dimension ref="A2:BE31"/>
  <sheetViews>
    <sheetView zoomScale="72" zoomScaleNormal="100" workbookViewId="0">
      <selection activeCell="AT14" sqref="AT14"/>
    </sheetView>
  </sheetViews>
  <sheetFormatPr defaultRowHeight="14.5" x14ac:dyDescent="0.35"/>
  <cols>
    <col min="3" max="6" width="8.7265625" customWidth="1"/>
    <col min="8" max="8" width="10.1796875" hidden="1" customWidth="1"/>
    <col min="9" max="22" width="0" hidden="1" customWidth="1"/>
    <col min="23" max="26" width="8.7265625" hidden="1" customWidth="1"/>
    <col min="27" max="40" width="0" hidden="1" customWidth="1"/>
  </cols>
  <sheetData>
    <row r="2" spans="1:57" x14ac:dyDescent="0.35">
      <c r="G2" t="s">
        <v>64</v>
      </c>
      <c r="H2">
        <v>1990</v>
      </c>
      <c r="I2">
        <v>1991</v>
      </c>
      <c r="J2">
        <v>1992</v>
      </c>
      <c r="K2">
        <v>1993</v>
      </c>
      <c r="L2">
        <v>1994</v>
      </c>
      <c r="M2">
        <v>1995</v>
      </c>
      <c r="N2">
        <v>1996</v>
      </c>
      <c r="O2">
        <v>1997</v>
      </c>
      <c r="P2">
        <v>1998</v>
      </c>
      <c r="Q2">
        <v>1999</v>
      </c>
      <c r="R2">
        <v>2000</v>
      </c>
      <c r="S2">
        <v>2001</v>
      </c>
      <c r="T2">
        <v>2002</v>
      </c>
      <c r="U2">
        <v>2003</v>
      </c>
      <c r="V2">
        <v>2004</v>
      </c>
      <c r="W2">
        <v>2005</v>
      </c>
      <c r="X2">
        <v>2006</v>
      </c>
      <c r="Y2">
        <v>2007</v>
      </c>
      <c r="Z2">
        <v>2008</v>
      </c>
      <c r="AA2">
        <v>2009</v>
      </c>
      <c r="AB2">
        <v>2010</v>
      </c>
      <c r="AC2">
        <v>2011</v>
      </c>
      <c r="AD2">
        <v>2012</v>
      </c>
      <c r="AE2">
        <v>2013</v>
      </c>
      <c r="AF2">
        <v>2014</v>
      </c>
      <c r="AG2">
        <v>2015</v>
      </c>
      <c r="AH2">
        <v>2016</v>
      </c>
      <c r="AI2">
        <v>2017</v>
      </c>
      <c r="AJ2">
        <v>2018</v>
      </c>
      <c r="AK2">
        <v>2019</v>
      </c>
      <c r="AL2">
        <v>2020</v>
      </c>
      <c r="AM2">
        <v>2021</v>
      </c>
      <c r="AN2">
        <v>2022</v>
      </c>
      <c r="AO2">
        <v>2023</v>
      </c>
      <c r="AP2">
        <v>2024</v>
      </c>
      <c r="AQ2">
        <v>2025</v>
      </c>
      <c r="AR2">
        <v>2026</v>
      </c>
      <c r="AS2">
        <v>2027</v>
      </c>
      <c r="AT2">
        <v>2028</v>
      </c>
      <c r="AU2">
        <v>2029</v>
      </c>
      <c r="AV2">
        <v>2030</v>
      </c>
      <c r="AW2">
        <v>2031</v>
      </c>
      <c r="AX2">
        <v>2032</v>
      </c>
      <c r="AY2">
        <v>2033</v>
      </c>
      <c r="AZ2">
        <v>2034</v>
      </c>
      <c r="BA2">
        <v>2035</v>
      </c>
      <c r="BB2">
        <v>2036</v>
      </c>
      <c r="BC2">
        <v>2037</v>
      </c>
      <c r="BD2">
        <v>2038</v>
      </c>
      <c r="BE2">
        <v>2039</v>
      </c>
    </row>
    <row r="3" spans="1:57" x14ac:dyDescent="0.35">
      <c r="A3" s="261" t="s">
        <v>104</v>
      </c>
      <c r="B3" s="262" t="s">
        <v>83</v>
      </c>
      <c r="C3" s="264" t="s">
        <v>75</v>
      </c>
      <c r="D3" s="264" t="s">
        <v>95</v>
      </c>
      <c r="E3" s="264" t="s">
        <v>306</v>
      </c>
      <c r="F3" s="52" t="s">
        <v>4</v>
      </c>
      <c r="AJ3" s="3">
        <v>944</v>
      </c>
      <c r="AU3">
        <v>982.5</v>
      </c>
      <c r="BE3">
        <v>1027.5</v>
      </c>
    </row>
    <row r="4" spans="1:57" x14ac:dyDescent="0.35">
      <c r="A4" s="261"/>
      <c r="B4" s="262"/>
      <c r="C4" s="264"/>
      <c r="D4" s="264"/>
      <c r="E4" s="264"/>
      <c r="F4" s="52" t="s">
        <v>5</v>
      </c>
      <c r="AJ4" s="3">
        <v>587</v>
      </c>
      <c r="AU4">
        <v>645.6</v>
      </c>
      <c r="BE4">
        <v>672</v>
      </c>
    </row>
    <row r="5" spans="1:57" x14ac:dyDescent="0.35">
      <c r="A5" s="261"/>
      <c r="B5" s="262"/>
      <c r="C5" s="264"/>
      <c r="D5" s="264"/>
      <c r="E5" s="264"/>
      <c r="F5" s="52" t="s">
        <v>6</v>
      </c>
      <c r="AJ5" s="3">
        <v>350</v>
      </c>
      <c r="AU5">
        <v>368.3</v>
      </c>
      <c r="BE5">
        <v>397.6</v>
      </c>
    </row>
    <row r="6" spans="1:57" x14ac:dyDescent="0.35">
      <c r="A6" s="261"/>
      <c r="B6" s="262"/>
      <c r="C6" s="264"/>
      <c r="D6" s="264" t="s">
        <v>35</v>
      </c>
      <c r="E6" s="264"/>
      <c r="F6" s="52" t="s">
        <v>4</v>
      </c>
      <c r="AJ6" s="3">
        <v>339</v>
      </c>
      <c r="AU6">
        <v>350.2</v>
      </c>
      <c r="BE6">
        <v>346.2</v>
      </c>
    </row>
    <row r="7" spans="1:57" x14ac:dyDescent="0.35">
      <c r="A7" s="261"/>
      <c r="B7" s="262"/>
      <c r="C7" s="264"/>
      <c r="D7" s="264"/>
      <c r="E7" s="264"/>
      <c r="F7" s="52" t="s">
        <v>5</v>
      </c>
      <c r="AJ7" s="3">
        <v>164</v>
      </c>
      <c r="AU7">
        <v>175.7</v>
      </c>
      <c r="BE7">
        <v>188.4</v>
      </c>
    </row>
    <row r="8" spans="1:57" x14ac:dyDescent="0.35">
      <c r="A8" s="261"/>
      <c r="B8" s="262"/>
      <c r="C8" s="264"/>
      <c r="D8" s="264"/>
      <c r="E8" s="264"/>
      <c r="F8" s="52" t="s">
        <v>6</v>
      </c>
      <c r="AJ8" s="3">
        <v>146</v>
      </c>
      <c r="AU8">
        <v>137.5</v>
      </c>
      <c r="BE8">
        <v>137.19999999999999</v>
      </c>
    </row>
    <row r="9" spans="1:57" x14ac:dyDescent="0.35">
      <c r="A9" s="261"/>
      <c r="B9" s="262"/>
      <c r="C9" s="264"/>
      <c r="D9" s="267" t="s">
        <v>3</v>
      </c>
      <c r="E9" s="267" t="s">
        <v>96</v>
      </c>
      <c r="F9" s="52" t="s">
        <v>93</v>
      </c>
      <c r="AJ9" s="3"/>
      <c r="AO9">
        <v>88.9</v>
      </c>
      <c r="AP9">
        <v>88.9</v>
      </c>
      <c r="AQ9">
        <v>88.9</v>
      </c>
      <c r="AR9">
        <v>88.9</v>
      </c>
      <c r="AS9">
        <v>88.9</v>
      </c>
      <c r="AT9">
        <v>88.9</v>
      </c>
      <c r="AU9">
        <v>92.3</v>
      </c>
      <c r="AV9">
        <v>92.3</v>
      </c>
      <c r="AW9">
        <v>92.3</v>
      </c>
      <c r="AX9">
        <v>92.3</v>
      </c>
      <c r="AY9">
        <v>92.3</v>
      </c>
      <c r="AZ9">
        <v>92.3</v>
      </c>
      <c r="BA9">
        <v>92.3</v>
      </c>
      <c r="BB9">
        <v>92.3</v>
      </c>
      <c r="BC9">
        <v>92.3</v>
      </c>
      <c r="BD9">
        <v>92.3</v>
      </c>
    </row>
    <row r="10" spans="1:57" x14ac:dyDescent="0.35">
      <c r="A10" s="261"/>
      <c r="B10" s="262"/>
      <c r="C10" s="264"/>
      <c r="D10" s="268"/>
      <c r="E10" s="268"/>
      <c r="F10" s="52" t="s">
        <v>94</v>
      </c>
      <c r="AJ10" s="3"/>
      <c r="AO10">
        <v>77.3</v>
      </c>
      <c r="AP10">
        <v>77.3</v>
      </c>
      <c r="AQ10">
        <v>77.3</v>
      </c>
      <c r="AR10">
        <v>77.3</v>
      </c>
      <c r="AS10">
        <v>77.3</v>
      </c>
      <c r="AT10">
        <v>77.3</v>
      </c>
      <c r="AU10">
        <v>81.900000000000006</v>
      </c>
      <c r="AV10">
        <v>81.900000000000006</v>
      </c>
      <c r="AW10">
        <v>81.900000000000006</v>
      </c>
      <c r="AX10">
        <v>81.900000000000006</v>
      </c>
      <c r="AY10">
        <v>81.900000000000006</v>
      </c>
      <c r="AZ10">
        <v>81.900000000000006</v>
      </c>
      <c r="BA10">
        <v>81.900000000000006</v>
      </c>
      <c r="BB10">
        <v>81.900000000000006</v>
      </c>
      <c r="BC10">
        <v>81.900000000000006</v>
      </c>
      <c r="BD10">
        <v>81.900000000000006</v>
      </c>
    </row>
    <row r="11" spans="1:57" x14ac:dyDescent="0.35">
      <c r="A11" s="261"/>
      <c r="B11" s="262"/>
      <c r="C11" s="264"/>
      <c r="D11" s="268"/>
      <c r="E11" s="268"/>
      <c r="F11" s="52" t="s">
        <v>204</v>
      </c>
      <c r="AJ11" s="3"/>
      <c r="AO11">
        <v>5.7</v>
      </c>
      <c r="AP11">
        <v>5.7</v>
      </c>
      <c r="AQ11">
        <v>5.7</v>
      </c>
      <c r="AR11">
        <v>5.7</v>
      </c>
      <c r="AS11">
        <v>5.7</v>
      </c>
      <c r="AT11">
        <v>5.7</v>
      </c>
      <c r="AU11">
        <v>5.6</v>
      </c>
      <c r="AV11">
        <v>5.6</v>
      </c>
      <c r="AW11">
        <v>5.6</v>
      </c>
      <c r="AX11">
        <v>5.6</v>
      </c>
      <c r="AY11">
        <v>5.6</v>
      </c>
      <c r="AZ11">
        <v>5.6</v>
      </c>
      <c r="BA11">
        <v>5.6</v>
      </c>
      <c r="BB11">
        <v>5.6</v>
      </c>
      <c r="BC11">
        <v>5.6</v>
      </c>
      <c r="BD11">
        <v>5.6</v>
      </c>
    </row>
    <row r="12" spans="1:57" x14ac:dyDescent="0.35">
      <c r="A12" s="261"/>
      <c r="B12" s="262"/>
      <c r="C12" s="265" t="s">
        <v>205</v>
      </c>
      <c r="D12" s="268"/>
      <c r="E12" s="268"/>
      <c r="F12" s="52" t="s">
        <v>204</v>
      </c>
      <c r="AJ12" s="3"/>
      <c r="AO12">
        <v>0</v>
      </c>
      <c r="AP12">
        <v>0</v>
      </c>
      <c r="AQ12">
        <v>0</v>
      </c>
      <c r="AR12">
        <v>0</v>
      </c>
      <c r="AS12">
        <v>0</v>
      </c>
      <c r="AT12">
        <v>0</v>
      </c>
      <c r="AU12">
        <v>0</v>
      </c>
      <c r="AV12">
        <v>0</v>
      </c>
      <c r="AW12">
        <v>0</v>
      </c>
      <c r="AX12">
        <v>0</v>
      </c>
      <c r="AY12">
        <v>0</v>
      </c>
      <c r="AZ12">
        <v>0</v>
      </c>
      <c r="BA12">
        <v>0</v>
      </c>
      <c r="BB12">
        <v>0</v>
      </c>
      <c r="BC12">
        <v>0</v>
      </c>
      <c r="BD12">
        <v>0</v>
      </c>
    </row>
    <row r="13" spans="1:57" x14ac:dyDescent="0.35">
      <c r="A13" s="261"/>
      <c r="B13" s="262"/>
      <c r="C13" s="266"/>
      <c r="D13" s="269"/>
      <c r="E13" s="269"/>
      <c r="F13" s="52" t="s">
        <v>204</v>
      </c>
      <c r="AJ13" s="3"/>
      <c r="AO13">
        <f>AO11*2</f>
        <v>11.4</v>
      </c>
      <c r="AP13">
        <f t="shared" ref="AP13:BD13" si="0">AP11*2</f>
        <v>11.4</v>
      </c>
      <c r="AQ13">
        <f t="shared" si="0"/>
        <v>11.4</v>
      </c>
      <c r="AR13">
        <f t="shared" si="0"/>
        <v>11.4</v>
      </c>
      <c r="AS13">
        <f t="shared" si="0"/>
        <v>11.4</v>
      </c>
      <c r="AT13">
        <f t="shared" si="0"/>
        <v>11.4</v>
      </c>
      <c r="AU13">
        <f t="shared" si="0"/>
        <v>11.2</v>
      </c>
      <c r="AV13">
        <f t="shared" si="0"/>
        <v>11.2</v>
      </c>
      <c r="AW13">
        <f t="shared" si="0"/>
        <v>11.2</v>
      </c>
      <c r="AX13">
        <f t="shared" si="0"/>
        <v>11.2</v>
      </c>
      <c r="AY13">
        <f t="shared" si="0"/>
        <v>11.2</v>
      </c>
      <c r="AZ13">
        <f t="shared" si="0"/>
        <v>11.2</v>
      </c>
      <c r="BA13">
        <f t="shared" si="0"/>
        <v>11.2</v>
      </c>
      <c r="BB13">
        <f t="shared" si="0"/>
        <v>11.2</v>
      </c>
      <c r="BC13">
        <f t="shared" si="0"/>
        <v>11.2</v>
      </c>
      <c r="BD13">
        <f t="shared" si="0"/>
        <v>11.2</v>
      </c>
    </row>
    <row r="14" spans="1:57" x14ac:dyDescent="0.35">
      <c r="A14" s="261"/>
      <c r="B14" s="262"/>
      <c r="C14" s="264" t="s">
        <v>76</v>
      </c>
      <c r="D14" s="264" t="s">
        <v>8</v>
      </c>
      <c r="E14" s="264" t="s">
        <v>306</v>
      </c>
      <c r="F14" s="52" t="s">
        <v>4</v>
      </c>
      <c r="AJ14" s="3">
        <v>944</v>
      </c>
      <c r="AU14" s="3">
        <v>999.9</v>
      </c>
      <c r="AV14" s="3"/>
      <c r="AW14" s="3"/>
      <c r="AX14" s="3"/>
      <c r="AY14" s="3"/>
      <c r="AZ14" s="3"/>
      <c r="BA14" s="3"/>
      <c r="BB14" s="3"/>
      <c r="BC14" s="3"/>
      <c r="BD14" s="3"/>
      <c r="BE14" s="3">
        <v>1113.3</v>
      </c>
    </row>
    <row r="15" spans="1:57" x14ac:dyDescent="0.35">
      <c r="A15" s="261"/>
      <c r="B15" s="262"/>
      <c r="C15" s="264"/>
      <c r="D15" s="264"/>
      <c r="E15" s="264"/>
      <c r="F15" s="52" t="s">
        <v>5</v>
      </c>
      <c r="AJ15" s="3">
        <v>587</v>
      </c>
      <c r="AU15" s="3">
        <v>658.1</v>
      </c>
      <c r="AV15" s="3"/>
      <c r="AW15" s="3"/>
      <c r="AX15" s="3"/>
      <c r="AY15" s="3"/>
      <c r="AZ15" s="3"/>
      <c r="BA15" s="3"/>
      <c r="BB15" s="3"/>
      <c r="BC15" s="3"/>
      <c r="BD15" s="3"/>
      <c r="BE15" s="3">
        <v>701.6</v>
      </c>
    </row>
    <row r="16" spans="1:57" x14ac:dyDescent="0.35">
      <c r="A16" s="261"/>
      <c r="B16" s="262"/>
      <c r="C16" s="264"/>
      <c r="D16" s="264"/>
      <c r="E16" s="264"/>
      <c r="F16" s="52" t="s">
        <v>6</v>
      </c>
      <c r="AJ16" s="3">
        <v>350</v>
      </c>
      <c r="AU16" s="3">
        <v>376.2</v>
      </c>
      <c r="AV16" s="3"/>
      <c r="AW16" s="3"/>
      <c r="AX16" s="3"/>
      <c r="AY16" s="3"/>
      <c r="AZ16" s="3"/>
      <c r="BA16" s="3"/>
      <c r="BB16" s="3"/>
      <c r="BC16" s="3"/>
      <c r="BD16" s="3"/>
      <c r="BE16" s="3">
        <v>416.4</v>
      </c>
    </row>
    <row r="17" spans="1:57" x14ac:dyDescent="0.35">
      <c r="A17" s="261"/>
      <c r="B17" s="262"/>
      <c r="C17" s="264"/>
      <c r="D17" s="264" t="s">
        <v>35</v>
      </c>
      <c r="E17" s="264"/>
      <c r="F17" s="52" t="s">
        <v>4</v>
      </c>
      <c r="AJ17" s="3">
        <v>339</v>
      </c>
      <c r="AU17" s="3">
        <v>368.9</v>
      </c>
      <c r="AV17" s="3"/>
      <c r="AW17" s="3"/>
      <c r="AX17" s="3"/>
      <c r="AY17" s="3"/>
      <c r="AZ17" s="3"/>
      <c r="BA17" s="3"/>
      <c r="BB17" s="3"/>
      <c r="BC17" s="3"/>
      <c r="BD17" s="3"/>
      <c r="BE17" s="3">
        <v>396.9</v>
      </c>
    </row>
    <row r="18" spans="1:57" x14ac:dyDescent="0.35">
      <c r="A18" s="261"/>
      <c r="B18" s="262"/>
      <c r="C18" s="264"/>
      <c r="D18" s="264"/>
      <c r="E18" s="264"/>
      <c r="F18" s="52" t="s">
        <v>5</v>
      </c>
      <c r="AJ18" s="3">
        <v>164</v>
      </c>
      <c r="AU18" s="3">
        <v>187.4</v>
      </c>
      <c r="AV18" s="3"/>
      <c r="AW18" s="3"/>
      <c r="AX18" s="3"/>
      <c r="AY18" s="3"/>
      <c r="AZ18" s="3"/>
      <c r="BA18" s="3"/>
      <c r="BB18" s="3"/>
      <c r="BC18" s="3"/>
      <c r="BD18" s="3"/>
      <c r="BE18" s="3">
        <v>218.1</v>
      </c>
    </row>
    <row r="19" spans="1:57" x14ac:dyDescent="0.35">
      <c r="A19" s="261"/>
      <c r="B19" s="262"/>
      <c r="C19" s="264"/>
      <c r="D19" s="264"/>
      <c r="E19" s="264"/>
      <c r="F19" s="52" t="s">
        <v>6</v>
      </c>
      <c r="AJ19" s="3">
        <v>146</v>
      </c>
      <c r="AU19" s="3">
        <v>142.4</v>
      </c>
      <c r="AV19" s="3"/>
      <c r="AW19" s="3"/>
      <c r="AX19" s="3"/>
      <c r="AY19" s="3"/>
      <c r="AZ19" s="3"/>
      <c r="BA19" s="3"/>
      <c r="BB19" s="3"/>
      <c r="BC19" s="3"/>
      <c r="BD19" s="3"/>
      <c r="BE19" s="3">
        <v>149.19999999999999</v>
      </c>
    </row>
    <row r="20" spans="1:57" x14ac:dyDescent="0.35">
      <c r="A20" s="261"/>
      <c r="B20" s="262"/>
      <c r="C20" s="264"/>
      <c r="D20" s="264" t="s">
        <v>3</v>
      </c>
      <c r="E20" s="264" t="s">
        <v>96</v>
      </c>
      <c r="F20" s="52" t="s">
        <v>93</v>
      </c>
      <c r="AJ20" s="3"/>
      <c r="AO20">
        <v>82.6</v>
      </c>
      <c r="AP20">
        <v>82.6</v>
      </c>
      <c r="AQ20">
        <v>82.6</v>
      </c>
      <c r="AR20">
        <v>82.6</v>
      </c>
      <c r="AS20">
        <v>82.6</v>
      </c>
      <c r="AT20">
        <v>82.6</v>
      </c>
      <c r="AU20">
        <v>80.400000000000006</v>
      </c>
      <c r="AV20">
        <v>80.400000000000006</v>
      </c>
      <c r="AW20">
        <v>80.400000000000006</v>
      </c>
      <c r="AX20">
        <v>80.400000000000006</v>
      </c>
      <c r="AY20">
        <v>80.400000000000006</v>
      </c>
      <c r="AZ20">
        <v>80.400000000000006</v>
      </c>
      <c r="BA20">
        <v>80.400000000000006</v>
      </c>
      <c r="BB20">
        <v>80.400000000000006</v>
      </c>
      <c r="BC20">
        <v>80.400000000000006</v>
      </c>
      <c r="BD20">
        <v>80.400000000000006</v>
      </c>
      <c r="BE20" s="3"/>
    </row>
    <row r="21" spans="1:57" x14ac:dyDescent="0.35">
      <c r="A21" s="261"/>
      <c r="B21" s="262"/>
      <c r="C21" s="264"/>
      <c r="D21" s="264"/>
      <c r="E21" s="264"/>
      <c r="F21" s="52" t="s">
        <v>94</v>
      </c>
      <c r="AJ21" s="3"/>
      <c r="AO21">
        <v>71.099999999999994</v>
      </c>
      <c r="AP21">
        <v>71.099999999999994</v>
      </c>
      <c r="AQ21">
        <v>71.099999999999994</v>
      </c>
      <c r="AR21">
        <v>71.099999999999994</v>
      </c>
      <c r="AS21">
        <v>71.099999999999994</v>
      </c>
      <c r="AT21">
        <v>71.099999999999994</v>
      </c>
      <c r="AU21" s="3">
        <v>70</v>
      </c>
      <c r="AV21" s="3">
        <v>70</v>
      </c>
      <c r="AW21" s="3">
        <v>70</v>
      </c>
      <c r="AX21" s="3">
        <v>70</v>
      </c>
      <c r="AY21" s="3">
        <v>70</v>
      </c>
      <c r="AZ21" s="3">
        <v>70</v>
      </c>
      <c r="BA21" s="3">
        <v>70</v>
      </c>
      <c r="BB21" s="3">
        <v>70</v>
      </c>
      <c r="BC21" s="3">
        <v>70</v>
      </c>
      <c r="BD21" s="3">
        <v>70</v>
      </c>
      <c r="BE21" s="3"/>
    </row>
    <row r="22" spans="1:57" x14ac:dyDescent="0.35">
      <c r="A22" s="261"/>
      <c r="B22" s="262"/>
      <c r="C22" s="264"/>
      <c r="D22" s="264"/>
      <c r="E22" s="264"/>
      <c r="F22" s="52" t="s">
        <v>66</v>
      </c>
      <c r="AJ22" s="3"/>
      <c r="AO22">
        <v>5.2</v>
      </c>
      <c r="AP22">
        <v>5.2</v>
      </c>
      <c r="AQ22">
        <v>5.2</v>
      </c>
      <c r="AR22">
        <v>5.2</v>
      </c>
      <c r="AS22">
        <v>5.2</v>
      </c>
      <c r="AT22">
        <v>5.2</v>
      </c>
      <c r="AU22" s="3">
        <v>5</v>
      </c>
      <c r="AV22" s="3">
        <v>5</v>
      </c>
      <c r="AW22" s="3">
        <v>5</v>
      </c>
      <c r="AX22" s="3">
        <v>5</v>
      </c>
      <c r="AY22" s="3">
        <v>5</v>
      </c>
      <c r="AZ22" s="3">
        <v>5</v>
      </c>
      <c r="BA22" s="3">
        <v>5</v>
      </c>
      <c r="BB22" s="3">
        <v>5</v>
      </c>
      <c r="BC22" s="3">
        <v>5</v>
      </c>
      <c r="BD22" s="3">
        <v>5</v>
      </c>
      <c r="BE22" s="3"/>
    </row>
    <row r="23" spans="1:57" x14ac:dyDescent="0.35">
      <c r="A23" s="261"/>
      <c r="B23" s="262"/>
      <c r="C23" s="263" t="s">
        <v>78</v>
      </c>
      <c r="D23" s="264" t="s">
        <v>8</v>
      </c>
      <c r="E23" s="264" t="s">
        <v>306</v>
      </c>
      <c r="F23" s="52" t="s">
        <v>4</v>
      </c>
      <c r="AJ23" s="3">
        <v>944</v>
      </c>
      <c r="AK23" s="3"/>
      <c r="AL23" s="3"/>
      <c r="AM23" s="3"/>
      <c r="AN23" s="3"/>
      <c r="AO23" s="3"/>
      <c r="AP23" s="3"/>
      <c r="AQ23" s="3"/>
      <c r="AR23" s="3"/>
      <c r="AS23" s="3"/>
      <c r="AT23" s="3"/>
      <c r="AU23" s="3">
        <v>1034.6669999999999</v>
      </c>
      <c r="AV23" s="3"/>
      <c r="AW23" s="3"/>
      <c r="AX23" s="3"/>
      <c r="AY23" s="3"/>
      <c r="AZ23" s="3"/>
      <c r="BA23" s="3"/>
      <c r="BB23" s="3"/>
      <c r="BC23" s="3"/>
      <c r="BD23" s="3"/>
      <c r="BE23" s="3">
        <v>1284.8699999999999</v>
      </c>
    </row>
    <row r="24" spans="1:57" x14ac:dyDescent="0.35">
      <c r="A24" s="261"/>
      <c r="B24" s="262"/>
      <c r="C24" s="263"/>
      <c r="D24" s="264"/>
      <c r="E24" s="264"/>
      <c r="F24" s="52" t="s">
        <v>5</v>
      </c>
      <c r="AJ24" s="3">
        <v>587</v>
      </c>
      <c r="AK24" s="3"/>
      <c r="AL24" s="3"/>
      <c r="AM24" s="3"/>
      <c r="AN24" s="3"/>
      <c r="AO24" s="3"/>
      <c r="AP24" s="3"/>
      <c r="AQ24" s="3"/>
      <c r="AR24" s="3"/>
      <c r="AS24" s="3"/>
      <c r="AT24" s="3"/>
      <c r="AU24" s="3">
        <v>683.10300000000007</v>
      </c>
      <c r="AV24" s="3"/>
      <c r="AW24" s="3"/>
      <c r="AX24" s="3"/>
      <c r="AY24" s="3"/>
      <c r="AZ24" s="3"/>
      <c r="BA24" s="3"/>
      <c r="BB24" s="3"/>
      <c r="BC24" s="3"/>
      <c r="BD24" s="3"/>
      <c r="BE24" s="3">
        <v>760.81200000000001</v>
      </c>
    </row>
    <row r="25" spans="1:57" x14ac:dyDescent="0.35">
      <c r="A25" s="261"/>
      <c r="B25" s="262"/>
      <c r="C25" s="263"/>
      <c r="D25" s="264"/>
      <c r="E25" s="264"/>
      <c r="F25" s="52" t="s">
        <v>6</v>
      </c>
      <c r="AJ25" s="3">
        <v>350</v>
      </c>
      <c r="AK25" s="3"/>
      <c r="AL25" s="3"/>
      <c r="AM25" s="3"/>
      <c r="AN25" s="3"/>
      <c r="AO25" s="3"/>
      <c r="AP25" s="3"/>
      <c r="AQ25" s="3"/>
      <c r="AR25" s="3"/>
      <c r="AS25" s="3"/>
      <c r="AT25" s="3"/>
      <c r="AU25" s="3">
        <v>392</v>
      </c>
      <c r="AV25" s="3"/>
      <c r="AW25" s="3"/>
      <c r="AX25" s="3"/>
      <c r="AY25" s="3"/>
      <c r="AZ25" s="3"/>
      <c r="BA25" s="3"/>
      <c r="BB25" s="3"/>
      <c r="BC25" s="3"/>
      <c r="BD25" s="3"/>
      <c r="BE25" s="3">
        <v>454.00299999999999</v>
      </c>
    </row>
    <row r="26" spans="1:57" x14ac:dyDescent="0.35">
      <c r="A26" s="261"/>
      <c r="B26" s="262"/>
      <c r="C26" s="263"/>
      <c r="D26" s="264" t="s">
        <v>35</v>
      </c>
      <c r="E26" s="264"/>
      <c r="F26" s="52" t="s">
        <v>4</v>
      </c>
      <c r="AJ26" s="3">
        <v>339</v>
      </c>
      <c r="AK26" s="3"/>
      <c r="AL26" s="3"/>
      <c r="AM26" s="3"/>
      <c r="AN26" s="3"/>
      <c r="AO26" s="3"/>
      <c r="AP26" s="3"/>
      <c r="AQ26" s="3"/>
      <c r="AR26" s="3"/>
      <c r="AS26" s="3"/>
      <c r="AT26" s="3"/>
      <c r="AU26" s="3">
        <v>406.29900000000004</v>
      </c>
      <c r="AV26" s="3"/>
      <c r="AW26" s="3"/>
      <c r="AX26" s="3"/>
      <c r="AY26" s="3"/>
      <c r="AZ26" s="3"/>
      <c r="BA26" s="3"/>
      <c r="BB26" s="3"/>
      <c r="BC26" s="3"/>
      <c r="BD26" s="3"/>
      <c r="BE26" s="3">
        <v>498.26799999999992</v>
      </c>
    </row>
    <row r="27" spans="1:57" x14ac:dyDescent="0.35">
      <c r="A27" s="261"/>
      <c r="B27" s="262"/>
      <c r="C27" s="263"/>
      <c r="D27" s="264"/>
      <c r="E27" s="264"/>
      <c r="F27" s="52" t="s">
        <v>5</v>
      </c>
      <c r="AJ27" s="3">
        <v>164</v>
      </c>
      <c r="AK27" s="3"/>
      <c r="AL27" s="3"/>
      <c r="AM27" s="3"/>
      <c r="AN27" s="3"/>
      <c r="AO27" s="3"/>
      <c r="AP27" s="3"/>
      <c r="AQ27" s="3"/>
      <c r="AR27" s="3"/>
      <c r="AS27" s="3"/>
      <c r="AT27" s="3"/>
      <c r="AU27" s="3">
        <v>210.80300000000003</v>
      </c>
      <c r="AV27" s="3"/>
      <c r="AW27" s="3"/>
      <c r="AX27" s="3"/>
      <c r="AY27" s="3"/>
      <c r="AZ27" s="3"/>
      <c r="BA27" s="3"/>
      <c r="BB27" s="3"/>
      <c r="BC27" s="3"/>
      <c r="BD27" s="3"/>
      <c r="BE27" s="3">
        <v>277.49900000000002</v>
      </c>
    </row>
    <row r="28" spans="1:57" x14ac:dyDescent="0.35">
      <c r="A28" s="261"/>
      <c r="B28" s="262"/>
      <c r="C28" s="263"/>
      <c r="D28" s="264"/>
      <c r="E28" s="264"/>
      <c r="F28" s="52" t="s">
        <v>6</v>
      </c>
      <c r="AJ28" s="3">
        <v>146</v>
      </c>
      <c r="AK28" s="3"/>
      <c r="AL28" s="3"/>
      <c r="AM28" s="3"/>
      <c r="AN28" s="3"/>
      <c r="AO28" s="3"/>
      <c r="AP28" s="3"/>
      <c r="AQ28" s="3"/>
      <c r="AR28" s="3"/>
      <c r="AS28" s="3"/>
      <c r="AT28" s="3"/>
      <c r="AU28" s="3">
        <v>153.102</v>
      </c>
      <c r="AV28" s="3"/>
      <c r="AW28" s="3"/>
      <c r="AX28" s="3"/>
      <c r="AY28" s="3"/>
      <c r="AZ28" s="3"/>
      <c r="BA28" s="3"/>
      <c r="BB28" s="3"/>
      <c r="BC28" s="3"/>
      <c r="BD28" s="3"/>
      <c r="BE28" s="3">
        <v>173.19399999999996</v>
      </c>
    </row>
    <row r="29" spans="1:57" x14ac:dyDescent="0.35">
      <c r="A29" s="261"/>
      <c r="B29" s="262"/>
      <c r="C29" s="263"/>
      <c r="D29" s="264" t="s">
        <v>3</v>
      </c>
      <c r="E29" s="264" t="s">
        <v>96</v>
      </c>
      <c r="F29" s="52" t="s">
        <v>93</v>
      </c>
      <c r="AO29">
        <v>70</v>
      </c>
      <c r="AP29">
        <v>70</v>
      </c>
      <c r="AQ29">
        <v>70</v>
      </c>
      <c r="AR29">
        <v>70</v>
      </c>
      <c r="AS29">
        <v>70</v>
      </c>
      <c r="AT29">
        <v>70</v>
      </c>
      <c r="AU29">
        <v>70</v>
      </c>
      <c r="AV29">
        <v>70</v>
      </c>
      <c r="AW29">
        <v>70</v>
      </c>
      <c r="AX29">
        <v>70</v>
      </c>
      <c r="AY29">
        <v>70</v>
      </c>
      <c r="AZ29">
        <v>70</v>
      </c>
      <c r="BA29">
        <v>70</v>
      </c>
      <c r="BB29">
        <v>70</v>
      </c>
      <c r="BC29">
        <v>70</v>
      </c>
      <c r="BD29">
        <v>70</v>
      </c>
    </row>
    <row r="30" spans="1:57" x14ac:dyDescent="0.35">
      <c r="A30" s="261"/>
      <c r="B30" s="262"/>
      <c r="C30" s="263"/>
      <c r="D30" s="264"/>
      <c r="E30" s="264"/>
      <c r="F30" s="52" t="s">
        <v>94</v>
      </c>
      <c r="AO30">
        <v>58.6</v>
      </c>
      <c r="AP30">
        <v>58.6</v>
      </c>
      <c r="AQ30">
        <v>58.6</v>
      </c>
      <c r="AR30">
        <v>58.6</v>
      </c>
      <c r="AS30">
        <v>58.6</v>
      </c>
      <c r="AT30">
        <v>58.6</v>
      </c>
      <c r="AU30">
        <v>58.6</v>
      </c>
      <c r="AV30">
        <v>58.6</v>
      </c>
      <c r="AW30">
        <v>58.6</v>
      </c>
      <c r="AX30">
        <v>58.6</v>
      </c>
      <c r="AY30">
        <v>58.6</v>
      </c>
      <c r="AZ30">
        <v>58.6</v>
      </c>
      <c r="BA30">
        <v>58.6</v>
      </c>
      <c r="BB30">
        <v>58.6</v>
      </c>
      <c r="BC30">
        <v>58.6</v>
      </c>
      <c r="BD30">
        <v>58.6</v>
      </c>
    </row>
    <row r="31" spans="1:57" x14ac:dyDescent="0.35">
      <c r="A31" s="261"/>
      <c r="B31" s="262"/>
      <c r="C31" s="263"/>
      <c r="D31" s="264"/>
      <c r="E31" s="264"/>
      <c r="F31" s="52" t="s">
        <v>66</v>
      </c>
      <c r="AO31">
        <v>5</v>
      </c>
      <c r="AP31">
        <v>5</v>
      </c>
      <c r="AQ31">
        <v>5</v>
      </c>
      <c r="AR31">
        <v>5</v>
      </c>
      <c r="AS31">
        <v>5</v>
      </c>
      <c r="AT31">
        <v>5</v>
      </c>
      <c r="AU31">
        <v>5</v>
      </c>
      <c r="AV31">
        <v>5</v>
      </c>
      <c r="AW31">
        <v>5</v>
      </c>
      <c r="AX31">
        <v>5</v>
      </c>
      <c r="AY31">
        <v>5</v>
      </c>
      <c r="AZ31">
        <v>5</v>
      </c>
      <c r="BA31">
        <v>5</v>
      </c>
      <c r="BB31">
        <v>5</v>
      </c>
      <c r="BC31">
        <v>5</v>
      </c>
      <c r="BD31">
        <v>5</v>
      </c>
    </row>
  </sheetData>
  <mergeCells count="21">
    <mergeCell ref="D26:D28"/>
    <mergeCell ref="D29:D31"/>
    <mergeCell ref="E29:E31"/>
    <mergeCell ref="E9:E13"/>
    <mergeCell ref="D9:D13"/>
    <mergeCell ref="A3:A31"/>
    <mergeCell ref="B3:B31"/>
    <mergeCell ref="C23:C31"/>
    <mergeCell ref="E23:E28"/>
    <mergeCell ref="C3:C11"/>
    <mergeCell ref="D3:D5"/>
    <mergeCell ref="E3:E8"/>
    <mergeCell ref="D6:D8"/>
    <mergeCell ref="C14:C22"/>
    <mergeCell ref="D14:D16"/>
    <mergeCell ref="E14:E19"/>
    <mergeCell ref="D17:D19"/>
    <mergeCell ref="D20:D22"/>
    <mergeCell ref="E20:E22"/>
    <mergeCell ref="C12:C13"/>
    <mergeCell ref="D23:D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08AA8-73B3-4C7A-B56C-510D68C7FF00}">
  <dimension ref="A1:AY47"/>
  <sheetViews>
    <sheetView topLeftCell="A15" zoomScale="55" zoomScaleNormal="54" workbookViewId="0">
      <selection activeCell="D38" sqref="D38"/>
    </sheetView>
  </sheetViews>
  <sheetFormatPr defaultRowHeight="14.5" x14ac:dyDescent="0.35"/>
  <cols>
    <col min="1" max="1" width="8.7265625" style="57"/>
    <col min="2" max="2" width="8.7265625" customWidth="1"/>
    <col min="4" max="4" width="9.54296875" customWidth="1"/>
  </cols>
  <sheetData>
    <row r="1" spans="1:51" ht="14.5" customHeight="1" x14ac:dyDescent="0.35">
      <c r="C1" t="s">
        <v>111</v>
      </c>
      <c r="D1" t="s">
        <v>64</v>
      </c>
      <c r="E1">
        <v>1990</v>
      </c>
      <c r="F1">
        <v>1991</v>
      </c>
      <c r="G1">
        <v>1992</v>
      </c>
      <c r="H1">
        <v>1993</v>
      </c>
      <c r="I1">
        <v>1994</v>
      </c>
      <c r="J1">
        <v>1995</v>
      </c>
      <c r="K1">
        <v>1996</v>
      </c>
      <c r="L1">
        <v>1997</v>
      </c>
      <c r="M1">
        <v>1998</v>
      </c>
      <c r="N1">
        <v>1999</v>
      </c>
      <c r="O1">
        <v>2000</v>
      </c>
      <c r="P1">
        <v>2001</v>
      </c>
      <c r="Q1">
        <v>2002</v>
      </c>
      <c r="R1">
        <v>2003</v>
      </c>
      <c r="S1">
        <v>2004</v>
      </c>
      <c r="T1">
        <v>2005</v>
      </c>
      <c r="U1">
        <v>2006</v>
      </c>
      <c r="V1">
        <v>2007</v>
      </c>
      <c r="W1">
        <v>2008</v>
      </c>
      <c r="X1">
        <v>2009</v>
      </c>
      <c r="Y1">
        <v>2010</v>
      </c>
      <c r="Z1">
        <v>2011</v>
      </c>
      <c r="AA1">
        <v>2012</v>
      </c>
      <c r="AB1">
        <v>2013</v>
      </c>
      <c r="AC1">
        <v>2014</v>
      </c>
      <c r="AD1">
        <v>2015</v>
      </c>
      <c r="AE1">
        <v>2016</v>
      </c>
      <c r="AF1">
        <v>2017</v>
      </c>
      <c r="AG1">
        <v>2018</v>
      </c>
      <c r="AH1">
        <v>2019</v>
      </c>
      <c r="AI1">
        <v>2020</v>
      </c>
      <c r="AJ1">
        <v>2021</v>
      </c>
      <c r="AK1">
        <v>2022</v>
      </c>
      <c r="AL1">
        <v>2023</v>
      </c>
      <c r="AM1">
        <v>2024</v>
      </c>
      <c r="AN1">
        <v>2025</v>
      </c>
      <c r="AO1">
        <v>2026</v>
      </c>
      <c r="AP1">
        <v>2027</v>
      </c>
      <c r="AQ1">
        <v>2028</v>
      </c>
      <c r="AR1">
        <v>2029</v>
      </c>
      <c r="AS1">
        <v>2030</v>
      </c>
      <c r="AT1">
        <v>2031</v>
      </c>
      <c r="AU1">
        <v>2032</v>
      </c>
      <c r="AV1">
        <v>2033</v>
      </c>
      <c r="AW1">
        <v>2034</v>
      </c>
      <c r="AX1">
        <v>2035</v>
      </c>
    </row>
    <row r="2" spans="1:51" ht="14.5" customHeight="1" x14ac:dyDescent="0.35">
      <c r="A2" s="277" t="s">
        <v>135</v>
      </c>
      <c r="B2" s="278" t="s">
        <v>79</v>
      </c>
      <c r="C2" s="218"/>
      <c r="D2" s="213" t="s">
        <v>109</v>
      </c>
      <c r="E2" s="68">
        <f>-1.1804*E5+5.2301</f>
        <v>-24.069709215258335</v>
      </c>
      <c r="F2" s="68">
        <f t="shared" ref="F2:AJ2" si="0">-1.1804*F5+5.2301</f>
        <v>-37.703053577824008</v>
      </c>
      <c r="G2" s="68">
        <f t="shared" si="0"/>
        <v>-31.50200138509976</v>
      </c>
      <c r="H2" s="68">
        <f t="shared" si="0"/>
        <v>-29.519431067136551</v>
      </c>
      <c r="I2" s="68">
        <f t="shared" si="0"/>
        <v>-21.475662031677491</v>
      </c>
      <c r="J2" s="68">
        <f t="shared" si="0"/>
        <v>-20.439083866827108</v>
      </c>
      <c r="K2" s="68">
        <f t="shared" si="0"/>
        <v>-27.177990311258228</v>
      </c>
      <c r="L2" s="68">
        <f t="shared" si="0"/>
        <v>-21.055976878401275</v>
      </c>
      <c r="M2" s="68">
        <f t="shared" si="0"/>
        <v>-19.474617541753933</v>
      </c>
      <c r="N2" s="68">
        <f t="shared" si="0"/>
        <v>-20.616404181200267</v>
      </c>
      <c r="O2" s="68">
        <f t="shared" si="0"/>
        <v>-20.953067947741491</v>
      </c>
      <c r="P2" s="68">
        <f t="shared" si="0"/>
        <v>-25.573630601853669</v>
      </c>
      <c r="Q2" s="68">
        <f t="shared" si="0"/>
        <v>-26.630728205944017</v>
      </c>
      <c r="R2" s="68">
        <f t="shared" si="0"/>
        <v>-27.739872110371714</v>
      </c>
      <c r="S2" s="68">
        <f t="shared" si="0"/>
        <v>-29.25311628368506</v>
      </c>
      <c r="T2" s="68">
        <f t="shared" si="0"/>
        <v>-33.582160157411252</v>
      </c>
      <c r="U2" s="68">
        <f t="shared" si="0"/>
        <v>-37.040296026047685</v>
      </c>
      <c r="V2" s="68">
        <f t="shared" si="0"/>
        <v>-29.25279291700361</v>
      </c>
      <c r="W2" s="68">
        <f t="shared" si="0"/>
        <v>-36.83400264469963</v>
      </c>
      <c r="X2" s="68">
        <f t="shared" si="0"/>
        <v>-50.612060261964018</v>
      </c>
      <c r="Y2" s="68">
        <f t="shared" si="0"/>
        <v>-36.399625010364502</v>
      </c>
      <c r="Z2" s="68">
        <f t="shared" si="0"/>
        <v>-35.976740823623807</v>
      </c>
      <c r="AA2" s="68">
        <f t="shared" si="0"/>
        <v>-37.2412364983429</v>
      </c>
      <c r="AB2" s="68">
        <f t="shared" si="0"/>
        <v>-30.418461601405305</v>
      </c>
      <c r="AC2" s="68">
        <f t="shared" si="0"/>
        <v>-28.914202114698831</v>
      </c>
      <c r="AD2" s="68">
        <f t="shared" si="0"/>
        <v>-23.79760122571059</v>
      </c>
      <c r="AE2" s="68">
        <f t="shared" si="0"/>
        <v>-19.340371003446695</v>
      </c>
      <c r="AF2" s="68">
        <f t="shared" si="0"/>
        <v>-15.382418673233779</v>
      </c>
      <c r="AG2" s="68">
        <f t="shared" si="0"/>
        <v>-8.4870573970816849</v>
      </c>
      <c r="AH2" s="68">
        <f t="shared" si="0"/>
        <v>-15.372113648694938</v>
      </c>
      <c r="AI2" s="68">
        <f t="shared" si="0"/>
        <v>-20.638364477321076</v>
      </c>
      <c r="AJ2" s="68">
        <f t="shared" si="0"/>
        <v>-11.025040102435717</v>
      </c>
      <c r="AK2" s="68">
        <f>-1.1804*AK5+5.2301</f>
        <v>-12.415558636692431</v>
      </c>
    </row>
    <row r="3" spans="1:51" ht="14.5" customHeight="1" x14ac:dyDescent="0.35">
      <c r="A3" s="277"/>
      <c r="B3" s="278"/>
      <c r="C3" s="193" t="s">
        <v>80</v>
      </c>
      <c r="D3" s="218" t="s">
        <v>84</v>
      </c>
      <c r="E3" s="10">
        <v>80.739999999999995</v>
      </c>
      <c r="F3" s="10">
        <v>81.760000000000005</v>
      </c>
      <c r="G3" s="10">
        <v>82.77</v>
      </c>
      <c r="H3" s="10">
        <v>83.79</v>
      </c>
      <c r="I3" s="10">
        <v>84.8</v>
      </c>
      <c r="J3" s="10">
        <v>85.82</v>
      </c>
      <c r="K3" s="10">
        <v>86.83</v>
      </c>
      <c r="L3" s="10">
        <v>88.64</v>
      </c>
      <c r="M3" s="10">
        <v>90.45</v>
      </c>
      <c r="N3" s="10">
        <v>92.26</v>
      </c>
      <c r="O3" s="10">
        <v>94.07</v>
      </c>
      <c r="P3" s="10">
        <v>95.88</v>
      </c>
      <c r="Q3" s="10">
        <v>97.69</v>
      </c>
      <c r="R3" s="10">
        <v>99.5</v>
      </c>
      <c r="S3" s="10">
        <v>100.69</v>
      </c>
      <c r="T3" s="10">
        <v>101.89</v>
      </c>
      <c r="U3" s="10">
        <v>103.08</v>
      </c>
      <c r="V3" s="10">
        <v>104.28</v>
      </c>
      <c r="W3" s="10">
        <v>105.47</v>
      </c>
      <c r="X3" s="10">
        <v>105.94</v>
      </c>
      <c r="Y3" s="10">
        <v>106.4</v>
      </c>
      <c r="Z3" s="10">
        <v>106.87</v>
      </c>
      <c r="AA3" s="10">
        <v>107.33</v>
      </c>
      <c r="AB3" s="10">
        <v>107.8</v>
      </c>
      <c r="AC3" s="10">
        <v>106.66</v>
      </c>
      <c r="AD3" s="10">
        <v>105.52</v>
      </c>
      <c r="AE3" s="10">
        <v>104.37</v>
      </c>
      <c r="AF3" s="10">
        <v>103.23</v>
      </c>
      <c r="AG3" s="10">
        <v>103.57</v>
      </c>
      <c r="AH3" s="10">
        <v>103.57</v>
      </c>
      <c r="AI3" s="10">
        <v>103.57</v>
      </c>
      <c r="AJ3" s="10">
        <v>103.57</v>
      </c>
      <c r="AK3" s="10">
        <v>103.57</v>
      </c>
    </row>
    <row r="4" spans="1:51" ht="14.5" customHeight="1" x14ac:dyDescent="0.35">
      <c r="A4" s="277"/>
      <c r="B4" s="278"/>
      <c r="C4" s="193" t="s">
        <v>228</v>
      </c>
      <c r="D4" s="218" t="s">
        <v>294</v>
      </c>
      <c r="E4" s="243">
        <f>E47</f>
        <v>55.918067421841457</v>
      </c>
      <c r="F4" s="243">
        <f>F47</f>
        <v>45.388300933730932</v>
      </c>
      <c r="G4" s="243">
        <f t="shared" ref="G4:AK4" si="1">G47</f>
        <v>51.651649114622359</v>
      </c>
      <c r="H4" s="243">
        <f t="shared" si="1"/>
        <v>54.351224104425157</v>
      </c>
      <c r="I4" s="243">
        <f t="shared" si="1"/>
        <v>62.175667543478909</v>
      </c>
      <c r="J4" s="243">
        <f t="shared" si="1"/>
        <v>64.073825934575467</v>
      </c>
      <c r="K4" s="243">
        <f t="shared" si="1"/>
        <v>59.374823524857476</v>
      </c>
      <c r="L4" s="243">
        <f t="shared" si="1"/>
        <v>66.371212403929789</v>
      </c>
      <c r="M4" s="243">
        <f t="shared" si="1"/>
        <v>69.52089330586756</v>
      </c>
      <c r="N4" s="243">
        <f t="shared" si="1"/>
        <v>70.363605403930649</v>
      </c>
      <c r="O4" s="243">
        <f t="shared" si="1"/>
        <v>71.888393809097337</v>
      </c>
      <c r="P4" s="243">
        <f t="shared" si="1"/>
        <v>69.78398966295012</v>
      </c>
      <c r="Q4" s="243">
        <f t="shared" si="1"/>
        <v>70.698447809264636</v>
      </c>
      <c r="R4" s="243">
        <f t="shared" si="1"/>
        <v>71.568813867865373</v>
      </c>
      <c r="S4" s="243">
        <f t="shared" si="1"/>
        <v>71.476838119548404</v>
      </c>
      <c r="T4" s="243">
        <f t="shared" si="1"/>
        <v>69.009400069966745</v>
      </c>
      <c r="U4" s="243">
        <f t="shared" si="1"/>
        <v>67.269769547570576</v>
      </c>
      <c r="V4" s="243">
        <f t="shared" si="1"/>
        <v>75.06711206624567</v>
      </c>
      <c r="W4" s="243">
        <f t="shared" si="1"/>
        <v>69.834535204422536</v>
      </c>
      <c r="X4" s="243">
        <f t="shared" si="1"/>
        <v>58.6321719231074</v>
      </c>
      <c r="Y4" s="243">
        <f t="shared" si="1"/>
        <v>71.132527100673926</v>
      </c>
      <c r="Z4" s="243">
        <f t="shared" si="1"/>
        <v>71.960782087746693</v>
      </c>
      <c r="AA4" s="243">
        <f t="shared" si="1"/>
        <v>71.349538717093438</v>
      </c>
      <c r="AB4" s="243">
        <f t="shared" si="1"/>
        <v>77.599592001520406</v>
      </c>
      <c r="AC4" s="243">
        <f t="shared" si="1"/>
        <v>77.733956188835279</v>
      </c>
      <c r="AD4" s="243">
        <f t="shared" si="1"/>
        <v>80.928589269984244</v>
      </c>
      <c r="AE4" s="243">
        <f t="shared" si="1"/>
        <v>83.554623006229505</v>
      </c>
      <c r="AF4" s="243">
        <f t="shared" si="1"/>
        <v>85.767683265644038</v>
      </c>
      <c r="AG4" s="243">
        <f t="shared" si="1"/>
        <v>91.94922958566444</v>
      </c>
      <c r="AH4" s="243">
        <f t="shared" si="1"/>
        <v>86.116413377927017</v>
      </c>
      <c r="AI4" s="243">
        <f t="shared" si="1"/>
        <v>81.655001289968581</v>
      </c>
      <c r="AJ4" s="243">
        <f t="shared" si="1"/>
        <v>89.799125633314361</v>
      </c>
      <c r="AK4" s="243">
        <f t="shared" si="1"/>
        <v>88.621119419948798</v>
      </c>
    </row>
    <row r="5" spans="1:51" ht="14.5" customHeight="1" x14ac:dyDescent="0.35">
      <c r="A5" s="277"/>
      <c r="B5" s="278"/>
      <c r="C5" s="219" t="s">
        <v>87</v>
      </c>
      <c r="D5" s="218" t="s">
        <v>86</v>
      </c>
      <c r="E5" s="243">
        <f>E3-E4</f>
        <v>24.821932578158538</v>
      </c>
      <c r="F5" s="243">
        <f t="shared" ref="F5:AK5" si="2">F3-F4</f>
        <v>36.371699066269073</v>
      </c>
      <c r="G5" s="243">
        <f t="shared" si="2"/>
        <v>31.118350885377637</v>
      </c>
      <c r="H5" s="243">
        <f t="shared" si="2"/>
        <v>29.43877589557485</v>
      </c>
      <c r="I5" s="243">
        <f t="shared" si="2"/>
        <v>22.624332456521088</v>
      </c>
      <c r="J5" s="243">
        <f t="shared" si="2"/>
        <v>21.746174065424526</v>
      </c>
      <c r="K5" s="243">
        <f t="shared" si="2"/>
        <v>27.455176475142522</v>
      </c>
      <c r="L5" s="243">
        <f t="shared" si="2"/>
        <v>22.268787596070212</v>
      </c>
      <c r="M5" s="243">
        <f t="shared" si="2"/>
        <v>20.929106694132443</v>
      </c>
      <c r="N5" s="243">
        <f t="shared" si="2"/>
        <v>21.896394596069356</v>
      </c>
      <c r="O5" s="243">
        <f t="shared" si="2"/>
        <v>22.181606190902656</v>
      </c>
      <c r="P5" s="243">
        <f t="shared" si="2"/>
        <v>26.096010337049876</v>
      </c>
      <c r="Q5" s="243">
        <f t="shared" si="2"/>
        <v>26.991552190735362</v>
      </c>
      <c r="R5" s="243">
        <f t="shared" si="2"/>
        <v>27.931186132134627</v>
      </c>
      <c r="S5" s="243">
        <f t="shared" si="2"/>
        <v>29.213161880451594</v>
      </c>
      <c r="T5" s="243">
        <f t="shared" si="2"/>
        <v>32.880599930033256</v>
      </c>
      <c r="U5" s="243">
        <f t="shared" si="2"/>
        <v>35.810230452429423</v>
      </c>
      <c r="V5" s="243">
        <f t="shared" si="2"/>
        <v>29.212887933754331</v>
      </c>
      <c r="W5" s="243">
        <f t="shared" si="2"/>
        <v>35.635464795577462</v>
      </c>
      <c r="X5" s="243">
        <f t="shared" si="2"/>
        <v>47.307828076892598</v>
      </c>
      <c r="Y5" s="243">
        <f t="shared" si="2"/>
        <v>35.26747289932608</v>
      </c>
      <c r="Z5" s="243">
        <f t="shared" si="2"/>
        <v>34.909217912253311</v>
      </c>
      <c r="AA5" s="243">
        <f t="shared" si="2"/>
        <v>35.98046128290656</v>
      </c>
      <c r="AB5" s="243">
        <f t="shared" si="2"/>
        <v>30.200407998479591</v>
      </c>
      <c r="AC5" s="243">
        <f t="shared" si="2"/>
        <v>28.926043811164718</v>
      </c>
      <c r="AD5" s="243">
        <f t="shared" si="2"/>
        <v>24.591410730015753</v>
      </c>
      <c r="AE5" s="243">
        <f t="shared" si="2"/>
        <v>20.815376993770499</v>
      </c>
      <c r="AF5" s="243">
        <f t="shared" si="2"/>
        <v>17.462316734355966</v>
      </c>
      <c r="AG5" s="243">
        <f t="shared" si="2"/>
        <v>11.620770414335553</v>
      </c>
      <c r="AH5" s="243">
        <f t="shared" si="2"/>
        <v>17.453586622072976</v>
      </c>
      <c r="AI5" s="243">
        <f t="shared" si="2"/>
        <v>21.914998710031412</v>
      </c>
      <c r="AJ5" s="243">
        <f t="shared" si="2"/>
        <v>13.770874366685632</v>
      </c>
      <c r="AK5" s="243">
        <f t="shared" si="2"/>
        <v>14.948880580051195</v>
      </c>
    </row>
    <row r="6" spans="1:51" ht="14.5" customHeight="1" x14ac:dyDescent="0.35">
      <c r="A6" s="277"/>
      <c r="B6" s="262" t="s">
        <v>75</v>
      </c>
      <c r="C6" s="219"/>
      <c r="D6" s="213" t="s">
        <v>109</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210">
        <f>-1.1804*AL9+5.2301</f>
        <v>-12.239819999999995</v>
      </c>
      <c r="AM6" s="210">
        <f t="shared" ref="AM6:AX6" si="3">-1.1804*AM9+5.2301</f>
        <v>-12.239819999999995</v>
      </c>
      <c r="AN6" s="210">
        <f t="shared" si="3"/>
        <v>-12.239819999999995</v>
      </c>
      <c r="AO6" s="210">
        <f t="shared" si="3"/>
        <v>-12.239819999999995</v>
      </c>
      <c r="AP6" s="210">
        <f t="shared" si="3"/>
        <v>-12.239819999999995</v>
      </c>
      <c r="AQ6" s="210">
        <f t="shared" si="3"/>
        <v>-12.239819999999995</v>
      </c>
      <c r="AR6" s="210">
        <f t="shared" si="3"/>
        <v>-7.6362600000000054</v>
      </c>
      <c r="AS6" s="210">
        <f t="shared" si="3"/>
        <v>-7.6362600000000054</v>
      </c>
      <c r="AT6" s="210">
        <f t="shared" si="3"/>
        <v>-7.6362600000000054</v>
      </c>
      <c r="AU6" s="210">
        <f t="shared" si="3"/>
        <v>-7.6362600000000054</v>
      </c>
      <c r="AV6" s="210">
        <f t="shared" si="3"/>
        <v>-7.6362600000000054</v>
      </c>
      <c r="AW6" s="210">
        <f t="shared" si="3"/>
        <v>-7.6362600000000054</v>
      </c>
      <c r="AX6" s="210">
        <f t="shared" si="3"/>
        <v>-7.6362600000000054</v>
      </c>
    </row>
    <row r="7" spans="1:51" ht="14.5" customHeight="1" x14ac:dyDescent="0.35">
      <c r="A7" s="277"/>
      <c r="B7" s="262"/>
      <c r="C7" s="191" t="s">
        <v>83</v>
      </c>
      <c r="D7" s="218" t="s">
        <v>84</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209">
        <v>103.7</v>
      </c>
      <c r="AM7" s="209">
        <v>103.7</v>
      </c>
      <c r="AN7" s="209">
        <v>103.7</v>
      </c>
      <c r="AO7" s="209">
        <v>103.7</v>
      </c>
      <c r="AP7" s="209">
        <v>103.7</v>
      </c>
      <c r="AQ7" s="209">
        <v>103.7</v>
      </c>
      <c r="AR7" s="209">
        <v>103.2</v>
      </c>
      <c r="AS7" s="209">
        <v>103.2</v>
      </c>
      <c r="AT7" s="209">
        <v>103.2</v>
      </c>
      <c r="AU7" s="209">
        <v>103.2</v>
      </c>
      <c r="AV7" s="209">
        <v>103.2</v>
      </c>
      <c r="AW7" s="209">
        <v>103.2</v>
      </c>
      <c r="AX7" s="209">
        <v>103.2</v>
      </c>
    </row>
    <row r="8" spans="1:51" x14ac:dyDescent="0.35">
      <c r="A8" s="277"/>
      <c r="B8" s="262"/>
      <c r="C8" s="191" t="s">
        <v>83</v>
      </c>
      <c r="D8" s="218" t="s">
        <v>85</v>
      </c>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209">
        <v>88.9</v>
      </c>
      <c r="AM8" s="209">
        <v>88.9</v>
      </c>
      <c r="AN8" s="209">
        <v>88.9</v>
      </c>
      <c r="AO8" s="209">
        <v>88.9</v>
      </c>
      <c r="AP8" s="209">
        <v>88.9</v>
      </c>
      <c r="AQ8" s="209">
        <v>88.9</v>
      </c>
      <c r="AR8" s="209">
        <v>92.3</v>
      </c>
      <c r="AS8" s="209">
        <v>92.3</v>
      </c>
      <c r="AT8" s="209">
        <v>92.3</v>
      </c>
      <c r="AU8" s="209">
        <v>92.3</v>
      </c>
      <c r="AV8" s="209">
        <v>92.3</v>
      </c>
      <c r="AW8" s="209">
        <v>92.3</v>
      </c>
      <c r="AX8" s="209">
        <v>92.3</v>
      </c>
    </row>
    <row r="9" spans="1:51" x14ac:dyDescent="0.35">
      <c r="A9" s="277"/>
      <c r="B9" s="262"/>
      <c r="C9" s="191" t="s">
        <v>87</v>
      </c>
      <c r="D9" s="218" t="s">
        <v>86</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209">
        <f t="shared" ref="AL9:AX9" si="4">AL7-AL8</f>
        <v>14.799999999999997</v>
      </c>
      <c r="AM9" s="209">
        <f t="shared" si="4"/>
        <v>14.799999999999997</v>
      </c>
      <c r="AN9" s="209">
        <f t="shared" si="4"/>
        <v>14.799999999999997</v>
      </c>
      <c r="AO9" s="209">
        <f t="shared" si="4"/>
        <v>14.799999999999997</v>
      </c>
      <c r="AP9" s="209">
        <f t="shared" si="4"/>
        <v>14.799999999999997</v>
      </c>
      <c r="AQ9" s="209">
        <f t="shared" si="4"/>
        <v>14.799999999999997</v>
      </c>
      <c r="AR9" s="209">
        <f t="shared" si="4"/>
        <v>10.900000000000006</v>
      </c>
      <c r="AS9" s="209">
        <f t="shared" si="4"/>
        <v>10.900000000000006</v>
      </c>
      <c r="AT9" s="209">
        <f t="shared" si="4"/>
        <v>10.900000000000006</v>
      </c>
      <c r="AU9" s="209">
        <f t="shared" si="4"/>
        <v>10.900000000000006</v>
      </c>
      <c r="AV9" s="209">
        <f t="shared" si="4"/>
        <v>10.900000000000006</v>
      </c>
      <c r="AW9" s="209">
        <f t="shared" si="4"/>
        <v>10.900000000000006</v>
      </c>
      <c r="AX9" s="209">
        <f t="shared" si="4"/>
        <v>10.900000000000006</v>
      </c>
    </row>
    <row r="10" spans="1:51" x14ac:dyDescent="0.35">
      <c r="A10" s="277"/>
      <c r="B10" s="262" t="s">
        <v>76</v>
      </c>
      <c r="C10" s="191"/>
      <c r="D10" s="213" t="s">
        <v>109</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210">
        <f>-1.1804*AL13+5.2301</f>
        <v>-20.974779999999999</v>
      </c>
      <c r="AM10" s="210">
        <f t="shared" ref="AM10:AX10" si="5">-1.1804*AM13+5.2301</f>
        <v>-20.974779999999999</v>
      </c>
      <c r="AN10" s="210">
        <f t="shared" si="5"/>
        <v>-20.974779999999999</v>
      </c>
      <c r="AO10" s="210">
        <f t="shared" si="5"/>
        <v>-20.974779999999999</v>
      </c>
      <c r="AP10" s="210">
        <f t="shared" si="5"/>
        <v>-20.974779999999999</v>
      </c>
      <c r="AQ10" s="210">
        <f t="shared" si="5"/>
        <v>-20.974779999999999</v>
      </c>
      <c r="AR10" s="210">
        <f t="shared" si="5"/>
        <v>-25.696379999999984</v>
      </c>
      <c r="AS10" s="210">
        <f t="shared" si="5"/>
        <v>-25.696379999999984</v>
      </c>
      <c r="AT10" s="210">
        <f t="shared" si="5"/>
        <v>-25.696379999999984</v>
      </c>
      <c r="AU10" s="210">
        <f t="shared" si="5"/>
        <v>-25.696379999999984</v>
      </c>
      <c r="AV10" s="210">
        <f t="shared" si="5"/>
        <v>-25.696379999999984</v>
      </c>
      <c r="AW10" s="210">
        <f t="shared" si="5"/>
        <v>-25.696379999999984</v>
      </c>
      <c r="AX10" s="210">
        <f t="shared" si="5"/>
        <v>-25.696379999999984</v>
      </c>
      <c r="AY10" s="254"/>
    </row>
    <row r="11" spans="1:51" x14ac:dyDescent="0.35">
      <c r="A11" s="277"/>
      <c r="B11" s="262"/>
      <c r="C11" s="191" t="s">
        <v>83</v>
      </c>
      <c r="D11" s="218" t="s">
        <v>84</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6">
        <v>104.8</v>
      </c>
      <c r="AM11" s="16">
        <v>104.8</v>
      </c>
      <c r="AN11" s="16">
        <v>104.8</v>
      </c>
      <c r="AO11" s="16">
        <v>104.8</v>
      </c>
      <c r="AP11" s="16">
        <v>104.8</v>
      </c>
      <c r="AQ11" s="16">
        <v>104.8</v>
      </c>
      <c r="AR11" s="16">
        <v>106.6</v>
      </c>
      <c r="AS11" s="16">
        <v>106.6</v>
      </c>
      <c r="AT11" s="16">
        <v>106.6</v>
      </c>
      <c r="AU11" s="16">
        <v>106.6</v>
      </c>
      <c r="AV11" s="16">
        <v>106.6</v>
      </c>
      <c r="AW11" s="16">
        <v>106.6</v>
      </c>
      <c r="AX11" s="16">
        <v>106.6</v>
      </c>
    </row>
    <row r="12" spans="1:51" x14ac:dyDescent="0.35">
      <c r="A12" s="277"/>
      <c r="B12" s="262"/>
      <c r="C12" s="191" t="s">
        <v>83</v>
      </c>
      <c r="D12" s="218" t="s">
        <v>85</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6">
        <v>82.6</v>
      </c>
      <c r="AM12" s="16">
        <v>82.6</v>
      </c>
      <c r="AN12" s="16">
        <v>82.6</v>
      </c>
      <c r="AO12" s="16">
        <v>82.6</v>
      </c>
      <c r="AP12" s="16">
        <v>82.6</v>
      </c>
      <c r="AQ12" s="16">
        <v>82.6</v>
      </c>
      <c r="AR12" s="16">
        <v>80.400000000000006</v>
      </c>
      <c r="AS12" s="16">
        <v>80.400000000000006</v>
      </c>
      <c r="AT12" s="16">
        <v>80.400000000000006</v>
      </c>
      <c r="AU12" s="16">
        <v>80.400000000000006</v>
      </c>
      <c r="AV12" s="16">
        <v>80.400000000000006</v>
      </c>
      <c r="AW12" s="16">
        <v>80.400000000000006</v>
      </c>
      <c r="AX12" s="16">
        <v>80.400000000000006</v>
      </c>
    </row>
    <row r="13" spans="1:51" x14ac:dyDescent="0.35">
      <c r="A13" s="277"/>
      <c r="B13" s="262"/>
      <c r="C13" s="191"/>
      <c r="D13" s="218" t="s">
        <v>86</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6">
        <f t="shared" ref="AL13:AX13" si="6">AL11-AL12</f>
        <v>22.200000000000003</v>
      </c>
      <c r="AM13" s="16">
        <f t="shared" si="6"/>
        <v>22.200000000000003</v>
      </c>
      <c r="AN13" s="16">
        <f t="shared" si="6"/>
        <v>22.200000000000003</v>
      </c>
      <c r="AO13" s="16">
        <f t="shared" si="6"/>
        <v>22.200000000000003</v>
      </c>
      <c r="AP13" s="16">
        <f t="shared" si="6"/>
        <v>22.200000000000003</v>
      </c>
      <c r="AQ13" s="16">
        <f t="shared" si="6"/>
        <v>22.200000000000003</v>
      </c>
      <c r="AR13" s="16">
        <f t="shared" si="6"/>
        <v>26.199999999999989</v>
      </c>
      <c r="AS13" s="16">
        <f t="shared" si="6"/>
        <v>26.199999999999989</v>
      </c>
      <c r="AT13" s="16">
        <f t="shared" si="6"/>
        <v>26.199999999999989</v>
      </c>
      <c r="AU13" s="16">
        <f t="shared" si="6"/>
        <v>26.199999999999989</v>
      </c>
      <c r="AV13" s="16">
        <f t="shared" si="6"/>
        <v>26.199999999999989</v>
      </c>
      <c r="AW13" s="16">
        <f t="shared" si="6"/>
        <v>26.199999999999989</v>
      </c>
      <c r="AX13" s="16">
        <f t="shared" si="6"/>
        <v>26.199999999999989</v>
      </c>
    </row>
    <row r="14" spans="1:51" x14ac:dyDescent="0.35">
      <c r="A14" s="277"/>
      <c r="B14" s="262" t="s">
        <v>78</v>
      </c>
      <c r="C14" s="191"/>
      <c r="D14" s="213" t="s">
        <v>109</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210">
        <f>-1.1804*AL17+5.2301</f>
        <v>-38.444699999999997</v>
      </c>
      <c r="AM14" s="210">
        <f t="shared" ref="AM14:AX14" si="7">-1.1804*AM17+5.2301</f>
        <v>-38.444699999999997</v>
      </c>
      <c r="AN14" s="210">
        <f t="shared" si="7"/>
        <v>-38.444699999999997</v>
      </c>
      <c r="AO14" s="210">
        <f t="shared" si="7"/>
        <v>-38.444699999999997</v>
      </c>
      <c r="AP14" s="210">
        <f t="shared" si="7"/>
        <v>-38.444699999999997</v>
      </c>
      <c r="AQ14" s="210">
        <f t="shared" si="7"/>
        <v>-38.444699999999997</v>
      </c>
      <c r="AR14" s="210">
        <f t="shared" si="7"/>
        <v>-41.513739999999991</v>
      </c>
      <c r="AS14" s="210">
        <f t="shared" si="7"/>
        <v>-41.513739999999991</v>
      </c>
      <c r="AT14" s="210">
        <f t="shared" si="7"/>
        <v>-41.513739999999991</v>
      </c>
      <c r="AU14" s="210">
        <f t="shared" si="7"/>
        <v>-41.513739999999991</v>
      </c>
      <c r="AV14" s="210">
        <f t="shared" si="7"/>
        <v>-41.513739999999991</v>
      </c>
      <c r="AW14" s="210">
        <f t="shared" si="7"/>
        <v>-41.513739999999991</v>
      </c>
      <c r="AX14" s="210">
        <f t="shared" si="7"/>
        <v>-41.513739999999991</v>
      </c>
    </row>
    <row r="15" spans="1:51" x14ac:dyDescent="0.35">
      <c r="A15" s="277"/>
      <c r="B15" s="262"/>
      <c r="C15" s="191" t="s">
        <v>83</v>
      </c>
      <c r="D15" s="218" t="s">
        <v>84</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209">
        <v>107</v>
      </c>
      <c r="AM15" s="209">
        <v>107</v>
      </c>
      <c r="AN15" s="209">
        <v>107</v>
      </c>
      <c r="AO15" s="209">
        <v>107</v>
      </c>
      <c r="AP15" s="209">
        <v>107</v>
      </c>
      <c r="AQ15" s="209">
        <v>107</v>
      </c>
      <c r="AR15" s="209">
        <v>109.6</v>
      </c>
      <c r="AS15" s="209">
        <v>109.6</v>
      </c>
      <c r="AT15" s="209">
        <v>109.6</v>
      </c>
      <c r="AU15" s="209">
        <v>109.6</v>
      </c>
      <c r="AV15" s="209">
        <v>109.6</v>
      </c>
      <c r="AW15" s="209">
        <v>109.6</v>
      </c>
      <c r="AX15" s="209">
        <v>109.6</v>
      </c>
    </row>
    <row r="16" spans="1:51" x14ac:dyDescent="0.35">
      <c r="A16" s="277"/>
      <c r="B16" s="262"/>
      <c r="C16" s="191" t="s">
        <v>83</v>
      </c>
      <c r="D16" s="218" t="s">
        <v>85</v>
      </c>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209">
        <v>70</v>
      </c>
      <c r="AM16" s="209">
        <v>70</v>
      </c>
      <c r="AN16" s="209">
        <v>70</v>
      </c>
      <c r="AO16" s="209">
        <v>70</v>
      </c>
      <c r="AP16" s="209">
        <v>70</v>
      </c>
      <c r="AQ16" s="209">
        <v>70</v>
      </c>
      <c r="AR16" s="209">
        <v>70</v>
      </c>
      <c r="AS16" s="209">
        <v>70</v>
      </c>
      <c r="AT16" s="209">
        <v>70</v>
      </c>
      <c r="AU16" s="209">
        <v>70</v>
      </c>
      <c r="AV16" s="209">
        <v>70</v>
      </c>
      <c r="AW16" s="209">
        <v>70</v>
      </c>
      <c r="AX16" s="209">
        <v>70</v>
      </c>
    </row>
    <row r="17" spans="1:50" x14ac:dyDescent="0.35">
      <c r="A17" s="277"/>
      <c r="B17" s="262"/>
      <c r="C17" s="191" t="s">
        <v>87</v>
      </c>
      <c r="D17" s="218" t="s">
        <v>86</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209">
        <f t="shared" ref="AL17:AX17" si="8">AL15-AL16</f>
        <v>37</v>
      </c>
      <c r="AM17" s="209">
        <f t="shared" si="8"/>
        <v>37</v>
      </c>
      <c r="AN17" s="209">
        <f t="shared" si="8"/>
        <v>37</v>
      </c>
      <c r="AO17" s="209">
        <f t="shared" si="8"/>
        <v>37</v>
      </c>
      <c r="AP17" s="209">
        <f t="shared" si="8"/>
        <v>37</v>
      </c>
      <c r="AQ17" s="209">
        <f t="shared" si="8"/>
        <v>37</v>
      </c>
      <c r="AR17" s="209">
        <f t="shared" si="8"/>
        <v>39.599999999999994</v>
      </c>
      <c r="AS17" s="209">
        <f t="shared" si="8"/>
        <v>39.599999999999994</v>
      </c>
      <c r="AT17" s="209">
        <f t="shared" si="8"/>
        <v>39.599999999999994</v>
      </c>
      <c r="AU17" s="209">
        <f t="shared" si="8"/>
        <v>39.599999999999994</v>
      </c>
      <c r="AV17" s="209">
        <f t="shared" si="8"/>
        <v>39.599999999999994</v>
      </c>
      <c r="AW17" s="209">
        <f t="shared" si="8"/>
        <v>39.599999999999994</v>
      </c>
      <c r="AX17" s="209">
        <f t="shared" si="8"/>
        <v>39.599999999999994</v>
      </c>
    </row>
    <row r="18" spans="1:50" x14ac:dyDescent="0.35">
      <c r="D18" s="51" t="s">
        <v>87</v>
      </c>
    </row>
    <row r="19" spans="1:50" x14ac:dyDescent="0.35">
      <c r="A19" s="162"/>
    </row>
    <row r="20" spans="1:50" x14ac:dyDescent="0.35">
      <c r="E20">
        <v>1990</v>
      </c>
      <c r="F20">
        <v>1991</v>
      </c>
      <c r="G20">
        <v>1992</v>
      </c>
      <c r="H20">
        <v>1993</v>
      </c>
      <c r="I20">
        <v>1994</v>
      </c>
      <c r="J20">
        <v>1995</v>
      </c>
      <c r="K20">
        <v>1996</v>
      </c>
      <c r="L20">
        <v>1997</v>
      </c>
      <c r="M20">
        <v>1998</v>
      </c>
      <c r="N20">
        <v>1999</v>
      </c>
      <c r="O20">
        <v>2000</v>
      </c>
      <c r="P20">
        <v>2001</v>
      </c>
      <c r="Q20">
        <v>2002</v>
      </c>
      <c r="R20">
        <v>2003</v>
      </c>
      <c r="S20">
        <v>2004</v>
      </c>
      <c r="T20">
        <v>2005</v>
      </c>
      <c r="U20">
        <v>2006</v>
      </c>
      <c r="V20">
        <v>2007</v>
      </c>
      <c r="W20">
        <v>2008</v>
      </c>
      <c r="X20">
        <v>2009</v>
      </c>
      <c r="Y20">
        <v>2010</v>
      </c>
      <c r="Z20">
        <v>2011</v>
      </c>
      <c r="AA20">
        <v>2012</v>
      </c>
      <c r="AB20">
        <v>2013</v>
      </c>
      <c r="AC20">
        <v>2014</v>
      </c>
      <c r="AD20">
        <v>2015</v>
      </c>
      <c r="AE20">
        <v>2016</v>
      </c>
      <c r="AF20">
        <v>2017</v>
      </c>
      <c r="AG20">
        <v>2018</v>
      </c>
      <c r="AH20">
        <v>2019</v>
      </c>
      <c r="AI20">
        <v>2020</v>
      </c>
      <c r="AJ20">
        <v>2021</v>
      </c>
      <c r="AK20">
        <v>2022</v>
      </c>
      <c r="AL20">
        <v>2023</v>
      </c>
      <c r="AM20">
        <v>2024</v>
      </c>
      <c r="AN20">
        <v>2025</v>
      </c>
      <c r="AO20">
        <v>2026</v>
      </c>
      <c r="AP20">
        <v>2027</v>
      </c>
      <c r="AQ20">
        <v>2028</v>
      </c>
      <c r="AR20">
        <v>2029</v>
      </c>
      <c r="AS20">
        <v>2030</v>
      </c>
      <c r="AT20">
        <v>2031</v>
      </c>
      <c r="AU20">
        <v>2032</v>
      </c>
      <c r="AV20">
        <v>2033</v>
      </c>
      <c r="AW20">
        <v>2034</v>
      </c>
      <c r="AX20">
        <v>2035</v>
      </c>
    </row>
    <row r="21" spans="1:50" ht="14.5" customHeight="1" x14ac:dyDescent="0.35">
      <c r="C21" s="50" t="s">
        <v>82</v>
      </c>
      <c r="D21" s="48" t="s">
        <v>88</v>
      </c>
      <c r="E21">
        <v>-24.465000000000003</v>
      </c>
      <c r="F21">
        <v>-39.369999999999997</v>
      </c>
      <c r="G21">
        <v>-32.576999999999998</v>
      </c>
      <c r="H21">
        <v>-29.989000000000004</v>
      </c>
      <c r="I21">
        <v>-20.986999999999995</v>
      </c>
      <c r="J21">
        <v>-19.563000000000002</v>
      </c>
      <c r="K21">
        <v>-27.745999999999995</v>
      </c>
      <c r="L21">
        <v>-20.819000000000003</v>
      </c>
      <c r="M21">
        <v>-19.019000000000005</v>
      </c>
      <c r="N21">
        <v>-20.113</v>
      </c>
      <c r="O21">
        <v>-20.150000000000006</v>
      </c>
      <c r="P21">
        <v>-24.72999999999999</v>
      </c>
      <c r="Q21">
        <v>-25.569999999999993</v>
      </c>
      <c r="R21">
        <v>-26.490000000000009</v>
      </c>
      <c r="S21">
        <v>-28.200000000000003</v>
      </c>
      <c r="T21">
        <v>-32.53</v>
      </c>
      <c r="U21">
        <v>-36.260000000000005</v>
      </c>
      <c r="V21">
        <v>-27.459999999999994</v>
      </c>
      <c r="W21">
        <v>-35.13000000000001</v>
      </c>
      <c r="X21">
        <v>-52.02000000000001</v>
      </c>
      <c r="Y21">
        <v>-36.859999999999985</v>
      </c>
      <c r="Z21">
        <v>-36.230000000000018</v>
      </c>
      <c r="AA21">
        <v>-37.610000000000014</v>
      </c>
      <c r="AB21">
        <v>-29.710000000000008</v>
      </c>
      <c r="AC21">
        <v>-29.909999999999997</v>
      </c>
      <c r="AD21">
        <v>-24.97</v>
      </c>
      <c r="AE21">
        <v>-20.86</v>
      </c>
      <c r="AF21">
        <v>-17.360000000000014</v>
      </c>
      <c r="AG21">
        <v>-8.6100000000000136</v>
      </c>
      <c r="AH21">
        <v>-15.75</v>
      </c>
      <c r="AI21">
        <v>-21.460000000000008</v>
      </c>
      <c r="AJ21">
        <v>-10.860000000000014</v>
      </c>
      <c r="AK21">
        <v>-12.574000000000012</v>
      </c>
    </row>
    <row r="22" spans="1:50" x14ac:dyDescent="0.35">
      <c r="A22" s="220"/>
      <c r="C22" s="49" t="s">
        <v>80</v>
      </c>
      <c r="D22" s="48" t="s">
        <v>86</v>
      </c>
      <c r="E22">
        <f>E5</f>
        <v>24.821932578158538</v>
      </c>
      <c r="F22">
        <f t="shared" ref="F22:AK22" si="9">F5</f>
        <v>36.371699066269073</v>
      </c>
      <c r="G22">
        <f t="shared" si="9"/>
        <v>31.118350885377637</v>
      </c>
      <c r="H22">
        <f t="shared" si="9"/>
        <v>29.43877589557485</v>
      </c>
      <c r="I22">
        <f t="shared" si="9"/>
        <v>22.624332456521088</v>
      </c>
      <c r="J22">
        <f t="shared" si="9"/>
        <v>21.746174065424526</v>
      </c>
      <c r="K22">
        <f t="shared" si="9"/>
        <v>27.455176475142522</v>
      </c>
      <c r="L22">
        <f t="shared" si="9"/>
        <v>22.268787596070212</v>
      </c>
      <c r="M22">
        <f t="shared" si="9"/>
        <v>20.929106694132443</v>
      </c>
      <c r="N22">
        <f t="shared" si="9"/>
        <v>21.896394596069356</v>
      </c>
      <c r="O22">
        <f t="shared" si="9"/>
        <v>22.181606190902656</v>
      </c>
      <c r="P22">
        <f t="shared" si="9"/>
        <v>26.096010337049876</v>
      </c>
      <c r="Q22">
        <f t="shared" si="9"/>
        <v>26.991552190735362</v>
      </c>
      <c r="R22">
        <f t="shared" si="9"/>
        <v>27.931186132134627</v>
      </c>
      <c r="S22">
        <f t="shared" si="9"/>
        <v>29.213161880451594</v>
      </c>
      <c r="T22">
        <f t="shared" si="9"/>
        <v>32.880599930033256</v>
      </c>
      <c r="U22">
        <f t="shared" si="9"/>
        <v>35.810230452429423</v>
      </c>
      <c r="V22">
        <f t="shared" si="9"/>
        <v>29.212887933754331</v>
      </c>
      <c r="W22">
        <f t="shared" si="9"/>
        <v>35.635464795577462</v>
      </c>
      <c r="X22">
        <f t="shared" si="9"/>
        <v>47.307828076892598</v>
      </c>
      <c r="Y22">
        <f t="shared" si="9"/>
        <v>35.26747289932608</v>
      </c>
      <c r="Z22">
        <f t="shared" si="9"/>
        <v>34.909217912253311</v>
      </c>
      <c r="AA22">
        <f t="shared" si="9"/>
        <v>35.98046128290656</v>
      </c>
      <c r="AB22">
        <f t="shared" si="9"/>
        <v>30.200407998479591</v>
      </c>
      <c r="AC22">
        <f t="shared" si="9"/>
        <v>28.926043811164718</v>
      </c>
      <c r="AD22">
        <f t="shared" si="9"/>
        <v>24.591410730015753</v>
      </c>
      <c r="AE22">
        <f t="shared" si="9"/>
        <v>20.815376993770499</v>
      </c>
      <c r="AF22">
        <f t="shared" si="9"/>
        <v>17.462316734355966</v>
      </c>
      <c r="AG22">
        <f t="shared" si="9"/>
        <v>11.620770414335553</v>
      </c>
      <c r="AH22">
        <f t="shared" si="9"/>
        <v>17.453586622072976</v>
      </c>
      <c r="AI22">
        <f t="shared" si="9"/>
        <v>21.914998710031412</v>
      </c>
      <c r="AJ22">
        <f t="shared" si="9"/>
        <v>13.770874366685632</v>
      </c>
      <c r="AK22">
        <f t="shared" si="9"/>
        <v>14.948880580051195</v>
      </c>
    </row>
    <row r="23" spans="1:50" x14ac:dyDescent="0.35">
      <c r="A23" s="220"/>
      <c r="C23" s="276"/>
      <c r="D23" s="276"/>
      <c r="E23" s="276"/>
      <c r="F23" s="276"/>
      <c r="G23" s="276"/>
    </row>
    <row r="24" spans="1:50" ht="14.5" customHeight="1" x14ac:dyDescent="0.35">
      <c r="A24" s="220"/>
      <c r="C24" s="276"/>
      <c r="D24" s="276"/>
      <c r="E24" s="276"/>
      <c r="F24" s="276"/>
      <c r="G24" s="276"/>
      <c r="H24" s="276" t="s">
        <v>106</v>
      </c>
      <c r="I24" s="276"/>
      <c r="J24" s="276"/>
    </row>
    <row r="25" spans="1:50" x14ac:dyDescent="0.35">
      <c r="A25" s="220"/>
      <c r="C25" s="276"/>
      <c r="D25" s="276"/>
      <c r="E25" s="276"/>
      <c r="F25" s="276"/>
      <c r="G25" s="276"/>
      <c r="H25" s="276"/>
      <c r="I25" s="276"/>
      <c r="J25" s="276"/>
    </row>
    <row r="26" spans="1:50" x14ac:dyDescent="0.35">
      <c r="A26" s="220"/>
      <c r="C26" s="276"/>
      <c r="D26" s="276"/>
      <c r="E26" s="276"/>
      <c r="F26" s="276"/>
      <c r="G26" s="276"/>
      <c r="H26" s="276"/>
      <c r="I26" s="276"/>
      <c r="J26" s="276"/>
    </row>
    <row r="27" spans="1:50" x14ac:dyDescent="0.35">
      <c r="A27" s="220"/>
      <c r="C27" s="276"/>
      <c r="D27" s="276"/>
      <c r="E27" s="276"/>
      <c r="F27" s="276"/>
      <c r="G27" s="276"/>
      <c r="H27" s="276"/>
      <c r="I27" s="276"/>
      <c r="J27" s="276"/>
    </row>
    <row r="28" spans="1:50" x14ac:dyDescent="0.35">
      <c r="A28" s="220"/>
      <c r="C28" s="276"/>
      <c r="D28" s="276"/>
      <c r="E28" s="276"/>
      <c r="F28" s="276"/>
      <c r="G28" s="276"/>
      <c r="H28" s="276"/>
      <c r="I28" s="276"/>
      <c r="J28" s="276"/>
    </row>
    <row r="29" spans="1:50" ht="14.5" customHeight="1" x14ac:dyDescent="0.35">
      <c r="A29" s="220"/>
      <c r="C29" s="276"/>
      <c r="D29" s="276"/>
      <c r="E29" s="276"/>
      <c r="F29" s="276"/>
      <c r="G29" s="276"/>
      <c r="H29" s="276"/>
      <c r="I29" s="276"/>
      <c r="J29" s="276"/>
    </row>
    <row r="30" spans="1:50" ht="14.5" customHeight="1" x14ac:dyDescent="0.35">
      <c r="A30" s="220"/>
      <c r="C30" s="276"/>
      <c r="D30" s="276"/>
      <c r="E30" s="276"/>
      <c r="F30" s="276"/>
      <c r="G30" s="276"/>
      <c r="H30" s="276" t="s">
        <v>295</v>
      </c>
      <c r="I30" s="276"/>
      <c r="J30" s="276"/>
    </row>
    <row r="31" spans="1:50" ht="14.5" customHeight="1" x14ac:dyDescent="0.35">
      <c r="A31" s="220"/>
      <c r="C31" s="276"/>
      <c r="D31" s="276"/>
      <c r="E31" s="276"/>
      <c r="F31" s="276"/>
      <c r="G31" s="276"/>
      <c r="H31" s="276"/>
      <c r="I31" s="276"/>
      <c r="J31" s="276"/>
    </row>
    <row r="32" spans="1:50" ht="14.5" customHeight="1" x14ac:dyDescent="0.35">
      <c r="A32" s="220"/>
      <c r="C32" s="276"/>
      <c r="D32" s="276"/>
      <c r="E32" s="276"/>
      <c r="F32" s="276"/>
      <c r="G32" s="276"/>
      <c r="H32" s="276"/>
      <c r="I32" s="276"/>
      <c r="J32" s="276"/>
    </row>
    <row r="33" spans="1:50" ht="14.5" customHeight="1" x14ac:dyDescent="0.35">
      <c r="A33" s="220"/>
      <c r="C33" s="276"/>
      <c r="D33" s="276"/>
      <c r="E33" s="276"/>
      <c r="F33" s="276"/>
      <c r="G33" s="276"/>
      <c r="H33" s="276"/>
      <c r="I33" s="276"/>
      <c r="J33" s="276"/>
    </row>
    <row r="34" spans="1:50" ht="14.5" customHeight="1" x14ac:dyDescent="0.35">
      <c r="A34" s="220"/>
      <c r="C34" s="276"/>
      <c r="D34" s="276"/>
      <c r="E34" s="276"/>
      <c r="F34" s="276"/>
      <c r="G34" s="276"/>
      <c r="H34" s="276"/>
      <c r="I34" s="276"/>
      <c r="J34" s="276"/>
    </row>
    <row r="35" spans="1:50" ht="14.5" customHeight="1" x14ac:dyDescent="0.35">
      <c r="A35" s="220"/>
      <c r="C35" s="276"/>
      <c r="D35" s="276"/>
      <c r="E35" s="276"/>
      <c r="F35" s="276"/>
      <c r="G35" s="276"/>
      <c r="H35" s="276"/>
      <c r="I35" s="276"/>
      <c r="J35" s="276"/>
    </row>
    <row r="36" spans="1:50" x14ac:dyDescent="0.35">
      <c r="A36" s="249"/>
    </row>
    <row r="37" spans="1:50" x14ac:dyDescent="0.35">
      <c r="A37" s="249"/>
      <c r="E37">
        <v>1990</v>
      </c>
      <c r="F37">
        <v>1991</v>
      </c>
      <c r="G37">
        <v>1992</v>
      </c>
      <c r="H37">
        <v>1993</v>
      </c>
      <c r="I37">
        <v>1994</v>
      </c>
      <c r="J37">
        <v>1995</v>
      </c>
      <c r="K37">
        <v>1996</v>
      </c>
      <c r="L37">
        <v>1997</v>
      </c>
      <c r="M37">
        <v>1998</v>
      </c>
      <c r="N37">
        <v>1999</v>
      </c>
      <c r="O37">
        <v>2000</v>
      </c>
      <c r="P37">
        <v>2001</v>
      </c>
      <c r="Q37">
        <v>2002</v>
      </c>
      <c r="R37">
        <v>2003</v>
      </c>
      <c r="S37">
        <v>2004</v>
      </c>
      <c r="T37">
        <v>2005</v>
      </c>
      <c r="U37">
        <v>2006</v>
      </c>
      <c r="V37">
        <v>2007</v>
      </c>
      <c r="W37">
        <v>2008</v>
      </c>
      <c r="X37">
        <v>2009</v>
      </c>
      <c r="Y37">
        <v>2010</v>
      </c>
      <c r="Z37">
        <v>2011</v>
      </c>
      <c r="AA37">
        <v>2012</v>
      </c>
      <c r="AB37">
        <v>2013</v>
      </c>
      <c r="AC37">
        <v>2014</v>
      </c>
      <c r="AD37">
        <v>2015</v>
      </c>
      <c r="AE37">
        <v>2016</v>
      </c>
      <c r="AF37">
        <v>2017</v>
      </c>
      <c r="AG37">
        <v>2018</v>
      </c>
      <c r="AH37">
        <v>2019</v>
      </c>
      <c r="AI37">
        <v>2020</v>
      </c>
      <c r="AJ37">
        <v>2021</v>
      </c>
      <c r="AK37">
        <v>2022</v>
      </c>
      <c r="AL37">
        <v>2023</v>
      </c>
      <c r="AM37">
        <v>2024</v>
      </c>
      <c r="AN37">
        <v>2025</v>
      </c>
      <c r="AO37">
        <v>2026</v>
      </c>
      <c r="AP37">
        <v>2027</v>
      </c>
      <c r="AQ37">
        <v>2028</v>
      </c>
      <c r="AR37">
        <v>2029</v>
      </c>
      <c r="AS37">
        <v>2030</v>
      </c>
      <c r="AT37">
        <v>2031</v>
      </c>
      <c r="AU37">
        <v>2032</v>
      </c>
      <c r="AV37">
        <v>2033</v>
      </c>
      <c r="AW37">
        <v>2034</v>
      </c>
      <c r="AX37">
        <v>2035</v>
      </c>
    </row>
    <row r="38" spans="1:50" x14ac:dyDescent="0.35">
      <c r="A38" s="270" t="s">
        <v>293</v>
      </c>
      <c r="B38" s="273" t="s">
        <v>79</v>
      </c>
      <c r="C38" s="248" t="s">
        <v>80</v>
      </c>
      <c r="D38" s="251" t="s">
        <v>85</v>
      </c>
      <c r="E38" s="243">
        <v>56.59</v>
      </c>
      <c r="F38" s="243">
        <v>46.13</v>
      </c>
      <c r="G38" s="243">
        <v>52.46</v>
      </c>
      <c r="H38" s="243">
        <v>55.26</v>
      </c>
      <c r="I38" s="243">
        <v>63.14</v>
      </c>
      <c r="J38" s="243">
        <v>65.05</v>
      </c>
      <c r="K38" s="243">
        <v>60.45</v>
      </c>
      <c r="L38" s="243">
        <v>67.64</v>
      </c>
      <c r="M38" s="243">
        <v>70.89</v>
      </c>
      <c r="N38" s="243">
        <v>71.819999999999993</v>
      </c>
      <c r="O38" s="243">
        <v>73.47</v>
      </c>
      <c r="P38" s="243">
        <v>71.62</v>
      </c>
      <c r="Q38" s="243">
        <v>72.61</v>
      </c>
      <c r="R38" s="243">
        <v>73.569999999999993</v>
      </c>
      <c r="S38" s="243">
        <v>73.56</v>
      </c>
      <c r="T38" s="243">
        <v>70.989999999999995</v>
      </c>
      <c r="U38" s="243">
        <v>69.06</v>
      </c>
      <c r="V38" s="243">
        <v>76.760000000000005</v>
      </c>
      <c r="W38" s="243">
        <v>71.45</v>
      </c>
      <c r="X38" s="243">
        <v>60.33</v>
      </c>
      <c r="Y38" s="243">
        <v>72.97</v>
      </c>
      <c r="Z38" s="243">
        <v>73.819999999999993</v>
      </c>
      <c r="AA38" s="243">
        <v>73.14</v>
      </c>
      <c r="AB38" s="243">
        <v>79.290000000000006</v>
      </c>
      <c r="AC38" s="243">
        <v>79.290000000000006</v>
      </c>
      <c r="AD38" s="243">
        <v>82.35</v>
      </c>
      <c r="AE38" s="243">
        <v>84.82</v>
      </c>
      <c r="AF38" s="243">
        <v>86.94</v>
      </c>
      <c r="AG38" s="243">
        <v>93.12</v>
      </c>
      <c r="AH38" s="243">
        <v>87.25</v>
      </c>
      <c r="AI38" s="243">
        <v>82.7</v>
      </c>
      <c r="AJ38" s="243">
        <v>90.87</v>
      </c>
      <c r="AK38" s="243">
        <v>89.5</v>
      </c>
    </row>
    <row r="39" spans="1:50" s="250" customFormat="1" x14ac:dyDescent="0.35">
      <c r="A39" s="271"/>
      <c r="B39" s="274"/>
      <c r="C39" s="248" t="s">
        <v>80</v>
      </c>
      <c r="D39" s="250" t="s">
        <v>297</v>
      </c>
      <c r="E39" s="10">
        <v>48.87</v>
      </c>
      <c r="F39" s="10">
        <v>39.369999999999997</v>
      </c>
      <c r="G39" s="10">
        <v>45.15</v>
      </c>
      <c r="H39" s="10">
        <v>47.7</v>
      </c>
      <c r="I39" s="10">
        <v>55.03</v>
      </c>
      <c r="J39" s="10">
        <v>56.71</v>
      </c>
      <c r="K39" s="10">
        <v>52.59</v>
      </c>
      <c r="L39" s="10">
        <v>58.84</v>
      </c>
      <c r="M39" s="10">
        <v>60.97</v>
      </c>
      <c r="N39" s="10">
        <v>60.94</v>
      </c>
      <c r="O39" s="10">
        <v>61.5</v>
      </c>
      <c r="P39" s="10">
        <v>59.36</v>
      </c>
      <c r="Q39" s="10">
        <v>60.27</v>
      </c>
      <c r="R39" s="10">
        <v>61.14</v>
      </c>
      <c r="S39" s="10">
        <v>61.16</v>
      </c>
      <c r="T39" s="10">
        <v>58.68</v>
      </c>
      <c r="U39" s="10">
        <v>56.94</v>
      </c>
      <c r="V39" s="10">
        <v>63.85</v>
      </c>
      <c r="W39" s="10">
        <v>58.33</v>
      </c>
      <c r="X39" s="10">
        <v>48.3</v>
      </c>
      <c r="Y39" s="10">
        <v>59.69</v>
      </c>
      <c r="Z39" s="10">
        <v>60.44</v>
      </c>
      <c r="AA39" s="10">
        <v>59.9</v>
      </c>
      <c r="AB39" s="10">
        <v>65.25</v>
      </c>
      <c r="AC39" s="10">
        <v>65.290000000000006</v>
      </c>
      <c r="AD39" s="10">
        <v>68.040000000000006</v>
      </c>
      <c r="AE39" s="10">
        <v>70.319999999999993</v>
      </c>
      <c r="AF39" s="10">
        <v>72.430000000000007</v>
      </c>
      <c r="AG39" s="10">
        <v>78.17</v>
      </c>
      <c r="AH39" s="10">
        <v>72.930000000000007</v>
      </c>
      <c r="AI39" s="10">
        <v>68.849999999999994</v>
      </c>
      <c r="AJ39" s="10">
        <v>76.349999999999994</v>
      </c>
      <c r="AK39" s="10">
        <v>75.11</v>
      </c>
    </row>
    <row r="40" spans="1:50" x14ac:dyDescent="0.35">
      <c r="A40" s="271"/>
      <c r="B40" s="274"/>
      <c r="C40" s="247" t="s">
        <v>232</v>
      </c>
      <c r="D40" s="252" t="s">
        <v>289</v>
      </c>
      <c r="E40" s="243">
        <v>-45.57</v>
      </c>
      <c r="F40" s="243">
        <v>-56.74</v>
      </c>
      <c r="G40" s="243">
        <v>-71.14</v>
      </c>
      <c r="H40" s="243">
        <v>-85.98</v>
      </c>
      <c r="I40" s="243">
        <v>-90.12</v>
      </c>
      <c r="J40" s="243">
        <v>-95.19</v>
      </c>
      <c r="K40" s="243">
        <v>-116.41</v>
      </c>
      <c r="L40" s="243">
        <v>-154.16999999999999</v>
      </c>
      <c r="M40" s="243">
        <v>-182.6</v>
      </c>
      <c r="N40" s="243">
        <v>-219.12</v>
      </c>
      <c r="O40" s="243">
        <v>-261.52999999999997</v>
      </c>
      <c r="P40" s="243">
        <v>-304.62</v>
      </c>
      <c r="Q40" s="243">
        <v>-344.59</v>
      </c>
      <c r="R40" s="243">
        <v>-366.51</v>
      </c>
      <c r="S40" s="243">
        <v>-346.85</v>
      </c>
      <c r="T40" s="243">
        <v>-301.91000000000003</v>
      </c>
      <c r="U40" s="243">
        <v>-266.95</v>
      </c>
      <c r="V40" s="243">
        <v>-204</v>
      </c>
      <c r="W40" s="243">
        <v>-182.1</v>
      </c>
      <c r="X40" s="243">
        <v>-230.17</v>
      </c>
      <c r="Y40" s="243">
        <v>-261.12</v>
      </c>
      <c r="Z40" s="243">
        <v>-260.87</v>
      </c>
      <c r="AA40" s="243">
        <v>-271.38</v>
      </c>
      <c r="AB40" s="243">
        <v>-257.95</v>
      </c>
      <c r="AC40" s="243">
        <v>-223.84</v>
      </c>
      <c r="AD40" s="243">
        <v>-221</v>
      </c>
      <c r="AE40" s="243">
        <v>-206.39</v>
      </c>
      <c r="AF40" s="243">
        <v>-193.05</v>
      </c>
      <c r="AG40" s="243">
        <v>-198.25</v>
      </c>
      <c r="AH40" s="243">
        <v>-194.71</v>
      </c>
      <c r="AI40" s="243">
        <v>-175.24</v>
      </c>
      <c r="AJ40" s="243">
        <v>-181.15</v>
      </c>
      <c r="AK40" s="243">
        <v>-149.44999999999999</v>
      </c>
    </row>
    <row r="41" spans="1:50" x14ac:dyDescent="0.35">
      <c r="A41" s="271"/>
      <c r="B41" s="274"/>
      <c r="C41" s="247" t="s">
        <v>232</v>
      </c>
      <c r="D41" s="252" t="s">
        <v>290</v>
      </c>
      <c r="E41" s="243">
        <v>-15.04</v>
      </c>
      <c r="F41" s="243">
        <v>-21.27</v>
      </c>
      <c r="G41" s="243">
        <v>-21.27</v>
      </c>
      <c r="H41" s="243">
        <v>-26.96</v>
      </c>
      <c r="I41" s="243">
        <v>-26.6</v>
      </c>
      <c r="J41" s="243">
        <v>-26.61</v>
      </c>
      <c r="K41" s="243">
        <v>-23.44</v>
      </c>
      <c r="L41" s="243">
        <v>-29.67</v>
      </c>
      <c r="M41" s="243">
        <v>-25.44</v>
      </c>
      <c r="N41" s="243">
        <v>-23.45</v>
      </c>
      <c r="O41" s="243">
        <v>-22.27</v>
      </c>
      <c r="P41" s="243">
        <v>-29.67</v>
      </c>
      <c r="Q41" s="243">
        <v>-24.89</v>
      </c>
      <c r="R41" s="243">
        <v>-25.77</v>
      </c>
      <c r="S41" s="243">
        <v>-42.63</v>
      </c>
      <c r="T41" s="243">
        <v>-50.68</v>
      </c>
      <c r="U41" s="243">
        <v>-49.45</v>
      </c>
      <c r="V41" s="243">
        <v>-49.73</v>
      </c>
      <c r="W41" s="243">
        <v>-46.04</v>
      </c>
      <c r="X41" s="243">
        <v>-32.36</v>
      </c>
      <c r="Y41" s="243">
        <v>-23.05</v>
      </c>
      <c r="Z41" s="243">
        <v>-11.38</v>
      </c>
      <c r="AA41" s="243">
        <v>-10.91</v>
      </c>
      <c r="AB41" s="243">
        <v>-13.28</v>
      </c>
      <c r="AC41" s="243">
        <v>-11.64</v>
      </c>
      <c r="AD41" s="243">
        <v>-17.86</v>
      </c>
      <c r="AE41" s="243">
        <v>-21.05</v>
      </c>
      <c r="AF41" s="243">
        <v>-17.350000000000001</v>
      </c>
      <c r="AG41" s="243">
        <v>-17.239999999999998</v>
      </c>
      <c r="AH41" s="243">
        <v>-18.920000000000002</v>
      </c>
      <c r="AI41" s="243">
        <v>-9.56</v>
      </c>
      <c r="AJ41" s="243">
        <v>-9.56</v>
      </c>
      <c r="AK41" s="243">
        <v>-22.58</v>
      </c>
    </row>
    <row r="42" spans="1:50" x14ac:dyDescent="0.35">
      <c r="A42" s="271"/>
      <c r="B42" s="274"/>
      <c r="C42" s="247" t="s">
        <v>232</v>
      </c>
      <c r="D42" s="252" t="s">
        <v>291</v>
      </c>
      <c r="E42" s="243">
        <v>-183.68</v>
      </c>
      <c r="F42" s="243">
        <v>-192.73</v>
      </c>
      <c r="G42" s="243">
        <v>-201.02</v>
      </c>
      <c r="H42" s="243">
        <v>-217.02</v>
      </c>
      <c r="I42" s="243">
        <v>-232.13</v>
      </c>
      <c r="J42" s="243">
        <v>-231.41</v>
      </c>
      <c r="K42" s="243">
        <v>-248.39</v>
      </c>
      <c r="L42" s="243">
        <v>-274.73</v>
      </c>
      <c r="M42" s="243">
        <v>-287.02</v>
      </c>
      <c r="N42" s="243">
        <v>-285.22000000000003</v>
      </c>
      <c r="O42" s="243">
        <v>-290.52</v>
      </c>
      <c r="P42" s="243">
        <v>-333.87</v>
      </c>
      <c r="Q42" s="243">
        <v>-325.54000000000002</v>
      </c>
      <c r="R42" s="243">
        <v>-334.59</v>
      </c>
      <c r="S42" s="243">
        <v>-367.82</v>
      </c>
      <c r="T42" s="243">
        <v>-369</v>
      </c>
      <c r="U42" s="243">
        <v>-334.62</v>
      </c>
      <c r="V42" s="243">
        <v>-359.66</v>
      </c>
      <c r="W42" s="243">
        <v>-360.55</v>
      </c>
      <c r="X42" s="243">
        <v>-350.11</v>
      </c>
      <c r="Y42" s="243">
        <v>-374.66</v>
      </c>
      <c r="Z42" s="243">
        <v>-394.48</v>
      </c>
      <c r="AA42" s="243">
        <v>-359.01</v>
      </c>
      <c r="AB42" s="243">
        <v>-335.2</v>
      </c>
      <c r="AC42" s="243">
        <v>-322.27</v>
      </c>
      <c r="AD42" s="243">
        <v>-270.68</v>
      </c>
      <c r="AE42" s="243">
        <v>-226.22</v>
      </c>
      <c r="AF42" s="243">
        <v>-210.98</v>
      </c>
      <c r="AG42" s="243">
        <v>-206.69</v>
      </c>
      <c r="AH42" s="243">
        <v>-197.12</v>
      </c>
      <c r="AI42" s="243">
        <v>-193.8</v>
      </c>
      <c r="AJ42" s="243">
        <v>-196.91</v>
      </c>
      <c r="AK42" s="243">
        <v>-142.68</v>
      </c>
    </row>
    <row r="43" spans="1:50" x14ac:dyDescent="0.35">
      <c r="A43" s="271"/>
      <c r="B43" s="274"/>
      <c r="C43" s="247" t="s">
        <v>232</v>
      </c>
      <c r="D43" s="252" t="s">
        <v>292</v>
      </c>
      <c r="E43" s="243">
        <v>-20329.755000000001</v>
      </c>
      <c r="F43" s="243">
        <v>-16567.944</v>
      </c>
      <c r="G43" s="243">
        <v>-18749.460999999999</v>
      </c>
      <c r="H43" s="243">
        <v>-19733.940999999999</v>
      </c>
      <c r="I43" s="243">
        <v>-22492.223999999998</v>
      </c>
      <c r="J43" s="243">
        <v>-23183.894</v>
      </c>
      <c r="K43" s="243">
        <v>-21439.904999999999</v>
      </c>
      <c r="L43" s="243">
        <v>-23988.133999999998</v>
      </c>
      <c r="M43" s="243">
        <v>-25138.298999999999</v>
      </c>
      <c r="N43" s="243">
        <v>-25499.413</v>
      </c>
      <c r="O43" s="243">
        <v>-26104.438999999998</v>
      </c>
      <c r="P43" s="243">
        <v>-25395.756000000001</v>
      </c>
      <c r="Q43" s="243">
        <v>-25705.202000000001</v>
      </c>
      <c r="R43" s="243">
        <v>-25995.195</v>
      </c>
      <c r="S43" s="243">
        <v>-25984.255000000001</v>
      </c>
      <c r="T43" s="243">
        <v>-25142.126</v>
      </c>
      <c r="U43" s="243">
        <v>-24462.753000000001</v>
      </c>
      <c r="V43" s="243">
        <v>-27199.329000000002</v>
      </c>
      <c r="W43" s="243">
        <v>-25448.337</v>
      </c>
      <c r="X43" s="243">
        <v>-21156.685000000001</v>
      </c>
      <c r="Y43" s="243">
        <v>-25504.725999999999</v>
      </c>
      <c r="Z43" s="243">
        <v>-25805.696</v>
      </c>
      <c r="AA43" s="243">
        <v>-25555.682000000001</v>
      </c>
      <c r="AB43" s="243">
        <v>-27838.675999999999</v>
      </c>
      <c r="AC43" s="243">
        <v>-27863.042000000001</v>
      </c>
      <c r="AD43" s="243">
        <v>-29010.864000000001</v>
      </c>
      <c r="AE43" s="243">
        <v>-29955.808000000001</v>
      </c>
      <c r="AF43" s="243">
        <v>-30828.517</v>
      </c>
      <c r="AG43" s="243">
        <v>-33156.906999999999</v>
      </c>
      <c r="AH43" s="243">
        <v>-31203.894</v>
      </c>
      <c r="AI43" s="243">
        <v>-29583.37</v>
      </c>
      <c r="AJ43" s="243">
        <v>-32504.221000000001</v>
      </c>
      <c r="AK43" s="243">
        <v>-31733.494999999999</v>
      </c>
    </row>
    <row r="44" spans="1:50" x14ac:dyDescent="0.35">
      <c r="A44" s="271"/>
      <c r="B44" s="274"/>
      <c r="C44" s="252" t="s">
        <v>228</v>
      </c>
      <c r="D44" s="252" t="s">
        <v>296</v>
      </c>
      <c r="E44" s="243">
        <f>SUM(E40:E43)*10^-3</f>
        <v>-20.574045000000002</v>
      </c>
      <c r="F44" s="243">
        <f t="shared" ref="F44:AK44" si="10">SUM(F40:F43)*10^-3</f>
        <v>-16.838684000000001</v>
      </c>
      <c r="G44" s="243">
        <f t="shared" si="10"/>
        <v>-19.042891000000001</v>
      </c>
      <c r="H44" s="243">
        <f t="shared" si="10"/>
        <v>-20.063900999999998</v>
      </c>
      <c r="I44" s="243">
        <f t="shared" si="10"/>
        <v>-22.841073999999999</v>
      </c>
      <c r="J44" s="243">
        <f t="shared" si="10"/>
        <v>-23.537103999999999</v>
      </c>
      <c r="K44" s="243">
        <f t="shared" si="10"/>
        <v>-21.828144999999999</v>
      </c>
      <c r="L44" s="243">
        <f t="shared" si="10"/>
        <v>-24.446703999999997</v>
      </c>
      <c r="M44" s="243">
        <f t="shared" si="10"/>
        <v>-25.633359000000002</v>
      </c>
      <c r="N44" s="243">
        <f t="shared" si="10"/>
        <v>-26.027203000000004</v>
      </c>
      <c r="O44" s="243">
        <f t="shared" si="10"/>
        <v>-26.678758999999999</v>
      </c>
      <c r="P44" s="243">
        <f t="shared" si="10"/>
        <v>-26.063916000000003</v>
      </c>
      <c r="Q44" s="243">
        <f t="shared" si="10"/>
        <v>-26.400222000000003</v>
      </c>
      <c r="R44" s="243">
        <f t="shared" si="10"/>
        <v>-26.722065000000001</v>
      </c>
      <c r="S44" s="243">
        <f t="shared" si="10"/>
        <v>-26.741555000000002</v>
      </c>
      <c r="T44" s="243">
        <f t="shared" si="10"/>
        <v>-25.863716</v>
      </c>
      <c r="U44" s="243">
        <f t="shared" si="10"/>
        <v>-25.113773000000002</v>
      </c>
      <c r="V44" s="243">
        <f t="shared" si="10"/>
        <v>-27.812719000000001</v>
      </c>
      <c r="W44" s="243">
        <f t="shared" si="10"/>
        <v>-26.037026999999998</v>
      </c>
      <c r="X44" s="243">
        <f t="shared" si="10"/>
        <v>-21.769325000000002</v>
      </c>
      <c r="Y44" s="243">
        <f t="shared" si="10"/>
        <v>-26.163556</v>
      </c>
      <c r="Z44" s="243">
        <f t="shared" si="10"/>
        <v>-26.472425999999999</v>
      </c>
      <c r="AA44" s="243">
        <f t="shared" si="10"/>
        <v>-26.196982000000002</v>
      </c>
      <c r="AB44" s="243">
        <f t="shared" si="10"/>
        <v>-28.445105999999999</v>
      </c>
      <c r="AC44" s="243">
        <f t="shared" si="10"/>
        <v>-28.420792000000002</v>
      </c>
      <c r="AD44" s="243">
        <f t="shared" si="10"/>
        <v>-29.520404000000003</v>
      </c>
      <c r="AE44" s="243">
        <f t="shared" si="10"/>
        <v>-30.409468</v>
      </c>
      <c r="AF44" s="243">
        <f t="shared" si="10"/>
        <v>-31.249897000000001</v>
      </c>
      <c r="AG44" s="243">
        <f t="shared" si="10"/>
        <v>-33.579087000000001</v>
      </c>
      <c r="AH44" s="243">
        <f t="shared" si="10"/>
        <v>-31.614644000000002</v>
      </c>
      <c r="AI44" s="243">
        <f t="shared" si="10"/>
        <v>-29.961969999999997</v>
      </c>
      <c r="AJ44" s="243">
        <f t="shared" si="10"/>
        <v>-32.891840999999999</v>
      </c>
      <c r="AK44" s="243">
        <f t="shared" si="10"/>
        <v>-32.048204999999996</v>
      </c>
    </row>
    <row r="45" spans="1:50" x14ac:dyDescent="0.35">
      <c r="A45" s="271"/>
      <c r="B45" s="274"/>
      <c r="C45" s="252" t="s">
        <v>228</v>
      </c>
      <c r="D45" s="252" t="s">
        <v>286</v>
      </c>
      <c r="E45" s="243">
        <f>E44/E38</f>
        <v>-0.36356326206043471</v>
      </c>
      <c r="F45" s="243">
        <f t="shared" ref="F45:AK45" si="11">F44/F38</f>
        <v>-0.36502675048775202</v>
      </c>
      <c r="G45" s="243">
        <f t="shared" si="11"/>
        <v>-0.36299830346930995</v>
      </c>
      <c r="H45" s="243">
        <f t="shared" si="11"/>
        <v>-0.36308181324647121</v>
      </c>
      <c r="I45" s="243">
        <f t="shared" si="11"/>
        <v>-0.36175283496990812</v>
      </c>
      <c r="J45" s="243">
        <f t="shared" si="11"/>
        <v>-0.36183096079938509</v>
      </c>
      <c r="K45" s="243">
        <f t="shared" si="11"/>
        <v>-0.36109421009098425</v>
      </c>
      <c r="L45" s="243">
        <f t="shared" si="11"/>
        <v>-0.36142377291543459</v>
      </c>
      <c r="M45" s="243">
        <f t="shared" si="11"/>
        <v>-0.36159344054168435</v>
      </c>
      <c r="N45" s="243">
        <f t="shared" si="11"/>
        <v>-0.36239491785018108</v>
      </c>
      <c r="O45" s="243">
        <f t="shared" si="11"/>
        <v>-0.36312452701783038</v>
      </c>
      <c r="P45" s="243">
        <f t="shared" si="11"/>
        <v>-0.36391951968723824</v>
      </c>
      <c r="Q45" s="243">
        <f t="shared" si="11"/>
        <v>-0.36358934031125195</v>
      </c>
      <c r="R45" s="243">
        <f t="shared" si="11"/>
        <v>-0.36321958678809302</v>
      </c>
      <c r="S45" s="243">
        <f t="shared" si="11"/>
        <v>-0.36353391789015771</v>
      </c>
      <c r="T45" s="243">
        <f t="shared" si="11"/>
        <v>-0.36432900408508245</v>
      </c>
      <c r="U45" s="243">
        <f t="shared" si="11"/>
        <v>-0.36365150593686651</v>
      </c>
      <c r="V45" s="243">
        <f t="shared" si="11"/>
        <v>-0.36233349400729548</v>
      </c>
      <c r="W45" s="243">
        <f t="shared" si="11"/>
        <v>-0.36440905528341494</v>
      </c>
      <c r="X45" s="243">
        <f t="shared" si="11"/>
        <v>-0.36083747720868559</v>
      </c>
      <c r="Y45" s="243">
        <f t="shared" si="11"/>
        <v>-0.35855222694257916</v>
      </c>
      <c r="Z45" s="243">
        <f t="shared" si="11"/>
        <v>-0.35860777567055002</v>
      </c>
      <c r="AA45" s="243">
        <f t="shared" si="11"/>
        <v>-0.35817585452556744</v>
      </c>
      <c r="AB45" s="243">
        <f t="shared" si="11"/>
        <v>-0.35874771093454405</v>
      </c>
      <c r="AC45" s="243">
        <f t="shared" si="11"/>
        <v>-0.35844106444696683</v>
      </c>
      <c r="AD45" s="243">
        <f t="shared" si="11"/>
        <v>-0.35847485124468736</v>
      </c>
      <c r="AE45" s="243">
        <f t="shared" si="11"/>
        <v>-0.35851766092902621</v>
      </c>
      <c r="AF45" s="243">
        <f t="shared" si="11"/>
        <v>-0.35944210950080518</v>
      </c>
      <c r="AG45" s="243">
        <f t="shared" si="11"/>
        <v>-0.36060016108247422</v>
      </c>
      <c r="AH45" s="243">
        <f t="shared" si="11"/>
        <v>-0.36234548997134675</v>
      </c>
      <c r="AI45" s="243">
        <f t="shared" si="11"/>
        <v>-0.3622970979443772</v>
      </c>
      <c r="AJ45" s="243">
        <f t="shared" si="11"/>
        <v>-0.3619658963354242</v>
      </c>
      <c r="AK45" s="243">
        <f t="shared" si="11"/>
        <v>-0.35808050279329606</v>
      </c>
    </row>
    <row r="46" spans="1:50" x14ac:dyDescent="0.35">
      <c r="A46" s="271"/>
      <c r="B46" s="274"/>
      <c r="C46" s="252" t="s">
        <v>228</v>
      </c>
      <c r="D46" s="252" t="s">
        <v>287</v>
      </c>
      <c r="E46" s="243">
        <f t="shared" ref="E46:AK46" si="12">(SUM(E40:E42)*10^-3)/E45</f>
        <v>0.6719325781585489</v>
      </c>
      <c r="F46" s="243">
        <f t="shared" si="12"/>
        <v>0.74169906626907434</v>
      </c>
      <c r="G46" s="243">
        <f t="shared" si="12"/>
        <v>0.80835088537764577</v>
      </c>
      <c r="H46" s="243">
        <f t="shared" si="12"/>
        <v>0.90877589557484373</v>
      </c>
      <c r="I46" s="243">
        <f t="shared" si="12"/>
        <v>0.96433245652109023</v>
      </c>
      <c r="J46" s="243">
        <f t="shared" si="12"/>
        <v>0.97617406542453133</v>
      </c>
      <c r="K46" s="243">
        <f t="shared" si="12"/>
        <v>1.0751764751425283</v>
      </c>
      <c r="L46" s="243">
        <f t="shared" si="12"/>
        <v>1.2687875960702106</v>
      </c>
      <c r="M46" s="243">
        <f t="shared" si="12"/>
        <v>1.3691066941324386</v>
      </c>
      <c r="N46" s="243">
        <f t="shared" si="12"/>
        <v>1.4563945960693507</v>
      </c>
      <c r="O46" s="243">
        <f t="shared" si="12"/>
        <v>1.5816061909026577</v>
      </c>
      <c r="P46" s="243">
        <f t="shared" si="12"/>
        <v>1.8360103370498893</v>
      </c>
      <c r="Q46" s="243">
        <f t="shared" si="12"/>
        <v>1.9115521907353654</v>
      </c>
      <c r="R46" s="243">
        <f t="shared" si="12"/>
        <v>2.0011861321346229</v>
      </c>
      <c r="S46" s="243">
        <f t="shared" si="12"/>
        <v>2.0831618804516041</v>
      </c>
      <c r="T46" s="243">
        <f t="shared" si="12"/>
        <v>1.9805999300332557</v>
      </c>
      <c r="U46" s="243">
        <f t="shared" si="12"/>
        <v>1.7902304524294299</v>
      </c>
      <c r="V46" s="243">
        <f t="shared" si="12"/>
        <v>1.6928879337543372</v>
      </c>
      <c r="W46" s="243">
        <f t="shared" si="12"/>
        <v>1.6154647955774677</v>
      </c>
      <c r="X46" s="243">
        <f t="shared" si="12"/>
        <v>1.6978280768925997</v>
      </c>
      <c r="Y46" s="243">
        <f t="shared" si="12"/>
        <v>1.8374728993260703</v>
      </c>
      <c r="Z46" s="243">
        <f t="shared" si="12"/>
        <v>1.8592179122533008</v>
      </c>
      <c r="AA46" s="243">
        <f t="shared" si="12"/>
        <v>1.7904612829065576</v>
      </c>
      <c r="AB46" s="243">
        <f t="shared" si="12"/>
        <v>1.6904079984795977</v>
      </c>
      <c r="AC46" s="243">
        <f t="shared" si="12"/>
        <v>1.5560438111647275</v>
      </c>
      <c r="AD46" s="243">
        <f t="shared" si="12"/>
        <v>1.4214107300157544</v>
      </c>
      <c r="AE46" s="243">
        <f t="shared" si="12"/>
        <v>1.2653769937704926</v>
      </c>
      <c r="AF46" s="243">
        <f t="shared" si="12"/>
        <v>1.1723167343559562</v>
      </c>
      <c r="AG46" s="243">
        <f t="shared" si="12"/>
        <v>1.1707704143355655</v>
      </c>
      <c r="AH46" s="243">
        <f t="shared" si="12"/>
        <v>1.133586622072986</v>
      </c>
      <c r="AI46" s="243">
        <f t="shared" si="12"/>
        <v>1.0449987100314169</v>
      </c>
      <c r="AJ46" s="243">
        <f t="shared" si="12"/>
        <v>1.0708743666856473</v>
      </c>
      <c r="AK46" s="243">
        <f t="shared" si="12"/>
        <v>0.87888058005120728</v>
      </c>
    </row>
    <row r="47" spans="1:50" x14ac:dyDescent="0.35">
      <c r="A47" s="272"/>
      <c r="B47" s="275"/>
      <c r="C47" s="252" t="s">
        <v>228</v>
      </c>
      <c r="D47" s="252" t="s">
        <v>288</v>
      </c>
      <c r="E47" s="243">
        <f t="shared" ref="E47:AK47" si="13">E38-E46</f>
        <v>55.918067421841457</v>
      </c>
      <c r="F47" s="243">
        <f t="shared" si="13"/>
        <v>45.388300933730932</v>
      </c>
      <c r="G47" s="243">
        <f t="shared" si="13"/>
        <v>51.651649114622359</v>
      </c>
      <c r="H47" s="243">
        <f t="shared" si="13"/>
        <v>54.351224104425157</v>
      </c>
      <c r="I47" s="243">
        <f t="shared" si="13"/>
        <v>62.175667543478909</v>
      </c>
      <c r="J47" s="243">
        <f t="shared" si="13"/>
        <v>64.073825934575467</v>
      </c>
      <c r="K47" s="243">
        <f t="shared" si="13"/>
        <v>59.374823524857476</v>
      </c>
      <c r="L47" s="243">
        <f t="shared" si="13"/>
        <v>66.371212403929789</v>
      </c>
      <c r="M47" s="243">
        <f t="shared" si="13"/>
        <v>69.52089330586756</v>
      </c>
      <c r="N47" s="243">
        <f t="shared" si="13"/>
        <v>70.363605403930649</v>
      </c>
      <c r="O47" s="243">
        <f t="shared" si="13"/>
        <v>71.888393809097337</v>
      </c>
      <c r="P47" s="243">
        <f t="shared" si="13"/>
        <v>69.78398966295012</v>
      </c>
      <c r="Q47" s="243">
        <f t="shared" si="13"/>
        <v>70.698447809264636</v>
      </c>
      <c r="R47" s="243">
        <f t="shared" si="13"/>
        <v>71.568813867865373</v>
      </c>
      <c r="S47" s="243">
        <f t="shared" si="13"/>
        <v>71.476838119548404</v>
      </c>
      <c r="T47" s="243">
        <f t="shared" si="13"/>
        <v>69.009400069966745</v>
      </c>
      <c r="U47" s="243">
        <f t="shared" si="13"/>
        <v>67.269769547570576</v>
      </c>
      <c r="V47" s="243">
        <f t="shared" si="13"/>
        <v>75.06711206624567</v>
      </c>
      <c r="W47" s="243">
        <f t="shared" si="13"/>
        <v>69.834535204422536</v>
      </c>
      <c r="X47" s="243">
        <f t="shared" si="13"/>
        <v>58.6321719231074</v>
      </c>
      <c r="Y47" s="243">
        <f t="shared" si="13"/>
        <v>71.132527100673926</v>
      </c>
      <c r="Z47" s="243">
        <f t="shared" si="13"/>
        <v>71.960782087746693</v>
      </c>
      <c r="AA47" s="243">
        <f t="shared" si="13"/>
        <v>71.349538717093438</v>
      </c>
      <c r="AB47" s="243">
        <f t="shared" si="13"/>
        <v>77.599592001520406</v>
      </c>
      <c r="AC47" s="243">
        <f t="shared" si="13"/>
        <v>77.733956188835279</v>
      </c>
      <c r="AD47" s="243">
        <f t="shared" si="13"/>
        <v>80.928589269984244</v>
      </c>
      <c r="AE47" s="243">
        <f t="shared" si="13"/>
        <v>83.554623006229505</v>
      </c>
      <c r="AF47" s="243">
        <f t="shared" si="13"/>
        <v>85.767683265644038</v>
      </c>
      <c r="AG47" s="243">
        <f t="shared" si="13"/>
        <v>91.94922958566444</v>
      </c>
      <c r="AH47" s="243">
        <f t="shared" si="13"/>
        <v>86.116413377927017</v>
      </c>
      <c r="AI47" s="243">
        <f t="shared" si="13"/>
        <v>81.655001289968581</v>
      </c>
      <c r="AJ47" s="243">
        <f t="shared" si="13"/>
        <v>89.799125633314361</v>
      </c>
      <c r="AK47" s="243">
        <f t="shared" si="13"/>
        <v>88.621119419948798</v>
      </c>
    </row>
  </sheetData>
  <mergeCells count="10">
    <mergeCell ref="A38:A47"/>
    <mergeCell ref="B38:B47"/>
    <mergeCell ref="H24:J29"/>
    <mergeCell ref="H30:J35"/>
    <mergeCell ref="B6:B9"/>
    <mergeCell ref="A2:A17"/>
    <mergeCell ref="B10:B13"/>
    <mergeCell ref="B14:B17"/>
    <mergeCell ref="B2:B5"/>
    <mergeCell ref="C23:G3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07DA-2EC2-43E8-B099-17F3130B2DE9}">
  <dimension ref="A1:CE40"/>
  <sheetViews>
    <sheetView tabSelected="1" zoomScale="61" zoomScaleNormal="58" workbookViewId="0">
      <selection activeCell="BS16" sqref="BS16"/>
    </sheetView>
  </sheetViews>
  <sheetFormatPr defaultRowHeight="14.5" x14ac:dyDescent="0.35"/>
  <cols>
    <col min="1" max="23" width="8.7265625" customWidth="1"/>
  </cols>
  <sheetData>
    <row r="1" spans="1:83" x14ac:dyDescent="0.35">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row>
    <row r="2" spans="1:83" x14ac:dyDescent="0.35">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row>
    <row r="3" spans="1:83" ht="15" thickBot="1" x14ac:dyDescent="0.4">
      <c r="A3" t="s">
        <v>125</v>
      </c>
      <c r="B3" s="32"/>
      <c r="C3" s="66" t="s">
        <v>108</v>
      </c>
      <c r="D3" s="200" t="s">
        <v>111</v>
      </c>
      <c r="E3">
        <v>1971</v>
      </c>
      <c r="F3">
        <v>1972</v>
      </c>
      <c r="G3">
        <v>1973</v>
      </c>
      <c r="H3">
        <v>1974</v>
      </c>
      <c r="I3">
        <v>1975</v>
      </c>
      <c r="J3">
        <v>1976</v>
      </c>
      <c r="K3">
        <v>1977</v>
      </c>
      <c r="L3">
        <v>1978</v>
      </c>
      <c r="M3">
        <v>1979</v>
      </c>
      <c r="N3">
        <v>1980</v>
      </c>
      <c r="O3">
        <v>1981</v>
      </c>
      <c r="P3">
        <v>1982</v>
      </c>
      <c r="Q3">
        <v>1983</v>
      </c>
      <c r="R3">
        <v>1984</v>
      </c>
      <c r="S3">
        <v>1985</v>
      </c>
      <c r="T3">
        <v>1986</v>
      </c>
      <c r="U3">
        <v>1987</v>
      </c>
      <c r="V3">
        <v>1988</v>
      </c>
      <c r="W3">
        <v>1989</v>
      </c>
      <c r="X3">
        <v>1990</v>
      </c>
      <c r="Y3">
        <v>1991</v>
      </c>
      <c r="Z3">
        <v>1992</v>
      </c>
      <c r="AA3">
        <v>1993</v>
      </c>
      <c r="AB3">
        <v>1994</v>
      </c>
      <c r="AC3">
        <v>1995</v>
      </c>
      <c r="AD3">
        <v>1996</v>
      </c>
      <c r="AE3">
        <v>1997</v>
      </c>
      <c r="AF3">
        <v>1998</v>
      </c>
      <c r="AG3">
        <v>1999</v>
      </c>
      <c r="AH3">
        <v>2000</v>
      </c>
      <c r="AI3">
        <v>2001</v>
      </c>
      <c r="AJ3">
        <v>2002</v>
      </c>
      <c r="AK3">
        <v>2003</v>
      </c>
      <c r="AL3">
        <v>2004</v>
      </c>
      <c r="AM3">
        <v>2005</v>
      </c>
      <c r="AN3">
        <v>2006</v>
      </c>
      <c r="AO3">
        <v>2007</v>
      </c>
      <c r="AP3">
        <v>2008</v>
      </c>
      <c r="AQ3">
        <v>2009</v>
      </c>
      <c r="AR3">
        <v>2010</v>
      </c>
      <c r="AS3">
        <v>2011</v>
      </c>
      <c r="AT3">
        <v>2012</v>
      </c>
      <c r="AU3">
        <v>2013</v>
      </c>
      <c r="AV3">
        <v>2014</v>
      </c>
      <c r="AW3">
        <v>2015</v>
      </c>
      <c r="AX3">
        <v>2016</v>
      </c>
      <c r="AY3">
        <v>2017</v>
      </c>
      <c r="AZ3">
        <v>2018</v>
      </c>
      <c r="BA3">
        <v>2019</v>
      </c>
      <c r="BB3">
        <v>2020</v>
      </c>
      <c r="BC3">
        <v>2021</v>
      </c>
      <c r="BD3">
        <v>2022</v>
      </c>
      <c r="BE3">
        <v>2023</v>
      </c>
      <c r="BF3">
        <v>2024</v>
      </c>
      <c r="BG3">
        <v>2025</v>
      </c>
      <c r="BH3">
        <v>2026</v>
      </c>
      <c r="BI3">
        <v>2027</v>
      </c>
      <c r="BJ3">
        <v>2028</v>
      </c>
      <c r="BK3">
        <v>2029</v>
      </c>
      <c r="BL3">
        <v>2030</v>
      </c>
      <c r="BM3">
        <v>2031</v>
      </c>
      <c r="BN3">
        <v>2032</v>
      </c>
      <c r="BO3">
        <v>2033</v>
      </c>
      <c r="BP3">
        <v>2034</v>
      </c>
      <c r="BQ3">
        <v>2035</v>
      </c>
    </row>
    <row r="4" spans="1:83" s="73" customFormat="1" ht="15" thickBot="1" x14ac:dyDescent="0.4">
      <c r="A4" s="278" t="s">
        <v>79</v>
      </c>
      <c r="B4" s="212" t="s">
        <v>105</v>
      </c>
      <c r="C4" s="213" t="s">
        <v>3</v>
      </c>
      <c r="D4" s="214" t="s">
        <v>228</v>
      </c>
      <c r="E4" s="89"/>
      <c r="F4" s="89"/>
      <c r="G4" s="89"/>
      <c r="H4" s="89"/>
      <c r="I4" s="89"/>
      <c r="J4" s="89"/>
      <c r="K4" s="89"/>
      <c r="L4" s="89"/>
      <c r="M4" s="89"/>
      <c r="N4" s="89"/>
      <c r="O4" s="89"/>
      <c r="P4" s="89"/>
      <c r="Q4" s="89"/>
      <c r="R4" s="89"/>
      <c r="S4" s="89"/>
      <c r="T4" s="89"/>
      <c r="U4" s="89"/>
      <c r="V4" s="89"/>
      <c r="W4" s="89"/>
      <c r="X4" s="245">
        <f>AVERAGE(SUM(V5:V6),SUM(W5:W6),SUM(X5:X6),SUM(Y5:Y6),SUM(Z5:Z6))</f>
        <v>-9.3322848519999972</v>
      </c>
      <c r="Y4" s="245">
        <f t="shared" ref="Y4:BB4" si="0">AVERAGE(SUM(W5:W6),SUM(X5:X6),SUM(Y5:Y6),SUM(Z5:Z6),SUM(AA5:AA6))</f>
        <v>-8.6440991853333351</v>
      </c>
      <c r="Z4" s="245">
        <f t="shared" si="0"/>
        <v>-8.8572846853333331</v>
      </c>
      <c r="AA4" s="245">
        <f t="shared" si="0"/>
        <v>-8.9284214653333329</v>
      </c>
      <c r="AB4" s="245">
        <f t="shared" si="0"/>
        <v>-9.3826192166666651</v>
      </c>
      <c r="AC4" s="245">
        <f t="shared" si="0"/>
        <v>-10.033959803999998</v>
      </c>
      <c r="AD4" s="245">
        <f t="shared" si="0"/>
        <v>-10.580148963999999</v>
      </c>
      <c r="AE4" s="245">
        <f t="shared" si="0"/>
        <v>-10.276162717333332</v>
      </c>
      <c r="AF4" s="245">
        <f t="shared" si="0"/>
        <v>-10.046771064</v>
      </c>
      <c r="AG4" s="245">
        <f t="shared" si="0"/>
        <v>-10.130233710666667</v>
      </c>
      <c r="AH4" s="245">
        <f t="shared" si="0"/>
        <v>-9.4846189533333334</v>
      </c>
      <c r="AI4" s="245">
        <f t="shared" si="0"/>
        <v>-8.6353119893333314</v>
      </c>
      <c r="AJ4" s="245">
        <f t="shared" si="0"/>
        <v>-7.736565554666667</v>
      </c>
      <c r="AK4" s="245">
        <f t="shared" si="0"/>
        <v>-6.7390826800000001</v>
      </c>
      <c r="AL4" s="245">
        <f t="shared" si="0"/>
        <v>-5.8208768786666658</v>
      </c>
      <c r="AM4" s="245">
        <f t="shared" si="0"/>
        <v>-5.6849541026666657</v>
      </c>
      <c r="AN4" s="245">
        <f t="shared" si="0"/>
        <v>-4.666943695333333</v>
      </c>
      <c r="AO4" s="245">
        <f t="shared" si="0"/>
        <v>-3.0941103380000001</v>
      </c>
      <c r="AP4" s="245">
        <f t="shared" si="0"/>
        <v>-3.1924719860000002</v>
      </c>
      <c r="AQ4" s="245">
        <f t="shared" si="0"/>
        <v>-3.3587683726666668</v>
      </c>
      <c r="AR4" s="245">
        <f t="shared" si="0"/>
        <v>-2.4639452053333333</v>
      </c>
      <c r="AS4" s="245">
        <f t="shared" si="0"/>
        <v>-3.3402027633333331</v>
      </c>
      <c r="AT4" s="245">
        <f t="shared" si="0"/>
        <v>-4.8563838400000003</v>
      </c>
      <c r="AU4" s="245">
        <f t="shared" si="0"/>
        <v>-4.6982589426666665</v>
      </c>
      <c r="AV4" s="245">
        <f t="shared" si="0"/>
        <v>-5.2143780406666664</v>
      </c>
      <c r="AW4" s="245">
        <f t="shared" si="0"/>
        <v>-5.9159373239999997</v>
      </c>
      <c r="AX4" s="245">
        <f t="shared" si="0"/>
        <v>-6.5368888859999998</v>
      </c>
      <c r="AY4" s="245">
        <f t="shared" si="0"/>
        <v>-6.5410574239999999</v>
      </c>
      <c r="AZ4" s="245">
        <f t="shared" si="0"/>
        <v>-5.8592048166666668</v>
      </c>
      <c r="BA4" s="245">
        <f t="shared" si="0"/>
        <v>-5.9521974819999999</v>
      </c>
      <c r="BB4" s="245">
        <f t="shared" si="0"/>
        <v>-5.8203123073333334</v>
      </c>
      <c r="BC4" s="245">
        <f>AVERAGE(SUM(BA5:BA6),SUM(BB5:BB6),SUM(BC5:BC6),SUM(BD5:BD6))</f>
        <v>-4.9080594566666669</v>
      </c>
      <c r="BD4" s="245">
        <f>AVERAGE(SUM(BB5:BB6),SUM(BC5:BC6),SUM(BD5:BD6))</f>
        <v>-4.6497471044444438</v>
      </c>
      <c r="BE4" s="253"/>
      <c r="BF4" s="253"/>
      <c r="BG4" s="253"/>
      <c r="BH4" s="253"/>
      <c r="BI4" s="253"/>
      <c r="BJ4" s="253"/>
      <c r="BK4" s="253"/>
      <c r="BL4" s="253"/>
      <c r="BM4" s="253"/>
      <c r="BN4" s="253"/>
      <c r="BO4" s="253"/>
      <c r="BP4" s="253"/>
      <c r="BQ4" s="253"/>
    </row>
    <row r="5" spans="1:83" x14ac:dyDescent="0.35">
      <c r="A5" s="278"/>
      <c r="B5" s="215" t="s">
        <v>301</v>
      </c>
      <c r="C5" s="216" t="s">
        <v>0</v>
      </c>
      <c r="D5" s="214" t="s">
        <v>228</v>
      </c>
      <c r="E5" s="90"/>
      <c r="F5" s="90"/>
      <c r="G5" s="90"/>
      <c r="H5" s="90"/>
      <c r="I5" s="90"/>
      <c r="J5" s="90"/>
      <c r="K5" s="90"/>
      <c r="L5" s="90"/>
      <c r="M5" s="90"/>
      <c r="N5" s="90"/>
      <c r="O5" s="90"/>
      <c r="P5" s="90"/>
      <c r="Q5" s="90"/>
      <c r="R5" s="90"/>
      <c r="S5" s="90"/>
      <c r="T5" s="90"/>
      <c r="U5" s="90"/>
      <c r="V5" s="10">
        <v>-7.8474549999999992</v>
      </c>
      <c r="W5" s="10">
        <v>-7.1752724999999993</v>
      </c>
      <c r="X5" s="10">
        <v>-6.8848644333333331</v>
      </c>
      <c r="Y5" s="10">
        <v>-2.1346565900000001</v>
      </c>
      <c r="Z5" s="10">
        <v>-4.5909827333333331</v>
      </c>
      <c r="AA5" s="10">
        <v>-5.0157290333333329</v>
      </c>
      <c r="AB5" s="10">
        <v>-7.7990098999999988</v>
      </c>
      <c r="AC5" s="10">
        <v>-7.4632323333333321</v>
      </c>
      <c r="AD5" s="10">
        <v>-4.0689076999999996</v>
      </c>
      <c r="AE5" s="10">
        <v>-7.7852536666666667</v>
      </c>
      <c r="AF5" s="10">
        <v>-8.0805901000000002</v>
      </c>
      <c r="AG5" s="10">
        <v>-7.7455333999999993</v>
      </c>
      <c r="AH5" s="10">
        <v>-7.2638026999999994</v>
      </c>
      <c r="AI5" s="10">
        <v>-5.616940266666667</v>
      </c>
      <c r="AJ5" s="10">
        <v>-5.5513681666666663</v>
      </c>
      <c r="AK5" s="10">
        <v>-4.8438873999999998</v>
      </c>
      <c r="AL5" s="10">
        <v>-5.017979266666666</v>
      </c>
      <c r="AM5" s="10">
        <v>-3.7385190333333331</v>
      </c>
      <c r="AN5" s="10">
        <v>-2.4285805866666665</v>
      </c>
      <c r="AO5" s="10">
        <v>-5.7699953666666666</v>
      </c>
      <c r="AP5" s="10">
        <v>-1.2130874066666666</v>
      </c>
      <c r="AQ5" s="10">
        <v>1.6521568433333331</v>
      </c>
      <c r="AR5" s="10">
        <v>-4.1778366666666669</v>
      </c>
      <c r="AS5" s="10">
        <v>-2.9323305</v>
      </c>
      <c r="AT5" s="10">
        <v>-2.0698572766666663</v>
      </c>
      <c r="AU5" s="10">
        <v>-5.1944489666666662</v>
      </c>
      <c r="AV5" s="10">
        <v>-4.397387133333333</v>
      </c>
      <c r="AW5" s="10">
        <v>-3.8623896666666666</v>
      </c>
      <c r="AX5" s="10">
        <v>-5.4118525999999996</v>
      </c>
      <c r="AY5" s="10">
        <v>-5.4200142333333332</v>
      </c>
      <c r="AZ5" s="10">
        <v>-7.9822563333333338</v>
      </c>
      <c r="BA5" s="10">
        <v>-4.7312481333333336</v>
      </c>
      <c r="BB5" s="10">
        <v>-0.99279216666666659</v>
      </c>
      <c r="BC5" s="10">
        <v>-5.7882417999999998</v>
      </c>
      <c r="BD5" s="10">
        <v>-4.6703689999999991</v>
      </c>
      <c r="BE5" s="250"/>
      <c r="BF5" s="250"/>
      <c r="BG5" s="250"/>
      <c r="BH5" s="250"/>
      <c r="BI5" s="250"/>
      <c r="BJ5" s="250"/>
      <c r="BK5" s="250"/>
      <c r="BL5" s="250"/>
      <c r="BM5" s="250"/>
      <c r="BN5" s="250"/>
      <c r="BO5" s="250"/>
      <c r="BP5" s="250"/>
      <c r="BQ5" s="250"/>
    </row>
    <row r="6" spans="1:83" x14ac:dyDescent="0.35">
      <c r="A6" s="278"/>
      <c r="B6" s="215" t="s">
        <v>301</v>
      </c>
      <c r="C6" s="217" t="s">
        <v>2</v>
      </c>
      <c r="D6" s="214" t="s">
        <v>228</v>
      </c>
      <c r="E6" s="91"/>
      <c r="F6" s="91"/>
      <c r="G6" s="91"/>
      <c r="H6" s="91"/>
      <c r="I6" s="91"/>
      <c r="J6" s="91"/>
      <c r="K6" s="91"/>
      <c r="L6" s="91"/>
      <c r="M6" s="91"/>
      <c r="N6" s="91"/>
      <c r="O6" s="91"/>
      <c r="P6" s="91"/>
      <c r="Q6" s="91"/>
      <c r="R6" s="91"/>
      <c r="S6" s="91"/>
      <c r="T6" s="91"/>
      <c r="U6" s="91"/>
      <c r="V6" s="10">
        <v>-4.1823924999999997</v>
      </c>
      <c r="W6" s="10">
        <v>-3.7178786333333331</v>
      </c>
      <c r="X6" s="10">
        <v>-3.8116847999999997</v>
      </c>
      <c r="Y6" s="10">
        <v>-2.8969099866666665</v>
      </c>
      <c r="Z6" s="10">
        <v>-3.4193270833333331</v>
      </c>
      <c r="AA6" s="10">
        <v>-3.5731901333333331</v>
      </c>
      <c r="AB6" s="10">
        <v>-4.1600687333333335</v>
      </c>
      <c r="AC6" s="10">
        <v>-3.5890008</v>
      </c>
      <c r="AD6" s="10">
        <v>-3.2336476333333333</v>
      </c>
      <c r="AE6" s="10">
        <v>-3.4817590866666666</v>
      </c>
      <c r="AF6" s="10">
        <v>-3.2392748666666664</v>
      </c>
      <c r="AG6" s="10">
        <v>-2.6936139999999997</v>
      </c>
      <c r="AH6" s="10">
        <v>-2.6414721666666665</v>
      </c>
      <c r="AI6" s="10">
        <v>-2.1029282999999999</v>
      </c>
      <c r="AJ6" s="10">
        <v>-2.4875707999999999</v>
      </c>
      <c r="AK6" s="10">
        <v>-2.2294427466666669</v>
      </c>
      <c r="AL6" s="10">
        <v>-0.92743595999999984</v>
      </c>
      <c r="AM6" s="10">
        <v>-1.1793414600000001</v>
      </c>
      <c r="AN6" s="10">
        <v>-0.70025897333333331</v>
      </c>
      <c r="AO6" s="10">
        <v>-1.5893297200000001</v>
      </c>
      <c r="AP6" s="10">
        <v>-0.77019070333333339</v>
      </c>
      <c r="AQ6" s="10">
        <v>0.26659471666666668</v>
      </c>
      <c r="AR6" s="10">
        <v>-1.2318320666666664</v>
      </c>
      <c r="AS6" s="10">
        <v>-1.0279909933333333</v>
      </c>
      <c r="AT6" s="10">
        <v>-0.81535197333333331</v>
      </c>
      <c r="AU6" s="10">
        <v>-1.1701169333333332</v>
      </c>
      <c r="AV6" s="10">
        <v>-1.2647666899999999</v>
      </c>
      <c r="AW6" s="10">
        <v>-0.75665457999999997</v>
      </c>
      <c r="AX6" s="10">
        <v>-1.1290643833333334</v>
      </c>
      <c r="AY6" s="10">
        <v>-0.97299143333333338</v>
      </c>
      <c r="AZ6" s="10">
        <v>-1.4870673766666667</v>
      </c>
      <c r="BA6" s="10">
        <v>-0.95174837999999995</v>
      </c>
      <c r="BB6" s="10">
        <v>-0.21698904333333333</v>
      </c>
      <c r="BC6" s="10">
        <v>-1.21763851</v>
      </c>
      <c r="BD6" s="10">
        <v>-1.0632107933333332</v>
      </c>
      <c r="BE6" s="250"/>
      <c r="BF6" s="250"/>
      <c r="BG6" s="250"/>
      <c r="BH6" s="250"/>
      <c r="BI6" s="250"/>
      <c r="BJ6" s="250"/>
      <c r="BK6" s="250"/>
      <c r="BL6" s="250"/>
      <c r="BM6" s="250"/>
      <c r="BN6" s="250"/>
      <c r="BO6" s="250"/>
      <c r="BP6" s="250"/>
      <c r="BQ6" s="250"/>
    </row>
    <row r="7" spans="1:83" x14ac:dyDescent="0.35">
      <c r="A7" s="262" t="s">
        <v>75</v>
      </c>
      <c r="B7" s="212" t="s">
        <v>105</v>
      </c>
      <c r="C7" s="213" t="s">
        <v>3</v>
      </c>
      <c r="D7" s="214" t="s">
        <v>228</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241">
        <f>AVERAGE(SUM(BC$5:BC$6),SUM(BD$5:BD$6),SUM(BE8:BE9),SUM(BF8:BF9),SUM(BG8:BG9))</f>
        <v>-3.9368264319999993</v>
      </c>
      <c r="BF7" s="241">
        <f>AVERAGE(SUM(BD5:BD6),SUM(BE8:BE9),SUM(BF8:BF9),SUM(BG8:BG9),SUM(BH8:BH9))</f>
        <v>-3.0402275566666659</v>
      </c>
      <c r="BG7" s="241">
        <f>AVERAGE(SUM(BE8:BE9),SUM(BF8:BF9),SUM(BG8:BG9),SUM(BH8:BH9),SUM(BI8:BI9))</f>
        <v>-2.3851562020000001</v>
      </c>
      <c r="BH7" s="241">
        <f t="shared" ref="BH7:BO7" si="1">AVERAGE(SUM(BF8:BF9),SUM(BG8:BG9),SUM(BH8:BH9),SUM(BI8:BI9),SUM(BJ8:BJ9))</f>
        <v>-2.5596363026666666</v>
      </c>
      <c r="BI7" s="241">
        <f t="shared" si="1"/>
        <v>-2.5803601310666666</v>
      </c>
      <c r="BJ7" s="241">
        <f t="shared" si="1"/>
        <v>-2.6680568830666664</v>
      </c>
      <c r="BK7" s="241">
        <f t="shared" si="1"/>
        <v>-2.6489580304000002</v>
      </c>
      <c r="BL7" s="241">
        <f t="shared" si="1"/>
        <v>-2.5341799237333333</v>
      </c>
      <c r="BM7" s="241">
        <f t="shared" si="1"/>
        <v>-2.4097359630666668</v>
      </c>
      <c r="BN7" s="241">
        <f t="shared" si="1"/>
        <v>-2.3143532456000004</v>
      </c>
      <c r="BO7" s="241">
        <f t="shared" si="1"/>
        <v>-2.1039367902666664</v>
      </c>
      <c r="BP7" s="241">
        <f>AVERAGE(SUM(BN8:BN9),SUM(BO8:BO9),SUM(BP8:BP9),SUM(BQ8:BQ9))</f>
        <v>-2.0230730703333331</v>
      </c>
      <c r="BQ7" s="241">
        <f>AVERAGE(SUM(BO8:BO9),SUM(BP8:BP9),SUM(BQ8:BQ9))</f>
        <v>-2.069319931555555</v>
      </c>
    </row>
    <row r="8" spans="1:83" x14ac:dyDescent="0.35">
      <c r="A8" s="262"/>
      <c r="B8" s="215" t="s">
        <v>301</v>
      </c>
      <c r="C8" s="216" t="s">
        <v>0</v>
      </c>
      <c r="D8" s="214" t="s">
        <v>228</v>
      </c>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242">
        <v>-1.3369757499999999</v>
      </c>
      <c r="BF8" s="242">
        <v>-2.0548069666666664</v>
      </c>
      <c r="BG8" s="242">
        <v>-2.3631903166666666</v>
      </c>
      <c r="BH8" s="242">
        <v>-2.0689271166666665</v>
      </c>
      <c r="BI8" s="242">
        <v>-1.9987392333333331</v>
      </c>
      <c r="BJ8" s="242">
        <v>-1.9451750999999999</v>
      </c>
      <c r="BK8" s="242">
        <v>-2.3124446766666664</v>
      </c>
      <c r="BL8" s="242">
        <v>-2.6223176466666667</v>
      </c>
      <c r="BM8" s="242">
        <v>-2.0735708766666665</v>
      </c>
      <c r="BN8" s="242">
        <v>-1.65881474</v>
      </c>
      <c r="BO8" s="242">
        <v>-1.5081723433333332</v>
      </c>
      <c r="BP8" s="242">
        <v>-1.6289450466666666</v>
      </c>
      <c r="BQ8" s="242">
        <v>-1.6568355466666664</v>
      </c>
    </row>
    <row r="9" spans="1:83" x14ac:dyDescent="0.35">
      <c r="A9" s="262"/>
      <c r="B9" s="215" t="s">
        <v>301</v>
      </c>
      <c r="C9" s="217" t="s">
        <v>2</v>
      </c>
      <c r="D9" s="214" t="s">
        <v>228</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242">
        <v>-0.22276576666666664</v>
      </c>
      <c r="BF9" s="242">
        <v>-0.40389506666666669</v>
      </c>
      <c r="BG9" s="242">
        <v>-0.56303818999999999</v>
      </c>
      <c r="BH9" s="242">
        <v>-0.45395881666666665</v>
      </c>
      <c r="BI9" s="242">
        <v>-0.45948378666666662</v>
      </c>
      <c r="BJ9" s="242">
        <v>-0.48696692000000003</v>
      </c>
      <c r="BK9" s="242">
        <v>-0.24987649866666664</v>
      </c>
      <c r="BL9" s="242">
        <v>-0.74239461999999989</v>
      </c>
      <c r="BM9" s="242">
        <v>-0.35382079333333333</v>
      </c>
      <c r="BN9" s="242">
        <v>-0.22551774666666666</v>
      </c>
      <c r="BO9" s="242">
        <v>-0.30174987333333331</v>
      </c>
      <c r="BP9" s="242">
        <v>-0.45646254133333336</v>
      </c>
      <c r="BQ9" s="242">
        <v>-0.65579444333333325</v>
      </c>
    </row>
    <row r="10" spans="1:83" x14ac:dyDescent="0.35">
      <c r="A10" s="262" t="s">
        <v>76</v>
      </c>
      <c r="B10" s="212" t="s">
        <v>105</v>
      </c>
      <c r="C10" s="213" t="s">
        <v>3</v>
      </c>
      <c r="D10" s="214" t="s">
        <v>228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68">
        <f>AVERAGE(SUM(BC$5:BC$6),SUM(BD$5:BD$6),SUM(BE11:BE12),SUM(BF11:BF12),SUM(BG11:BG12))</f>
        <v>-3.2381100791013333</v>
      </c>
      <c r="BF10" s="68">
        <f>AVERAGE(SUM(BD5:BD6),SUM(BE11:BE12),SUM(BF11:BF12),SUM(BG11:BG12),SUM(BH11:BH12))</f>
        <v>-2.2056861737679996</v>
      </c>
      <c r="BG10" s="68">
        <f>AVERAGE(SUM(BE11:BE12),SUM(BF11:BF12),SUM(BG11:BG12),SUM(BH11:BH12),SUM(BI11:BI12))</f>
        <v>-1.4530934464346665</v>
      </c>
      <c r="BH10" s="68">
        <f t="shared" ref="BH10:BO10" si="2">AVERAGE(SUM(BF11:BF12),SUM(BG11:BG12),SUM(BH11:BH12),SUM(BI11:BI12),SUM(BJ11:BJ12))</f>
        <v>-1.892086995333333</v>
      </c>
      <c r="BI10" s="68">
        <f t="shared" si="2"/>
        <v>-1.7023863303333333</v>
      </c>
      <c r="BJ10" s="68">
        <f t="shared" si="2"/>
        <v>-1.7133624749999998</v>
      </c>
      <c r="BK10" s="68">
        <f t="shared" si="2"/>
        <v>-1.6760795369999997</v>
      </c>
      <c r="BL10" s="68">
        <f t="shared" si="2"/>
        <v>-1.5416535867333334</v>
      </c>
      <c r="BM10" s="68">
        <f t="shared" si="2"/>
        <v>-1.4363969407333332</v>
      </c>
      <c r="BN10" s="68">
        <f t="shared" si="2"/>
        <v>-1.7148168150666663</v>
      </c>
      <c r="BO10" s="68">
        <f t="shared" si="2"/>
        <v>-1.7160162037333333</v>
      </c>
      <c r="BP10" s="68">
        <f>AVERAGE(SUM(BN11:BN12),SUM(BO11:BO12),SUM(BP11:BP12),SUM(BQ11:BQ12))</f>
        <v>-1.7306837313333332</v>
      </c>
      <c r="BQ10" s="68">
        <f>AVERAGE(SUM(BO11:BO12),SUM(BP11:BP12),SUM(BQ11:BQ12))</f>
        <v>-1.8747495066666664</v>
      </c>
    </row>
    <row r="11" spans="1:83" x14ac:dyDescent="0.35">
      <c r="A11" s="262"/>
      <c r="B11" s="215" t="s">
        <v>301</v>
      </c>
      <c r="C11" s="216" t="s">
        <v>0</v>
      </c>
      <c r="D11" s="214" t="s">
        <v>228</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243">
        <v>0.19486300166666665</v>
      </c>
      <c r="BF11" s="243">
        <v>-1.1218032833333331</v>
      </c>
      <c r="BG11" s="243">
        <v>-1.5883750666666665</v>
      </c>
      <c r="BH11" s="243">
        <v>-1.3777904433333332</v>
      </c>
      <c r="BI11" s="243">
        <v>-1.4796593899999999</v>
      </c>
      <c r="BJ11" s="243">
        <v>-1.4776382499999998</v>
      </c>
      <c r="BK11" s="243">
        <v>-0.44214313</v>
      </c>
      <c r="BL11" s="243">
        <v>-1.4036318999999999</v>
      </c>
      <c r="BM11" s="243">
        <v>-1.14292398</v>
      </c>
      <c r="BN11" s="243">
        <v>-0.90425301999999996</v>
      </c>
      <c r="BO11" s="243">
        <v>-0.96120199999999989</v>
      </c>
      <c r="BP11" s="243">
        <v>-1.2007611733333332</v>
      </c>
      <c r="BQ11" s="243">
        <v>-1.3173096933333333</v>
      </c>
      <c r="BS11" s="250"/>
      <c r="BT11" s="250"/>
      <c r="BU11" s="250"/>
      <c r="BV11" s="250"/>
      <c r="BW11" s="250"/>
      <c r="BX11" s="250"/>
      <c r="BY11" s="250"/>
      <c r="BZ11" s="250"/>
      <c r="CA11" s="250"/>
      <c r="CB11" s="250"/>
      <c r="CC11" s="250"/>
      <c r="CD11" s="250"/>
      <c r="CE11" s="250"/>
    </row>
    <row r="12" spans="1:83" x14ac:dyDescent="0.35">
      <c r="A12" s="262"/>
      <c r="B12" s="215" t="s">
        <v>301</v>
      </c>
      <c r="C12" s="217" t="s">
        <v>2</v>
      </c>
      <c r="D12" s="214" t="s">
        <v>228</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243">
        <v>1.4529228266666667E-3</v>
      </c>
      <c r="BF12" s="243">
        <v>-0.35725466333333333</v>
      </c>
      <c r="BG12" s="243">
        <v>-0.57997320333333324</v>
      </c>
      <c r="BH12" s="243">
        <v>-0.46597034000000004</v>
      </c>
      <c r="BI12" s="243">
        <v>-0.49095676666666666</v>
      </c>
      <c r="BJ12" s="243">
        <v>-0.52101357000000004</v>
      </c>
      <c r="BK12" s="243">
        <v>-8.8411491666666661E-2</v>
      </c>
      <c r="BL12" s="243">
        <v>-0.8195970933333333</v>
      </c>
      <c r="BM12" s="243">
        <v>-0.51442211333333332</v>
      </c>
      <c r="BN12" s="243">
        <v>-0.3942333853333333</v>
      </c>
      <c r="BO12" s="243">
        <v>-0.51116658999999998</v>
      </c>
      <c r="BP12" s="243">
        <v>-0.72189281999999988</v>
      </c>
      <c r="BQ12" s="243">
        <v>-0.91191624333333332</v>
      </c>
      <c r="BS12" s="250"/>
      <c r="BT12" s="250"/>
      <c r="BU12" s="250"/>
      <c r="BV12" s="250"/>
      <c r="BW12" s="250"/>
      <c r="BX12" s="250"/>
      <c r="BY12" s="250"/>
      <c r="BZ12" s="250"/>
      <c r="CA12" s="250"/>
      <c r="CB12" s="250"/>
      <c r="CC12" s="250"/>
      <c r="CD12" s="250"/>
      <c r="CE12" s="250"/>
    </row>
    <row r="13" spans="1:83" x14ac:dyDescent="0.35">
      <c r="A13" s="262" t="s">
        <v>78</v>
      </c>
      <c r="B13" s="212" t="s">
        <v>105</v>
      </c>
      <c r="C13" s="213" t="s">
        <v>3</v>
      </c>
      <c r="D13" s="214" t="s">
        <v>228</v>
      </c>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241">
        <f>AVERAGE(SUM(BC$5:BC$6),SUM(BD$5:BD$6),SUM(BE14:BE15),SUM(BF14:BF15),SUM(BG14:BG15))</f>
        <v>-1.7357882343999997</v>
      </c>
      <c r="BF13" s="241">
        <f>AVERAGE(SUM(BD5:BD6),SUM(BE14:BE15),SUM(BF14:BF15),SUM(BG14:BG15),SUM(BH14:BH15))</f>
        <v>-0.43181043803333308</v>
      </c>
      <c r="BG13" s="241">
        <f>AVERAGE(SUM(BE14:BE15),SUM(BF14:BF15),SUM(BG14:BG15),SUM(BH14:BH15),SUM(BI14:BI15))</f>
        <v>0.54956220769999997</v>
      </c>
      <c r="BH13" s="241">
        <f t="shared" ref="BH13" si="3">AVERAGE(SUM(BF14:BF15),SUM(BG14:BG15),SUM(BH14:BH15),SUM(BI14:BI15),SUM(BJ14:BJ15))</f>
        <v>-0.43747592789999989</v>
      </c>
      <c r="BI13" s="241">
        <f t="shared" ref="BI13" si="4">AVERAGE(SUM(BG14:BG15),SUM(BH14:BH15),SUM(BI14:BI15),SUM(BJ14:BJ15),SUM(BK14:BK15))</f>
        <v>-0.8267372105666666</v>
      </c>
      <c r="BJ13" s="241">
        <f t="shared" ref="BJ13" si="5">AVERAGE(SUM(BH14:BH15),SUM(BI14:BI15),SUM(BJ14:BJ15),SUM(BK14:BK15),SUM(BL14:BL15))</f>
        <v>-1.3490956625666666</v>
      </c>
      <c r="BK13" s="241">
        <f t="shared" ref="BK13" si="6">AVERAGE(SUM(BI14:BI15),SUM(BJ14:BJ15),SUM(BK14:BK15),SUM(BL14:BL15),SUM(BM14:BM15))</f>
        <v>-1.7569459702666665</v>
      </c>
      <c r="BL13" s="241">
        <f t="shared" ref="BL13" si="7">AVERAGE(SUM(BJ14:BJ15),SUM(BK14:BK15),SUM(BL14:BL15),SUM(BM14:BM15),SUM(BN14:BN15))</f>
        <v>-2.049575469333333</v>
      </c>
      <c r="BM13" s="241">
        <f t="shared" ref="BM13" si="8">AVERAGE(SUM(BK14:BK15),SUM(BL14:BL15),SUM(BM14:BM15),SUM(BN14:BN15),SUM(BO14:BO15))</f>
        <v>-2.3489950659999996</v>
      </c>
      <c r="BN13" s="241">
        <f t="shared" ref="BN13" si="9">AVERAGE(SUM(BL14:BL15),SUM(BM14:BM15),SUM(BN14:BN15),SUM(BO14:BO15),SUM(BP14:BP15))</f>
        <v>-2.7508549859999998</v>
      </c>
      <c r="BO13" s="241">
        <f t="shared" ref="BO13" si="10">AVERAGE(SUM(BM14:BM15),SUM(BN14:BN15),SUM(BO14:BO15),SUM(BP14:BP15),SUM(BQ14:BQ15))</f>
        <v>-2.8625733913333336</v>
      </c>
      <c r="BP13" s="241">
        <f>AVERAGE(SUM(BN14:BN15),SUM(BO14:BO15),SUM(BP14:BP15),SUM(BQ14:BQ15))</f>
        <v>-2.9469060225000003</v>
      </c>
      <c r="BQ13" s="241">
        <f>AVERAGE(SUM(BO14:BO15),SUM(BP14:BP15),SUM(BQ14:BQ15))</f>
        <v>-3.1659200100000002</v>
      </c>
    </row>
    <row r="14" spans="1:83" x14ac:dyDescent="0.35">
      <c r="A14" s="262"/>
      <c r="B14" s="215" t="s">
        <v>301</v>
      </c>
      <c r="C14" s="216" t="s">
        <v>0</v>
      </c>
      <c r="D14" s="214" t="s">
        <v>228</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242">
        <v>3.4092318333333331</v>
      </c>
      <c r="BF14" s="242">
        <v>0.94803301999999989</v>
      </c>
      <c r="BG14" s="242">
        <v>7.7076596666666664E-2</v>
      </c>
      <c r="BH14" s="242">
        <v>4.4829051666666663E-3</v>
      </c>
      <c r="BI14" s="242">
        <v>-0.27668825800000002</v>
      </c>
      <c r="BJ14" s="242">
        <v>-0.50394567666666668</v>
      </c>
      <c r="BK14" s="242">
        <v>-0.82638614666666665</v>
      </c>
      <c r="BL14" s="242">
        <v>-1.7616907733333333</v>
      </c>
      <c r="BM14" s="242">
        <v>-1.5391610666666666</v>
      </c>
      <c r="BN14" s="242">
        <v>-1.3473262733333333</v>
      </c>
      <c r="BO14" s="242">
        <v>-1.4977868399999998</v>
      </c>
      <c r="BP14" s="242">
        <v>-1.8773371466666666</v>
      </c>
      <c r="BQ14" s="242">
        <v>-2.0658219999999998</v>
      </c>
    </row>
    <row r="15" spans="1:83" x14ac:dyDescent="0.35">
      <c r="A15" s="262"/>
      <c r="B15" s="215" t="s">
        <v>301</v>
      </c>
      <c r="C15" s="217" t="s">
        <v>2</v>
      </c>
      <c r="D15" s="214" t="s">
        <v>228</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242">
        <v>0.416058698</v>
      </c>
      <c r="BF15" s="242">
        <v>-0.25248160666666664</v>
      </c>
      <c r="BG15" s="242">
        <v>-0.53739960999999992</v>
      </c>
      <c r="BH15" s="242">
        <v>-0.49047423333333329</v>
      </c>
      <c r="BI15" s="242">
        <v>-0.55002830666666669</v>
      </c>
      <c r="BJ15" s="242">
        <v>-0.60595446999999991</v>
      </c>
      <c r="BK15" s="242">
        <v>-0.4243688533333333</v>
      </c>
      <c r="BL15" s="242">
        <v>-1.3104244999999999</v>
      </c>
      <c r="BM15" s="242">
        <v>-0.9860817999999999</v>
      </c>
      <c r="BN15" s="242">
        <v>-0.94253778666666665</v>
      </c>
      <c r="BO15" s="242">
        <v>-1.10921129</v>
      </c>
      <c r="BP15" s="242">
        <v>-1.3827174533333333</v>
      </c>
      <c r="BQ15" s="242">
        <v>-1.5648853</v>
      </c>
    </row>
    <row r="16" spans="1:83" x14ac:dyDescent="0.35">
      <c r="A16" s="262" t="s">
        <v>211</v>
      </c>
      <c r="B16" s="212" t="s">
        <v>105</v>
      </c>
      <c r="C16" s="213" t="s">
        <v>3</v>
      </c>
      <c r="D16" s="214" t="s">
        <v>228</v>
      </c>
      <c r="E16" s="10"/>
      <c r="F16" s="10"/>
      <c r="G16" s="10"/>
      <c r="H16" s="10"/>
      <c r="I16" s="10"/>
      <c r="J16" s="10"/>
      <c r="K16" s="10"/>
      <c r="L16" s="10"/>
      <c r="M16" s="10"/>
      <c r="N16" s="10"/>
      <c r="O16" s="10"/>
      <c r="P16" s="10"/>
      <c r="Q16" s="10"/>
      <c r="R16" s="10"/>
      <c r="S16" s="10"/>
      <c r="T16" s="10"/>
      <c r="U16" s="10"/>
      <c r="V16" s="10"/>
      <c r="W16" s="10"/>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44">
        <f>AVERAGE(SUM(BC$5:BC$6),SUM(BD$5:BD$6),SUM(BE17:BE18),SUM(BF17:BF18),SUM(BG17:BG18))</f>
        <v>-2.9814001293999999</v>
      </c>
      <c r="BF16" s="244">
        <f>AVERAGE(SUM(BD$5:BD$6),SUM(BE17:BE18),SUM(BF17:BF18),SUM(BG17:BG18),SUM(BH17:BH18))</f>
        <v>-1.8707754053999994</v>
      </c>
      <c r="BG16" s="244">
        <f t="shared" ref="BG16:BO16" si="11">AVERAGE(SUM(BE17:BE18),SUM(BF17:BF18),SUM(BG17:BG18),SUM(BH17:BH18),SUM(BI17:BI18))</f>
        <v>-1.0233332200666667</v>
      </c>
      <c r="BH16" s="244">
        <f t="shared" si="11"/>
        <v>-1.464484648</v>
      </c>
      <c r="BI16" s="244">
        <f t="shared" si="11"/>
        <v>-1.6305675463</v>
      </c>
      <c r="BJ16" s="244">
        <f t="shared" si="11"/>
        <v>-1.8467247109666665</v>
      </c>
      <c r="BK16" s="244">
        <f t="shared" si="11"/>
        <v>-1.9413643674333332</v>
      </c>
      <c r="BL16" s="244">
        <f t="shared" si="11"/>
        <v>-1.9245094150333331</v>
      </c>
      <c r="BM16" s="244">
        <f t="shared" si="11"/>
        <v>-1.8905082148333328</v>
      </c>
      <c r="BN16" s="244">
        <f t="shared" si="11"/>
        <v>-1.8595170762666666</v>
      </c>
      <c r="BO16" s="244">
        <f t="shared" si="11"/>
        <v>-1.7023373869333334</v>
      </c>
      <c r="BP16" s="244">
        <f>AVERAGE(SUM(BN17:BN18),SUM(BO17:BO18),SUM(BP17:BP18),SUM(BQ17:BQ18))</f>
        <v>-1.6464329905833335</v>
      </c>
      <c r="BQ16" s="244">
        <f>AVERAGE(SUM(BO17:BO18),SUM(BP17:BP18),SUM(BQ17:BQ18))</f>
        <v>-1.7245459525555553</v>
      </c>
    </row>
    <row r="17" spans="1:73" x14ac:dyDescent="0.35">
      <c r="A17" s="262"/>
      <c r="B17" s="215" t="s">
        <v>301</v>
      </c>
      <c r="C17" s="216" t="s">
        <v>0</v>
      </c>
      <c r="D17" s="214" t="s">
        <v>228</v>
      </c>
      <c r="E17" s="10"/>
      <c r="F17" s="10"/>
      <c r="G17" s="10"/>
      <c r="H17" s="10"/>
      <c r="I17" s="10"/>
      <c r="J17" s="10"/>
      <c r="K17" s="10"/>
      <c r="L17" s="10"/>
      <c r="M17" s="10"/>
      <c r="N17" s="10"/>
      <c r="O17" s="10"/>
      <c r="P17" s="10"/>
      <c r="Q17" s="10"/>
      <c r="R17" s="10"/>
      <c r="S17" s="10"/>
      <c r="T17" s="10"/>
      <c r="U17" s="10"/>
      <c r="V17" s="10"/>
      <c r="W17" s="10"/>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43">
        <v>0.44824155199999999</v>
      </c>
      <c r="BF17" s="243">
        <v>-0.83175022333333326</v>
      </c>
      <c r="BG17" s="243">
        <v>-1.2803554500000001</v>
      </c>
      <c r="BH17" s="243">
        <v>-1.1239503</v>
      </c>
      <c r="BI17" s="243">
        <v>-1.1492252199999999</v>
      </c>
      <c r="BJ17" s="243">
        <v>-1.2241198200000001</v>
      </c>
      <c r="BK17" s="243">
        <v>-1.9042275999999998</v>
      </c>
      <c r="BL17" s="243">
        <v>-2.2057082666666665</v>
      </c>
      <c r="BM17" s="243">
        <v>-1.7127844433333332</v>
      </c>
      <c r="BN17" s="243">
        <v>-1.3311780166666667</v>
      </c>
      <c r="BO17" s="243">
        <v>-1.2409184333333334</v>
      </c>
      <c r="BP17" s="243">
        <v>-1.3830776666666666</v>
      </c>
      <c r="BQ17" s="243">
        <v>-1.4340051</v>
      </c>
    </row>
    <row r="18" spans="1:73" x14ac:dyDescent="0.35">
      <c r="A18" s="262"/>
      <c r="B18" s="215" t="s">
        <v>301</v>
      </c>
      <c r="C18" s="217" t="s">
        <v>2</v>
      </c>
      <c r="D18" s="214" t="s">
        <v>228</v>
      </c>
      <c r="E18" s="10"/>
      <c r="F18" s="10"/>
      <c r="G18" s="10"/>
      <c r="H18" s="10"/>
      <c r="I18" s="10"/>
      <c r="J18" s="10"/>
      <c r="K18" s="10"/>
      <c r="L18" s="10"/>
      <c r="M18" s="10"/>
      <c r="N18" s="10"/>
      <c r="O18" s="10"/>
      <c r="P18" s="10"/>
      <c r="Q18" s="10"/>
      <c r="R18" s="10"/>
      <c r="S18" s="10"/>
      <c r="T18" s="10"/>
      <c r="U18" s="10"/>
      <c r="V18" s="10"/>
      <c r="W18" s="10"/>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43">
        <v>0.14801804233333332</v>
      </c>
      <c r="BF18" s="243">
        <v>-0.23078393799999999</v>
      </c>
      <c r="BG18" s="243">
        <v>-0.42091052666666662</v>
      </c>
      <c r="BH18" s="243">
        <v>-0.32880639</v>
      </c>
      <c r="BI18" s="243">
        <v>-0.34714364666666664</v>
      </c>
      <c r="BJ18" s="243">
        <v>-0.38537772533333331</v>
      </c>
      <c r="BK18" s="243">
        <v>1.1278947166666666E-2</v>
      </c>
      <c r="BL18" s="243">
        <v>-0.57634353333333332</v>
      </c>
      <c r="BM18" s="243">
        <v>-0.21317052899999997</v>
      </c>
      <c r="BN18" s="243">
        <v>-8.0916087999999997E-2</v>
      </c>
      <c r="BO18" s="243">
        <v>-0.198573111</v>
      </c>
      <c r="BP18" s="243">
        <v>-0.35491529333333333</v>
      </c>
      <c r="BQ18" s="243">
        <v>-0.56214825333333329</v>
      </c>
    </row>
    <row r="19" spans="1:73" x14ac:dyDescent="0.35">
      <c r="A19" s="278" t="s">
        <v>210</v>
      </c>
      <c r="B19" s="212" t="s">
        <v>105</v>
      </c>
      <c r="C19" s="213" t="s">
        <v>3</v>
      </c>
      <c r="D19" s="214" t="s">
        <v>228</v>
      </c>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241">
        <f>AVERAGE(SUM(BC$5:BC$6),SUM(BD$5:BD$6),SUM(BE20:BE21),SUM(BF20:BF21),SUM(BG20:BG21))</f>
        <v>-4.8917764719999992</v>
      </c>
      <c r="BF19" s="241">
        <f>AVERAGE(SUM(BD$5:BD$6),SUM(BE20:BE21),SUM(BF20:BF21),SUM(BG20:BG21),SUM(BH20:BH21))</f>
        <v>-4.205244714</v>
      </c>
      <c r="BG19" s="241">
        <f t="shared" ref="BG19:BO19" si="12">AVERAGE(SUM(BE20:BE21),SUM(BF20:BF21),SUM(BG20:BG21),SUM(BH20:BH21),SUM(BI20:BI21))</f>
        <v>-3.7385469879999995</v>
      </c>
      <c r="BH19" s="241">
        <f t="shared" si="12"/>
        <v>-3.6495700706666661</v>
      </c>
      <c r="BI19" s="241">
        <f t="shared" si="12"/>
        <v>-3.5164260633333329</v>
      </c>
      <c r="BJ19" s="241">
        <f t="shared" si="12"/>
        <v>-3.4823087566666664</v>
      </c>
      <c r="BK19" s="241">
        <f t="shared" si="12"/>
        <v>-3.3549379526666661</v>
      </c>
      <c r="BL19" s="241">
        <f t="shared" si="12"/>
        <v>-3.138362238</v>
      </c>
      <c r="BM19" s="241">
        <f t="shared" si="12"/>
        <v>-2.9251598860000003</v>
      </c>
      <c r="BN19" s="241">
        <f t="shared" si="12"/>
        <v>-2.7705877833333332</v>
      </c>
      <c r="BO19" s="241">
        <f t="shared" si="12"/>
        <v>-2.5137911260000001</v>
      </c>
      <c r="BP19" s="241">
        <f>AVERAGE(SUM(BN20:BN21),SUM(BO20:BO21),SUM(BP20:BP21),SUM(BQ20:BQ21))</f>
        <v>-2.4081470324999996</v>
      </c>
      <c r="BQ19" s="241">
        <f>AVERAGE(SUM(BO20:BO21),SUM(BP20:BP21),SUM(BQ20:BQ21))</f>
        <v>-2.4384585133333334</v>
      </c>
    </row>
    <row r="20" spans="1:73" x14ac:dyDescent="0.35">
      <c r="A20" s="278"/>
      <c r="B20" s="215" t="s">
        <v>301</v>
      </c>
      <c r="C20" s="216" t="s">
        <v>0</v>
      </c>
      <c r="D20" s="214" t="s">
        <v>228</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242">
        <v>-3.1368935766666666</v>
      </c>
      <c r="BF20" s="242">
        <v>-3.3112372333333333</v>
      </c>
      <c r="BG20" s="242">
        <v>-3.4176031999999998</v>
      </c>
      <c r="BH20" s="242">
        <v>-2.9969234533333329</v>
      </c>
      <c r="BI20" s="242">
        <v>-2.8308531533333334</v>
      </c>
      <c r="BJ20" s="242">
        <v>-2.6863021899999997</v>
      </c>
      <c r="BK20" s="242">
        <v>-2.6820431</v>
      </c>
      <c r="BL20" s="242">
        <v>-3.0125890666666666</v>
      </c>
      <c r="BM20" s="242">
        <v>-2.4261048533333329</v>
      </c>
      <c r="BN20" s="242">
        <v>-1.9732894866666666</v>
      </c>
      <c r="BO20" s="242">
        <v>-1.7894134499999998</v>
      </c>
      <c r="BP20" s="242">
        <v>-1.8833866333333333</v>
      </c>
      <c r="BQ20" s="242">
        <v>-1.9122282666666666</v>
      </c>
    </row>
    <row r="21" spans="1:73" x14ac:dyDescent="0.35">
      <c r="A21" s="278"/>
      <c r="B21" s="215" t="s">
        <v>301</v>
      </c>
      <c r="C21" s="217" t="s">
        <v>2</v>
      </c>
      <c r="D21" s="214" t="s">
        <v>228</v>
      </c>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242">
        <v>-0.57997496333333332</v>
      </c>
      <c r="BF21" s="242">
        <v>-0.57228900666666671</v>
      </c>
      <c r="BG21" s="242">
        <v>-0.70142427666666662</v>
      </c>
      <c r="BH21" s="242">
        <v>-0.57629806666666672</v>
      </c>
      <c r="BI21" s="242">
        <v>-0.56923800999999996</v>
      </c>
      <c r="BJ21" s="242">
        <v>-0.58568176333333333</v>
      </c>
      <c r="BK21" s="242">
        <v>-0.53576310333333332</v>
      </c>
      <c r="BL21" s="242">
        <v>-0.93585187666666669</v>
      </c>
      <c r="BM21" s="242">
        <v>-0.51026264666666665</v>
      </c>
      <c r="BN21" s="242">
        <v>-0.34392310333333331</v>
      </c>
      <c r="BO21" s="242">
        <v>-0.41655874333333331</v>
      </c>
      <c r="BP21" s="242">
        <v>-0.56155905666666672</v>
      </c>
      <c r="BQ21" s="242">
        <v>-0.75222939</v>
      </c>
    </row>
    <row r="22" spans="1:73" s="37" customFormat="1" x14ac:dyDescent="0.35">
      <c r="A22" s="36"/>
      <c r="B22" s="72"/>
      <c r="C22" s="66"/>
      <c r="D22" s="207"/>
    </row>
    <row r="23" spans="1:73" x14ac:dyDescent="0.35">
      <c r="C23" s="1"/>
      <c r="D23" s="201"/>
    </row>
    <row r="24" spans="1:73" ht="14.5" customHeight="1" x14ac:dyDescent="0.35">
      <c r="C24" s="1"/>
      <c r="D24" s="201"/>
      <c r="E24" s="1">
        <v>1971</v>
      </c>
      <c r="F24" s="1">
        <v>1972</v>
      </c>
      <c r="G24" s="1">
        <v>1973</v>
      </c>
      <c r="H24" s="1">
        <v>1974</v>
      </c>
      <c r="I24" s="1">
        <v>1975</v>
      </c>
      <c r="J24" s="1">
        <v>1976</v>
      </c>
      <c r="K24" s="1">
        <v>1977</v>
      </c>
      <c r="L24" s="1">
        <v>1978</v>
      </c>
      <c r="M24" s="1">
        <v>1979</v>
      </c>
      <c r="N24" s="1">
        <v>1980</v>
      </c>
      <c r="O24" s="1">
        <v>1981</v>
      </c>
      <c r="P24" s="1">
        <v>1982</v>
      </c>
      <c r="Q24" s="1">
        <v>1983</v>
      </c>
      <c r="R24" s="1">
        <v>1984</v>
      </c>
      <c r="S24" s="1">
        <v>1985</v>
      </c>
      <c r="T24" s="1">
        <v>1986</v>
      </c>
      <c r="U24" s="1">
        <v>1987</v>
      </c>
      <c r="V24" s="1">
        <v>1988</v>
      </c>
      <c r="W24" s="1">
        <v>1989</v>
      </c>
      <c r="X24" s="1">
        <v>1990</v>
      </c>
      <c r="Y24" s="1">
        <v>1991</v>
      </c>
      <c r="Z24" s="1">
        <v>1992</v>
      </c>
      <c r="AA24" s="1">
        <v>1993</v>
      </c>
      <c r="AB24" s="1">
        <v>1994</v>
      </c>
      <c r="AC24" s="1">
        <v>1995</v>
      </c>
      <c r="AD24" s="1">
        <v>1996</v>
      </c>
      <c r="AE24" s="1">
        <v>1997</v>
      </c>
      <c r="AF24" s="1">
        <v>1998</v>
      </c>
      <c r="AG24" s="1">
        <v>1999</v>
      </c>
      <c r="AH24" s="1">
        <v>2000</v>
      </c>
      <c r="AI24" s="1">
        <v>2001</v>
      </c>
      <c r="AJ24" s="1">
        <v>2002</v>
      </c>
      <c r="AK24" s="1">
        <v>2003</v>
      </c>
      <c r="AL24" s="1">
        <v>2004</v>
      </c>
      <c r="AM24" s="1">
        <v>2005</v>
      </c>
      <c r="AN24" s="1">
        <v>2006</v>
      </c>
      <c r="AO24" s="1">
        <v>2007</v>
      </c>
      <c r="AP24" s="1">
        <v>2008</v>
      </c>
      <c r="AQ24" s="1">
        <v>2009</v>
      </c>
      <c r="AR24" s="1">
        <v>2010</v>
      </c>
      <c r="AS24" s="1">
        <v>2011</v>
      </c>
      <c r="AT24" s="1">
        <v>2012</v>
      </c>
      <c r="AU24" s="1">
        <v>2013</v>
      </c>
      <c r="AV24" s="1">
        <v>2014</v>
      </c>
      <c r="AW24" s="1">
        <v>2015</v>
      </c>
      <c r="AX24" s="1">
        <v>2016</v>
      </c>
      <c r="AY24" s="1">
        <v>2017</v>
      </c>
      <c r="AZ24" s="1">
        <v>2018</v>
      </c>
      <c r="BA24" s="1">
        <v>2019</v>
      </c>
      <c r="BB24" s="1">
        <v>2020</v>
      </c>
      <c r="BC24" s="1">
        <v>2021</v>
      </c>
      <c r="BD24" s="1">
        <v>2022</v>
      </c>
      <c r="BE24" s="1">
        <v>2023</v>
      </c>
      <c r="BF24" s="1">
        <v>2024</v>
      </c>
      <c r="BG24" s="1">
        <v>2025</v>
      </c>
      <c r="BH24" s="1">
        <v>2026</v>
      </c>
      <c r="BI24" s="1">
        <v>2027</v>
      </c>
      <c r="BJ24" s="1">
        <v>2028</v>
      </c>
      <c r="BK24" s="1">
        <v>2029</v>
      </c>
      <c r="BL24" s="1">
        <v>2030</v>
      </c>
      <c r="BM24" s="1">
        <v>2031</v>
      </c>
      <c r="BN24" s="1">
        <v>2032</v>
      </c>
      <c r="BO24" s="1">
        <v>2033</v>
      </c>
      <c r="BP24" s="1">
        <v>2034</v>
      </c>
      <c r="BQ24" s="1">
        <v>2035</v>
      </c>
      <c r="BR24" s="1">
        <v>2036</v>
      </c>
      <c r="BS24" s="1">
        <v>2037</v>
      </c>
      <c r="BT24" s="1">
        <v>2038</v>
      </c>
      <c r="BU24" s="1">
        <v>2039</v>
      </c>
    </row>
    <row r="25" spans="1:73" s="44" customFormat="1" ht="17" customHeight="1" x14ac:dyDescent="0.35">
      <c r="A25" s="279" t="s">
        <v>127</v>
      </c>
      <c r="B25" s="92" t="s">
        <v>4</v>
      </c>
      <c r="C25" s="92" t="s">
        <v>0</v>
      </c>
      <c r="D25" s="202" t="s">
        <v>228</v>
      </c>
      <c r="E25" s="93">
        <f>'Growing stock'!F73</f>
        <v>40.950788672001948</v>
      </c>
      <c r="F25" s="93">
        <f>'Growing stock'!G73</f>
        <v>41.153955375490909</v>
      </c>
      <c r="G25" s="93">
        <f>'Growing stock'!H73</f>
        <v>41.357122078979899</v>
      </c>
      <c r="H25" s="93">
        <f>'Growing stock'!I73</f>
        <v>41.560288782468945</v>
      </c>
      <c r="I25" s="93">
        <f>'Growing stock'!J73</f>
        <v>41.763455485957934</v>
      </c>
      <c r="J25" s="93">
        <f>'Growing stock'!K73</f>
        <v>41.966622189446923</v>
      </c>
      <c r="K25" s="93">
        <f>'Growing stock'!L73</f>
        <v>42.169788892935955</v>
      </c>
      <c r="L25" s="93">
        <f>'Growing stock'!M73</f>
        <v>42.529871612674242</v>
      </c>
      <c r="M25" s="93">
        <f>'Growing stock'!N73</f>
        <v>42.889954332412458</v>
      </c>
      <c r="N25" s="93">
        <f>'Growing stock'!O73</f>
        <v>43.250037052150788</v>
      </c>
      <c r="O25" s="93">
        <f>'Growing stock'!P73</f>
        <v>43.610119771889003</v>
      </c>
      <c r="P25" s="93">
        <f>'Growing stock'!Q73</f>
        <v>43.970202491627333</v>
      </c>
      <c r="Q25" s="93">
        <f>'Growing stock'!R73</f>
        <v>44.330285211365549</v>
      </c>
      <c r="R25" s="93">
        <f>'Growing stock'!S73</f>
        <v>44.690367931103879</v>
      </c>
      <c r="S25" s="93">
        <f>'Growing stock'!T73</f>
        <v>45.050450650842095</v>
      </c>
      <c r="T25" s="93">
        <f>'Growing stock'!U73</f>
        <v>45.41053337058046</v>
      </c>
      <c r="U25" s="93">
        <f>'Growing stock'!V73</f>
        <v>45.954492771316836</v>
      </c>
      <c r="V25" s="93">
        <f>'Growing stock'!W73</f>
        <v>46.498452172053248</v>
      </c>
      <c r="W25" s="93">
        <f>'Growing stock'!X73</f>
        <v>47.042411572789661</v>
      </c>
      <c r="X25" s="19">
        <f>'Growing stock'!Y73</f>
        <v>47.586370973526073</v>
      </c>
      <c r="Y25" s="19">
        <f>'Growing stock'!Z73</f>
        <v>48.130330374262257</v>
      </c>
      <c r="Z25" s="19">
        <f>'Growing stock'!AA73</f>
        <v>48.67428977499867</v>
      </c>
      <c r="AA25" s="19">
        <f>'Growing stock'!AB73</f>
        <v>49.218249175735082</v>
      </c>
      <c r="AB25" s="19">
        <f>'Growing stock'!AC73</f>
        <v>49.762208576471494</v>
      </c>
      <c r="AC25" s="19">
        <f>'Growing stock'!AD73</f>
        <v>50.306167977207679</v>
      </c>
      <c r="AD25" s="19">
        <f>'Growing stock'!AE73</f>
        <v>50.850127377944048</v>
      </c>
      <c r="AE25" s="19">
        <f>'Growing stock'!AF73</f>
        <v>51.441759241533418</v>
      </c>
      <c r="AF25" s="19">
        <f>'Growing stock'!AG73</f>
        <v>52.033391105122973</v>
      </c>
      <c r="AG25" s="19">
        <f>'Growing stock'!AH73</f>
        <v>52.625022968712301</v>
      </c>
      <c r="AH25" s="19">
        <f>'Growing stock'!AI73</f>
        <v>53.216654832301856</v>
      </c>
      <c r="AI25" s="19">
        <f>'Growing stock'!AJ73</f>
        <v>53.808286695891184</v>
      </c>
      <c r="AJ25" s="19">
        <f>'Growing stock'!AK73</f>
        <v>54.399918559480511</v>
      </c>
      <c r="AK25" s="19">
        <f>'Growing stock'!AL73</f>
        <v>54.991550423070066</v>
      </c>
      <c r="AL25" s="19">
        <f>'Growing stock'!AM73</f>
        <v>55.583182286659522</v>
      </c>
      <c r="AM25" s="19">
        <f>'Growing stock'!AN73</f>
        <v>56.334184640320473</v>
      </c>
      <c r="AN25" s="19">
        <f>'Growing stock'!AO73</f>
        <v>57.085186993981097</v>
      </c>
      <c r="AO25" s="19">
        <f>'Growing stock'!AP73</f>
        <v>57.836189347641948</v>
      </c>
      <c r="AP25" s="19">
        <f>'Growing stock'!AQ73</f>
        <v>58.5871917013028</v>
      </c>
      <c r="AQ25" s="19">
        <f>'Growing stock'!AR73</f>
        <v>59.338194054963552</v>
      </c>
      <c r="AR25" s="19">
        <f>'Growing stock'!AS73</f>
        <v>59.813699209291485</v>
      </c>
      <c r="AS25" s="19">
        <f>'Growing stock'!AT73</f>
        <v>60.289204363619319</v>
      </c>
      <c r="AT25" s="19">
        <f>'Growing stock'!AU73</f>
        <v>60.764709517947153</v>
      </c>
      <c r="AU25" s="19">
        <f>'Growing stock'!AV73</f>
        <v>61.240214672274988</v>
      </c>
      <c r="AV25" s="19">
        <f>'Growing stock'!AW73</f>
        <v>61.715719826602786</v>
      </c>
      <c r="AW25" s="19">
        <f>'Growing stock'!AX73</f>
        <v>61.516084873374382</v>
      </c>
      <c r="AX25" s="19">
        <f>'Growing stock'!AY73</f>
        <v>61.316449920145999</v>
      </c>
      <c r="AY25" s="19">
        <f>'Growing stock'!AZ73</f>
        <v>61.116814966917616</v>
      </c>
      <c r="AZ25" s="19">
        <f>'Growing stock'!BA73</f>
        <v>60.917180013689254</v>
      </c>
      <c r="BA25" s="19">
        <f>'Growing stock'!BB73</f>
        <v>61.312242747989785</v>
      </c>
      <c r="BB25" s="19">
        <f>'Growing stock'!BC73</f>
        <v>61.70730548229028</v>
      </c>
      <c r="BC25" s="19">
        <f>'Growing stock'!BD73</f>
        <v>62.102368216590889</v>
      </c>
      <c r="BD25" s="19">
        <f>'Growing stock'!BE73</f>
        <v>62.497430950891385</v>
      </c>
      <c r="BE25" s="19">
        <f>'Growing stock'!BF73</f>
        <v>62.892493685191994</v>
      </c>
      <c r="BF25" s="19">
        <f>'Growing stock'!BG73</f>
        <v>63.287556419492489</v>
      </c>
      <c r="BG25" s="19">
        <f>'Growing stock'!BH73</f>
        <v>63.682619153792984</v>
      </c>
      <c r="BH25" s="19">
        <f>'Growing stock'!BI73</f>
        <v>64.077681888093593</v>
      </c>
      <c r="BI25" s="19">
        <f>'Growing stock'!BJ73</f>
        <v>64.472744622394089</v>
      </c>
      <c r="BJ25" s="19">
        <f>'Growing stock'!BK73</f>
        <v>64.867807356694698</v>
      </c>
      <c r="BK25" s="19">
        <f>'Growing stock'!BL73</f>
        <v>65.262870090995222</v>
      </c>
      <c r="BL25" s="19">
        <f>'Growing stock'!BM73</f>
        <v>65.561783999808995</v>
      </c>
      <c r="BM25" s="19">
        <f>'Growing stock'!BN73</f>
        <v>65.860697908622683</v>
      </c>
      <c r="BN25" s="19">
        <f>'Growing stock'!BO73</f>
        <v>66.159611817436485</v>
      </c>
      <c r="BO25" s="19">
        <f>'Growing stock'!BP73</f>
        <v>66.458525726250173</v>
      </c>
      <c r="BP25" s="19">
        <f>'Growing stock'!BQ73</f>
        <v>66.757439635063861</v>
      </c>
      <c r="BQ25" s="19">
        <f>'Growing stock'!BR73</f>
        <v>67.056353543877549</v>
      </c>
      <c r="BR25" s="19">
        <f>'Growing stock'!BS73</f>
        <v>67.355267452691351</v>
      </c>
      <c r="BS25" s="19">
        <f>'Growing stock'!BT73</f>
        <v>67.654181361505039</v>
      </c>
      <c r="BT25" s="19">
        <f>'Growing stock'!BU73</f>
        <v>67.953095270318727</v>
      </c>
      <c r="BU25" s="19">
        <f>'Growing stock'!BV73</f>
        <v>68.252009179132415</v>
      </c>
    </row>
    <row r="26" spans="1:73" s="44" customFormat="1" x14ac:dyDescent="0.35">
      <c r="A26" s="280"/>
      <c r="B26" s="92" t="s">
        <v>5</v>
      </c>
      <c r="C26" s="92" t="s">
        <v>0</v>
      </c>
      <c r="D26" s="202" t="s">
        <v>228</v>
      </c>
      <c r="E26" s="93">
        <f>'Growing stock'!F74</f>
        <v>43.166949000133812</v>
      </c>
      <c r="F26" s="93">
        <f>'Growing stock'!G74</f>
        <v>43.613243505040714</v>
      </c>
      <c r="G26" s="93">
        <f>'Growing stock'!H74</f>
        <v>44.059538009947687</v>
      </c>
      <c r="H26" s="93">
        <f>'Growing stock'!I74</f>
        <v>44.505832514854546</v>
      </c>
      <c r="I26" s="93">
        <f>'Growing stock'!J74</f>
        <v>44.952127019761519</v>
      </c>
      <c r="J26" s="93">
        <f>'Growing stock'!K74</f>
        <v>45.398421524668379</v>
      </c>
      <c r="K26" s="93">
        <f>'Growing stock'!L74</f>
        <v>45.844716029575252</v>
      </c>
      <c r="L26" s="93">
        <f>'Growing stock'!M74</f>
        <v>46.787578925223215</v>
      </c>
      <c r="M26" s="93">
        <f>'Growing stock'!N74</f>
        <v>47.730441820871192</v>
      </c>
      <c r="N26" s="93">
        <f>'Growing stock'!O74</f>
        <v>48.673304716519169</v>
      </c>
      <c r="O26" s="93">
        <f>'Growing stock'!P74</f>
        <v>49.616167612167146</v>
      </c>
      <c r="P26" s="93">
        <f>'Growing stock'!Q74</f>
        <v>50.559030507815123</v>
      </c>
      <c r="Q26" s="93">
        <f>'Growing stock'!R74</f>
        <v>51.5018934034631</v>
      </c>
      <c r="R26" s="93">
        <f>'Growing stock'!S74</f>
        <v>52.444756299111077</v>
      </c>
      <c r="S26" s="93">
        <f>'Growing stock'!T74</f>
        <v>53.387619194759054</v>
      </c>
      <c r="T26" s="93">
        <f>'Growing stock'!U74</f>
        <v>54.330482090407173</v>
      </c>
      <c r="U26" s="93">
        <f>'Growing stock'!V74</f>
        <v>54.177617321606363</v>
      </c>
      <c r="V26" s="93">
        <f>'Growing stock'!W74</f>
        <v>54.024752552805523</v>
      </c>
      <c r="W26" s="93">
        <f>'Growing stock'!X74</f>
        <v>53.871887784004741</v>
      </c>
      <c r="X26" s="19">
        <f>'Growing stock'!Y74</f>
        <v>53.719023015203902</v>
      </c>
      <c r="Y26" s="19">
        <f>'Growing stock'!Z74</f>
        <v>53.56615824640312</v>
      </c>
      <c r="Z26" s="19">
        <f>'Growing stock'!AA74</f>
        <v>53.413293477602338</v>
      </c>
      <c r="AA26" s="19">
        <f>'Growing stock'!AB74</f>
        <v>53.260428708801498</v>
      </c>
      <c r="AB26" s="19">
        <f>'Growing stock'!AC74</f>
        <v>53.107563940000716</v>
      </c>
      <c r="AC26" s="19">
        <f>'Growing stock'!AD74</f>
        <v>52.954699171199934</v>
      </c>
      <c r="AD26" s="19">
        <f>'Growing stock'!AE74</f>
        <v>52.80183440239913</v>
      </c>
      <c r="AE26" s="19">
        <f>'Growing stock'!AF74</f>
        <v>52.52644241847338</v>
      </c>
      <c r="AF26" s="19">
        <f>'Growing stock'!AG74</f>
        <v>52.251050434547665</v>
      </c>
      <c r="AG26" s="19">
        <f>'Growing stock'!AH74</f>
        <v>51.97565845062195</v>
      </c>
      <c r="AH26" s="19">
        <f>'Growing stock'!AI74</f>
        <v>51.700266466696348</v>
      </c>
      <c r="AI26" s="19">
        <f>'Growing stock'!AJ74</f>
        <v>51.424874482770633</v>
      </c>
      <c r="AJ26" s="19">
        <f>'Growing stock'!AK74</f>
        <v>51.149482498844918</v>
      </c>
      <c r="AK26" s="19">
        <f>'Growing stock'!AL74</f>
        <v>50.874090514919203</v>
      </c>
      <c r="AL26" s="19">
        <f>'Growing stock'!AM74</f>
        <v>50.598698530993495</v>
      </c>
      <c r="AM26" s="19">
        <f>'Growing stock'!AN74</f>
        <v>51.045419845546348</v>
      </c>
      <c r="AN26" s="19">
        <f>'Growing stock'!AO74</f>
        <v>51.492141160099209</v>
      </c>
      <c r="AO26" s="19">
        <f>'Growing stock'!AP74</f>
        <v>51.938862474652069</v>
      </c>
      <c r="AP26" s="19">
        <f>'Growing stock'!AQ74</f>
        <v>52.385583789204929</v>
      </c>
      <c r="AQ26" s="19">
        <f>'Growing stock'!AR74</f>
        <v>52.832305103757719</v>
      </c>
      <c r="AR26" s="19">
        <f>'Growing stock'!AS74</f>
        <v>53.125985538630175</v>
      </c>
      <c r="AS26" s="19">
        <f>'Growing stock'!AT74</f>
        <v>53.419665973502561</v>
      </c>
      <c r="AT26" s="19">
        <f>'Growing stock'!AU74</f>
        <v>53.71334640837506</v>
      </c>
      <c r="AU26" s="19">
        <f>'Growing stock'!AV74</f>
        <v>54.007026843247559</v>
      </c>
      <c r="AV26" s="19">
        <f>'Growing stock'!AW74</f>
        <v>54.300707278120008</v>
      </c>
      <c r="AW26" s="19">
        <f>'Growing stock'!AX74</f>
        <v>54.300707278120008</v>
      </c>
      <c r="AX26" s="19">
        <f>'Growing stock'!AY74</f>
        <v>54.300707278120008</v>
      </c>
      <c r="AY26" s="19">
        <f>'Growing stock'!AZ74</f>
        <v>54.300707278120008</v>
      </c>
      <c r="AZ26" s="19">
        <f>'Growing stock'!BA74</f>
        <v>54.300707278120008</v>
      </c>
      <c r="BA26" s="19">
        <f>'Growing stock'!BB74</f>
        <v>54.831805711224888</v>
      </c>
      <c r="BB26" s="19">
        <f>'Growing stock'!BC74</f>
        <v>55.362904144329605</v>
      </c>
      <c r="BC26" s="19">
        <f>'Growing stock'!BD74</f>
        <v>55.894002577434549</v>
      </c>
      <c r="BD26" s="19">
        <f>'Growing stock'!BE74</f>
        <v>56.425101010539493</v>
      </c>
      <c r="BE26" s="19">
        <f>'Growing stock'!BF74</f>
        <v>56.956199443644209</v>
      </c>
      <c r="BF26" s="19">
        <f>'Growing stock'!BG74</f>
        <v>57.487297876749153</v>
      </c>
      <c r="BG26" s="19">
        <f>'Growing stock'!BH74</f>
        <v>58.01839630985387</v>
      </c>
      <c r="BH26" s="19">
        <f>'Growing stock'!BI74</f>
        <v>58.549494742958814</v>
      </c>
      <c r="BI26" s="19">
        <f>'Growing stock'!BJ74</f>
        <v>59.080593176063758</v>
      </c>
      <c r="BJ26" s="19">
        <f>'Growing stock'!BK74</f>
        <v>59.611691609168474</v>
      </c>
      <c r="BK26" s="19">
        <f>'Growing stock'!BL74</f>
        <v>60.142790042273376</v>
      </c>
      <c r="BL26" s="19">
        <f>'Growing stock'!BM74</f>
        <v>60.388727101925781</v>
      </c>
      <c r="BM26" s="19">
        <f>'Growing stock'!BN74</f>
        <v>60.6346641615782</v>
      </c>
      <c r="BN26" s="19">
        <f>'Growing stock'!BO74</f>
        <v>60.88060122123062</v>
      </c>
      <c r="BO26" s="19">
        <f>'Growing stock'!BP74</f>
        <v>61.12653828088304</v>
      </c>
      <c r="BP26" s="19">
        <f>'Growing stock'!BQ74</f>
        <v>61.372475340535459</v>
      </c>
      <c r="BQ26" s="19">
        <f>'Growing stock'!BR74</f>
        <v>61.618412400187879</v>
      </c>
      <c r="BR26" s="19">
        <f>'Growing stock'!BS74</f>
        <v>61.864349459840298</v>
      </c>
      <c r="BS26" s="19">
        <f>'Growing stock'!BT74</f>
        <v>62.110286519492718</v>
      </c>
      <c r="BT26" s="19">
        <f>'Growing stock'!BU74</f>
        <v>62.356223579145137</v>
      </c>
      <c r="BU26" s="19">
        <f>'Growing stock'!BV74</f>
        <v>62.602160638797557</v>
      </c>
    </row>
    <row r="27" spans="1:73" s="44" customFormat="1" x14ac:dyDescent="0.35">
      <c r="A27" s="280"/>
      <c r="B27" s="92" t="s">
        <v>6</v>
      </c>
      <c r="C27" s="92" t="s">
        <v>0</v>
      </c>
      <c r="D27" s="202" t="s">
        <v>228</v>
      </c>
      <c r="E27" s="93">
        <f>'Growing stock'!F75</f>
        <v>17.82563742193026</v>
      </c>
      <c r="F27" s="93">
        <f>'Growing stock'!G75</f>
        <v>18.116195685375942</v>
      </c>
      <c r="G27" s="93">
        <f>'Growing stock'!H75</f>
        <v>18.406753948821688</v>
      </c>
      <c r="H27" s="93">
        <f>'Growing stock'!I75</f>
        <v>18.69731221226732</v>
      </c>
      <c r="I27" s="93">
        <f>'Growing stock'!J75</f>
        <v>18.987870475712953</v>
      </c>
      <c r="J27" s="93">
        <f>'Growing stock'!K75</f>
        <v>19.278428739158699</v>
      </c>
      <c r="K27" s="93">
        <f>'Growing stock'!L75</f>
        <v>19.568987002604267</v>
      </c>
      <c r="L27" s="93">
        <f>'Growing stock'!M75</f>
        <v>19.588701773080519</v>
      </c>
      <c r="M27" s="93">
        <f>'Growing stock'!N75</f>
        <v>19.608416543556775</v>
      </c>
      <c r="N27" s="93">
        <f>'Growing stock'!O75</f>
        <v>19.62813131403303</v>
      </c>
      <c r="O27" s="93">
        <f>'Growing stock'!P75</f>
        <v>19.647846084509279</v>
      </c>
      <c r="P27" s="93">
        <f>'Growing stock'!Q75</f>
        <v>19.667560854985535</v>
      </c>
      <c r="Q27" s="93">
        <f>'Growing stock'!R75</f>
        <v>19.68727562546179</v>
      </c>
      <c r="R27" s="93">
        <f>'Growing stock'!S75</f>
        <v>19.706990395938039</v>
      </c>
      <c r="S27" s="93">
        <f>'Growing stock'!T75</f>
        <v>19.726705166414295</v>
      </c>
      <c r="T27" s="93">
        <f>'Growing stock'!U75</f>
        <v>19.746419936890547</v>
      </c>
      <c r="U27" s="93">
        <f>'Growing stock'!V75</f>
        <v>20.084457381415405</v>
      </c>
      <c r="V27" s="93">
        <f>'Growing stock'!W75</f>
        <v>20.422494825940248</v>
      </c>
      <c r="W27" s="93">
        <f>'Growing stock'!X75</f>
        <v>20.760532270464978</v>
      </c>
      <c r="X27" s="19">
        <f>'Growing stock'!Y75</f>
        <v>21.098569714989821</v>
      </c>
      <c r="Y27" s="19">
        <f>'Growing stock'!Z75</f>
        <v>21.436607159514665</v>
      </c>
      <c r="Z27" s="19">
        <f>'Growing stock'!AA75</f>
        <v>21.774644604039509</v>
      </c>
      <c r="AA27" s="19">
        <f>'Growing stock'!AB75</f>
        <v>22.112682048564352</v>
      </c>
      <c r="AB27" s="19">
        <f>'Growing stock'!AC75</f>
        <v>22.450719493089082</v>
      </c>
      <c r="AC27" s="19">
        <f>'Growing stock'!AD75</f>
        <v>22.788756937613925</v>
      </c>
      <c r="AD27" s="19">
        <f>'Growing stock'!AE75</f>
        <v>23.126794382138744</v>
      </c>
      <c r="AE27" s="19">
        <f>'Growing stock'!AF75</f>
        <v>23.411049985074442</v>
      </c>
      <c r="AF27" s="19">
        <f>'Growing stock'!AG75</f>
        <v>23.695305588010001</v>
      </c>
      <c r="AG27" s="19">
        <f>'Growing stock'!AH75</f>
        <v>23.97956119094556</v>
      </c>
      <c r="AH27" s="19">
        <f>'Growing stock'!AI75</f>
        <v>24.263816793881119</v>
      </c>
      <c r="AI27" s="19">
        <f>'Growing stock'!AJ75</f>
        <v>24.548072396816792</v>
      </c>
      <c r="AJ27" s="19">
        <f>'Growing stock'!AK75</f>
        <v>24.832327999752351</v>
      </c>
      <c r="AK27" s="19">
        <f>'Growing stock'!AL75</f>
        <v>25.116583602687911</v>
      </c>
      <c r="AL27" s="19">
        <f>'Growing stock'!AM75</f>
        <v>25.400839205623399</v>
      </c>
      <c r="AM27" s="19">
        <f>'Growing stock'!AN75</f>
        <v>25.929196322434791</v>
      </c>
      <c r="AN27" s="19">
        <f>'Growing stock'!AO75</f>
        <v>26.457553439246112</v>
      </c>
      <c r="AO27" s="19">
        <f>'Growing stock'!AP75</f>
        <v>26.985910556057661</v>
      </c>
      <c r="AP27" s="19">
        <f>'Growing stock'!AQ75</f>
        <v>27.514267672868982</v>
      </c>
      <c r="AQ27" s="19">
        <f>'Growing stock'!AR75</f>
        <v>28.042624789680318</v>
      </c>
      <c r="AR27" s="19">
        <f>'Growing stock'!AS75</f>
        <v>28.548633256339258</v>
      </c>
      <c r="AS27" s="19">
        <f>'Growing stock'!AT75</f>
        <v>29.054641722998213</v>
      </c>
      <c r="AT27" s="19">
        <f>'Growing stock'!AU75</f>
        <v>29.560650189657281</v>
      </c>
      <c r="AU27" s="19">
        <f>'Growing stock'!AV75</f>
        <v>30.066658656316235</v>
      </c>
      <c r="AV27" s="19">
        <f>'Growing stock'!AW75</f>
        <v>30.57266712297513</v>
      </c>
      <c r="AW27" s="19">
        <f>'Growing stock'!AX75</f>
        <v>30.458590006844645</v>
      </c>
      <c r="AX27" s="19">
        <f>'Growing stock'!AY75</f>
        <v>30.344512890714128</v>
      </c>
      <c r="AY27" s="19">
        <f>'Growing stock'!AZ75</f>
        <v>30.230435774583611</v>
      </c>
      <c r="AZ27" s="19">
        <f>'Growing stock'!BA75</f>
        <v>30.116358658453116</v>
      </c>
      <c r="BA27" s="19">
        <f>'Growing stock'!BB75</f>
        <v>30.277815385799158</v>
      </c>
      <c r="BB27" s="19">
        <f>'Growing stock'!BC75</f>
        <v>30.43927211314525</v>
      </c>
      <c r="BC27" s="19">
        <f>'Growing stock'!BD75</f>
        <v>30.600728840491342</v>
      </c>
      <c r="BD27" s="19">
        <f>'Growing stock'!BE75</f>
        <v>30.762185567837378</v>
      </c>
      <c r="BE27" s="19">
        <f>'Growing stock'!BF75</f>
        <v>30.92364229518347</v>
      </c>
      <c r="BF27" s="19">
        <f>'Growing stock'!BG75</f>
        <v>31.085099022529505</v>
      </c>
      <c r="BG27" s="19">
        <f>'Growing stock'!BH75</f>
        <v>31.246555749875597</v>
      </c>
      <c r="BH27" s="19">
        <f>'Growing stock'!BI75</f>
        <v>31.408012477221632</v>
      </c>
      <c r="BI27" s="19">
        <f>'Growing stock'!BJ75</f>
        <v>31.569469204567724</v>
      </c>
      <c r="BJ27" s="19">
        <f>'Growing stock'!BK75</f>
        <v>31.730925931913816</v>
      </c>
      <c r="BK27" s="19">
        <f>'Growing stock'!BL75</f>
        <v>31.892382659259862</v>
      </c>
      <c r="BL27" s="19">
        <f>'Growing stock'!BM75</f>
        <v>32.146101587284875</v>
      </c>
      <c r="BM27" s="19">
        <f>'Growing stock'!BN75</f>
        <v>32.399820515310012</v>
      </c>
      <c r="BN27" s="19">
        <f>'Growing stock'!BO75</f>
        <v>32.653539443335035</v>
      </c>
      <c r="BO27" s="19">
        <f>'Growing stock'!BP75</f>
        <v>32.907258371360058</v>
      </c>
      <c r="BP27" s="19">
        <f>'Growing stock'!BQ75</f>
        <v>33.160977299385195</v>
      </c>
      <c r="BQ27" s="19">
        <f>'Growing stock'!BR75</f>
        <v>33.414696227410218</v>
      </c>
      <c r="BR27" s="19">
        <f>'Growing stock'!BS75</f>
        <v>33.668415155435355</v>
      </c>
      <c r="BS27" s="19">
        <f>'Growing stock'!BT75</f>
        <v>33.922134083460378</v>
      </c>
      <c r="BT27" s="19">
        <f>'Growing stock'!BU75</f>
        <v>34.175853011485401</v>
      </c>
      <c r="BU27" s="19">
        <f>'Growing stock'!BV75</f>
        <v>34.429571939510517</v>
      </c>
    </row>
    <row r="28" spans="1:73" s="44" customFormat="1" x14ac:dyDescent="0.35">
      <c r="A28" s="280"/>
      <c r="B28" s="92" t="s">
        <v>4</v>
      </c>
      <c r="C28" s="92" t="s">
        <v>2</v>
      </c>
      <c r="D28" s="202" t="s">
        <v>228</v>
      </c>
      <c r="E28" s="93">
        <f>'Growing stock'!F78</f>
        <v>26.956809750077923</v>
      </c>
      <c r="F28" s="93">
        <f>'Growing stock'!G78</f>
        <v>27.158171170142225</v>
      </c>
      <c r="G28" s="93">
        <f>'Growing stock'!H78</f>
        <v>27.359532590206527</v>
      </c>
      <c r="H28" s="93">
        <f>'Growing stock'!I78</f>
        <v>27.560894010270772</v>
      </c>
      <c r="I28" s="93">
        <f>'Growing stock'!J78</f>
        <v>27.762255430335074</v>
      </c>
      <c r="J28" s="93">
        <f>'Growing stock'!K78</f>
        <v>27.963616850399376</v>
      </c>
      <c r="K28" s="93">
        <f>'Growing stock'!L78</f>
        <v>28.164978270463664</v>
      </c>
      <c r="L28" s="93">
        <f>'Growing stock'!M78</f>
        <v>27.884795364167871</v>
      </c>
      <c r="M28" s="93">
        <f>'Growing stock'!N78</f>
        <v>27.604612457872008</v>
      </c>
      <c r="N28" s="93">
        <f>'Growing stock'!O78</f>
        <v>27.324429551576145</v>
      </c>
      <c r="O28" s="93">
        <f>'Growing stock'!P78</f>
        <v>27.044246645280396</v>
      </c>
      <c r="P28" s="93">
        <f>'Growing stock'!Q78</f>
        <v>26.764063738984532</v>
      </c>
      <c r="Q28" s="93">
        <f>'Growing stock'!R78</f>
        <v>26.483880832688783</v>
      </c>
      <c r="R28" s="93">
        <f>'Growing stock'!S78</f>
        <v>26.20369792639292</v>
      </c>
      <c r="S28" s="93">
        <f>'Growing stock'!T78</f>
        <v>25.92351502009717</v>
      </c>
      <c r="T28" s="93">
        <f>'Growing stock'!U78</f>
        <v>25.643332113801325</v>
      </c>
      <c r="U28" s="93">
        <f>'Growing stock'!V78</f>
        <v>26.78432384181815</v>
      </c>
      <c r="V28" s="93">
        <f>'Growing stock'!W78</f>
        <v>27.925315569835675</v>
      </c>
      <c r="W28" s="93">
        <f>'Growing stock'!X78</f>
        <v>29.066307297852745</v>
      </c>
      <c r="X28" s="19">
        <f>'Growing stock'!Y78</f>
        <v>30.20729902587027</v>
      </c>
      <c r="Y28" s="19">
        <f>'Growing stock'!Z78</f>
        <v>31.348290753887795</v>
      </c>
      <c r="Z28" s="19">
        <f>'Growing stock'!AA78</f>
        <v>32.489282481904866</v>
      </c>
      <c r="AA28" s="19">
        <f>'Growing stock'!AB78</f>
        <v>33.630274209922391</v>
      </c>
      <c r="AB28" s="19">
        <f>'Growing stock'!AC78</f>
        <v>34.771265937939461</v>
      </c>
      <c r="AC28" s="19">
        <f>'Growing stock'!AD78</f>
        <v>35.912257665956986</v>
      </c>
      <c r="AD28" s="19">
        <f>'Growing stock'!AE78</f>
        <v>37.053249393974617</v>
      </c>
      <c r="AE28" s="19">
        <f>'Growing stock'!AF78</f>
        <v>37.484357124110034</v>
      </c>
      <c r="AF28" s="19">
        <f>'Growing stock'!AG78</f>
        <v>37.915464854245442</v>
      </c>
      <c r="AG28" s="19">
        <f>'Growing stock'!AH78</f>
        <v>38.346572584380851</v>
      </c>
      <c r="AH28" s="19">
        <f>'Growing stock'!AI78</f>
        <v>38.77768031451626</v>
      </c>
      <c r="AI28" s="19">
        <f>'Growing stock'!AJ78</f>
        <v>39.208788044651669</v>
      </c>
      <c r="AJ28" s="19">
        <f>'Growing stock'!AK78</f>
        <v>39.639895774787078</v>
      </c>
      <c r="AK28" s="19">
        <f>'Growing stock'!AL78</f>
        <v>40.071003504922487</v>
      </c>
      <c r="AL28" s="19">
        <f>'Growing stock'!AM78</f>
        <v>40.502111235057797</v>
      </c>
      <c r="AM28" s="19">
        <f>'Growing stock'!AN78</f>
        <v>40.914373850376364</v>
      </c>
      <c r="AN28" s="19">
        <f>'Growing stock'!AO78</f>
        <v>41.32663646569506</v>
      </c>
      <c r="AO28" s="19">
        <f>'Growing stock'!AP78</f>
        <v>41.738899081013642</v>
      </c>
      <c r="AP28" s="19">
        <f>'Growing stock'!AQ78</f>
        <v>42.151161696332224</v>
      </c>
      <c r="AQ28" s="19">
        <f>'Growing stock'!AR78</f>
        <v>42.563424311650834</v>
      </c>
      <c r="AR28" s="19">
        <f>'Growing stock'!AS78</f>
        <v>43.175945768585052</v>
      </c>
      <c r="AS28" s="19">
        <f>'Growing stock'!AT78</f>
        <v>43.788467225519071</v>
      </c>
      <c r="AT28" s="19">
        <f>'Growing stock'!AU78</f>
        <v>44.400988682453317</v>
      </c>
      <c r="AU28" s="19">
        <f>'Growing stock'!AV78</f>
        <v>45.013510139387563</v>
      </c>
      <c r="AV28" s="19">
        <f>'Growing stock'!AW78</f>
        <v>45.626031596321624</v>
      </c>
      <c r="AW28" s="19">
        <f>'Growing stock'!AX78</f>
        <v>46.303937750530395</v>
      </c>
      <c r="AX28" s="19">
        <f>'Growing stock'!AY78</f>
        <v>46.981843904739435</v>
      </c>
      <c r="AY28" s="19">
        <f>'Growing stock'!AZ78</f>
        <v>47.659750058948248</v>
      </c>
      <c r="AZ28" s="19">
        <f>'Growing stock'!BA78</f>
        <v>48.337656213157281</v>
      </c>
      <c r="BA28" s="19">
        <f>'Growing stock'!BB78</f>
        <v>48.558773490032479</v>
      </c>
      <c r="BB28" s="19">
        <f>'Growing stock'!BC78</f>
        <v>48.77989076690767</v>
      </c>
      <c r="BC28" s="19">
        <f>'Growing stock'!BD78</f>
        <v>49.001008043782917</v>
      </c>
      <c r="BD28" s="19">
        <f>'Growing stock'!BE78</f>
        <v>49.222125320658108</v>
      </c>
      <c r="BE28" s="19">
        <f>'Growing stock'!BF78</f>
        <v>49.443242597533299</v>
      </c>
      <c r="BF28" s="19">
        <f>'Growing stock'!BG78</f>
        <v>49.664359874408547</v>
      </c>
      <c r="BG28" s="19">
        <f>'Growing stock'!BH78</f>
        <v>49.885477151283737</v>
      </c>
      <c r="BH28" s="19">
        <f>'Growing stock'!BI78</f>
        <v>50.106594428158985</v>
      </c>
      <c r="BI28" s="19">
        <f>'Growing stock'!BJ78</f>
        <v>50.327711705034176</v>
      </c>
      <c r="BJ28" s="19">
        <f>'Growing stock'!BK78</f>
        <v>50.548828981909367</v>
      </c>
      <c r="BK28" s="19">
        <f>'Growing stock'!BL78</f>
        <v>50.769946258784621</v>
      </c>
      <c r="BL28" s="19">
        <f>'Growing stock'!BM78</f>
        <v>51.002480363786731</v>
      </c>
      <c r="BM28" s="19">
        <f>'Growing stock'!BN78</f>
        <v>51.235014468788791</v>
      </c>
      <c r="BN28" s="19">
        <f>'Growing stock'!BO78</f>
        <v>51.46754857379085</v>
      </c>
      <c r="BO28" s="19">
        <f>'Growing stock'!BP78</f>
        <v>51.70008267879291</v>
      </c>
      <c r="BP28" s="19">
        <f>'Growing stock'!BQ78</f>
        <v>51.93261678379497</v>
      </c>
      <c r="BQ28" s="19">
        <f>'Growing stock'!BR78</f>
        <v>52.165150888797029</v>
      </c>
      <c r="BR28" s="19">
        <f>'Growing stock'!BS78</f>
        <v>52.397684993799089</v>
      </c>
      <c r="BS28" s="19">
        <f>'Growing stock'!BT78</f>
        <v>52.630219098801149</v>
      </c>
      <c r="BT28" s="19">
        <f>'Growing stock'!BU78</f>
        <v>52.862753203803265</v>
      </c>
      <c r="BU28" s="19">
        <f>'Growing stock'!BV78</f>
        <v>53.095287308805297</v>
      </c>
    </row>
    <row r="29" spans="1:73" s="44" customFormat="1" x14ac:dyDescent="0.35">
      <c r="A29" s="280"/>
      <c r="B29" s="92" t="s">
        <v>5</v>
      </c>
      <c r="C29" s="92" t="s">
        <v>2</v>
      </c>
      <c r="D29" s="202" t="s">
        <v>228</v>
      </c>
      <c r="E29" s="93">
        <f>'Growing stock'!F79</f>
        <v>12.393935517277207</v>
      </c>
      <c r="F29" s="93">
        <f>'Growing stock'!G79</f>
        <v>12.199379552761798</v>
      </c>
      <c r="G29" s="93">
        <f>'Growing stock'!H79</f>
        <v>12.004823588246438</v>
      </c>
      <c r="H29" s="93">
        <f>'Growing stock'!I79</f>
        <v>11.810267623731022</v>
      </c>
      <c r="I29" s="93">
        <f>'Growing stock'!J79</f>
        <v>11.615711659215606</v>
      </c>
      <c r="J29" s="93">
        <f>'Growing stock'!K79</f>
        <v>11.421155694700246</v>
      </c>
      <c r="K29" s="93">
        <f>'Growing stock'!L79</f>
        <v>11.226599730184816</v>
      </c>
      <c r="L29" s="93">
        <f>'Growing stock'!M79</f>
        <v>11.122340372165809</v>
      </c>
      <c r="M29" s="93">
        <f>'Growing stock'!N79</f>
        <v>11.018081014146787</v>
      </c>
      <c r="N29" s="93">
        <f>'Growing stock'!O79</f>
        <v>10.913821656127794</v>
      </c>
      <c r="O29" s="93">
        <f>'Growing stock'!P79</f>
        <v>10.809562298108773</v>
      </c>
      <c r="P29" s="93">
        <f>'Growing stock'!Q79</f>
        <v>10.705302940089751</v>
      </c>
      <c r="Q29" s="93">
        <f>'Growing stock'!R79</f>
        <v>10.601043582070758</v>
      </c>
      <c r="R29" s="93">
        <f>'Growing stock'!S79</f>
        <v>10.496784224051737</v>
      </c>
      <c r="S29" s="93">
        <f>'Growing stock'!T79</f>
        <v>10.392524866032744</v>
      </c>
      <c r="T29" s="93">
        <f>'Growing stock'!U79</f>
        <v>10.288265508013726</v>
      </c>
      <c r="U29" s="93">
        <f>'Growing stock'!V79</f>
        <v>10.569910038825469</v>
      </c>
      <c r="V29" s="93">
        <f>'Growing stock'!W79</f>
        <v>10.851554569637074</v>
      </c>
      <c r="W29" s="93">
        <f>'Growing stock'!X79</f>
        <v>11.133199100448792</v>
      </c>
      <c r="X29" s="19">
        <f>'Growing stock'!Y79</f>
        <v>11.414843631260396</v>
      </c>
      <c r="Y29" s="19">
        <f>'Growing stock'!Z79</f>
        <v>11.696488162072114</v>
      </c>
      <c r="Z29" s="19">
        <f>'Growing stock'!AA79</f>
        <v>11.978132692883719</v>
      </c>
      <c r="AA29" s="19">
        <f>'Growing stock'!AB79</f>
        <v>12.259777223695437</v>
      </c>
      <c r="AB29" s="19">
        <f>'Growing stock'!AC79</f>
        <v>12.541421754507041</v>
      </c>
      <c r="AC29" s="19">
        <f>'Growing stock'!AD79</f>
        <v>12.82306628531876</v>
      </c>
      <c r="AD29" s="19">
        <f>'Growing stock'!AE79</f>
        <v>13.104710816130414</v>
      </c>
      <c r="AE29" s="19">
        <f>'Growing stock'!AF79</f>
        <v>13.036362200002372</v>
      </c>
      <c r="AF29" s="19">
        <f>'Growing stock'!AG79</f>
        <v>12.968013583874324</v>
      </c>
      <c r="AG29" s="19">
        <f>'Growing stock'!AH79</f>
        <v>12.899664967746276</v>
      </c>
      <c r="AH29" s="19">
        <f>'Growing stock'!AI79</f>
        <v>12.831316351618199</v>
      </c>
      <c r="AI29" s="19">
        <f>'Growing stock'!AJ79</f>
        <v>12.76296773549015</v>
      </c>
      <c r="AJ29" s="19">
        <f>'Growing stock'!AK79</f>
        <v>12.694619119362102</v>
      </c>
      <c r="AK29" s="19">
        <f>'Growing stock'!AL79</f>
        <v>12.626270503234025</v>
      </c>
      <c r="AL29" s="19">
        <f>'Growing stock'!AM79</f>
        <v>12.557921887105959</v>
      </c>
      <c r="AM29" s="19">
        <f>'Growing stock'!AN79</f>
        <v>12.763663468564175</v>
      </c>
      <c r="AN29" s="19">
        <f>'Growing stock'!AO79</f>
        <v>12.969405050022374</v>
      </c>
      <c r="AO29" s="19">
        <f>'Growing stock'!AP79</f>
        <v>13.175146631480629</v>
      </c>
      <c r="AP29" s="19">
        <f>'Growing stock'!AQ79</f>
        <v>13.380888212938828</v>
      </c>
      <c r="AQ29" s="19">
        <f>'Growing stock'!AR79</f>
        <v>13.586629794397018</v>
      </c>
      <c r="AR29" s="19">
        <f>'Growing stock'!AS79</f>
        <v>13.722404519318616</v>
      </c>
      <c r="AS29" s="19">
        <f>'Growing stock'!AT79</f>
        <v>13.858179244240205</v>
      </c>
      <c r="AT29" s="19">
        <f>'Growing stock'!AU79</f>
        <v>13.993953969161794</v>
      </c>
      <c r="AU29" s="19">
        <f>'Growing stock'!AV79</f>
        <v>14.129728694083383</v>
      </c>
      <c r="AV29" s="19">
        <f>'Growing stock'!AW79</f>
        <v>14.265503419004952</v>
      </c>
      <c r="AW29" s="19">
        <f>'Growing stock'!AX79</f>
        <v>14.353925960858305</v>
      </c>
      <c r="AX29" s="19">
        <f>'Growing stock'!AY79</f>
        <v>14.442348502711639</v>
      </c>
      <c r="AY29" s="19">
        <f>'Growing stock'!AZ79</f>
        <v>14.530771044565</v>
      </c>
      <c r="AZ29" s="19">
        <f>'Growing stock'!BA79</f>
        <v>14.619193586418298</v>
      </c>
      <c r="BA29" s="19">
        <f>'Growing stock'!BB79</f>
        <v>14.733299669444136</v>
      </c>
      <c r="BB29" s="19">
        <f>'Growing stock'!BC79</f>
        <v>14.847405752469967</v>
      </c>
      <c r="BC29" s="19">
        <f>'Growing stock'!BD79</f>
        <v>14.961511835495827</v>
      </c>
      <c r="BD29" s="19">
        <f>'Growing stock'!BE79</f>
        <v>15.075617918521658</v>
      </c>
      <c r="BE29" s="19">
        <f>'Growing stock'!BF79</f>
        <v>15.189724001547489</v>
      </c>
      <c r="BF29" s="19">
        <f>'Growing stock'!BG79</f>
        <v>15.303830084573349</v>
      </c>
      <c r="BG29" s="19">
        <f>'Growing stock'!BH79</f>
        <v>15.41793616759918</v>
      </c>
      <c r="BH29" s="19">
        <f>'Growing stock'!BI79</f>
        <v>15.53204225062504</v>
      </c>
      <c r="BI29" s="19">
        <f>'Growing stock'!BJ79</f>
        <v>15.646148333650871</v>
      </c>
      <c r="BJ29" s="19">
        <f>'Growing stock'!BK79</f>
        <v>15.760254416676702</v>
      </c>
      <c r="BK29" s="19">
        <f>'Growing stock'!BL79</f>
        <v>15.87436049970256</v>
      </c>
      <c r="BL29" s="19">
        <f>'Growing stock'!BM79</f>
        <v>15.939274241522924</v>
      </c>
      <c r="BM29" s="19">
        <f>'Growing stock'!BN79</f>
        <v>16.004187983343257</v>
      </c>
      <c r="BN29" s="19">
        <f>'Growing stock'!BO79</f>
        <v>16.06910172516362</v>
      </c>
      <c r="BO29" s="19">
        <f>'Growing stock'!BP79</f>
        <v>16.134015466983954</v>
      </c>
      <c r="BP29" s="19">
        <f>'Growing stock'!BQ79</f>
        <v>16.198929208804287</v>
      </c>
      <c r="BQ29" s="19">
        <f>'Growing stock'!BR79</f>
        <v>16.26384295062465</v>
      </c>
      <c r="BR29" s="19">
        <f>'Growing stock'!BS79</f>
        <v>16.328756692444983</v>
      </c>
      <c r="BS29" s="19">
        <f>'Growing stock'!BT79</f>
        <v>16.393670434265346</v>
      </c>
      <c r="BT29" s="19">
        <f>'Growing stock'!BU79</f>
        <v>16.458584176085679</v>
      </c>
      <c r="BU29" s="19">
        <f>'Growing stock'!BV79</f>
        <v>16.52349791790601</v>
      </c>
    </row>
    <row r="30" spans="1:73" s="44" customFormat="1" x14ac:dyDescent="0.35">
      <c r="A30" s="281"/>
      <c r="B30" s="92" t="s">
        <v>6</v>
      </c>
      <c r="C30" s="92" t="s">
        <v>2</v>
      </c>
      <c r="D30" s="202" t="s">
        <v>228</v>
      </c>
      <c r="E30" s="93">
        <f>'Growing stock'!F80</f>
        <v>8.365906474162113</v>
      </c>
      <c r="F30" s="93">
        <f>'Growing stock'!G80</f>
        <v>8.4323597459924571</v>
      </c>
      <c r="G30" s="93">
        <f>'Growing stock'!H80</f>
        <v>8.4988130178228261</v>
      </c>
      <c r="H30" s="93">
        <f>'Growing stock'!I80</f>
        <v>8.565266289653195</v>
      </c>
      <c r="I30" s="93">
        <f>'Growing stock'!J80</f>
        <v>8.631719561483564</v>
      </c>
      <c r="J30" s="93">
        <f>'Growing stock'!K80</f>
        <v>8.6981728333139046</v>
      </c>
      <c r="K30" s="93">
        <f>'Growing stock'!L80</f>
        <v>8.764626105144286</v>
      </c>
      <c r="L30" s="93">
        <f>'Growing stock'!M80</f>
        <v>8.5557884543566729</v>
      </c>
      <c r="M30" s="93">
        <f>'Growing stock'!N80</f>
        <v>8.3469508035691433</v>
      </c>
      <c r="N30" s="93">
        <f>'Growing stock'!O80</f>
        <v>8.1381131527815569</v>
      </c>
      <c r="O30" s="93">
        <f>'Growing stock'!P80</f>
        <v>7.9292755019939705</v>
      </c>
      <c r="P30" s="93">
        <f>'Growing stock'!Q80</f>
        <v>7.720437851206384</v>
      </c>
      <c r="Q30" s="93">
        <f>'Growing stock'!R80</f>
        <v>7.5116002004187976</v>
      </c>
      <c r="R30" s="93">
        <f>'Growing stock'!S80</f>
        <v>7.3027625496312112</v>
      </c>
      <c r="S30" s="93">
        <f>'Growing stock'!T80</f>
        <v>7.0939248988436248</v>
      </c>
      <c r="T30" s="93">
        <f>'Growing stock'!U80</f>
        <v>6.8850872480560703</v>
      </c>
      <c r="U30" s="93">
        <f>'Growing stock'!V80</f>
        <v>7.0881518497733964</v>
      </c>
      <c r="V30" s="93">
        <f>'Growing stock'!W80</f>
        <v>7.2912164514907545</v>
      </c>
      <c r="W30" s="93">
        <f>'Growing stock'!X80</f>
        <v>7.4942810532081126</v>
      </c>
      <c r="X30" s="19">
        <f>'Growing stock'!Y80</f>
        <v>7.6973456549254706</v>
      </c>
      <c r="Y30" s="19">
        <f>'Growing stock'!Z80</f>
        <v>7.9004102566428287</v>
      </c>
      <c r="Z30" s="19">
        <f>'Growing stock'!AA80</f>
        <v>8.1034748583601868</v>
      </c>
      <c r="AA30" s="19">
        <f>'Growing stock'!AB80</f>
        <v>8.306539460077488</v>
      </c>
      <c r="AB30" s="19">
        <f>'Growing stock'!AC80</f>
        <v>8.5096040617948461</v>
      </c>
      <c r="AC30" s="19">
        <f>'Growing stock'!AD80</f>
        <v>8.7126686635122041</v>
      </c>
      <c r="AD30" s="19">
        <f>'Growing stock'!AE80</f>
        <v>8.9157332652295747</v>
      </c>
      <c r="AE30" s="19">
        <f>'Growing stock'!AF80</f>
        <v>9.0253181516191319</v>
      </c>
      <c r="AF30" s="19">
        <f>'Growing stock'!AG80</f>
        <v>9.1349030380086447</v>
      </c>
      <c r="AG30" s="19">
        <f>'Growing stock'!AH80</f>
        <v>9.2444879243981859</v>
      </c>
      <c r="AH30" s="19">
        <f>'Growing stock'!AI80</f>
        <v>9.3540728107876987</v>
      </c>
      <c r="AI30" s="19">
        <f>'Growing stock'!AJ80</f>
        <v>9.4636576971772399</v>
      </c>
      <c r="AJ30" s="19">
        <f>'Growing stock'!AK80</f>
        <v>9.5732425835667527</v>
      </c>
      <c r="AK30" s="19">
        <f>'Growing stock'!AL80</f>
        <v>9.682827469956294</v>
      </c>
      <c r="AL30" s="19">
        <f>'Growing stock'!AM80</f>
        <v>9.7924123563458032</v>
      </c>
      <c r="AM30" s="19">
        <f>'Growing stock'!AN80</f>
        <v>9.9500775344694148</v>
      </c>
      <c r="AN30" s="19">
        <f>'Growing stock'!AO80</f>
        <v>10.107742712593108</v>
      </c>
      <c r="AO30" s="19">
        <f>'Growing stock'!AP80</f>
        <v>10.265407890716745</v>
      </c>
      <c r="AP30" s="19">
        <f>'Growing stock'!AQ80</f>
        <v>10.423073068840381</v>
      </c>
      <c r="AQ30" s="19">
        <f>'Growing stock'!AR80</f>
        <v>10.580738246964049</v>
      </c>
      <c r="AR30" s="19">
        <f>'Growing stock'!AS80</f>
        <v>10.657469635533971</v>
      </c>
      <c r="AS30" s="19">
        <f>'Growing stock'!AT80</f>
        <v>10.734201024103925</v>
      </c>
      <c r="AT30" s="19">
        <f>'Growing stock'!AU80</f>
        <v>10.81093241267385</v>
      </c>
      <c r="AU30" s="19">
        <f>'Growing stock'!AV80</f>
        <v>10.887663801243775</v>
      </c>
      <c r="AV30" s="19">
        <f>'Growing stock'!AW80</f>
        <v>10.964395189813724</v>
      </c>
      <c r="AW30" s="19">
        <f>'Growing stock'!AX80</f>
        <v>10.993869370431497</v>
      </c>
      <c r="AX30" s="19">
        <f>'Growing stock'!AY80</f>
        <v>11.02334355104928</v>
      </c>
      <c r="AY30" s="19">
        <f>'Growing stock'!AZ80</f>
        <v>11.052817731667062</v>
      </c>
      <c r="AZ30" s="19">
        <f>'Growing stock'!BA80</f>
        <v>11.082291912284839</v>
      </c>
      <c r="BA30" s="19">
        <f>'Growing stock'!BB80</f>
        <v>11.120773397883113</v>
      </c>
      <c r="BB30" s="19">
        <f>'Growing stock'!BC80</f>
        <v>11.159254883481381</v>
      </c>
      <c r="BC30" s="19">
        <f>'Growing stock'!BD80</f>
        <v>11.197736369079664</v>
      </c>
      <c r="BD30" s="19">
        <f>'Growing stock'!BE80</f>
        <v>11.236217854677946</v>
      </c>
      <c r="BE30" s="19">
        <f>'Growing stock'!BF80</f>
        <v>11.274699340276229</v>
      </c>
      <c r="BF30" s="19">
        <f>'Growing stock'!BG80</f>
        <v>11.313180825874511</v>
      </c>
      <c r="BG30" s="19">
        <f>'Growing stock'!BH80</f>
        <v>11.351662311472779</v>
      </c>
      <c r="BH30" s="19">
        <f>'Growing stock'!BI80</f>
        <v>11.390143797071062</v>
      </c>
      <c r="BI30" s="19">
        <f>'Growing stock'!BJ80</f>
        <v>11.428625282669344</v>
      </c>
      <c r="BJ30" s="19">
        <f>'Growing stock'!BK80</f>
        <v>11.467106768267627</v>
      </c>
      <c r="BK30" s="19">
        <f>'Growing stock'!BL80</f>
        <v>11.505588253865916</v>
      </c>
      <c r="BL30" s="19">
        <f>'Growing stock'!BM80</f>
        <v>11.597120628516535</v>
      </c>
      <c r="BM30" s="19">
        <f>'Growing stock'!BN80</f>
        <v>11.688653003167161</v>
      </c>
      <c r="BN30" s="19">
        <f>'Growing stock'!BO80</f>
        <v>11.780185377817816</v>
      </c>
      <c r="BO30" s="19">
        <f>'Growing stock'!BP80</f>
        <v>11.871717752468442</v>
      </c>
      <c r="BP30" s="19">
        <f>'Growing stock'!BQ80</f>
        <v>11.963250127119068</v>
      </c>
      <c r="BQ30" s="19">
        <f>'Growing stock'!BR80</f>
        <v>12.054782501769694</v>
      </c>
      <c r="BR30" s="19">
        <f>'Growing stock'!BS80</f>
        <v>12.14631487642032</v>
      </c>
      <c r="BS30" s="19">
        <f>'Growing stock'!BT80</f>
        <v>12.237847251070946</v>
      </c>
      <c r="BT30" s="19">
        <f>'Growing stock'!BU80</f>
        <v>12.3293796257216</v>
      </c>
      <c r="BU30" s="19">
        <f>'Growing stock'!BV80</f>
        <v>12.420912000372219</v>
      </c>
    </row>
    <row r="31" spans="1:73" s="44" customFormat="1" x14ac:dyDescent="0.35">
      <c r="D31" s="203"/>
    </row>
    <row r="32" spans="1:73" s="44" customFormat="1" x14ac:dyDescent="0.35">
      <c r="A32" s="282" t="s">
        <v>16</v>
      </c>
      <c r="B32" s="92" t="s">
        <v>8</v>
      </c>
      <c r="C32" s="205" t="s">
        <v>0</v>
      </c>
      <c r="D32" s="222" t="s">
        <v>228</v>
      </c>
      <c r="E32" s="45">
        <f>E34/2</f>
        <v>8.0015000000000001</v>
      </c>
      <c r="F32" s="45">
        <f t="shared" ref="F32:BQ32" si="13">F34/2</f>
        <v>8.0015000000000001</v>
      </c>
      <c r="G32" s="45">
        <f t="shared" si="13"/>
        <v>8.0015000000000001</v>
      </c>
      <c r="H32" s="45">
        <f t="shared" si="13"/>
        <v>8.0015000000000001</v>
      </c>
      <c r="I32" s="45">
        <f t="shared" si="13"/>
        <v>8.0015000000000001</v>
      </c>
      <c r="J32" s="45">
        <f t="shared" si="13"/>
        <v>8.0015000000000001</v>
      </c>
      <c r="K32" s="45">
        <f t="shared" si="13"/>
        <v>8.0015000000000001</v>
      </c>
      <c r="L32" s="45">
        <f t="shared" si="13"/>
        <v>8.0015000000000001</v>
      </c>
      <c r="M32" s="45">
        <f t="shared" si="13"/>
        <v>8.0015000000000001</v>
      </c>
      <c r="N32" s="45">
        <f t="shared" si="13"/>
        <v>8.0015000000000001</v>
      </c>
      <c r="O32" s="45">
        <f t="shared" si="13"/>
        <v>8.0015000000000001</v>
      </c>
      <c r="P32" s="45">
        <f t="shared" si="13"/>
        <v>8.0015000000000001</v>
      </c>
      <c r="Q32" s="45">
        <f t="shared" si="13"/>
        <v>8.0015000000000001</v>
      </c>
      <c r="R32" s="45">
        <f t="shared" si="13"/>
        <v>8.0015000000000001</v>
      </c>
      <c r="S32" s="45">
        <f t="shared" si="13"/>
        <v>8.0015000000000001</v>
      </c>
      <c r="T32" s="45">
        <f t="shared" si="13"/>
        <v>8.0015000000000001</v>
      </c>
      <c r="U32" s="45">
        <f t="shared" si="13"/>
        <v>8.0015000000000001</v>
      </c>
      <c r="V32" s="45">
        <f t="shared" si="13"/>
        <v>8.0015000000000001</v>
      </c>
      <c r="W32" s="45">
        <f t="shared" si="13"/>
        <v>8.0015000000000001</v>
      </c>
      <c r="X32" s="211">
        <f t="shared" si="13"/>
        <v>8.0551849999999998</v>
      </c>
      <c r="Y32" s="211">
        <f t="shared" si="13"/>
        <v>8.0561749999999996</v>
      </c>
      <c r="Z32" s="211">
        <f t="shared" si="13"/>
        <v>8.0567449999999994</v>
      </c>
      <c r="AA32" s="211">
        <f t="shared" si="13"/>
        <v>8.0563800000000008</v>
      </c>
      <c r="AB32" s="211">
        <f t="shared" si="13"/>
        <v>8.0561100000000003</v>
      </c>
      <c r="AC32" s="211">
        <f t="shared" si="13"/>
        <v>8.0556900000000002</v>
      </c>
      <c r="AD32" s="211">
        <f t="shared" si="13"/>
        <v>8.0547900000000006</v>
      </c>
      <c r="AE32" s="211">
        <f t="shared" si="13"/>
        <v>8.0529499999999992</v>
      </c>
      <c r="AF32" s="211">
        <f t="shared" si="13"/>
        <v>8.0510199999999994</v>
      </c>
      <c r="AG32" s="211">
        <f t="shared" si="13"/>
        <v>8.0481499999999997</v>
      </c>
      <c r="AH32" s="211">
        <f t="shared" si="13"/>
        <v>8.0442900000000002</v>
      </c>
      <c r="AI32" s="211">
        <f t="shared" si="13"/>
        <v>8.0390750000000004</v>
      </c>
      <c r="AJ32" s="211">
        <f t="shared" si="13"/>
        <v>8.0335400000000003</v>
      </c>
      <c r="AK32" s="211">
        <f t="shared" si="13"/>
        <v>8.0272699999999997</v>
      </c>
      <c r="AL32" s="211">
        <f t="shared" si="13"/>
        <v>8.0204350000000009</v>
      </c>
      <c r="AM32" s="211">
        <f t="shared" si="13"/>
        <v>8.013795</v>
      </c>
      <c r="AN32" s="211">
        <f t="shared" si="13"/>
        <v>8.0078200000000006</v>
      </c>
      <c r="AO32" s="211">
        <f t="shared" si="13"/>
        <v>8.0016499999999997</v>
      </c>
      <c r="AP32" s="211">
        <f t="shared" si="13"/>
        <v>7.9956300000000002</v>
      </c>
      <c r="AQ32" s="211">
        <f t="shared" si="13"/>
        <v>7.9897799999999997</v>
      </c>
      <c r="AR32" s="211">
        <f t="shared" si="13"/>
        <v>7.9836349999999996</v>
      </c>
      <c r="AS32" s="211">
        <f t="shared" si="13"/>
        <v>7.9772999999999996</v>
      </c>
      <c r="AT32" s="211">
        <f t="shared" si="13"/>
        <v>7.9718200000000001</v>
      </c>
      <c r="AU32" s="211">
        <f t="shared" si="13"/>
        <v>7.9670399999999999</v>
      </c>
      <c r="AV32" s="211">
        <f t="shared" si="13"/>
        <v>7.9626049999999999</v>
      </c>
      <c r="AW32" s="211">
        <f t="shared" si="13"/>
        <v>7.9588099999999997</v>
      </c>
      <c r="AX32" s="211">
        <f t="shared" si="13"/>
        <v>7.9558099999999996</v>
      </c>
      <c r="AY32" s="211">
        <f t="shared" si="13"/>
        <v>7.9529500000000004</v>
      </c>
      <c r="AZ32" s="211">
        <f t="shared" si="13"/>
        <v>7.949935</v>
      </c>
      <c r="BA32" s="211">
        <f t="shared" si="13"/>
        <v>7.9470749999999999</v>
      </c>
      <c r="BB32" s="211">
        <f t="shared" si="13"/>
        <v>7.9154999999999998</v>
      </c>
      <c r="BC32" s="211">
        <f t="shared" si="13"/>
        <v>7.9139999999999997</v>
      </c>
      <c r="BD32" s="211">
        <f t="shared" si="13"/>
        <v>7.9124999999999996</v>
      </c>
      <c r="BE32" s="211">
        <f t="shared" si="13"/>
        <v>7.9124999999999996</v>
      </c>
      <c r="BF32" s="211">
        <f t="shared" si="13"/>
        <v>7.9124999999999996</v>
      </c>
      <c r="BG32" s="211">
        <f t="shared" si="13"/>
        <v>7.9124999999999996</v>
      </c>
      <c r="BH32" s="211">
        <f t="shared" si="13"/>
        <v>7.9124999999999996</v>
      </c>
      <c r="BI32" s="211">
        <f t="shared" si="13"/>
        <v>7.9124999999999996</v>
      </c>
      <c r="BJ32" s="211">
        <f t="shared" si="13"/>
        <v>7.9124999999999996</v>
      </c>
      <c r="BK32" s="211">
        <f t="shared" si="13"/>
        <v>7.9124999999999996</v>
      </c>
      <c r="BL32" s="211">
        <f t="shared" si="13"/>
        <v>7.9124999999999996</v>
      </c>
      <c r="BM32" s="211">
        <f t="shared" si="13"/>
        <v>7.9124999999999996</v>
      </c>
      <c r="BN32" s="211">
        <f t="shared" si="13"/>
        <v>7.9124999999999996</v>
      </c>
      <c r="BO32" s="211">
        <f t="shared" si="13"/>
        <v>7.9124999999999996</v>
      </c>
      <c r="BP32" s="211">
        <f t="shared" si="13"/>
        <v>7.9124999999999996</v>
      </c>
      <c r="BQ32" s="211">
        <f t="shared" si="13"/>
        <v>7.9124999999999996</v>
      </c>
      <c r="BR32" s="211">
        <f t="shared" ref="BR32:BU32" si="14">BR34/2</f>
        <v>7.9124999999999996</v>
      </c>
      <c r="BS32" s="211">
        <f t="shared" si="14"/>
        <v>7.9124999999999996</v>
      </c>
      <c r="BT32" s="211">
        <f t="shared" si="14"/>
        <v>7.9124999999999996</v>
      </c>
      <c r="BU32" s="211">
        <f t="shared" si="14"/>
        <v>7.9124999999999996</v>
      </c>
    </row>
    <row r="33" spans="1:73" s="44" customFormat="1" x14ac:dyDescent="0.35">
      <c r="A33" s="282"/>
      <c r="B33" s="92" t="s">
        <v>8</v>
      </c>
      <c r="C33" s="205" t="s">
        <v>2</v>
      </c>
      <c r="D33" s="222" t="s">
        <v>228</v>
      </c>
      <c r="E33" s="45">
        <f>E34/2</f>
        <v>8.0015000000000001</v>
      </c>
      <c r="F33" s="45">
        <f t="shared" ref="F33:BQ33" si="15">F34/2</f>
        <v>8.0015000000000001</v>
      </c>
      <c r="G33" s="45">
        <f t="shared" si="15"/>
        <v>8.0015000000000001</v>
      </c>
      <c r="H33" s="45">
        <f t="shared" si="15"/>
        <v>8.0015000000000001</v>
      </c>
      <c r="I33" s="45">
        <f t="shared" si="15"/>
        <v>8.0015000000000001</v>
      </c>
      <c r="J33" s="45">
        <f t="shared" si="15"/>
        <v>8.0015000000000001</v>
      </c>
      <c r="K33" s="45">
        <f t="shared" si="15"/>
        <v>8.0015000000000001</v>
      </c>
      <c r="L33" s="45">
        <f t="shared" si="15"/>
        <v>8.0015000000000001</v>
      </c>
      <c r="M33" s="45">
        <f t="shared" si="15"/>
        <v>8.0015000000000001</v>
      </c>
      <c r="N33" s="45">
        <f t="shared" si="15"/>
        <v>8.0015000000000001</v>
      </c>
      <c r="O33" s="45">
        <f t="shared" si="15"/>
        <v>8.0015000000000001</v>
      </c>
      <c r="P33" s="45">
        <f t="shared" si="15"/>
        <v>8.0015000000000001</v>
      </c>
      <c r="Q33" s="45">
        <f t="shared" si="15"/>
        <v>8.0015000000000001</v>
      </c>
      <c r="R33" s="45">
        <f t="shared" si="15"/>
        <v>8.0015000000000001</v>
      </c>
      <c r="S33" s="45">
        <f t="shared" si="15"/>
        <v>8.0015000000000001</v>
      </c>
      <c r="T33" s="45">
        <f t="shared" si="15"/>
        <v>8.0015000000000001</v>
      </c>
      <c r="U33" s="45">
        <f t="shared" si="15"/>
        <v>8.0015000000000001</v>
      </c>
      <c r="V33" s="45">
        <f t="shared" si="15"/>
        <v>8.0015000000000001</v>
      </c>
      <c r="W33" s="45">
        <f t="shared" si="15"/>
        <v>8.0015000000000001</v>
      </c>
      <c r="X33" s="211">
        <f t="shared" si="15"/>
        <v>8.0551849999999998</v>
      </c>
      <c r="Y33" s="211">
        <f t="shared" si="15"/>
        <v>8.0561749999999996</v>
      </c>
      <c r="Z33" s="211">
        <f t="shared" si="15"/>
        <v>8.0567449999999994</v>
      </c>
      <c r="AA33" s="211">
        <f t="shared" si="15"/>
        <v>8.0563800000000008</v>
      </c>
      <c r="AB33" s="211">
        <f t="shared" si="15"/>
        <v>8.0561100000000003</v>
      </c>
      <c r="AC33" s="211">
        <f t="shared" si="15"/>
        <v>8.0556900000000002</v>
      </c>
      <c r="AD33" s="211">
        <f t="shared" si="15"/>
        <v>8.0547900000000006</v>
      </c>
      <c r="AE33" s="211">
        <f t="shared" si="15"/>
        <v>8.0529499999999992</v>
      </c>
      <c r="AF33" s="211">
        <f t="shared" si="15"/>
        <v>8.0510199999999994</v>
      </c>
      <c r="AG33" s="211">
        <f t="shared" si="15"/>
        <v>8.0481499999999997</v>
      </c>
      <c r="AH33" s="211">
        <f t="shared" si="15"/>
        <v>8.0442900000000002</v>
      </c>
      <c r="AI33" s="211">
        <f t="shared" si="15"/>
        <v>8.0390750000000004</v>
      </c>
      <c r="AJ33" s="211">
        <f t="shared" si="15"/>
        <v>8.0335400000000003</v>
      </c>
      <c r="AK33" s="211">
        <f t="shared" si="15"/>
        <v>8.0272699999999997</v>
      </c>
      <c r="AL33" s="211">
        <f t="shared" si="15"/>
        <v>8.0204350000000009</v>
      </c>
      <c r="AM33" s="211">
        <f t="shared" si="15"/>
        <v>8.013795</v>
      </c>
      <c r="AN33" s="211">
        <f t="shared" si="15"/>
        <v>8.0078200000000006</v>
      </c>
      <c r="AO33" s="211">
        <f t="shared" si="15"/>
        <v>8.0016499999999997</v>
      </c>
      <c r="AP33" s="211">
        <f t="shared" si="15"/>
        <v>7.9956300000000002</v>
      </c>
      <c r="AQ33" s="211">
        <f t="shared" si="15"/>
        <v>7.9897799999999997</v>
      </c>
      <c r="AR33" s="211">
        <f t="shared" si="15"/>
        <v>7.9836349999999996</v>
      </c>
      <c r="AS33" s="211">
        <f t="shared" si="15"/>
        <v>7.9772999999999996</v>
      </c>
      <c r="AT33" s="211">
        <f t="shared" si="15"/>
        <v>7.9718200000000001</v>
      </c>
      <c r="AU33" s="211">
        <f t="shared" si="15"/>
        <v>7.9670399999999999</v>
      </c>
      <c r="AV33" s="211">
        <f t="shared" si="15"/>
        <v>7.9626049999999999</v>
      </c>
      <c r="AW33" s="211">
        <f t="shared" si="15"/>
        <v>7.9588099999999997</v>
      </c>
      <c r="AX33" s="211">
        <f t="shared" si="15"/>
        <v>7.9558099999999996</v>
      </c>
      <c r="AY33" s="211">
        <f t="shared" si="15"/>
        <v>7.9529500000000004</v>
      </c>
      <c r="AZ33" s="211">
        <f t="shared" si="15"/>
        <v>7.949935</v>
      </c>
      <c r="BA33" s="211">
        <f t="shared" si="15"/>
        <v>7.9470749999999999</v>
      </c>
      <c r="BB33" s="211">
        <f t="shared" si="15"/>
        <v>7.9154999999999998</v>
      </c>
      <c r="BC33" s="211">
        <f t="shared" si="15"/>
        <v>7.9139999999999997</v>
      </c>
      <c r="BD33" s="211">
        <f t="shared" si="15"/>
        <v>7.9124999999999996</v>
      </c>
      <c r="BE33" s="211">
        <f t="shared" si="15"/>
        <v>7.9124999999999996</v>
      </c>
      <c r="BF33" s="211">
        <f t="shared" si="15"/>
        <v>7.9124999999999996</v>
      </c>
      <c r="BG33" s="211">
        <f t="shared" si="15"/>
        <v>7.9124999999999996</v>
      </c>
      <c r="BH33" s="211">
        <f t="shared" si="15"/>
        <v>7.9124999999999996</v>
      </c>
      <c r="BI33" s="211">
        <f t="shared" si="15"/>
        <v>7.9124999999999996</v>
      </c>
      <c r="BJ33" s="211">
        <f t="shared" si="15"/>
        <v>7.9124999999999996</v>
      </c>
      <c r="BK33" s="211">
        <f t="shared" si="15"/>
        <v>7.9124999999999996</v>
      </c>
      <c r="BL33" s="211">
        <f t="shared" si="15"/>
        <v>7.9124999999999996</v>
      </c>
      <c r="BM33" s="211">
        <f t="shared" si="15"/>
        <v>7.9124999999999996</v>
      </c>
      <c r="BN33" s="211">
        <f t="shared" si="15"/>
        <v>7.9124999999999996</v>
      </c>
      <c r="BO33" s="211">
        <f t="shared" si="15"/>
        <v>7.9124999999999996</v>
      </c>
      <c r="BP33" s="211">
        <f t="shared" si="15"/>
        <v>7.9124999999999996</v>
      </c>
      <c r="BQ33" s="211">
        <f t="shared" si="15"/>
        <v>7.9124999999999996</v>
      </c>
      <c r="BR33" s="211">
        <f t="shared" ref="BR33:BU33" si="16">BR34/2</f>
        <v>7.9124999999999996</v>
      </c>
      <c r="BS33" s="211">
        <f t="shared" si="16"/>
        <v>7.9124999999999996</v>
      </c>
      <c r="BT33" s="211">
        <f t="shared" si="16"/>
        <v>7.9124999999999996</v>
      </c>
      <c r="BU33" s="211">
        <f t="shared" si="16"/>
        <v>7.9124999999999996</v>
      </c>
    </row>
    <row r="34" spans="1:73" x14ac:dyDescent="0.35">
      <c r="C34" s="40"/>
      <c r="D34" s="204" t="s">
        <v>229</v>
      </c>
      <c r="E34">
        <f t="shared" ref="E34:W34" si="17">16.003</f>
        <v>16.003</v>
      </c>
      <c r="F34">
        <f t="shared" si="17"/>
        <v>16.003</v>
      </c>
      <c r="G34">
        <f t="shared" si="17"/>
        <v>16.003</v>
      </c>
      <c r="H34">
        <f t="shared" si="17"/>
        <v>16.003</v>
      </c>
      <c r="I34">
        <f t="shared" si="17"/>
        <v>16.003</v>
      </c>
      <c r="J34">
        <f t="shared" si="17"/>
        <v>16.003</v>
      </c>
      <c r="K34">
        <f t="shared" si="17"/>
        <v>16.003</v>
      </c>
      <c r="L34">
        <f t="shared" si="17"/>
        <v>16.003</v>
      </c>
      <c r="M34">
        <f t="shared" si="17"/>
        <v>16.003</v>
      </c>
      <c r="N34">
        <f t="shared" si="17"/>
        <v>16.003</v>
      </c>
      <c r="O34">
        <f t="shared" si="17"/>
        <v>16.003</v>
      </c>
      <c r="P34">
        <f t="shared" si="17"/>
        <v>16.003</v>
      </c>
      <c r="Q34">
        <f t="shared" si="17"/>
        <v>16.003</v>
      </c>
      <c r="R34">
        <f t="shared" si="17"/>
        <v>16.003</v>
      </c>
      <c r="S34">
        <f t="shared" si="17"/>
        <v>16.003</v>
      </c>
      <c r="T34">
        <f t="shared" si="17"/>
        <v>16.003</v>
      </c>
      <c r="U34">
        <f t="shared" si="17"/>
        <v>16.003</v>
      </c>
      <c r="V34">
        <f t="shared" si="17"/>
        <v>16.003</v>
      </c>
      <c r="W34">
        <f t="shared" si="17"/>
        <v>16.003</v>
      </c>
      <c r="X34" s="6">
        <v>16.11037</v>
      </c>
      <c r="Y34" s="6">
        <v>16.112349999999999</v>
      </c>
      <c r="Z34" s="6">
        <v>16.113489999999999</v>
      </c>
      <c r="AA34" s="6">
        <v>16.112760000000002</v>
      </c>
      <c r="AB34" s="6">
        <v>16.112220000000001</v>
      </c>
      <c r="AC34" s="6">
        <v>16.11138</v>
      </c>
      <c r="AD34" s="6">
        <v>16.109580000000001</v>
      </c>
      <c r="AE34" s="6">
        <v>16.105899999999998</v>
      </c>
      <c r="AF34" s="6">
        <v>16.102039999999999</v>
      </c>
      <c r="AG34" s="6">
        <v>16.096299999999999</v>
      </c>
      <c r="AH34" s="6">
        <v>16.08858</v>
      </c>
      <c r="AI34" s="6">
        <v>16.078150000000001</v>
      </c>
      <c r="AJ34" s="6">
        <v>16.067080000000001</v>
      </c>
      <c r="AK34" s="6">
        <v>16.054539999999999</v>
      </c>
      <c r="AL34" s="6">
        <v>16.040870000000002</v>
      </c>
      <c r="AM34" s="6">
        <v>16.02759</v>
      </c>
      <c r="AN34" s="6">
        <v>16.015640000000001</v>
      </c>
      <c r="AO34" s="6">
        <v>16.003299999999999</v>
      </c>
      <c r="AP34" s="6">
        <v>15.99126</v>
      </c>
      <c r="AQ34" s="6">
        <v>15.979559999999999</v>
      </c>
      <c r="AR34" s="6">
        <v>15.967269999999999</v>
      </c>
      <c r="AS34" s="6">
        <v>15.954599999999999</v>
      </c>
      <c r="AT34" s="6">
        <v>15.94364</v>
      </c>
      <c r="AU34" s="6">
        <v>15.93408</v>
      </c>
      <c r="AV34" s="6">
        <v>15.92521</v>
      </c>
      <c r="AW34" s="6">
        <v>15.917619999999999</v>
      </c>
      <c r="AX34" s="6">
        <v>15.911619999999999</v>
      </c>
      <c r="AY34" s="6">
        <v>15.905900000000001</v>
      </c>
      <c r="AZ34" s="6">
        <v>15.89987</v>
      </c>
      <c r="BA34" s="6">
        <v>15.89415</v>
      </c>
      <c r="BB34" s="6">
        <v>15.831</v>
      </c>
      <c r="BC34" s="6">
        <v>15.827999999999999</v>
      </c>
      <c r="BD34" s="6">
        <v>15.824999999999999</v>
      </c>
      <c r="BE34" s="6">
        <v>15.824999999999999</v>
      </c>
      <c r="BF34" s="6">
        <v>15.824999999999999</v>
      </c>
      <c r="BG34" s="6">
        <v>15.824999999999999</v>
      </c>
      <c r="BH34" s="6">
        <v>15.824999999999999</v>
      </c>
      <c r="BI34" s="6">
        <v>15.824999999999999</v>
      </c>
      <c r="BJ34" s="6">
        <v>15.824999999999999</v>
      </c>
      <c r="BK34" s="6">
        <v>15.824999999999999</v>
      </c>
      <c r="BL34" s="6">
        <v>15.824999999999999</v>
      </c>
      <c r="BM34" s="6">
        <v>15.824999999999999</v>
      </c>
      <c r="BN34" s="6">
        <v>15.824999999999999</v>
      </c>
      <c r="BO34" s="6">
        <v>15.824999999999999</v>
      </c>
      <c r="BP34" s="6">
        <v>15.824999999999999</v>
      </c>
      <c r="BQ34" s="6">
        <v>15.824999999999999</v>
      </c>
      <c r="BR34" s="6">
        <v>15.824999999999999</v>
      </c>
      <c r="BS34" s="6">
        <v>15.824999999999999</v>
      </c>
      <c r="BT34" s="6">
        <v>15.824999999999999</v>
      </c>
      <c r="BU34" s="6">
        <v>15.824999999999999</v>
      </c>
    </row>
    <row r="35" spans="1:73" x14ac:dyDescent="0.35">
      <c r="C35" s="40"/>
      <c r="D35" s="206"/>
    </row>
    <row r="36" spans="1:73" x14ac:dyDescent="0.35">
      <c r="C36" s="40"/>
      <c r="D36" s="206"/>
      <c r="E36" s="15">
        <v>1971</v>
      </c>
      <c r="F36" s="15">
        <v>1972</v>
      </c>
      <c r="G36" s="15">
        <v>1973</v>
      </c>
      <c r="H36" s="15">
        <v>1974</v>
      </c>
      <c r="I36" s="15">
        <v>1975</v>
      </c>
      <c r="J36" s="15">
        <v>1976</v>
      </c>
      <c r="K36" s="15">
        <v>1977</v>
      </c>
      <c r="L36" s="15">
        <v>1978</v>
      </c>
      <c r="M36" s="15">
        <v>1979</v>
      </c>
      <c r="N36" s="15">
        <v>1980</v>
      </c>
      <c r="O36" s="15">
        <v>1981</v>
      </c>
      <c r="P36" s="15">
        <v>1982</v>
      </c>
      <c r="Q36" s="15">
        <v>1983</v>
      </c>
      <c r="R36" s="15">
        <v>1984</v>
      </c>
      <c r="S36" s="15">
        <v>1985</v>
      </c>
      <c r="T36" s="15">
        <v>1986</v>
      </c>
      <c r="U36" s="15">
        <v>1987</v>
      </c>
      <c r="V36" s="15">
        <v>1988</v>
      </c>
      <c r="W36" s="15">
        <v>1989</v>
      </c>
      <c r="X36" s="15">
        <v>1990</v>
      </c>
      <c r="Y36" s="15">
        <v>1991</v>
      </c>
      <c r="Z36" s="15">
        <v>1992</v>
      </c>
      <c r="AA36" s="15">
        <v>1993</v>
      </c>
      <c r="AB36" s="15">
        <v>1994</v>
      </c>
      <c r="AC36" s="15">
        <v>1995</v>
      </c>
      <c r="AD36" s="15">
        <v>1996</v>
      </c>
      <c r="AE36" s="15">
        <v>1997</v>
      </c>
      <c r="AF36" s="15">
        <v>1998</v>
      </c>
      <c r="AG36" s="15">
        <v>1999</v>
      </c>
      <c r="AH36" s="15">
        <v>2000</v>
      </c>
      <c r="AI36" s="15">
        <v>2001</v>
      </c>
      <c r="AJ36" s="15">
        <v>2002</v>
      </c>
      <c r="AK36" s="15">
        <v>2003</v>
      </c>
      <c r="AL36" s="15">
        <v>2004</v>
      </c>
      <c r="AM36" s="15">
        <v>2005</v>
      </c>
      <c r="AN36" s="15">
        <v>2006</v>
      </c>
      <c r="AO36" s="15">
        <v>2007</v>
      </c>
      <c r="AP36" s="15">
        <v>2008</v>
      </c>
      <c r="AQ36" s="15">
        <v>2009</v>
      </c>
      <c r="AR36" s="15">
        <v>2010</v>
      </c>
      <c r="AS36" s="15">
        <v>2011</v>
      </c>
      <c r="AT36" s="15">
        <v>2012</v>
      </c>
      <c r="AU36" s="15">
        <v>2013</v>
      </c>
      <c r="AV36" s="15">
        <v>2014</v>
      </c>
      <c r="AW36" s="15">
        <v>2015</v>
      </c>
      <c r="AX36" s="15">
        <v>2016</v>
      </c>
      <c r="AY36" s="15">
        <v>2017</v>
      </c>
      <c r="AZ36" s="15">
        <v>2018</v>
      </c>
      <c r="BA36" s="15">
        <v>2019</v>
      </c>
      <c r="BB36" s="15">
        <v>2020</v>
      </c>
      <c r="BC36" s="15">
        <v>2021</v>
      </c>
      <c r="BD36" s="15">
        <v>2022</v>
      </c>
      <c r="BE36" s="15">
        <v>2023</v>
      </c>
      <c r="BF36" s="15">
        <v>2024</v>
      </c>
      <c r="BG36" s="15">
        <v>2025</v>
      </c>
      <c r="BH36" s="15">
        <v>2026</v>
      </c>
      <c r="BI36" s="15">
        <v>2027</v>
      </c>
      <c r="BJ36" s="15">
        <v>2028</v>
      </c>
      <c r="BK36" s="15">
        <v>2029</v>
      </c>
      <c r="BL36" s="15">
        <v>2030</v>
      </c>
      <c r="BM36" s="15">
        <v>2031</v>
      </c>
      <c r="BN36" s="15">
        <v>2032</v>
      </c>
      <c r="BO36" s="15">
        <v>2033</v>
      </c>
      <c r="BP36" s="15">
        <v>2034</v>
      </c>
      <c r="BQ36" s="15">
        <v>2035</v>
      </c>
      <c r="BR36" s="15">
        <v>2036</v>
      </c>
      <c r="BS36" s="15">
        <v>2037</v>
      </c>
      <c r="BT36" s="15">
        <v>2038</v>
      </c>
      <c r="BU36" s="15">
        <v>2039</v>
      </c>
    </row>
    <row r="37" spans="1:73" x14ac:dyDescent="0.35">
      <c r="A37" s="260" t="s">
        <v>206</v>
      </c>
      <c r="B37" s="48" t="s">
        <v>8</v>
      </c>
      <c r="C37" s="205" t="s">
        <v>0</v>
      </c>
      <c r="D37" s="221" t="s">
        <v>244</v>
      </c>
      <c r="E37">
        <f t="shared" ref="E37:AO37" si="18">E39*($AQ$37/$AQ$39)</f>
        <v>8.9253470287836567</v>
      </c>
      <c r="F37">
        <f t="shared" si="18"/>
        <v>8.9253470287836567</v>
      </c>
      <c r="G37">
        <f t="shared" si="18"/>
        <v>8.9253470287836567</v>
      </c>
      <c r="H37">
        <f t="shared" si="18"/>
        <v>8.9253470287836567</v>
      </c>
      <c r="I37">
        <f t="shared" si="18"/>
        <v>8.9253470287836567</v>
      </c>
      <c r="J37">
        <f t="shared" si="18"/>
        <v>8.9253470287836567</v>
      </c>
      <c r="K37">
        <f t="shared" si="18"/>
        <v>8.9253470287836567</v>
      </c>
      <c r="L37">
        <f t="shared" si="18"/>
        <v>8.9253470287836567</v>
      </c>
      <c r="M37">
        <f t="shared" si="18"/>
        <v>8.9253470287836567</v>
      </c>
      <c r="N37">
        <f t="shared" si="18"/>
        <v>8.9253470287836567</v>
      </c>
      <c r="O37">
        <f t="shared" si="18"/>
        <v>8.9253470287836567</v>
      </c>
      <c r="P37">
        <f t="shared" si="18"/>
        <v>8.9253470287836567</v>
      </c>
      <c r="Q37">
        <f t="shared" si="18"/>
        <v>8.9253470287836567</v>
      </c>
      <c r="R37">
        <f t="shared" si="18"/>
        <v>8.9253470287836567</v>
      </c>
      <c r="S37">
        <f t="shared" si="18"/>
        <v>8.9253470287836567</v>
      </c>
      <c r="T37">
        <f t="shared" si="18"/>
        <v>8.9186214600742808</v>
      </c>
      <c r="U37">
        <f t="shared" si="18"/>
        <v>8.9186214600742808</v>
      </c>
      <c r="V37">
        <f t="shared" si="18"/>
        <v>8.9186214600742808</v>
      </c>
      <c r="W37">
        <f t="shared" si="18"/>
        <v>8.9186214600742808</v>
      </c>
      <c r="X37" s="6">
        <f t="shared" si="18"/>
        <v>8.9186214600742808</v>
      </c>
      <c r="Y37" s="6">
        <f t="shared" si="18"/>
        <v>8.9186214600742808</v>
      </c>
      <c r="Z37" s="6">
        <f t="shared" si="18"/>
        <v>8.9186214600742808</v>
      </c>
      <c r="AA37" s="6">
        <f t="shared" si="18"/>
        <v>8.9186214600742808</v>
      </c>
      <c r="AB37" s="6">
        <f t="shared" si="18"/>
        <v>8.9186214600742808</v>
      </c>
      <c r="AC37" s="6">
        <f t="shared" si="18"/>
        <v>8.9186214600742808</v>
      </c>
      <c r="AD37" s="6">
        <f t="shared" si="18"/>
        <v>8.8477443129062205</v>
      </c>
      <c r="AE37" s="6">
        <f t="shared" si="18"/>
        <v>8.8477443129062205</v>
      </c>
      <c r="AF37" s="6">
        <f t="shared" si="18"/>
        <v>8.8477443129062205</v>
      </c>
      <c r="AG37" s="6">
        <f t="shared" si="18"/>
        <v>8.8477443129062205</v>
      </c>
      <c r="AH37" s="6">
        <f t="shared" si="18"/>
        <v>8.8477443129062205</v>
      </c>
      <c r="AI37" s="6">
        <f t="shared" si="18"/>
        <v>8.8477443129062205</v>
      </c>
      <c r="AJ37" s="6">
        <f t="shared" si="18"/>
        <v>8.8477443129062205</v>
      </c>
      <c r="AK37" s="6">
        <f t="shared" si="18"/>
        <v>8.8477443129062205</v>
      </c>
      <c r="AL37" s="6">
        <f t="shared" si="18"/>
        <v>8.8875803737233046</v>
      </c>
      <c r="AM37" s="6">
        <f t="shared" si="18"/>
        <v>8.8875803737233046</v>
      </c>
      <c r="AN37" s="6">
        <f t="shared" si="18"/>
        <v>8.8875803737233046</v>
      </c>
      <c r="AO37" s="6">
        <f t="shared" si="18"/>
        <v>8.8875803737233046</v>
      </c>
      <c r="AP37" s="6">
        <f>AP39*($AQ$37/$AQ$39)</f>
        <v>8.8875803737233046</v>
      </c>
      <c r="AQ37" s="6">
        <v>8.9149999999999991</v>
      </c>
      <c r="AR37" s="6">
        <v>8.9149999999999991</v>
      </c>
      <c r="AS37" s="6">
        <v>8.9149999999999991</v>
      </c>
      <c r="AT37" s="6">
        <v>8.9149999999999991</v>
      </c>
      <c r="AU37" s="6">
        <v>8.9149999999999991</v>
      </c>
      <c r="AV37" s="6">
        <v>8.766</v>
      </c>
      <c r="AW37" s="6">
        <v>8.766</v>
      </c>
      <c r="AX37" s="6">
        <v>8.766</v>
      </c>
      <c r="AY37" s="6">
        <v>8.766</v>
      </c>
      <c r="AZ37" s="6">
        <v>8.766</v>
      </c>
      <c r="BA37" s="6">
        <v>8.516</v>
      </c>
      <c r="BB37" s="6">
        <v>8.516</v>
      </c>
      <c r="BC37" s="6">
        <v>8.516</v>
      </c>
      <c r="BD37" s="6">
        <v>8.516</v>
      </c>
      <c r="BE37" s="6">
        <v>8.516</v>
      </c>
      <c r="BF37" s="6">
        <v>8.516</v>
      </c>
      <c r="BG37" s="6">
        <v>8.516</v>
      </c>
      <c r="BH37" s="6">
        <v>8.516</v>
      </c>
      <c r="BI37" s="6">
        <v>8.516</v>
      </c>
      <c r="BJ37" s="6">
        <v>8.516</v>
      </c>
      <c r="BK37" s="6">
        <v>8.516</v>
      </c>
      <c r="BL37" s="6">
        <v>8.516</v>
      </c>
      <c r="BM37" s="6">
        <v>8.516</v>
      </c>
      <c r="BN37" s="6">
        <v>8.516</v>
      </c>
      <c r="BO37" s="6">
        <v>8.516</v>
      </c>
      <c r="BP37" s="6">
        <v>8.516</v>
      </c>
      <c r="BQ37" s="6">
        <v>8.516</v>
      </c>
      <c r="BR37" s="6">
        <v>8.516</v>
      </c>
      <c r="BS37" s="6">
        <v>8.516</v>
      </c>
      <c r="BT37" s="6">
        <v>8.516</v>
      </c>
      <c r="BU37" s="6">
        <v>8.516</v>
      </c>
    </row>
    <row r="38" spans="1:73" x14ac:dyDescent="0.35">
      <c r="A38" s="260"/>
      <c r="B38" s="48" t="s">
        <v>8</v>
      </c>
      <c r="C38" s="205" t="s">
        <v>2</v>
      </c>
      <c r="D38" s="221" t="s">
        <v>244</v>
      </c>
      <c r="E38">
        <f t="shared" ref="E38:AO38" si="19">E39*($AQ$38/$AQ$39)</f>
        <v>8.3266529712163422</v>
      </c>
      <c r="F38">
        <f t="shared" si="19"/>
        <v>8.3266529712163422</v>
      </c>
      <c r="G38">
        <f t="shared" si="19"/>
        <v>8.3266529712163422</v>
      </c>
      <c r="H38">
        <f t="shared" si="19"/>
        <v>8.3266529712163422</v>
      </c>
      <c r="I38">
        <f t="shared" si="19"/>
        <v>8.3266529712163422</v>
      </c>
      <c r="J38">
        <f t="shared" si="19"/>
        <v>8.3266529712163422</v>
      </c>
      <c r="K38">
        <f t="shared" si="19"/>
        <v>8.3266529712163422</v>
      </c>
      <c r="L38">
        <f t="shared" si="19"/>
        <v>8.3266529712163422</v>
      </c>
      <c r="M38">
        <f t="shared" si="19"/>
        <v>8.3266529712163422</v>
      </c>
      <c r="N38">
        <f t="shared" si="19"/>
        <v>8.3266529712163422</v>
      </c>
      <c r="O38">
        <f t="shared" si="19"/>
        <v>8.3266529712163422</v>
      </c>
      <c r="P38">
        <f t="shared" si="19"/>
        <v>8.3266529712163422</v>
      </c>
      <c r="Q38">
        <f t="shared" si="19"/>
        <v>8.3266529712163422</v>
      </c>
      <c r="R38">
        <f t="shared" si="19"/>
        <v>8.3266529712163422</v>
      </c>
      <c r="S38">
        <f t="shared" si="19"/>
        <v>8.3266529712163422</v>
      </c>
      <c r="T38">
        <f t="shared" si="19"/>
        <v>8.32037853992572</v>
      </c>
      <c r="U38">
        <f t="shared" si="19"/>
        <v>8.32037853992572</v>
      </c>
      <c r="V38">
        <f t="shared" si="19"/>
        <v>8.32037853992572</v>
      </c>
      <c r="W38">
        <f t="shared" si="19"/>
        <v>8.32037853992572</v>
      </c>
      <c r="X38" s="6">
        <f t="shared" si="19"/>
        <v>8.32037853992572</v>
      </c>
      <c r="Y38" s="6">
        <f t="shared" si="19"/>
        <v>8.32037853992572</v>
      </c>
      <c r="Z38" s="6">
        <f t="shared" si="19"/>
        <v>8.32037853992572</v>
      </c>
      <c r="AA38" s="6">
        <f t="shared" si="19"/>
        <v>8.32037853992572</v>
      </c>
      <c r="AB38" s="6">
        <f t="shared" si="19"/>
        <v>8.32037853992572</v>
      </c>
      <c r="AC38" s="6">
        <f t="shared" si="19"/>
        <v>8.32037853992572</v>
      </c>
      <c r="AD38" s="6">
        <f t="shared" si="19"/>
        <v>8.2542556870937798</v>
      </c>
      <c r="AE38" s="6">
        <f t="shared" si="19"/>
        <v>8.2542556870937798</v>
      </c>
      <c r="AF38" s="6">
        <f t="shared" si="19"/>
        <v>8.2542556870937798</v>
      </c>
      <c r="AG38" s="6">
        <f t="shared" si="19"/>
        <v>8.2542556870937798</v>
      </c>
      <c r="AH38" s="6">
        <f t="shared" si="19"/>
        <v>8.2542556870937798</v>
      </c>
      <c r="AI38" s="6">
        <f t="shared" si="19"/>
        <v>8.2542556870937798</v>
      </c>
      <c r="AJ38" s="6">
        <f t="shared" si="19"/>
        <v>8.2542556870937798</v>
      </c>
      <c r="AK38" s="6">
        <f t="shared" si="19"/>
        <v>8.2542556870937798</v>
      </c>
      <c r="AL38" s="6">
        <f t="shared" si="19"/>
        <v>8.2914196262766939</v>
      </c>
      <c r="AM38" s="6">
        <f t="shared" si="19"/>
        <v>8.2914196262766939</v>
      </c>
      <c r="AN38" s="6">
        <f t="shared" si="19"/>
        <v>8.2914196262766939</v>
      </c>
      <c r="AO38" s="6">
        <f t="shared" si="19"/>
        <v>8.2914196262766939</v>
      </c>
      <c r="AP38" s="6">
        <f>AP39*($AQ$38/$AQ$39)</f>
        <v>8.2914196262766939</v>
      </c>
      <c r="AQ38" s="6">
        <v>8.3170000000000002</v>
      </c>
      <c r="AR38" s="6">
        <v>8.3170000000000002</v>
      </c>
      <c r="AS38" s="6">
        <v>8.3170000000000002</v>
      </c>
      <c r="AT38" s="6">
        <v>8.3170000000000002</v>
      </c>
      <c r="AU38" s="6">
        <v>8.3170000000000002</v>
      </c>
      <c r="AV38" s="6">
        <v>8.4819999999999993</v>
      </c>
      <c r="AW38" s="6">
        <v>8.4819999999999993</v>
      </c>
      <c r="AX38" s="6">
        <v>8.4819999999999993</v>
      </c>
      <c r="AY38" s="6">
        <v>8.4819999999999993</v>
      </c>
      <c r="AZ38" s="6">
        <v>8.4819999999999993</v>
      </c>
      <c r="BA38" s="6">
        <v>8.4049999999999994</v>
      </c>
      <c r="BB38" s="6">
        <v>8.4049999999999994</v>
      </c>
      <c r="BC38" s="6">
        <v>8.4049999999999994</v>
      </c>
      <c r="BD38" s="6">
        <v>8.4049999999999994</v>
      </c>
      <c r="BE38" s="6">
        <v>8.4049999999999994</v>
      </c>
      <c r="BF38" s="6">
        <v>8.4049999999999994</v>
      </c>
      <c r="BG38" s="6">
        <v>8.4049999999999994</v>
      </c>
      <c r="BH38" s="6">
        <v>8.4049999999999994</v>
      </c>
      <c r="BI38" s="6">
        <v>8.4049999999999994</v>
      </c>
      <c r="BJ38" s="6">
        <v>8.4049999999999994</v>
      </c>
      <c r="BK38" s="6">
        <v>8.4049999999999994</v>
      </c>
      <c r="BL38" s="6">
        <v>8.4049999999999994</v>
      </c>
      <c r="BM38" s="6">
        <v>8.4049999999999994</v>
      </c>
      <c r="BN38" s="6">
        <v>8.4049999999999994</v>
      </c>
      <c r="BO38" s="6">
        <v>8.4049999999999994</v>
      </c>
      <c r="BP38" s="6">
        <v>8.4049999999999994</v>
      </c>
      <c r="BQ38" s="6">
        <v>8.4049999999999994</v>
      </c>
      <c r="BR38" s="6">
        <v>8.4049999999999994</v>
      </c>
      <c r="BS38" s="6">
        <v>8.4049999999999994</v>
      </c>
      <c r="BT38" s="6">
        <v>8.4049999999999994</v>
      </c>
      <c r="BU38" s="6">
        <v>8.4049999999999994</v>
      </c>
    </row>
    <row r="39" spans="1:73" x14ac:dyDescent="0.35">
      <c r="A39" s="260"/>
      <c r="B39" s="48" t="s">
        <v>8</v>
      </c>
      <c r="C39" s="92" t="s">
        <v>3</v>
      </c>
      <c r="D39" s="221" t="s">
        <v>233</v>
      </c>
      <c r="E39">
        <v>17.251999999999999</v>
      </c>
      <c r="F39">
        <v>17.251999999999999</v>
      </c>
      <c r="G39">
        <v>17.251999999999999</v>
      </c>
      <c r="H39">
        <v>17.251999999999999</v>
      </c>
      <c r="I39">
        <v>17.251999999999999</v>
      </c>
      <c r="J39">
        <v>17.251999999999999</v>
      </c>
      <c r="K39">
        <v>17.251999999999999</v>
      </c>
      <c r="L39">
        <v>17.251999999999999</v>
      </c>
      <c r="M39">
        <v>17.251999999999999</v>
      </c>
      <c r="N39">
        <v>17.251999999999999</v>
      </c>
      <c r="O39">
        <v>17.251999999999999</v>
      </c>
      <c r="P39">
        <v>17.251999999999999</v>
      </c>
      <c r="Q39">
        <v>17.251999999999999</v>
      </c>
      <c r="R39">
        <v>17.251999999999999</v>
      </c>
      <c r="S39">
        <v>17.251999999999999</v>
      </c>
      <c r="T39">
        <v>17.239000000000001</v>
      </c>
      <c r="U39">
        <v>17.239000000000001</v>
      </c>
      <c r="V39">
        <v>17.239000000000001</v>
      </c>
      <c r="W39">
        <v>17.239000000000001</v>
      </c>
      <c r="X39" s="6">
        <v>17.239000000000001</v>
      </c>
      <c r="Y39" s="6">
        <v>17.239000000000001</v>
      </c>
      <c r="Z39" s="6">
        <v>17.239000000000001</v>
      </c>
      <c r="AA39" s="6">
        <v>17.239000000000001</v>
      </c>
      <c r="AB39" s="6">
        <v>17.239000000000001</v>
      </c>
      <c r="AC39" s="6">
        <v>17.239000000000001</v>
      </c>
      <c r="AD39" s="6">
        <v>17.102</v>
      </c>
      <c r="AE39" s="6">
        <v>17.102</v>
      </c>
      <c r="AF39" s="6">
        <v>17.102</v>
      </c>
      <c r="AG39" s="6">
        <v>17.102</v>
      </c>
      <c r="AH39" s="6">
        <v>17.102</v>
      </c>
      <c r="AI39" s="6">
        <v>17.102</v>
      </c>
      <c r="AJ39" s="6">
        <v>17.102</v>
      </c>
      <c r="AK39" s="6">
        <v>17.102</v>
      </c>
      <c r="AL39" s="6">
        <v>17.178999999999998</v>
      </c>
      <c r="AM39" s="6">
        <v>17.178999999999998</v>
      </c>
      <c r="AN39" s="6">
        <v>17.178999999999998</v>
      </c>
      <c r="AO39" s="6">
        <v>17.178999999999998</v>
      </c>
      <c r="AP39" s="6">
        <v>17.178999999999998</v>
      </c>
      <c r="AQ39" s="6">
        <f>SUM(AQ37:AQ38)</f>
        <v>17.231999999999999</v>
      </c>
      <c r="AR39" s="6">
        <f t="shared" ref="AR39:BU39" si="20">SUM(AR37:AR38)</f>
        <v>17.231999999999999</v>
      </c>
      <c r="AS39" s="6">
        <f t="shared" si="20"/>
        <v>17.231999999999999</v>
      </c>
      <c r="AT39" s="6">
        <f t="shared" si="20"/>
        <v>17.231999999999999</v>
      </c>
      <c r="AU39" s="6">
        <f t="shared" si="20"/>
        <v>17.231999999999999</v>
      </c>
      <c r="AV39" s="6">
        <f t="shared" si="20"/>
        <v>17.247999999999998</v>
      </c>
      <c r="AW39" s="6">
        <f t="shared" si="20"/>
        <v>17.247999999999998</v>
      </c>
      <c r="AX39" s="6">
        <f t="shared" si="20"/>
        <v>17.247999999999998</v>
      </c>
      <c r="AY39" s="6">
        <f t="shared" si="20"/>
        <v>17.247999999999998</v>
      </c>
      <c r="AZ39" s="6">
        <f t="shared" si="20"/>
        <v>17.247999999999998</v>
      </c>
      <c r="BA39" s="6">
        <f t="shared" si="20"/>
        <v>16.920999999999999</v>
      </c>
      <c r="BB39" s="6">
        <f t="shared" si="20"/>
        <v>16.920999999999999</v>
      </c>
      <c r="BC39" s="6">
        <f t="shared" si="20"/>
        <v>16.920999999999999</v>
      </c>
      <c r="BD39" s="6">
        <f t="shared" si="20"/>
        <v>16.920999999999999</v>
      </c>
      <c r="BE39" s="6">
        <f t="shared" si="20"/>
        <v>16.920999999999999</v>
      </c>
      <c r="BF39" s="6">
        <f t="shared" si="20"/>
        <v>16.920999999999999</v>
      </c>
      <c r="BG39" s="6">
        <f t="shared" si="20"/>
        <v>16.920999999999999</v>
      </c>
      <c r="BH39" s="6">
        <f t="shared" si="20"/>
        <v>16.920999999999999</v>
      </c>
      <c r="BI39" s="6">
        <f t="shared" si="20"/>
        <v>16.920999999999999</v>
      </c>
      <c r="BJ39" s="6">
        <f t="shared" si="20"/>
        <v>16.920999999999999</v>
      </c>
      <c r="BK39" s="6">
        <f t="shared" si="20"/>
        <v>16.920999999999999</v>
      </c>
      <c r="BL39" s="6">
        <f t="shared" si="20"/>
        <v>16.920999999999999</v>
      </c>
      <c r="BM39" s="6">
        <f t="shared" si="20"/>
        <v>16.920999999999999</v>
      </c>
      <c r="BN39" s="6">
        <f t="shared" si="20"/>
        <v>16.920999999999999</v>
      </c>
      <c r="BO39" s="6">
        <f t="shared" si="20"/>
        <v>16.920999999999999</v>
      </c>
      <c r="BP39" s="6">
        <f t="shared" si="20"/>
        <v>16.920999999999999</v>
      </c>
      <c r="BQ39" s="6">
        <f t="shared" si="20"/>
        <v>16.920999999999999</v>
      </c>
      <c r="BR39" s="6">
        <f t="shared" si="20"/>
        <v>16.920999999999999</v>
      </c>
      <c r="BS39" s="6">
        <f t="shared" si="20"/>
        <v>16.920999999999999</v>
      </c>
      <c r="BT39" s="6">
        <f t="shared" si="20"/>
        <v>16.920999999999999</v>
      </c>
      <c r="BU39" s="6">
        <f t="shared" si="20"/>
        <v>16.920999999999999</v>
      </c>
    </row>
    <row r="40" spans="1:73" x14ac:dyDescent="0.35">
      <c r="C40" s="40"/>
      <c r="D40" s="40"/>
    </row>
  </sheetData>
  <mergeCells count="9">
    <mergeCell ref="A4:A6"/>
    <mergeCell ref="A7:A9"/>
    <mergeCell ref="A10:A12"/>
    <mergeCell ref="A13:A15"/>
    <mergeCell ref="A37:A39"/>
    <mergeCell ref="A16:A18"/>
    <mergeCell ref="A19:A21"/>
    <mergeCell ref="A25:A30"/>
    <mergeCell ref="A32:A33"/>
  </mergeCells>
  <phoneticPr fontId="4" type="noConversion"/>
  <pageMargins left="0.7" right="0.7" top="0.75" bottom="0.75" header="0.3" footer="0.3"/>
  <pageSetup paperSize="9" orientation="portrait" r:id="rId1"/>
  <ignoredErrors>
    <ignoredError sqref="BE13:BQ1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DC9D-4B70-41F4-885B-90CBA62B97C7}">
  <dimension ref="A1:BT74"/>
  <sheetViews>
    <sheetView topLeftCell="A12" zoomScale="60" zoomScaleNormal="59" workbookViewId="0">
      <selection activeCell="C40" sqref="C40"/>
    </sheetView>
  </sheetViews>
  <sheetFormatPr defaultRowHeight="14.5" x14ac:dyDescent="0.35"/>
  <cols>
    <col min="1" max="1" width="14.453125" customWidth="1"/>
    <col min="2" max="2" width="8.08984375" customWidth="1"/>
    <col min="3" max="3" width="60.54296875" customWidth="1"/>
    <col min="4" max="68" width="8.7265625" customWidth="1"/>
  </cols>
  <sheetData>
    <row r="1" spans="1:70" x14ac:dyDescent="0.35">
      <c r="BB1" s="14"/>
      <c r="BD1" s="14"/>
      <c r="BF1" s="14"/>
      <c r="BH1" s="14"/>
      <c r="BJ1" s="14"/>
      <c r="BL1" s="14"/>
      <c r="BN1" s="14"/>
      <c r="BP1" s="14"/>
    </row>
    <row r="2" spans="1:70" x14ac:dyDescent="0.35">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2"/>
      <c r="BE2" s="162"/>
      <c r="BF2" s="162"/>
      <c r="BG2" s="162"/>
      <c r="BH2" s="162"/>
      <c r="BI2" s="162"/>
      <c r="BJ2" s="162"/>
      <c r="BK2" s="162"/>
      <c r="BL2" s="162"/>
      <c r="BM2" s="162"/>
      <c r="BN2" s="162"/>
      <c r="BO2" s="162"/>
      <c r="BP2" s="162"/>
    </row>
    <row r="3" spans="1:70" ht="15" thickBot="1" x14ac:dyDescent="0.4">
      <c r="A3" t="s">
        <v>100</v>
      </c>
      <c r="B3" s="283" t="s">
        <v>98</v>
      </c>
      <c r="C3" s="283"/>
      <c r="D3" s="59">
        <v>1971</v>
      </c>
      <c r="E3" s="59">
        <v>1972</v>
      </c>
      <c r="F3" s="59">
        <v>1973</v>
      </c>
      <c r="G3" s="59">
        <v>1974</v>
      </c>
      <c r="H3" s="59">
        <v>1975</v>
      </c>
      <c r="I3" s="59">
        <v>1976</v>
      </c>
      <c r="J3" s="59">
        <v>1977</v>
      </c>
      <c r="K3" s="59">
        <v>1978</v>
      </c>
      <c r="L3" s="59">
        <v>1979</v>
      </c>
      <c r="M3" s="59">
        <v>1980</v>
      </c>
      <c r="N3" s="59">
        <v>1981</v>
      </c>
      <c r="O3" s="59">
        <v>1982</v>
      </c>
      <c r="P3" s="59">
        <v>1983</v>
      </c>
      <c r="Q3" s="59">
        <v>1984</v>
      </c>
      <c r="R3" s="59">
        <v>1985</v>
      </c>
      <c r="S3" s="59">
        <v>1986</v>
      </c>
      <c r="T3" s="59">
        <v>1987</v>
      </c>
      <c r="U3" s="59">
        <v>1988</v>
      </c>
      <c r="V3" s="59">
        <v>1989</v>
      </c>
      <c r="W3" s="59">
        <v>1990</v>
      </c>
      <c r="X3" s="59">
        <v>1991</v>
      </c>
      <c r="Y3" s="59">
        <v>1992</v>
      </c>
      <c r="Z3" s="59">
        <v>1993</v>
      </c>
      <c r="AA3" s="59">
        <v>1994</v>
      </c>
      <c r="AB3" s="59">
        <v>1995</v>
      </c>
      <c r="AC3" s="59">
        <v>1996</v>
      </c>
      <c r="AD3" s="59">
        <v>1997</v>
      </c>
      <c r="AE3" s="59">
        <v>1998</v>
      </c>
      <c r="AF3" s="59">
        <v>1999</v>
      </c>
      <c r="AG3" s="59">
        <v>2000</v>
      </c>
      <c r="AH3" s="59">
        <v>2001</v>
      </c>
      <c r="AI3" s="59">
        <v>2002</v>
      </c>
      <c r="AJ3" s="163">
        <v>2003</v>
      </c>
      <c r="AK3" s="163">
        <v>2004</v>
      </c>
      <c r="AL3" s="163">
        <v>2005</v>
      </c>
      <c r="AM3" s="163">
        <v>2006</v>
      </c>
      <c r="AN3" s="163">
        <v>2007</v>
      </c>
      <c r="AO3" s="163">
        <v>2008</v>
      </c>
      <c r="AP3" s="163">
        <v>2009</v>
      </c>
      <c r="AQ3" s="163">
        <v>2010</v>
      </c>
      <c r="AR3" s="163">
        <v>2011</v>
      </c>
      <c r="AS3" s="163">
        <v>2012</v>
      </c>
      <c r="AT3" s="163">
        <v>2013</v>
      </c>
      <c r="AU3" s="163">
        <v>2014</v>
      </c>
      <c r="AV3" s="163">
        <v>2015</v>
      </c>
      <c r="AW3" s="163">
        <v>2016</v>
      </c>
      <c r="AX3" s="163">
        <v>2017</v>
      </c>
      <c r="AY3" s="163">
        <v>2018</v>
      </c>
      <c r="AZ3" s="163">
        <v>2019</v>
      </c>
      <c r="BA3" s="163">
        <v>2020</v>
      </c>
      <c r="BB3" s="163">
        <v>2021</v>
      </c>
      <c r="BC3" s="163">
        <v>2022</v>
      </c>
      <c r="BD3" s="163">
        <v>2023</v>
      </c>
      <c r="BE3" s="163">
        <v>2024</v>
      </c>
      <c r="BF3" s="163">
        <v>2025</v>
      </c>
      <c r="BG3" s="163">
        <v>2026</v>
      </c>
      <c r="BH3" s="163">
        <v>2027</v>
      </c>
      <c r="BI3" s="163">
        <v>2028</v>
      </c>
      <c r="BJ3" s="163">
        <v>2029</v>
      </c>
      <c r="BK3" s="163">
        <v>2030</v>
      </c>
      <c r="BL3" s="163">
        <v>2031</v>
      </c>
      <c r="BM3" s="163">
        <v>2032</v>
      </c>
      <c r="BN3" s="163">
        <v>2033</v>
      </c>
      <c r="BO3" s="163">
        <v>2034</v>
      </c>
      <c r="BP3" s="163">
        <v>2035</v>
      </c>
    </row>
    <row r="4" spans="1:70" s="175" customFormat="1" ht="14.5" customHeight="1" thickBot="1" x14ac:dyDescent="0.4">
      <c r="A4" s="285" t="s">
        <v>79</v>
      </c>
      <c r="B4" s="169"/>
      <c r="C4" s="170" t="s">
        <v>101</v>
      </c>
      <c r="D4" s="160"/>
      <c r="E4" s="160"/>
      <c r="F4" s="160"/>
      <c r="G4" s="160"/>
      <c r="H4" s="160"/>
      <c r="I4" s="160"/>
      <c r="J4" s="160"/>
      <c r="K4" s="160"/>
      <c r="L4" s="160"/>
      <c r="M4" s="160"/>
      <c r="N4" s="160"/>
      <c r="O4" s="160"/>
      <c r="P4" s="160"/>
      <c r="Q4" s="160"/>
      <c r="R4" s="160"/>
      <c r="S4" s="160"/>
      <c r="T4" s="160"/>
      <c r="U4" s="160"/>
      <c r="V4" s="160"/>
      <c r="W4" s="60">
        <f t="shared" ref="W4:BC4" si="0">SUM(W5:W10)</f>
        <v>-0.10523569868722404</v>
      </c>
      <c r="X4" s="60">
        <f t="shared" si="0"/>
        <v>1.2390755787964309</v>
      </c>
      <c r="Y4" s="60">
        <f t="shared" si="0"/>
        <v>0.19497318496183169</v>
      </c>
      <c r="Z4" s="60">
        <f t="shared" si="0"/>
        <v>-0.58176148234421987</v>
      </c>
      <c r="AA4" s="60">
        <f t="shared" si="0"/>
        <v>-1.3748690238301648</v>
      </c>
      <c r="AB4" s="60">
        <f t="shared" si="0"/>
        <v>-0.53498663363497201</v>
      </c>
      <c r="AC4" s="60">
        <f t="shared" si="0"/>
        <v>0.56467440018202097</v>
      </c>
      <c r="AD4" s="60">
        <f t="shared" si="0"/>
        <v>-0.72693031188792645</v>
      </c>
      <c r="AE4" s="60">
        <f t="shared" si="0"/>
        <v>-0.1922960589898608</v>
      </c>
      <c r="AF4" s="60">
        <f t="shared" si="0"/>
        <v>0.28422901590614913</v>
      </c>
      <c r="AG4" s="60">
        <f t="shared" si="0"/>
        <v>0.52945129359309107</v>
      </c>
      <c r="AH4" s="60">
        <f t="shared" si="0"/>
        <v>1.662790452265007</v>
      </c>
      <c r="AI4" s="60">
        <f t="shared" si="0"/>
        <v>1.5562730419900177</v>
      </c>
      <c r="AJ4" s="60">
        <f t="shared" si="0"/>
        <v>2.0986685582160902</v>
      </c>
      <c r="AK4" s="60">
        <f t="shared" si="0"/>
        <v>2.1446259367589846</v>
      </c>
      <c r="AL4" s="60">
        <f t="shared" si="0"/>
        <v>3.0947187742002811</v>
      </c>
      <c r="AM4" s="60">
        <f t="shared" si="0"/>
        <v>4.3581871010101167</v>
      </c>
      <c r="AN4" s="60">
        <f t="shared" si="0"/>
        <v>3.6952248891369095</v>
      </c>
      <c r="AO4" s="60">
        <f t="shared" si="0"/>
        <v>5.1772814369325957</v>
      </c>
      <c r="AP4" s="60">
        <f t="shared" si="0"/>
        <v>6.3384145260792693</v>
      </c>
      <c r="AQ4" s="60">
        <f t="shared" si="0"/>
        <v>4.2070158343834763</v>
      </c>
      <c r="AR4" s="60">
        <f t="shared" si="0"/>
        <v>5.7026825803797934</v>
      </c>
      <c r="AS4" s="60">
        <f t="shared" si="0"/>
        <v>6.4641180909958251</v>
      </c>
      <c r="AT4" s="60">
        <f t="shared" si="0"/>
        <v>5.9216154484890566</v>
      </c>
      <c r="AU4" s="60">
        <f t="shared" si="0"/>
        <v>6.5172412734914715</v>
      </c>
      <c r="AV4" s="60">
        <f t="shared" si="0"/>
        <v>6.0868596939841098</v>
      </c>
      <c r="AW4" s="60">
        <f t="shared" si="0"/>
        <v>6.9057788738205872</v>
      </c>
      <c r="AX4" s="60">
        <f t="shared" si="0"/>
        <v>7.1959142663158175</v>
      </c>
      <c r="AY4" s="60">
        <f t="shared" si="0"/>
        <v>6.5488837605448822</v>
      </c>
      <c r="AZ4" s="60">
        <f t="shared" si="0"/>
        <v>7.9397038220027696</v>
      </c>
      <c r="BA4" s="60">
        <f t="shared" si="0"/>
        <v>9.4424370704596541</v>
      </c>
      <c r="BB4" s="60">
        <f t="shared" si="0"/>
        <v>8.267987827126845</v>
      </c>
      <c r="BC4" s="60">
        <f t="shared" si="0"/>
        <v>9.1166919948461285</v>
      </c>
      <c r="BD4" s="187"/>
      <c r="BE4" s="187"/>
      <c r="BF4" s="187"/>
      <c r="BG4" s="187"/>
      <c r="BH4" s="187"/>
      <c r="BI4" s="187"/>
      <c r="BJ4" s="187"/>
      <c r="BK4" s="187"/>
      <c r="BL4" s="187"/>
      <c r="BM4" s="187"/>
      <c r="BN4" s="187"/>
      <c r="BO4" s="187"/>
      <c r="BP4" s="188"/>
    </row>
    <row r="5" spans="1:70" ht="14.5" customHeight="1" x14ac:dyDescent="0.35">
      <c r="A5" s="276"/>
      <c r="B5" s="67">
        <v>1</v>
      </c>
      <c r="C5" s="69" t="s">
        <v>99</v>
      </c>
      <c r="D5" s="71"/>
      <c r="E5" s="71"/>
      <c r="F5" s="71"/>
      <c r="G5" s="71"/>
      <c r="H5" s="71"/>
      <c r="I5" s="71"/>
      <c r="J5" s="71"/>
      <c r="K5" s="71"/>
      <c r="L5" s="71"/>
      <c r="M5" s="71"/>
      <c r="N5" s="71"/>
      <c r="O5" s="71"/>
      <c r="P5" s="71"/>
      <c r="Q5" s="71"/>
      <c r="R5" s="71"/>
      <c r="S5" s="71"/>
      <c r="T5" s="71"/>
      <c r="U5" s="71"/>
      <c r="V5" s="71"/>
      <c r="W5" s="58">
        <f>(SUM('Litter input from living trees'!Z84:Z86,'Litter input from living trees'!Z113:Z115))*0.5*(-44/12)</f>
        <v>-12.182158854552414</v>
      </c>
      <c r="X5" s="58">
        <f>(SUM('Litter input from living trees'!AA84:AA86,'Litter input from living trees'!AA113:AA115))*0.5*(-44/12)</f>
        <v>-12.362469377108191</v>
      </c>
      <c r="Y5" s="58">
        <f>(SUM('Litter input from living trees'!AB84:AB86,'Litter input from living trees'!AB113:AB115))*0.5*(-44/12)</f>
        <v>-12.541645225887315</v>
      </c>
      <c r="Z5" s="58">
        <f>(SUM('Litter input from living trees'!AC84:AC86,'Litter input from living trees'!AC113:AC115))*0.5*(-44/12)</f>
        <v>-12.719438440512638</v>
      </c>
      <c r="AA5" s="58">
        <f>(SUM('Litter input from living trees'!AD84:AD86,'Litter input from living trees'!AD113:AD115))*0.5*(-44/12)</f>
        <v>-12.919606803341102</v>
      </c>
      <c r="AB5" s="58">
        <f>(SUM('Litter input from living trees'!AE84:AE86,'Litter input from living trees'!AE113:AE115))*0.5*(-44/12)</f>
        <v>-13.119893100305847</v>
      </c>
      <c r="AC5" s="58">
        <f>(SUM('Litter input from living trees'!AF84:AF86,'Litter input from living trees'!AF113:AF115))*0.5*(-44/12)</f>
        <v>-13.320326876037642</v>
      </c>
      <c r="AD5" s="58">
        <f>(SUM('Litter input from living trees'!AG84:AG86,'Litter input from living trees'!AG113:AG115))*0.5*(-44/12)</f>
        <v>-13.433280063220488</v>
      </c>
      <c r="AE5" s="58">
        <f>(SUM('Litter input from living trees'!AH84:AH86,'Litter input from living trees'!AH113:AH115))*0.5*(-44/12)</f>
        <v>-13.546220251490931</v>
      </c>
      <c r="AF5" s="58">
        <f>(SUM('Litter input from living trees'!AI84:AI86,'Litter input from living trees'!AI113:AI115))*0.5*(-44/12)</f>
        <v>-13.640433448950199</v>
      </c>
      <c r="AG5" s="58">
        <f>(SUM('Litter input from living trees'!AJ84:AJ86,'Litter input from living trees'!AJ113:AJ115))*0.5*(-44/12)</f>
        <v>-13.733249659427868</v>
      </c>
      <c r="AH5" s="58">
        <f>(SUM('Litter input from living trees'!AK84:AK86,'Litter input from living trees'!AK113:AK115))*0.5*(-44/12)</f>
        <v>-13.825874887331912</v>
      </c>
      <c r="AI5" s="58">
        <f>(SUM('Litter input from living trees'!AL84:AL86,'Litter input from living trees'!AL113:AL115))*0.5*(-44/12)</f>
        <v>-13.932038362992271</v>
      </c>
      <c r="AJ5" s="58">
        <f>(SUM('Litter input from living trees'!AM84:AM86,'Litter input from living trees'!AM113:AM115))*0.5*(-44/12)</f>
        <v>-14.0381136339245</v>
      </c>
      <c r="AK5" s="58">
        <f>(SUM('Litter input from living trees'!AN84:AN86,'Litter input from living trees'!AN113:AN115))*0.5*(-44/12)</f>
        <v>-14.143937620932585</v>
      </c>
      <c r="AL5" s="58">
        <f>(SUM('Litter input from living trees'!AO84:AO86,'Litter input from living trees'!AO113:AO115))*0.5*(-44/12)</f>
        <v>-14.348261793044838</v>
      </c>
      <c r="AM5" s="58">
        <f>(SUM('Litter input from living trees'!AP84:AP86,'Litter input from living trees'!AP113:AP115))*0.5*(-44/12)</f>
        <v>-14.554997882481867</v>
      </c>
      <c r="AN5" s="58">
        <f>(SUM('Litter input from living trees'!AQ84:AQ86,'Litter input from living trees'!AQ113:AQ115))*0.5*(-44/12)</f>
        <v>-14.763508552458482</v>
      </c>
      <c r="AO5" s="58">
        <f>(SUM('Litter input from living trees'!AR84:AR86,'Litter input from living trees'!AR113:AR115))*0.5*(-44/12)</f>
        <v>-14.899045446957203</v>
      </c>
      <c r="AP5" s="58">
        <f>(SUM('Litter input from living trees'!AS84:AS86,'Litter input from living trees'!AS113:AS115))*0.5*(-44/12)</f>
        <v>-15.030785430002544</v>
      </c>
      <c r="AQ5" s="58">
        <f>(SUM('Litter input from living trees'!AT84:AT86,'Litter input from living trees'!AT113:AT115))*0.5*(-44/12)</f>
        <v>-14.944357187000081</v>
      </c>
      <c r="AR5" s="58">
        <f>(SUM('Litter input from living trees'!AU84:AU86,'Litter input from living trees'!AU113:AU115))*0.5*(-44/12)</f>
        <v>-14.859350332399959</v>
      </c>
      <c r="AS5" s="58">
        <f>(SUM('Litter input from living trees'!AV84:AV86,'Litter input from living trees'!AV113:AV115))*0.5*(-44/12)</f>
        <v>-14.779389933479633</v>
      </c>
      <c r="AT5" s="58">
        <f>(SUM('Litter input from living trees'!AW84:AW86,'Litter input from living trees'!AW113:AW115))*0.5*(-44/12)</f>
        <v>-14.694232413972184</v>
      </c>
      <c r="AU5" s="58">
        <f>(SUM('Litter input from living trees'!AX84:AX86,'Litter input from living trees'!AX113:AX115))*0.5*(-44/12)</f>
        <v>-14.610499846318834</v>
      </c>
      <c r="AV5" s="58">
        <f>(SUM('Litter input from living trees'!AY84:AY86,'Litter input from living trees'!AY113:AY115))*0.5*(-44/12)</f>
        <v>-14.493912368241766</v>
      </c>
      <c r="AW5" s="58">
        <f>(SUM('Litter input from living trees'!AZ84:AZ86,'Litter input from living trees'!AZ113:AZ115))*0.5*(-44/12)</f>
        <v>-14.37773681621443</v>
      </c>
      <c r="AX5" s="58">
        <f>(SUM('Litter input from living trees'!BA84:BA86,'Litter input from living trees'!BA113:BA115))*0.5*(-44/12)</f>
        <v>-14.296445197707254</v>
      </c>
      <c r="AY5" s="58">
        <f>(SUM('Litter input from living trees'!BB84:BB86,'Litter input from living trees'!BB113:BB115))*0.5*(-44/12)</f>
        <v>-14.216872901244566</v>
      </c>
      <c r="AZ5" s="58">
        <f>(SUM('Litter input from living trees'!BC84:BC86,'Litter input from living trees'!BC113:BC115))*0.5*(-44/12)</f>
        <v>-14.171874010392003</v>
      </c>
      <c r="BA5" s="58">
        <f>(SUM('Litter input from living trees'!BD84:BD86,'Litter input from living trees'!BD113:BD115))*0.5*(-44/12)</f>
        <v>-14.127082130019042</v>
      </c>
      <c r="BB5" s="58">
        <f>(SUM('Litter input from living trees'!BE84:BE86,'Litter input from living trees'!BE113:BE115))*0.5*(-44/12)</f>
        <v>-14.079921523669055</v>
      </c>
      <c r="BC5" s="58">
        <f>(SUM('Litter input from living trees'!BF84:BF86,'Litter input from living trees'!BF113:BF115))*0.5*(-44/12)</f>
        <v>-14.041497534401934</v>
      </c>
    </row>
    <row r="6" spans="1:70" ht="14.5" customHeight="1" x14ac:dyDescent="0.35">
      <c r="A6" s="276"/>
      <c r="B6" s="53">
        <v>2</v>
      </c>
      <c r="C6" s="70" t="s">
        <v>197</v>
      </c>
      <c r="D6" s="71"/>
      <c r="E6" s="71"/>
      <c r="F6" s="71"/>
      <c r="G6" s="71"/>
      <c r="H6" s="71"/>
      <c r="I6" s="71"/>
      <c r="J6" s="71"/>
      <c r="K6" s="71"/>
      <c r="L6" s="71"/>
      <c r="M6" s="71"/>
      <c r="N6" s="71"/>
      <c r="O6" s="71"/>
      <c r="P6" s="71"/>
      <c r="Q6" s="71"/>
      <c r="R6" s="71"/>
      <c r="S6" s="71"/>
      <c r="T6" s="71"/>
      <c r="U6" s="71"/>
      <c r="V6" s="71"/>
      <c r="W6" s="58">
        <f>('Litter input from living trees'!Z79+'Litter input from living trees'!Z108)*(-44/12)</f>
        <v>-13.025143042201911</v>
      </c>
      <c r="X6" s="58">
        <f>('Litter input from living trees'!AA79+'Litter input from living trees'!AA108)*(-44/12)</f>
        <v>-13.129649038151761</v>
      </c>
      <c r="Y6" s="58">
        <f>('Litter input from living trees'!AB79+'Litter input from living trees'!AB108)*(-44/12)</f>
        <v>-13.232962059473623</v>
      </c>
      <c r="Z6" s="58">
        <f>('Litter input from living trees'!AC79+'Litter input from living trees'!AC108)*(-44/12)</f>
        <v>-13.335173368571512</v>
      </c>
      <c r="AA6" s="58">
        <f>('Litter input from living trees'!AD79+'Litter input from living trees'!AD108)*(-44/12)</f>
        <v>-13.44871527474252</v>
      </c>
      <c r="AB6" s="58">
        <f>('Litter input from living trees'!AE79+'Litter input from living trees'!AE108)*(-44/12)</f>
        <v>-13.562349121274577</v>
      </c>
      <c r="AC6" s="58">
        <f>('Litter input from living trees'!AF79+'Litter input from living trees'!AF108)*(-44/12)</f>
        <v>-13.675088663553362</v>
      </c>
      <c r="AD6" s="58">
        <f>('Litter input from living trees'!AG79+'Litter input from living trees'!AG108)*(-44/12)</f>
        <v>-13.787729724698305</v>
      </c>
      <c r="AE6" s="58">
        <f>('Litter input from living trees'!AH79+'Litter input from living trees'!AH108)*(-44/12)</f>
        <v>-13.899304436847228</v>
      </c>
      <c r="AF6" s="58">
        <f>('Litter input from living trees'!AI79+'Litter input from living trees'!AI108)*(-44/12)</f>
        <v>-13.956012575493478</v>
      </c>
      <c r="AG6" s="58">
        <f>('Litter input from living trees'!AJ79+'Litter input from living trees'!AJ108)*(-44/12)</f>
        <v>-14.011997568060004</v>
      </c>
      <c r="AH6" s="58">
        <f>('Litter input from living trees'!AK79+'Litter input from living trees'!AK108)*(-44/12)</f>
        <v>-14.069264089253789</v>
      </c>
      <c r="AI6" s="58">
        <f>('Litter input from living trees'!AL79+'Litter input from living trees'!AL108)*(-44/12)</f>
        <v>-14.11830770135993</v>
      </c>
      <c r="AJ6" s="58">
        <f>('Litter input from living trees'!AM79+'Litter input from living trees'!AM108)*(-44/12)</f>
        <v>-14.135216163082127</v>
      </c>
      <c r="AK6" s="58">
        <f>('Litter input from living trees'!AN79+'Litter input from living trees'!AN108)*(-44/12)</f>
        <v>-14.151409490113734</v>
      </c>
      <c r="AL6" s="58">
        <f>('Litter input from living trees'!AO79+'Litter input from living trees'!AO108)*(-44/12)</f>
        <v>-14.167065010199147</v>
      </c>
      <c r="AM6" s="58">
        <f>('Litter input from living trees'!AP79+'Litter input from living trees'!AP108)*(-44/12)</f>
        <v>-14.18336029035075</v>
      </c>
      <c r="AN6" s="58">
        <f>('Litter input from living trees'!AQ79+'Litter input from living trees'!AQ108)*(-44/12)</f>
        <v>-14.187048277590749</v>
      </c>
      <c r="AO6" s="58">
        <f>('Litter input from living trees'!AR79+'Litter input from living trees'!AR108)*(-44/12)</f>
        <v>-14.239042659526486</v>
      </c>
      <c r="AP6" s="58">
        <f>('Litter input from living trees'!AS79+'Litter input from living trees'!AS108)*(-44/12)</f>
        <v>-14.287499948916636</v>
      </c>
      <c r="AQ6" s="58">
        <f>('Litter input from living trees'!AT79+'Litter input from living trees'!AT108)*(-44/12)</f>
        <v>-14.342592757921508</v>
      </c>
      <c r="AR6" s="58">
        <f>('Litter input from living trees'!AU79+'Litter input from living trees'!AU108)*(-44/12)</f>
        <v>-14.398147563051783</v>
      </c>
      <c r="AS6" s="58">
        <f>('Litter input from living trees'!AV79+'Litter input from living trees'!AV108)*(-44/12)</f>
        <v>-14.346343869802961</v>
      </c>
      <c r="AT6" s="58">
        <f>('Litter input from living trees'!AW79+'Litter input from living trees'!AW108)*(-44/12)</f>
        <v>-14.290305166371093</v>
      </c>
      <c r="AU6" s="58">
        <f>('Litter input from living trees'!AX79+'Litter input from living trees'!AX108)*(-44/12)</f>
        <v>-14.237504779890955</v>
      </c>
      <c r="AV6" s="58">
        <f>('Litter input from living trees'!AY79+'Litter input from living trees'!AY108)*(-44/12)</f>
        <v>-14.184383812695927</v>
      </c>
      <c r="AW6" s="58">
        <f>('Litter input from living trees'!AZ79+'Litter input from living trees'!AZ108)*(-44/12)</f>
        <v>-14.132994799257775</v>
      </c>
      <c r="AX6" s="58">
        <f>('Litter input from living trees'!BA79+'Litter input from living trees'!BA108)*(-44/12)</f>
        <v>-14.097496404840054</v>
      </c>
      <c r="AY6" s="58">
        <f>('Litter input from living trees'!BB79+'Litter input from living trees'!BB108)*(-44/12)</f>
        <v>-14.065263307468364</v>
      </c>
      <c r="AZ6" s="58">
        <f>('Litter input from living trees'!BC79+'Litter input from living trees'!BC108)*(-44/12)</f>
        <v>-14.032389755558929</v>
      </c>
      <c r="BA6" s="58">
        <f>('Litter input from living trees'!BD79+'Litter input from living trees'!BD108)*(-44/12)</f>
        <v>-14.000169196730424</v>
      </c>
      <c r="BB6" s="58">
        <f>('Litter input from living trees'!BE79+'Litter input from living trees'!BE108)*(-44/12)</f>
        <v>-14.002876581008881</v>
      </c>
      <c r="BC6" s="58">
        <f>('Litter input from living trees'!BF79+'Litter input from living trees'!BF108)*(-44/12)</f>
        <v>-14.002876581008881</v>
      </c>
    </row>
    <row r="7" spans="1:70" ht="14.5" customHeight="1" x14ac:dyDescent="0.35">
      <c r="A7" s="276"/>
      <c r="B7" s="53">
        <v>3</v>
      </c>
      <c r="C7" s="70" t="s">
        <v>196</v>
      </c>
      <c r="D7" s="71"/>
      <c r="E7" s="71"/>
      <c r="F7" s="71"/>
      <c r="G7" s="71"/>
      <c r="H7" s="71"/>
      <c r="I7" s="71"/>
      <c r="J7" s="71"/>
      <c r="K7" s="71"/>
      <c r="L7" s="71"/>
      <c r="M7" s="71"/>
      <c r="N7" s="71"/>
      <c r="O7" s="71"/>
      <c r="P7" s="71"/>
      <c r="Q7" s="71"/>
      <c r="R7" s="71"/>
      <c r="S7" s="71"/>
      <c r="T7" s="71"/>
      <c r="U7" s="71"/>
      <c r="V7" s="71"/>
      <c r="W7" s="58">
        <f>('Other data'!AD238+'Other data'!AD246)*(-44/12)</f>
        <v>-15.435006792752091</v>
      </c>
      <c r="X7" s="58">
        <f>('Other data'!AE238+'Other data'!AE246)*(-44/12)</f>
        <v>-15.360490160691523</v>
      </c>
      <c r="Y7" s="58">
        <f>('Other data'!AF238+'Other data'!AF246)*(-44/12)</f>
        <v>-15.285294636566707</v>
      </c>
      <c r="Z7" s="58">
        <f>('Other data'!AG238+'Other data'!AG246)*(-44/12)</f>
        <v>-15.209088054099752</v>
      </c>
      <c r="AA7" s="58">
        <f>('Other data'!AH238+'Other data'!AH246)*(-44/12)</f>
        <v>-15.148350045618427</v>
      </c>
      <c r="AB7" s="58">
        <f>('Other data'!AI238+'Other data'!AI246)*(-44/12)</f>
        <v>-15.087303303589421</v>
      </c>
      <c r="AC7" s="58">
        <f>('Other data'!AJ238+'Other data'!AJ246)*(-44/12)</f>
        <v>-15.025244801619326</v>
      </c>
      <c r="AD7" s="58">
        <f>('Other data'!AK238+'Other data'!AK246)*(-44/12)</f>
        <v>-14.961945805207995</v>
      </c>
      <c r="AE7" s="58">
        <f>('Other data'!AL238+'Other data'!AL246)*(-44/12)</f>
        <v>-14.898007105529496</v>
      </c>
      <c r="AF7" s="58">
        <f>('Other data'!AM238+'Other data'!AM246)*(-44/12)</f>
        <v>-14.831852865518414</v>
      </c>
      <c r="AG7" s="58">
        <f>('Other data'!AN238+'Other data'!AN246)*(-44/12)</f>
        <v>-14.764081331778444</v>
      </c>
      <c r="AH7" s="58">
        <f>('Other data'!AO238+'Other data'!AO246)*(-44/12)</f>
        <v>-14.694976070702356</v>
      </c>
      <c r="AI7" s="58">
        <f>('Other data'!AP238+'Other data'!AP246)*(-44/12)</f>
        <v>-14.676495957069083</v>
      </c>
      <c r="AJ7" s="58">
        <f>('Other data'!AQ238+'Other data'!AQ246)*(-44/12)</f>
        <v>-14.668194095053735</v>
      </c>
      <c r="AK7" s="58">
        <f>('Other data'!AR238+'Other data'!AR246)*(-44/12)</f>
        <v>-14.659080100023296</v>
      </c>
      <c r="AL7" s="58">
        <f>('Other data'!AS238+'Other data'!AS246)*(-44/12)</f>
        <v>-14.64939029847007</v>
      </c>
      <c r="AM7" s="58">
        <f>('Other data'!AT238+'Other data'!AT246)*(-44/12)</f>
        <v>-14.640508752485843</v>
      </c>
      <c r="AN7" s="58">
        <f>('Other data'!AU238+'Other data'!AU246)*(-44/12)</f>
        <v>-14.645745992262471</v>
      </c>
      <c r="AO7" s="58">
        <f>('Other data'!AV238+'Other data'!AV246)*(-44/12)</f>
        <v>-14.547702103401353</v>
      </c>
      <c r="AP7" s="58">
        <f>('Other data'!AW238+'Other data'!AW246)*(-44/12)</f>
        <v>-14.44970340661509</v>
      </c>
      <c r="AQ7" s="58">
        <f>('Other data'!AX238+'Other data'!AX246)*(-44/12)</f>
        <v>-14.35992129289472</v>
      </c>
      <c r="AR7" s="58">
        <f>('Other data'!AY238+'Other data'!AY246)*(-44/12)</f>
        <v>-14.270350529069489</v>
      </c>
      <c r="AS7" s="58">
        <f>('Other data'!AZ238+'Other data'!AZ246)*(-44/12)</f>
        <v>-14.231727842820428</v>
      </c>
      <c r="AT7" s="58">
        <f>('Other data'!BA238+'Other data'!BA246)*(-44/12)</f>
        <v>-14.188881318779945</v>
      </c>
      <c r="AU7" s="58">
        <f>('Other data'!BB238+'Other data'!BB246)*(-44/12)</f>
        <v>-14.146945116267737</v>
      </c>
      <c r="AV7" s="58">
        <f>('Other data'!BC238+'Other data'!BC246)*(-44/12)</f>
        <v>-14.104420513602783</v>
      </c>
      <c r="AW7" s="58">
        <f>('Other data'!BD238+'Other data'!BD246)*(-44/12)</f>
        <v>-14.06309726777188</v>
      </c>
      <c r="AX7" s="58">
        <f>('Other data'!BE238+'Other data'!BE246)*(-44/12)</f>
        <v>-14.082616056235919</v>
      </c>
      <c r="AY7" s="58">
        <f>('Other data'!BF238+'Other data'!BF246)*(-44/12)</f>
        <v>-14.103229790639411</v>
      </c>
      <c r="AZ7" s="58">
        <f>('Other data'!BG238+'Other data'!BG246)*(-44/12)</f>
        <v>-14.12236588682779</v>
      </c>
      <c r="BA7" s="58">
        <f>('Other data'!BH238+'Other data'!BH246)*(-44/12)</f>
        <v>-14.140905339085593</v>
      </c>
      <c r="BB7" s="58">
        <f>('Other data'!BI238+'Other data'!BI246)*(-44/12)</f>
        <v>-14.138025532024406</v>
      </c>
      <c r="BC7" s="58">
        <f>('Other data'!BJ238+'Other data'!BJ246)*(-44/12)</f>
        <v>-14.138025532024406</v>
      </c>
    </row>
    <row r="8" spans="1:70" ht="14.5" customHeight="1" x14ac:dyDescent="0.35">
      <c r="A8" s="276"/>
      <c r="B8" s="53">
        <v>4</v>
      </c>
      <c r="C8" s="70" t="s">
        <v>198</v>
      </c>
      <c r="D8" s="71"/>
      <c r="E8" s="71"/>
      <c r="F8" s="71"/>
      <c r="G8" s="71"/>
      <c r="H8" s="71"/>
      <c r="I8" s="71"/>
      <c r="J8" s="71"/>
      <c r="K8" s="71"/>
      <c r="L8" s="71"/>
      <c r="M8" s="71"/>
      <c r="N8" s="71"/>
      <c r="O8" s="71"/>
      <c r="P8" s="71"/>
      <c r="Q8" s="71"/>
      <c r="R8" s="71"/>
      <c r="S8" s="71"/>
      <c r="T8" s="71"/>
      <c r="U8" s="71"/>
      <c r="V8" s="71"/>
      <c r="W8" s="13">
        <v>-0.42557951333333333</v>
      </c>
      <c r="X8" s="13">
        <v>0.41843204333333334</v>
      </c>
      <c r="Y8" s="13">
        <v>-0.33028269999999998</v>
      </c>
      <c r="Z8" s="13">
        <v>-0.36241474866666668</v>
      </c>
      <c r="AA8" s="13">
        <v>-0.76630597999999994</v>
      </c>
      <c r="AB8" s="13">
        <v>-0.59606935666666672</v>
      </c>
      <c r="AC8" s="13">
        <v>-0.10444073933333334</v>
      </c>
      <c r="AD8" s="13">
        <v>-0.77406570999999991</v>
      </c>
      <c r="AE8" s="13">
        <v>-0.81098446000000002</v>
      </c>
      <c r="AF8" s="13">
        <v>-0.76512274666666658</v>
      </c>
      <c r="AG8" s="13">
        <v>-0.79470160000000001</v>
      </c>
      <c r="AH8" s="13">
        <v>-0.58911027999999999</v>
      </c>
      <c r="AI8" s="13">
        <v>-0.60922106666666664</v>
      </c>
      <c r="AJ8" s="13">
        <v>-0.5864448333333333</v>
      </c>
      <c r="AK8" s="13">
        <v>-0.61980108666666667</v>
      </c>
      <c r="AL8" s="13">
        <v>-0.34625349</v>
      </c>
      <c r="AM8" s="13">
        <v>-0.24960833333333332</v>
      </c>
      <c r="AN8" s="13">
        <v>-0.89427422333333328</v>
      </c>
      <c r="AO8" s="13">
        <v>-0.16431687433333333</v>
      </c>
      <c r="AP8" s="13">
        <v>0.40945662999999999</v>
      </c>
      <c r="AQ8" s="13">
        <v>-0.86571811333333337</v>
      </c>
      <c r="AR8" s="13">
        <v>-0.50589231000000001</v>
      </c>
      <c r="AS8" s="13">
        <v>-0.34276892833333333</v>
      </c>
      <c r="AT8" s="13">
        <v>-0.86685246999999988</v>
      </c>
      <c r="AU8" s="13">
        <v>-0.66576997666666671</v>
      </c>
      <c r="AV8" s="13">
        <v>-1.00106809</v>
      </c>
      <c r="AW8" s="13">
        <v>-0.83463313999999988</v>
      </c>
      <c r="AX8" s="13">
        <v>-0.75350733333333331</v>
      </c>
      <c r="AY8" s="13">
        <v>-1.3219860133333332</v>
      </c>
      <c r="AZ8" s="13">
        <v>-0.55844349000000004</v>
      </c>
      <c r="BA8" s="13">
        <v>-0.13829134733333334</v>
      </c>
      <c r="BB8" s="13">
        <v>-1.0272848666666665</v>
      </c>
      <c r="BC8" s="13">
        <v>-0.63699060333333335</v>
      </c>
      <c r="BQ8" s="13"/>
      <c r="BR8" s="13"/>
    </row>
    <row r="9" spans="1:70" ht="14.5" customHeight="1" x14ac:dyDescent="0.35">
      <c r="A9" s="276"/>
      <c r="B9" s="48"/>
      <c r="C9" s="70" t="s">
        <v>199</v>
      </c>
      <c r="D9" s="71"/>
      <c r="E9" s="71"/>
      <c r="F9" s="71"/>
      <c r="G9" s="71"/>
      <c r="H9" s="71"/>
      <c r="I9" s="71"/>
      <c r="J9" s="71"/>
      <c r="K9" s="71"/>
      <c r="L9" s="71"/>
      <c r="M9" s="71"/>
      <c r="N9" s="71"/>
      <c r="O9" s="71"/>
      <c r="P9" s="71"/>
      <c r="Q9" s="71"/>
      <c r="R9" s="71"/>
      <c r="S9" s="71"/>
      <c r="T9" s="71"/>
      <c r="U9" s="71"/>
      <c r="V9" s="71"/>
      <c r="W9" s="13">
        <v>-1.3591013333333333</v>
      </c>
      <c r="X9" s="13">
        <v>-0.40992011133333328</v>
      </c>
      <c r="Y9" s="13">
        <v>-0.8745637633333333</v>
      </c>
      <c r="Z9" s="13">
        <v>-0.77811392999999995</v>
      </c>
      <c r="AA9" s="13">
        <v>-1.1641826166666667</v>
      </c>
      <c r="AB9" s="13">
        <v>-0.9235010766666667</v>
      </c>
      <c r="AC9" s="13">
        <v>-0.37872482999999996</v>
      </c>
      <c r="AD9" s="13">
        <v>-1.0697772433333332</v>
      </c>
      <c r="AE9" s="13">
        <v>-1.0927379466666667</v>
      </c>
      <c r="AF9" s="13">
        <v>-1.0323397333333333</v>
      </c>
      <c r="AG9" s="13">
        <v>-1.0415383733333334</v>
      </c>
      <c r="AH9" s="13">
        <v>-0.7984863333333333</v>
      </c>
      <c r="AI9" s="13">
        <v>-0.84474074666666665</v>
      </c>
      <c r="AJ9" s="13">
        <v>-0.76887678999999998</v>
      </c>
      <c r="AK9" s="13">
        <v>-0.8029458433333333</v>
      </c>
      <c r="AL9" s="13">
        <v>-0.50076366999999999</v>
      </c>
      <c r="AM9" s="13">
        <v>-0.41377332333333333</v>
      </c>
      <c r="AN9" s="13">
        <v>-1.0577733833333332</v>
      </c>
      <c r="AO9" s="13">
        <v>-0.30474444000000001</v>
      </c>
      <c r="AP9" s="13">
        <v>0.31348678533333335</v>
      </c>
      <c r="AQ9" s="13">
        <v>-1.0030573666666667</v>
      </c>
      <c r="AR9" s="13">
        <v>-0.64504538999999994</v>
      </c>
      <c r="AS9" s="13">
        <v>-0.46675343000000002</v>
      </c>
      <c r="AT9" s="13">
        <v>-1.0048752999999999</v>
      </c>
      <c r="AU9" s="13">
        <v>-0.80152493666666669</v>
      </c>
      <c r="AV9" s="13">
        <v>-1.0974577533333334</v>
      </c>
      <c r="AW9" s="13">
        <v>-0.96264398999999989</v>
      </c>
      <c r="AX9" s="13">
        <v>-0.86938276333333331</v>
      </c>
      <c r="AY9" s="13">
        <v>-1.4063895266666666</v>
      </c>
      <c r="AZ9" s="13">
        <v>-0.65915402666666667</v>
      </c>
      <c r="BA9" s="13">
        <v>-0.18214577333333332</v>
      </c>
      <c r="BB9" s="13">
        <v>-1.1243098533333331</v>
      </c>
      <c r="BC9" s="13">
        <v>-0.74678090666666663</v>
      </c>
      <c r="BQ9" s="13"/>
      <c r="BR9" s="13"/>
    </row>
    <row r="10" spans="1:70" ht="14.5" customHeight="1" thickBot="1" x14ac:dyDescent="0.4">
      <c r="A10" s="286"/>
      <c r="B10" s="171">
        <v>6</v>
      </c>
      <c r="C10" s="172" t="s">
        <v>67</v>
      </c>
      <c r="D10" s="71"/>
      <c r="E10" s="71"/>
      <c r="F10" s="71"/>
      <c r="G10" s="71"/>
      <c r="H10" s="71"/>
      <c r="I10" s="71"/>
      <c r="J10" s="71"/>
      <c r="K10" s="71"/>
      <c r="L10" s="71"/>
      <c r="M10" s="71"/>
      <c r="N10" s="71"/>
      <c r="O10" s="71"/>
      <c r="P10" s="71"/>
      <c r="Q10" s="71"/>
      <c r="R10" s="71"/>
      <c r="S10" s="71"/>
      <c r="T10" s="71"/>
      <c r="U10" s="71"/>
      <c r="V10" s="71"/>
      <c r="W10" s="58">
        <f>SUM('Other data'!AD354:AD365)</f>
        <v>42.321753837485858</v>
      </c>
      <c r="X10" s="58">
        <f>SUM('Other data'!AE354:AE365)</f>
        <v>42.083172222747912</v>
      </c>
      <c r="Y10" s="58">
        <f>SUM('Other data'!AF354:AF365)</f>
        <v>42.459721570222811</v>
      </c>
      <c r="Z10" s="58">
        <f>SUM('Other data'!AG354:AG365)</f>
        <v>41.822467059506351</v>
      </c>
      <c r="AA10" s="58">
        <f>SUM('Other data'!AH354:AH365)</f>
        <v>42.072291696538549</v>
      </c>
      <c r="AB10" s="58">
        <f>SUM('Other data'!AI354:AI365)</f>
        <v>42.754129324868209</v>
      </c>
      <c r="AC10" s="58">
        <f>SUM('Other data'!AJ354:AJ365)</f>
        <v>43.068500310725689</v>
      </c>
      <c r="AD10" s="58">
        <f>SUM('Other data'!AK354:AK365)</f>
        <v>43.299868234572202</v>
      </c>
      <c r="AE10" s="58">
        <f>SUM('Other data'!AL354:AL365)</f>
        <v>44.054958141544461</v>
      </c>
      <c r="AF10" s="58">
        <f>SUM('Other data'!AM354:AM365)</f>
        <v>44.509990385868242</v>
      </c>
      <c r="AG10" s="58">
        <f>SUM('Other data'!AN354:AN365)</f>
        <v>44.875019826192741</v>
      </c>
      <c r="AH10" s="58">
        <f>SUM('Other data'!AO354:AO365)</f>
        <v>45.640502112886395</v>
      </c>
      <c r="AI10" s="58">
        <f>SUM('Other data'!AP354:AP365)</f>
        <v>45.737076876744638</v>
      </c>
      <c r="AJ10" s="58">
        <f>SUM('Other data'!AQ354:AQ365)</f>
        <v>46.295514073609787</v>
      </c>
      <c r="AK10" s="58">
        <f>SUM('Other data'!AR354:AR365)</f>
        <v>46.521800077828601</v>
      </c>
      <c r="AL10" s="58">
        <f>SUM('Other data'!AS354:AS365)</f>
        <v>47.106453035914342</v>
      </c>
      <c r="AM10" s="58">
        <f>SUM('Other data'!AT354:AT365)</f>
        <v>48.400435682995244</v>
      </c>
      <c r="AN10" s="58">
        <f>SUM('Other data'!AU354:AU365)</f>
        <v>49.243575318115276</v>
      </c>
      <c r="AO10" s="58">
        <f>SUM('Other data'!AV354:AV365)</f>
        <v>49.332132961150968</v>
      </c>
      <c r="AP10" s="58">
        <f>SUM('Other data'!AW354:AW365)</f>
        <v>49.383459896280208</v>
      </c>
      <c r="AQ10" s="58">
        <f>SUM('Other data'!AX354:AX365)</f>
        <v>49.722662552199786</v>
      </c>
      <c r="AR10" s="58">
        <f>SUM('Other data'!AY354:AY365)</f>
        <v>50.381468704901025</v>
      </c>
      <c r="AS10" s="58">
        <f>SUM('Other data'!AZ354:AZ365)</f>
        <v>50.631102095432176</v>
      </c>
      <c r="AT10" s="58">
        <f>SUM('Other data'!BA354:BA365)</f>
        <v>50.966762117612276</v>
      </c>
      <c r="AU10" s="58">
        <f>SUM('Other data'!BB354:BB365)</f>
        <v>50.979485929302335</v>
      </c>
      <c r="AV10" s="58">
        <f>SUM('Other data'!BC354:BC365)</f>
        <v>50.968102231857912</v>
      </c>
      <c r="AW10" s="58">
        <f>SUM('Other data'!BD354:BD365)</f>
        <v>51.276884887064668</v>
      </c>
      <c r="AX10" s="58">
        <f>SUM('Other data'!BE354:BE365)</f>
        <v>51.295362021765712</v>
      </c>
      <c r="AY10" s="58">
        <f>SUM('Other data'!BF354:BF365)</f>
        <v>51.662625299897215</v>
      </c>
      <c r="AZ10" s="58">
        <f>SUM('Other data'!BG354:BG365)</f>
        <v>51.483930991448162</v>
      </c>
      <c r="BA10" s="58">
        <f>SUM('Other data'!BH354:BH365)</f>
        <v>52.03103085696138</v>
      </c>
      <c r="BB10" s="58">
        <f>SUM('Other data'!BI354:BI365)</f>
        <v>52.640406183829185</v>
      </c>
      <c r="BC10" s="58">
        <f>SUM('Other data'!BJ354:BJ365)</f>
        <v>52.682863152281342</v>
      </c>
    </row>
    <row r="11" spans="1:70" ht="14.5" customHeight="1" thickBot="1" x14ac:dyDescent="0.4">
      <c r="A11" s="285" t="s">
        <v>75</v>
      </c>
      <c r="B11" s="169"/>
      <c r="C11" s="170" t="s">
        <v>101</v>
      </c>
      <c r="D11" s="174"/>
      <c r="E11" s="174"/>
      <c r="F11" s="174"/>
      <c r="G11" s="174"/>
      <c r="H11" s="174"/>
      <c r="I11" s="174"/>
      <c r="J11" s="174"/>
      <c r="K11" s="174"/>
      <c r="L11" s="174"/>
      <c r="M11" s="174"/>
      <c r="N11" s="174"/>
      <c r="O11" s="174"/>
      <c r="P11" s="174"/>
      <c r="Q11" s="174"/>
      <c r="R11" s="174"/>
      <c r="S11" s="174"/>
      <c r="T11" s="174"/>
      <c r="U11" s="174"/>
      <c r="V11" s="174"/>
      <c r="W11" s="186"/>
      <c r="X11" s="186"/>
      <c r="Y11" s="186"/>
      <c r="Z11" s="186"/>
      <c r="AA11" s="186"/>
      <c r="AB11" s="186"/>
      <c r="AC11" s="186"/>
      <c r="AD11" s="186"/>
      <c r="AE11" s="186"/>
      <c r="AF11" s="186"/>
      <c r="AG11" s="186"/>
      <c r="AH11" s="186"/>
      <c r="AI11" s="186"/>
      <c r="AJ11" s="186"/>
      <c r="AK11" s="186"/>
      <c r="AL11" s="186"/>
      <c r="AM11" s="186"/>
      <c r="AN11" s="186"/>
      <c r="AO11" s="186"/>
      <c r="AP11" s="186"/>
      <c r="AQ11" s="186"/>
      <c r="AR11" s="186"/>
      <c r="AS11" s="186"/>
      <c r="AT11" s="186"/>
      <c r="AU11" s="186"/>
      <c r="AV11" s="186"/>
      <c r="AW11" s="186"/>
      <c r="AX11" s="186"/>
      <c r="AY11" s="186"/>
      <c r="AZ11" s="186"/>
      <c r="BA11" s="186"/>
      <c r="BB11" s="186"/>
      <c r="BC11" s="186"/>
      <c r="BD11" s="60">
        <f>SUM(BD12:BD17)</f>
        <v>10.308242287620708</v>
      </c>
      <c r="BE11" s="60">
        <f>SUM(BE12:BE17)</f>
        <v>9.7840197068177304</v>
      </c>
      <c r="BF11" s="60">
        <f>SUM(BF12:BF17)</f>
        <v>9.7341686378834851</v>
      </c>
      <c r="BG11" s="60">
        <f>SUM(BG12:BG17)</f>
        <v>9.7724400316251874</v>
      </c>
      <c r="BH11" s="60">
        <f t="shared" ref="BH11:BP11" si="1">SUM(BH12:BH17)</f>
        <v>9.8235849558157824</v>
      </c>
      <c r="BI11" s="60">
        <f t="shared" si="1"/>
        <v>9.8789295362108902</v>
      </c>
      <c r="BJ11" s="60">
        <f t="shared" si="1"/>
        <v>9.9617464432087104</v>
      </c>
      <c r="BK11" s="60">
        <f t="shared" si="1"/>
        <v>9.9682480417282378</v>
      </c>
      <c r="BL11" s="60">
        <f t="shared" si="1"/>
        <v>10.026976742278144</v>
      </c>
      <c r="BM11" s="60">
        <f t="shared" si="1"/>
        <v>10.102681119757747</v>
      </c>
      <c r="BN11" s="60">
        <f t="shared" si="1"/>
        <v>10.139135561122551</v>
      </c>
      <c r="BO11" s="60">
        <f t="shared" si="1"/>
        <v>10.141309924307812</v>
      </c>
      <c r="BP11" s="176">
        <f t="shared" si="1"/>
        <v>10.148012435487352</v>
      </c>
    </row>
    <row r="12" spans="1:70" ht="14.5" customHeight="1" x14ac:dyDescent="0.35">
      <c r="A12" s="276"/>
      <c r="B12" s="184">
        <v>1</v>
      </c>
      <c r="C12" s="69" t="s">
        <v>99</v>
      </c>
      <c r="D12" s="71"/>
      <c r="E12" s="71"/>
      <c r="F12" s="71"/>
      <c r="G12" s="71"/>
      <c r="H12" s="71"/>
      <c r="I12" s="71"/>
      <c r="J12" s="71"/>
      <c r="K12" s="71"/>
      <c r="L12" s="71"/>
      <c r="M12" s="71"/>
      <c r="N12" s="71"/>
      <c r="O12" s="71"/>
      <c r="P12" s="71"/>
      <c r="Q12" s="71"/>
      <c r="R12" s="71"/>
      <c r="S12" s="71"/>
      <c r="T12" s="71"/>
      <c r="U12" s="71"/>
      <c r="V12" s="71"/>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f>(SUM('Litter input from living trees'!BG84:BG86,'Litter input from living trees'!BG113:BG115))*0.5*(-44/12)</f>
        <v>-13.995010720728571</v>
      </c>
      <c r="BE12" s="58">
        <f>(SUM('Litter input from living trees'!BH84:BH86,'Litter input from living trees'!BH113:BH115))*0.5*(-44/12)</f>
        <v>-13.948515004284372</v>
      </c>
      <c r="BF12" s="58">
        <f>(SUM('Litter input from living trees'!BI84:BI86,'Litter input from living trees'!BI113:BI115))*0.5*(-44/12)</f>
        <v>-13.902010359614433</v>
      </c>
      <c r="BG12" s="58">
        <f>(SUM('Litter input from living trees'!BJ84:BJ86,'Litter input from living trees'!BJ113:BJ115))*0.5*(-44/12)</f>
        <v>-13.855496761268506</v>
      </c>
      <c r="BH12" s="58">
        <f>(SUM('Litter input from living trees'!BK84:BK86,'Litter input from living trees'!BK113:BK115))*0.5*(-44/12)</f>
        <v>-13.808974183807049</v>
      </c>
      <c r="BI12" s="58">
        <f>(SUM('Litter input from living trees'!BL84:BL86,'Litter input from living trees'!BL113:BL115))*0.5*(-44/12)</f>
        <v>-13.762442601807749</v>
      </c>
      <c r="BJ12" s="58">
        <f>(SUM('Litter input from living trees'!BM84:BM86,'Litter input from living trees'!BM113:BM115))*0.5*(-44/12)</f>
        <v>-13.715901989872366</v>
      </c>
      <c r="BK12" s="58">
        <f>(SUM('Litter input from living trees'!BN84:BN86,'Litter input from living trees'!BN113:BN115))*0.5*(-44/12)</f>
        <v>-13.726560856293823</v>
      </c>
      <c r="BL12" s="58">
        <f>(SUM('Litter input from living trees'!BO84:BO86,'Litter input from living trees'!BO113:BO115))*0.5*(-44/12)</f>
        <v>-13.737193758684848</v>
      </c>
      <c r="BM12" s="58">
        <f>(SUM('Litter input from living trees'!BP84:BP86,'Litter input from living trees'!BP113:BP115))*0.5*(-44/12)</f>
        <v>-13.747800909812874</v>
      </c>
      <c r="BN12" s="58">
        <f>(SUM('Litter input from living trees'!BQ84:BQ86,'Litter input from living trees'!BQ113:BQ115))*0.5*(-44/12)</f>
        <v>-13.758382519055695</v>
      </c>
      <c r="BO12" s="58">
        <f>(SUM('Litter input from living trees'!BR84:BR86,'Litter input from living trees'!BR113:BR115))*0.5*(-44/12)</f>
        <v>-13.768938792478069</v>
      </c>
      <c r="BP12" s="58">
        <f>(SUM('Litter input from living trees'!BS84:BS86,'Litter input from living trees'!BS113:BS115))*0.5*(-44/12)</f>
        <v>-13.779469932906148</v>
      </c>
    </row>
    <row r="13" spans="1:70" ht="14.5" customHeight="1" x14ac:dyDescent="0.35">
      <c r="A13" s="276"/>
      <c r="B13" s="182">
        <v>2</v>
      </c>
      <c r="C13" s="70" t="s">
        <v>197</v>
      </c>
      <c r="D13" s="71"/>
      <c r="E13" s="71"/>
      <c r="F13" s="71"/>
      <c r="G13" s="71"/>
      <c r="H13" s="71"/>
      <c r="I13" s="71"/>
      <c r="J13" s="71"/>
      <c r="K13" s="71"/>
      <c r="L13" s="71"/>
      <c r="M13" s="71"/>
      <c r="N13" s="71"/>
      <c r="O13" s="71"/>
      <c r="P13" s="71"/>
      <c r="Q13" s="71"/>
      <c r="R13" s="71"/>
      <c r="S13" s="71"/>
      <c r="T13" s="71"/>
      <c r="U13" s="71"/>
      <c r="V13" s="71"/>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f>('Litter input from living trees'!BG79+'Litter input from living trees'!BG108)*(-44/12)</f>
        <v>-14.002876581008881</v>
      </c>
      <c r="BE13" s="58">
        <f>('Litter input from living trees'!BH79+'Litter input from living trees'!BH108)*(-44/12)</f>
        <v>-14.002876581008881</v>
      </c>
      <c r="BF13" s="58">
        <f>('Litter input from living trees'!BI79+'Litter input from living trees'!BI108)*(-44/12)</f>
        <v>-14.002876581008881</v>
      </c>
      <c r="BG13" s="58">
        <f>('Litter input from living trees'!BJ79+'Litter input from living trees'!BJ108)*(-44/12)</f>
        <v>-14.002876581008881</v>
      </c>
      <c r="BH13" s="58">
        <f>('Litter input from living trees'!BK79+'Litter input from living trees'!BK108)*(-44/12)</f>
        <v>-14.002876581008881</v>
      </c>
      <c r="BI13" s="58">
        <f>('Litter input from living trees'!BL79+'Litter input from living trees'!BL108)*(-44/12)</f>
        <v>-14.002876581008881</v>
      </c>
      <c r="BJ13" s="58">
        <f>('Litter input from living trees'!BM79+'Litter input from living trees'!BM108)*(-44/12)</f>
        <v>-14.002876581008881</v>
      </c>
      <c r="BK13" s="58">
        <f>('Litter input from living trees'!BN79+'Litter input from living trees'!BN108)*(-44/12)</f>
        <v>-14.002876581008881</v>
      </c>
      <c r="BL13" s="58">
        <f>('Litter input from living trees'!BO79+'Litter input from living trees'!BO108)*(-44/12)</f>
        <v>-14.002876581008881</v>
      </c>
      <c r="BM13" s="58">
        <f>('Litter input from living trees'!BP79+'Litter input from living trees'!BP108)*(-44/12)</f>
        <v>-14.002876581008881</v>
      </c>
      <c r="BN13" s="58">
        <f>('Litter input from living trees'!BQ79+'Litter input from living trees'!BQ108)*(-44/12)</f>
        <v>-14.002876581008881</v>
      </c>
      <c r="BO13" s="58">
        <f>('Litter input from living trees'!BR79+'Litter input from living trees'!BR108)*(-44/12)</f>
        <v>-14.002876581008881</v>
      </c>
      <c r="BP13" s="58">
        <f>('Litter input from living trees'!BS79+'Litter input from living trees'!BS108)*(-44/12)</f>
        <v>-14.002876581008881</v>
      </c>
    </row>
    <row r="14" spans="1:70" ht="14.5" customHeight="1" x14ac:dyDescent="0.35">
      <c r="A14" s="276"/>
      <c r="B14" s="182">
        <v>3</v>
      </c>
      <c r="C14" s="70" t="s">
        <v>196</v>
      </c>
      <c r="D14" s="71"/>
      <c r="E14" s="71"/>
      <c r="F14" s="71"/>
      <c r="G14" s="71"/>
      <c r="H14" s="71"/>
      <c r="I14" s="71"/>
      <c r="J14" s="71"/>
      <c r="K14" s="71"/>
      <c r="L14" s="71"/>
      <c r="M14" s="71"/>
      <c r="N14" s="71"/>
      <c r="O14" s="71"/>
      <c r="P14" s="71"/>
      <c r="Q14" s="71"/>
      <c r="R14" s="71"/>
      <c r="S14" s="71"/>
      <c r="T14" s="71"/>
      <c r="U14" s="71"/>
      <c r="V14" s="71"/>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f>('Other data'!BK238+'Other data'!BK246)*(-44/12)</f>
        <v>-14.138025532024406</v>
      </c>
      <c r="BE14" s="58">
        <f>('Other data'!BL238+'Other data'!BL246)*(-44/12)</f>
        <v>-14.138025532024406</v>
      </c>
      <c r="BF14" s="58">
        <f>('Other data'!BM238+'Other data'!BM246)*(-44/12)</f>
        <v>-14.138025532024406</v>
      </c>
      <c r="BG14" s="58">
        <f>('Other data'!BN238+'Other data'!BN246)*(-44/12)</f>
        <v>-14.138025532024406</v>
      </c>
      <c r="BH14" s="58">
        <f>('Other data'!BO238+'Other data'!BO246)*(-44/12)</f>
        <v>-14.138025532024406</v>
      </c>
      <c r="BI14" s="58">
        <f>('Other data'!BP238+'Other data'!BP246)*(-44/12)</f>
        <v>-14.138025532024406</v>
      </c>
      <c r="BJ14" s="58">
        <f>('Other data'!BQ238+'Other data'!BQ246)*(-44/12)</f>
        <v>-14.138025532024406</v>
      </c>
      <c r="BK14" s="58">
        <f>('Other data'!BR238+'Other data'!BR246)*(-44/12)</f>
        <v>-14.138025532024406</v>
      </c>
      <c r="BL14" s="58">
        <f>('Other data'!BS238+'Other data'!BS246)*(-44/12)</f>
        <v>-14.138025532024406</v>
      </c>
      <c r="BM14" s="58">
        <f>('Other data'!BT238+'Other data'!BT246)*(-44/12)</f>
        <v>-14.138025532024406</v>
      </c>
      <c r="BN14" s="58">
        <f>('Other data'!BU238+'Other data'!BU246)*(-44/12)</f>
        <v>-14.138025532024406</v>
      </c>
      <c r="BO14" s="58">
        <f>('Other data'!BV238+'Other data'!BV246)*(-44/12)</f>
        <v>-14.138025532024406</v>
      </c>
      <c r="BP14" s="58">
        <f>('Other data'!BW238+'Other data'!BW246)*(-44/12)</f>
        <v>-14.138025532024406</v>
      </c>
    </row>
    <row r="15" spans="1:70" ht="14.5" customHeight="1" x14ac:dyDescent="0.35">
      <c r="A15" s="276"/>
      <c r="B15" s="182">
        <v>4</v>
      </c>
      <c r="C15" s="70" t="s">
        <v>199</v>
      </c>
      <c r="D15" s="71"/>
      <c r="E15" s="71"/>
      <c r="F15" s="71"/>
      <c r="G15" s="71"/>
      <c r="H15" s="71"/>
      <c r="I15" s="71"/>
      <c r="J15" s="71"/>
      <c r="K15" s="71"/>
      <c r="L15" s="71"/>
      <c r="M15" s="71"/>
      <c r="N15" s="71"/>
      <c r="O15" s="71"/>
      <c r="P15" s="71"/>
      <c r="Q15" s="71"/>
      <c r="R15" s="71"/>
      <c r="S15" s="71"/>
      <c r="T15" s="71"/>
      <c r="U15" s="71"/>
      <c r="V15" s="71"/>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13">
        <v>-0.15715290066666668</v>
      </c>
      <c r="BE15" s="13">
        <v>-0.31561262333333329</v>
      </c>
      <c r="BF15" s="13">
        <v>-0.34027832666666663</v>
      </c>
      <c r="BG15" s="13">
        <v>-0.32047984833333332</v>
      </c>
      <c r="BH15" s="13">
        <v>-0.29833653666666665</v>
      </c>
      <c r="BI15" s="13">
        <v>-0.27437622666666667</v>
      </c>
      <c r="BJ15" s="13">
        <v>-0.23815520666666665</v>
      </c>
      <c r="BK15" s="13">
        <v>-0.2332389033333333</v>
      </c>
      <c r="BL15" s="13">
        <v>-0.21455635666666664</v>
      </c>
      <c r="BM15" s="13">
        <v>-0.18001140666666668</v>
      </c>
      <c r="BN15" s="13">
        <v>-0.15932627333333332</v>
      </c>
      <c r="BO15" s="13">
        <v>-0.15730621499999997</v>
      </c>
      <c r="BP15" s="13">
        <v>-0.148865145</v>
      </c>
    </row>
    <row r="16" spans="1:70" ht="14.5" customHeight="1" x14ac:dyDescent="0.35">
      <c r="A16" s="276"/>
      <c r="B16" s="48"/>
      <c r="C16" s="70" t="s">
        <v>198</v>
      </c>
      <c r="D16" s="71"/>
      <c r="E16" s="71"/>
      <c r="F16" s="71"/>
      <c r="G16" s="71"/>
      <c r="H16" s="71"/>
      <c r="I16" s="71"/>
      <c r="J16" s="71"/>
      <c r="K16" s="71"/>
      <c r="L16" s="71"/>
      <c r="M16" s="71"/>
      <c r="N16" s="71"/>
      <c r="O16" s="71"/>
      <c r="P16" s="71"/>
      <c r="Q16" s="71"/>
      <c r="R16" s="71"/>
      <c r="S16" s="71"/>
      <c r="T16" s="71"/>
      <c r="U16" s="71"/>
      <c r="V16" s="71"/>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13">
        <v>-0.23182184666666664</v>
      </c>
      <c r="BE16" s="13">
        <v>-0.37328400999999994</v>
      </c>
      <c r="BF16" s="13">
        <v>-0.40479745533333333</v>
      </c>
      <c r="BG16" s="13">
        <v>-0.39266157333333329</v>
      </c>
      <c r="BH16" s="13">
        <v>-0.37000597333333329</v>
      </c>
      <c r="BI16" s="13">
        <v>-0.34497671999999996</v>
      </c>
      <c r="BJ16" s="13">
        <v>-0.30474488</v>
      </c>
      <c r="BK16" s="13">
        <v>-0.30488648666666662</v>
      </c>
      <c r="BL16" s="13">
        <v>-0.26659319866666664</v>
      </c>
      <c r="BM16" s="13">
        <v>-0.22721238833333332</v>
      </c>
      <c r="BN16" s="13">
        <v>-0.21324723933333331</v>
      </c>
      <c r="BO16" s="13">
        <v>-0.21492242933333333</v>
      </c>
      <c r="BP16" s="13">
        <v>-0.21851561599999997</v>
      </c>
    </row>
    <row r="17" spans="1:68" ht="14.5" customHeight="1" thickBot="1" x14ac:dyDescent="0.4">
      <c r="A17" s="286"/>
      <c r="B17" s="183">
        <v>6</v>
      </c>
      <c r="C17" s="172" t="s">
        <v>67</v>
      </c>
      <c r="D17" s="71"/>
      <c r="E17" s="71"/>
      <c r="F17" s="71"/>
      <c r="G17" s="71"/>
      <c r="H17" s="71"/>
      <c r="I17" s="71"/>
      <c r="J17" s="71"/>
      <c r="K17" s="71"/>
      <c r="L17" s="71"/>
      <c r="M17" s="71"/>
      <c r="N17" s="71"/>
      <c r="O17" s="71"/>
      <c r="P17" s="71"/>
      <c r="Q17" s="71"/>
      <c r="R17" s="71"/>
      <c r="S17" s="71"/>
      <c r="T17" s="71"/>
      <c r="U17" s="71"/>
      <c r="V17" s="71"/>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f>SUM('Other data'!BK354:BK365)</f>
        <v>52.833129868715901</v>
      </c>
      <c r="BE17" s="58">
        <f>SUM('Other data'!BL354:BL365)</f>
        <v>52.562333457468725</v>
      </c>
      <c r="BF17" s="58">
        <f>SUM('Other data'!BM354:BM365)</f>
        <v>52.5221568925312</v>
      </c>
      <c r="BG17" s="58">
        <f>SUM('Other data'!BN354:BN365)</f>
        <v>52.481980327593654</v>
      </c>
      <c r="BH17" s="58">
        <f>SUM('Other data'!BO354:BO365)</f>
        <v>52.441803762656122</v>
      </c>
      <c r="BI17" s="58">
        <f>SUM('Other data'!BP354:BP365)</f>
        <v>52.401627197718589</v>
      </c>
      <c r="BJ17" s="58">
        <f>SUM('Other data'!BQ354:BQ365)</f>
        <v>52.361450632781036</v>
      </c>
      <c r="BK17" s="58">
        <f>SUM('Other data'!BR354:BR365)</f>
        <v>52.373836401055343</v>
      </c>
      <c r="BL17" s="58">
        <f>SUM('Other data'!BS354:BS365)</f>
        <v>52.386222169329621</v>
      </c>
      <c r="BM17" s="58">
        <f>SUM('Other data'!BT354:BT365)</f>
        <v>52.398607937603906</v>
      </c>
      <c r="BN17" s="58">
        <f>SUM('Other data'!BU354:BU365)</f>
        <v>52.410993705878205</v>
      </c>
      <c r="BO17" s="58">
        <f>SUM('Other data'!BV354:BV365)</f>
        <v>52.423379474152505</v>
      </c>
      <c r="BP17" s="58">
        <f>SUM('Other data'!BW354:BW365)</f>
        <v>52.43576524242679</v>
      </c>
    </row>
    <row r="18" spans="1:68" ht="14.5" customHeight="1" thickBot="1" x14ac:dyDescent="0.4">
      <c r="A18" s="284" t="s">
        <v>76</v>
      </c>
      <c r="B18" s="173"/>
      <c r="C18" s="170" t="s">
        <v>101</v>
      </c>
      <c r="D18" s="174"/>
      <c r="E18" s="174"/>
      <c r="F18" s="174"/>
      <c r="G18" s="174"/>
      <c r="H18" s="174"/>
      <c r="I18" s="174"/>
      <c r="J18" s="174"/>
      <c r="K18" s="174"/>
      <c r="L18" s="174"/>
      <c r="M18" s="174"/>
      <c r="N18" s="174"/>
      <c r="O18" s="174"/>
      <c r="P18" s="174"/>
      <c r="Q18" s="174"/>
      <c r="R18" s="174"/>
      <c r="S18" s="174"/>
      <c r="T18" s="174"/>
      <c r="U18" s="174"/>
      <c r="V18" s="174"/>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f t="shared" ref="BD18:BP18" si="2">SUM(BD19:BD24)</f>
        <v>10.796997496329723</v>
      </c>
      <c r="BE18" s="60">
        <f t="shared" si="2"/>
        <v>9.9215642552358574</v>
      </c>
      <c r="BF18" s="60">
        <f t="shared" si="2"/>
        <v>9.7571205481718764</v>
      </c>
      <c r="BG18" s="60">
        <f t="shared" si="2"/>
        <v>9.8246464943241989</v>
      </c>
      <c r="BH18" s="60">
        <f t="shared" si="2"/>
        <v>9.8251623032331565</v>
      </c>
      <c r="BI18" s="60">
        <f t="shared" si="2"/>
        <v>9.884577291920003</v>
      </c>
      <c r="BJ18" s="60">
        <f t="shared" si="2"/>
        <v>10.51691174051566</v>
      </c>
      <c r="BK18" s="60">
        <f t="shared" si="2"/>
        <v>10.132137639959041</v>
      </c>
      <c r="BL18" s="60">
        <f t="shared" si="2"/>
        <v>10.121069202617861</v>
      </c>
      <c r="BM18" s="60">
        <f t="shared" si="2"/>
        <v>10.14307318409935</v>
      </c>
      <c r="BN18" s="60">
        <f t="shared" si="2"/>
        <v>10.13360826689474</v>
      </c>
      <c r="BO18" s="60">
        <f t="shared" si="2"/>
        <v>10.095780689579854</v>
      </c>
      <c r="BP18" s="60">
        <f t="shared" si="2"/>
        <v>10.065069218803842</v>
      </c>
    </row>
    <row r="19" spans="1:68" x14ac:dyDescent="0.35">
      <c r="A19" s="274"/>
      <c r="B19" s="67">
        <v>1</v>
      </c>
      <c r="C19" s="69" t="s">
        <v>99</v>
      </c>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v>-14.274933759352891</v>
      </c>
      <c r="BE19" s="13">
        <v>-14.284383937079841</v>
      </c>
      <c r="BF19" s="13">
        <v>-14.293812704277482</v>
      </c>
      <c r="BG19" s="13">
        <v>-14.303220212592132</v>
      </c>
      <c r="BH19" s="13">
        <v>-14.312606611816838</v>
      </c>
      <c r="BI19" s="13">
        <v>-14.321972049930325</v>
      </c>
      <c r="BJ19" s="13">
        <v>-14.331316673134983</v>
      </c>
      <c r="BK19" s="13">
        <v>-14.441577363748285</v>
      </c>
      <c r="BL19" s="13">
        <v>-14.551641409812843</v>
      </c>
      <c r="BM19" s="13">
        <v>-14.661511974721373</v>
      </c>
      <c r="BN19" s="13">
        <v>-14.77119212308267</v>
      </c>
      <c r="BO19" s="13">
        <v>-14.880684825354255</v>
      </c>
      <c r="BP19" s="13">
        <v>-14.989992962186957</v>
      </c>
    </row>
    <row r="20" spans="1:68" x14ac:dyDescent="0.35">
      <c r="A20" s="274"/>
      <c r="B20" s="158">
        <v>2</v>
      </c>
      <c r="C20" s="70" t="s">
        <v>197</v>
      </c>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v>-14.002876581008881</v>
      </c>
      <c r="BE20" s="13">
        <v>-14.002876581008881</v>
      </c>
      <c r="BF20" s="13">
        <v>-14.002876581008881</v>
      </c>
      <c r="BG20" s="13">
        <v>-14.002876581008881</v>
      </c>
      <c r="BH20" s="13">
        <v>-14.002876581008881</v>
      </c>
      <c r="BI20" s="13">
        <v>-14.002876581008881</v>
      </c>
      <c r="BJ20" s="13">
        <v>-14.002876581008881</v>
      </c>
      <c r="BK20" s="13">
        <v>-14.002876581008881</v>
      </c>
      <c r="BL20" s="13">
        <v>-14.002876581008881</v>
      </c>
      <c r="BM20" s="13">
        <v>-14.002876581008881</v>
      </c>
      <c r="BN20" s="13">
        <v>-14.002876581008881</v>
      </c>
      <c r="BO20" s="13">
        <v>-14.002876581008881</v>
      </c>
      <c r="BP20" s="13">
        <v>-14.002876581008881</v>
      </c>
    </row>
    <row r="21" spans="1:68" x14ac:dyDescent="0.35">
      <c r="A21" s="274"/>
      <c r="B21" s="158">
        <v>3</v>
      </c>
      <c r="C21" s="70" t="s">
        <v>196</v>
      </c>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v>-14.138025532024406</v>
      </c>
      <c r="BE21" s="13">
        <v>-14.138025532024406</v>
      </c>
      <c r="BF21" s="13">
        <v>-14.138025532024406</v>
      </c>
      <c r="BG21" s="13">
        <v>-14.138025532024406</v>
      </c>
      <c r="BH21" s="13">
        <v>-14.138025532024406</v>
      </c>
      <c r="BI21" s="13">
        <v>-14.138025532024406</v>
      </c>
      <c r="BJ21" s="13">
        <v>-14.138025532024406</v>
      </c>
      <c r="BK21" s="13">
        <v>-14.138025532024406</v>
      </c>
      <c r="BL21" s="13">
        <v>-14.138025532024406</v>
      </c>
      <c r="BM21" s="13">
        <v>-14.138025532024406</v>
      </c>
      <c r="BN21" s="13">
        <v>-14.138025532024406</v>
      </c>
      <c r="BO21" s="13">
        <v>-14.138025532024406</v>
      </c>
      <c r="BP21" s="13">
        <v>-14.138025532024406</v>
      </c>
    </row>
    <row r="22" spans="1:68" x14ac:dyDescent="0.35">
      <c r="A22" s="274"/>
      <c r="B22" s="158">
        <v>4</v>
      </c>
      <c r="C22" s="70" t="s">
        <v>198</v>
      </c>
      <c r="BD22" s="13">
        <v>0.21455089333333333</v>
      </c>
      <c r="BE22" s="13">
        <v>-0.15728588333333332</v>
      </c>
      <c r="BF22" s="13">
        <v>-0.23244034</v>
      </c>
      <c r="BG22" s="13">
        <v>-0.19432733466666666</v>
      </c>
      <c r="BH22" s="13">
        <v>-0.19387788566666667</v>
      </c>
      <c r="BI22" s="13">
        <v>-0.16449641266666665</v>
      </c>
      <c r="BJ22" s="13">
        <v>0.14172182566666666</v>
      </c>
      <c r="BK22" s="13">
        <v>-3.6904633333333332E-2</v>
      </c>
      <c r="BL22" s="13">
        <v>-4.3129056666666665E-2</v>
      </c>
      <c r="BM22" s="13">
        <v>-2.7897954333333332E-2</v>
      </c>
      <c r="BN22" s="13">
        <v>-2.3331999900000001E-2</v>
      </c>
      <c r="BO22" s="13">
        <v>-3.4323553E-2</v>
      </c>
      <c r="BP22" s="13">
        <v>-3.7913241666666667E-2</v>
      </c>
    </row>
    <row r="23" spans="1:68" x14ac:dyDescent="0.35">
      <c r="A23" s="274"/>
      <c r="B23" s="48"/>
      <c r="C23" s="70" t="s">
        <v>199</v>
      </c>
      <c r="BD23" s="13">
        <v>0.16515260666666665</v>
      </c>
      <c r="BE23" s="13">
        <v>-0.20227142099999998</v>
      </c>
      <c r="BF23" s="13">
        <v>-0.28998005666666665</v>
      </c>
      <c r="BG23" s="13">
        <v>-0.25900775999999998</v>
      </c>
      <c r="BH23" s="13">
        <v>-0.25740315333333336</v>
      </c>
      <c r="BI23" s="13">
        <v>-0.22585235200000001</v>
      </c>
      <c r="BJ23" s="13">
        <v>0.101760329</v>
      </c>
      <c r="BK23" s="13">
        <v>-9.0828437333333331E-2</v>
      </c>
      <c r="BL23" s="13">
        <v>-8.231022066666667E-2</v>
      </c>
      <c r="BM23" s="13">
        <v>-6.2368592E-2</v>
      </c>
      <c r="BN23" s="13">
        <v>-6.3421130666666659E-2</v>
      </c>
      <c r="BO23" s="13">
        <v>-7.7466268000000005E-2</v>
      </c>
      <c r="BP23" s="13">
        <v>-9.1981728666666665E-2</v>
      </c>
    </row>
    <row r="24" spans="1:68" ht="15" thickBot="1" x14ac:dyDescent="0.4">
      <c r="A24" s="275"/>
      <c r="B24" s="171">
        <v>6</v>
      </c>
      <c r="C24" s="172" t="s">
        <v>67</v>
      </c>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v>52.833129868715901</v>
      </c>
      <c r="BE24" s="13">
        <v>52.706407609682316</v>
      </c>
      <c r="BF24" s="13">
        <v>52.714255762149307</v>
      </c>
      <c r="BG24" s="13">
        <v>52.722103914616291</v>
      </c>
      <c r="BH24" s="13">
        <v>52.729952067083282</v>
      </c>
      <c r="BI24" s="13">
        <v>52.73780021955028</v>
      </c>
      <c r="BJ24" s="13">
        <v>52.745648372017264</v>
      </c>
      <c r="BK24" s="13">
        <v>52.842350187407284</v>
      </c>
      <c r="BL24" s="13">
        <v>52.939052002797318</v>
      </c>
      <c r="BM24" s="13">
        <v>53.035753818187345</v>
      </c>
      <c r="BN24" s="13">
        <v>53.132455633577365</v>
      </c>
      <c r="BO24" s="13">
        <v>53.229157448967399</v>
      </c>
      <c r="BP24" s="13">
        <v>53.325859264357419</v>
      </c>
    </row>
    <row r="25" spans="1:68" ht="15" thickBot="1" x14ac:dyDescent="0.4">
      <c r="A25" s="284" t="s">
        <v>77</v>
      </c>
      <c r="B25" s="173"/>
      <c r="C25" s="170" t="s">
        <v>101</v>
      </c>
      <c r="D25" s="73"/>
      <c r="E25" s="73"/>
      <c r="F25" s="73"/>
      <c r="G25" s="73"/>
      <c r="H25" s="73"/>
      <c r="I25" s="73"/>
      <c r="J25" s="73"/>
      <c r="K25" s="73"/>
      <c r="L25" s="73"/>
      <c r="M25" s="73"/>
      <c r="N25" s="73"/>
      <c r="O25" s="73"/>
      <c r="P25" s="73"/>
      <c r="Q25" s="73"/>
      <c r="R25" s="73"/>
      <c r="S25" s="73"/>
      <c r="T25" s="73"/>
      <c r="U25" s="73"/>
      <c r="V25" s="73"/>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f>SUM(BD26:BD31)</f>
        <v>11.682691696884525</v>
      </c>
      <c r="BE25" s="60">
        <f>SUM(BE26:BE31)</f>
        <v>10.219195139404768</v>
      </c>
      <c r="BF25" s="60">
        <f t="shared" ref="BF25:BJ25" si="3">SUM(BF26:BF31)</f>
        <v>9.8897486180615957</v>
      </c>
      <c r="BG25" s="60">
        <f t="shared" si="3"/>
        <v>9.8147958339896277</v>
      </c>
      <c r="BH25" s="60">
        <f t="shared" si="3"/>
        <v>9.7700737886924713</v>
      </c>
      <c r="BI25" s="60">
        <f t="shared" si="3"/>
        <v>9.7392850484147075</v>
      </c>
      <c r="BJ25" s="60">
        <f t="shared" si="3"/>
        <v>9.7237316217382102</v>
      </c>
      <c r="BK25" s="60">
        <f>SUM(BK26:BK31)</f>
        <v>9.6044760894356855</v>
      </c>
      <c r="BL25" s="60">
        <f>SUM(BL26:BL31)</f>
        <v>9.6231811507246618</v>
      </c>
      <c r="BM25" s="60">
        <f t="shared" ref="BM25" si="4">SUM(BM26:BM31)</f>
        <v>9.6255870961030183</v>
      </c>
      <c r="BN25" s="60">
        <f t="shared" ref="BN25" si="5">SUM(BN26:BN31)</f>
        <v>9.5844551892921999</v>
      </c>
      <c r="BO25" s="60">
        <f t="shared" ref="BO25" si="6">SUM(BO26:BO31)</f>
        <v>9.5130314047950364</v>
      </c>
      <c r="BP25" s="60">
        <f t="shared" ref="BP25" si="7">SUM(BP26:BP31)</f>
        <v>9.4484166645068655</v>
      </c>
    </row>
    <row r="26" spans="1:68" x14ac:dyDescent="0.35">
      <c r="A26" s="274"/>
      <c r="B26" s="67">
        <v>1</v>
      </c>
      <c r="C26" s="69" t="s">
        <v>99</v>
      </c>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v>-14.838275975464759</v>
      </c>
      <c r="BE26" s="13">
        <v>-14.959604514499082</v>
      </c>
      <c r="BF26" s="13">
        <v>-15.080659303749735</v>
      </c>
      <c r="BG26" s="13">
        <v>-15.201444911295868</v>
      </c>
      <c r="BH26" s="13">
        <v>-15.321965763000509</v>
      </c>
      <c r="BI26" s="13">
        <v>-15.442226149085748</v>
      </c>
      <c r="BJ26" s="13">
        <v>-15.562230230303079</v>
      </c>
      <c r="BK26" s="13">
        <v>-15.865371600976991</v>
      </c>
      <c r="BL26" s="13">
        <v>-16.167370043659385</v>
      </c>
      <c r="BM26" s="13">
        <v>-16.468261378765714</v>
      </c>
      <c r="BN26" s="13">
        <v>-16.768079407747912</v>
      </c>
      <c r="BO26" s="13">
        <v>-17.066856077169788</v>
      </c>
      <c r="BP26" s="13">
        <v>-17.364621625429336</v>
      </c>
    </row>
    <row r="27" spans="1:68" x14ac:dyDescent="0.35">
      <c r="A27" s="274"/>
      <c r="B27" s="158">
        <v>2</v>
      </c>
      <c r="C27" s="70" t="s">
        <v>197</v>
      </c>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v>-14.002876581008881</v>
      </c>
      <c r="BE27" s="13">
        <v>-14.002876581008881</v>
      </c>
      <c r="BF27" s="13">
        <v>-14.002876581008881</v>
      </c>
      <c r="BG27" s="13">
        <v>-14.002876581008881</v>
      </c>
      <c r="BH27" s="13">
        <v>-14.002876581008881</v>
      </c>
      <c r="BI27" s="13">
        <v>-14.002876581008881</v>
      </c>
      <c r="BJ27" s="13">
        <v>-14.002876581008881</v>
      </c>
      <c r="BK27" s="13">
        <v>-14.002876581008881</v>
      </c>
      <c r="BL27" s="13">
        <v>-14.002876581008881</v>
      </c>
      <c r="BM27" s="13">
        <v>-14.002876581008881</v>
      </c>
      <c r="BN27" s="13">
        <v>-14.002876581008881</v>
      </c>
      <c r="BO27" s="13">
        <v>-14.002876581008881</v>
      </c>
      <c r="BP27" s="13">
        <v>-14.002876581008881</v>
      </c>
    </row>
    <row r="28" spans="1:68" x14ac:dyDescent="0.35">
      <c r="A28" s="274"/>
      <c r="B28" s="158">
        <v>3</v>
      </c>
      <c r="C28" s="70" t="s">
        <v>196</v>
      </c>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v>-14.138025532024406</v>
      </c>
      <c r="BE28" s="13">
        <v>-14.138025532024406</v>
      </c>
      <c r="BF28" s="13">
        <v>-14.138025532024406</v>
      </c>
      <c r="BG28" s="13">
        <v>-14.138025532024406</v>
      </c>
      <c r="BH28" s="13">
        <v>-14.138025532024406</v>
      </c>
      <c r="BI28" s="13">
        <v>-14.138025532024406</v>
      </c>
      <c r="BJ28" s="13">
        <v>-14.138025532024406</v>
      </c>
      <c r="BK28" s="13">
        <v>-14.138025532024406</v>
      </c>
      <c r="BL28" s="13">
        <v>-14.138025532024406</v>
      </c>
      <c r="BM28" s="13">
        <v>-14.138025532024406</v>
      </c>
      <c r="BN28" s="13">
        <v>-14.138025532024406</v>
      </c>
      <c r="BO28" s="13">
        <v>-14.138025532024406</v>
      </c>
      <c r="BP28" s="13">
        <v>-14.138025532024406</v>
      </c>
    </row>
    <row r="29" spans="1:68" x14ac:dyDescent="0.35">
      <c r="A29" s="274"/>
      <c r="B29" s="158">
        <v>4</v>
      </c>
      <c r="C29" s="70" t="s">
        <v>198</v>
      </c>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v>0.91566273333333337</v>
      </c>
      <c r="BE29" s="13">
        <v>0.17614175333333332</v>
      </c>
      <c r="BF29" s="13">
        <v>3.2384792000000003E-2</v>
      </c>
      <c r="BG29" s="13">
        <v>9.6321701666666655E-3</v>
      </c>
      <c r="BH29" s="13">
        <v>-3.4822721999999999E-3</v>
      </c>
      <c r="BI29" s="13">
        <v>-1.0317653499999999E-2</v>
      </c>
      <c r="BJ29" s="13">
        <v>-1.1556615399999999E-2</v>
      </c>
      <c r="BK29" s="13">
        <v>-4.2749651999999999E-2</v>
      </c>
      <c r="BL29" s="13">
        <v>-2.0776161999999997E-2</v>
      </c>
      <c r="BM29" s="13">
        <v>-1.5274484866666666E-3</v>
      </c>
      <c r="BN29" s="13">
        <v>1.3381838799999999E-3</v>
      </c>
      <c r="BO29" s="13">
        <v>-1.2166480333333334E-2</v>
      </c>
      <c r="BP29" s="13">
        <v>-1.8801013000000002E-2</v>
      </c>
    </row>
    <row r="30" spans="1:68" x14ac:dyDescent="0.35">
      <c r="A30" s="274"/>
      <c r="B30" s="48"/>
      <c r="C30" s="70" t="s">
        <v>199</v>
      </c>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v>0.91307718333333332</v>
      </c>
      <c r="BE30" s="13">
        <v>0.15721311099999999</v>
      </c>
      <c r="BF30" s="13">
        <v>-8.5829098666666669E-3</v>
      </c>
      <c r="BG30" s="13">
        <v>-4.1158714666666665E-2</v>
      </c>
      <c r="BH30" s="13">
        <v>-5.3406716E-2</v>
      </c>
      <c r="BI30" s="13">
        <v>-5.8260939000000005E-2</v>
      </c>
      <c r="BJ30" s="13">
        <v>-5.3732572666666666E-2</v>
      </c>
      <c r="BK30" s="13">
        <v>-9.5720034666666662E-2</v>
      </c>
      <c r="BL30" s="13">
        <v>-5.4056357666666666E-2</v>
      </c>
      <c r="BM30" s="13">
        <v>-2.7074127666666666E-2</v>
      </c>
      <c r="BN30" s="13">
        <v>-2.8319974833333331E-2</v>
      </c>
      <c r="BO30" s="13">
        <v>-4.4528762666666666E-2</v>
      </c>
      <c r="BP30" s="13">
        <v>-6.1809758999999992E-2</v>
      </c>
    </row>
    <row r="31" spans="1:68" x14ac:dyDescent="0.35">
      <c r="A31" s="275"/>
      <c r="B31" s="158">
        <v>6</v>
      </c>
      <c r="C31" s="70" t="s">
        <v>67</v>
      </c>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v>52.833129868715901</v>
      </c>
      <c r="BE31" s="13">
        <v>52.986346902603806</v>
      </c>
      <c r="BF31" s="13">
        <v>53.087508152711287</v>
      </c>
      <c r="BG31" s="13">
        <v>53.188669402818782</v>
      </c>
      <c r="BH31" s="13">
        <v>53.28983065292627</v>
      </c>
      <c r="BI31" s="13">
        <v>53.390991903033743</v>
      </c>
      <c r="BJ31" s="13">
        <v>53.492153153141246</v>
      </c>
      <c r="BK31" s="13">
        <v>53.74921949011263</v>
      </c>
      <c r="BL31" s="13">
        <v>54.006285827084</v>
      </c>
      <c r="BM31" s="13">
        <v>54.263352164055355</v>
      </c>
      <c r="BN31" s="13">
        <v>54.520418501026725</v>
      </c>
      <c r="BO31" s="13">
        <v>54.777484837998109</v>
      </c>
      <c r="BP31" s="13">
        <v>55.034551174969486</v>
      </c>
    </row>
    <row r="32" spans="1:68" x14ac:dyDescent="0.35">
      <c r="A32" s="159"/>
      <c r="B32" s="65"/>
      <c r="C32" s="71"/>
    </row>
    <row r="33" spans="1:72" x14ac:dyDescent="0.35">
      <c r="A33" s="181"/>
      <c r="B33" s="65"/>
    </row>
    <row r="34" spans="1:72" x14ac:dyDescent="0.35">
      <c r="A34" s="181"/>
      <c r="B34" s="65"/>
      <c r="C34" s="71"/>
    </row>
    <row r="35" spans="1:72" x14ac:dyDescent="0.35">
      <c r="A35" s="181"/>
      <c r="B35" s="65"/>
      <c r="C35" s="71"/>
    </row>
    <row r="36" spans="1:72" x14ac:dyDescent="0.35">
      <c r="C36" s="72"/>
      <c r="D36" s="1">
        <v>1971</v>
      </c>
      <c r="E36" s="1">
        <v>1972</v>
      </c>
      <c r="F36" s="1">
        <v>1973</v>
      </c>
      <c r="G36" s="1">
        <v>1974</v>
      </c>
      <c r="H36" s="1">
        <v>1975</v>
      </c>
      <c r="I36" s="1">
        <v>1976</v>
      </c>
      <c r="J36" s="1">
        <v>1977</v>
      </c>
      <c r="K36" s="1">
        <v>1978</v>
      </c>
      <c r="L36" s="1">
        <v>1979</v>
      </c>
      <c r="M36" s="1">
        <v>1980</v>
      </c>
      <c r="N36" s="1">
        <v>1981</v>
      </c>
      <c r="O36" s="1">
        <v>1982</v>
      </c>
      <c r="P36" s="1">
        <v>1983</v>
      </c>
      <c r="Q36" s="1">
        <v>1984</v>
      </c>
      <c r="R36" s="1">
        <v>1985</v>
      </c>
      <c r="S36" s="1">
        <v>1986</v>
      </c>
      <c r="T36" s="1">
        <v>1987</v>
      </c>
      <c r="U36" s="1">
        <v>1988</v>
      </c>
      <c r="V36" s="1">
        <v>1989</v>
      </c>
      <c r="W36" s="1">
        <v>1990</v>
      </c>
      <c r="X36" s="1">
        <v>1991</v>
      </c>
      <c r="Y36" s="1">
        <v>1992</v>
      </c>
      <c r="Z36" s="1">
        <v>1993</v>
      </c>
      <c r="AA36" s="1">
        <v>1994</v>
      </c>
      <c r="AB36" s="1">
        <v>1995</v>
      </c>
      <c r="AC36" s="1">
        <v>1996</v>
      </c>
      <c r="AD36" s="1">
        <v>1997</v>
      </c>
      <c r="AE36" s="1">
        <v>1998</v>
      </c>
      <c r="AF36" s="1">
        <v>1999</v>
      </c>
      <c r="AG36" s="1">
        <v>2000</v>
      </c>
      <c r="AH36" s="1">
        <v>2001</v>
      </c>
      <c r="AI36" s="1">
        <v>2002</v>
      </c>
      <c r="AJ36" s="1">
        <v>2003</v>
      </c>
      <c r="AK36" s="1">
        <v>2004</v>
      </c>
      <c r="AL36" s="1">
        <v>2005</v>
      </c>
      <c r="AM36" s="1">
        <v>2006</v>
      </c>
      <c r="AN36" s="1">
        <v>2007</v>
      </c>
      <c r="AO36" s="1">
        <v>2008</v>
      </c>
      <c r="AP36" s="1">
        <v>2009</v>
      </c>
      <c r="AQ36" s="1">
        <v>2010</v>
      </c>
      <c r="AR36" s="1">
        <v>2011</v>
      </c>
      <c r="AS36" s="1">
        <v>2012</v>
      </c>
      <c r="AT36" s="1">
        <v>2013</v>
      </c>
      <c r="AU36" s="1">
        <v>2014</v>
      </c>
      <c r="AV36" s="1">
        <v>2015</v>
      </c>
      <c r="AW36" s="1">
        <v>2016</v>
      </c>
      <c r="AX36" s="1">
        <v>2017</v>
      </c>
      <c r="AY36" s="1">
        <v>2018</v>
      </c>
      <c r="AZ36" s="1">
        <v>2019</v>
      </c>
      <c r="BA36" s="1">
        <v>2020</v>
      </c>
      <c r="BB36" s="1">
        <v>2021</v>
      </c>
      <c r="BC36" s="1">
        <v>2022</v>
      </c>
      <c r="BD36" s="1">
        <v>2023</v>
      </c>
      <c r="BE36" s="1">
        <v>2024</v>
      </c>
      <c r="BF36" s="1">
        <v>2025</v>
      </c>
      <c r="BG36" s="1">
        <v>2026</v>
      </c>
      <c r="BH36" s="1">
        <v>2027</v>
      </c>
      <c r="BI36" s="1">
        <v>2028</v>
      </c>
      <c r="BJ36" s="1">
        <v>2029</v>
      </c>
      <c r="BK36" s="1">
        <v>2030</v>
      </c>
      <c r="BL36" s="1">
        <v>2031</v>
      </c>
      <c r="BM36" s="1">
        <v>2032</v>
      </c>
      <c r="BN36" s="1">
        <v>2033</v>
      </c>
      <c r="BO36" s="1">
        <v>2034</v>
      </c>
      <c r="BP36" s="1">
        <v>2035</v>
      </c>
    </row>
    <row r="37" spans="1:72" x14ac:dyDescent="0.35">
      <c r="A37" s="278" t="s">
        <v>127</v>
      </c>
      <c r="B37" s="164" t="s">
        <v>0</v>
      </c>
      <c r="C37" s="48" t="s">
        <v>4</v>
      </c>
      <c r="D37" s="20">
        <f>'Growing stock'!F83</f>
        <v>26.752394226878291</v>
      </c>
      <c r="E37" s="20">
        <f>'Growing stock'!G83</f>
        <v>28.484930233952127</v>
      </c>
      <c r="F37" s="20">
        <f>'Growing stock'!H83</f>
        <v>30.217466241026159</v>
      </c>
      <c r="G37" s="20">
        <f>'Growing stock'!I83</f>
        <v>31.950002248100191</v>
      </c>
      <c r="H37" s="20">
        <f>'Growing stock'!J83</f>
        <v>33.682538255174222</v>
      </c>
      <c r="I37" s="20">
        <f>'Growing stock'!K83</f>
        <v>35.415074262248254</v>
      </c>
      <c r="J37" s="20">
        <f>'Growing stock'!L83</f>
        <v>37.147610269322421</v>
      </c>
      <c r="K37" s="20">
        <f>'Growing stock'!M83</f>
        <v>39.271809442322592</v>
      </c>
      <c r="L37" s="20">
        <f>'Growing stock'!N83</f>
        <v>41.396008615323808</v>
      </c>
      <c r="M37" s="20">
        <f>'Growing stock'!O83</f>
        <v>43.520207788324115</v>
      </c>
      <c r="N37" s="20">
        <f>'Growing stock'!P83</f>
        <v>45.64440696132533</v>
      </c>
      <c r="O37" s="20">
        <f>'Growing stock'!Q83</f>
        <v>47.768606134325637</v>
      </c>
      <c r="P37" s="20">
        <f>'Growing stock'!R83</f>
        <v>49.892805307326853</v>
      </c>
      <c r="Q37" s="20">
        <f>'Growing stock'!S83</f>
        <v>52.017004480327159</v>
      </c>
      <c r="R37" s="20">
        <f>'Growing stock'!T83</f>
        <v>54.141203653328375</v>
      </c>
      <c r="S37" s="20">
        <f>'Growing stock'!U83</f>
        <v>56.265402826328994</v>
      </c>
      <c r="T37" s="20">
        <f>'Growing stock'!V83</f>
        <v>56.825204952641798</v>
      </c>
      <c r="U37" s="20">
        <f>'Growing stock'!W83</f>
        <v>57.385007078954686</v>
      </c>
      <c r="V37" s="20">
        <f>'Growing stock'!X83</f>
        <v>57.944809205267347</v>
      </c>
      <c r="W37" s="20">
        <f>'Growing stock'!Y83</f>
        <v>58.504611331580236</v>
      </c>
      <c r="X37" s="20">
        <f>'Growing stock'!Z83</f>
        <v>59.064413457892897</v>
      </c>
      <c r="Y37" s="20">
        <f>'Growing stock'!AA83</f>
        <v>59.624215584205785</v>
      </c>
      <c r="Z37" s="20">
        <f>'Growing stock'!AB83</f>
        <v>60.184017710518447</v>
      </c>
      <c r="AA37" s="20">
        <f>'Growing stock'!AC83</f>
        <v>60.743819836831335</v>
      </c>
      <c r="AB37" s="20">
        <f>'Growing stock'!AD83</f>
        <v>61.303621963143996</v>
      </c>
      <c r="AC37" s="20">
        <f>'Growing stock'!AE83</f>
        <v>61.863424089456835</v>
      </c>
      <c r="AD37" s="20">
        <f>'Growing stock'!AF83</f>
        <v>62.65744736694819</v>
      </c>
      <c r="AE37" s="20">
        <f>'Growing stock'!AG83</f>
        <v>63.451470644439723</v>
      </c>
      <c r="AF37" s="20">
        <f>'Growing stock'!AH83</f>
        <v>64.245493921931029</v>
      </c>
      <c r="AG37" s="20">
        <f>'Growing stock'!AI83</f>
        <v>65.039517199422335</v>
      </c>
      <c r="AH37" s="20">
        <f>'Growing stock'!AJ83</f>
        <v>65.833540476913868</v>
      </c>
      <c r="AI37" s="20">
        <f>'Growing stock'!AK83</f>
        <v>66.627563754405173</v>
      </c>
      <c r="AJ37" s="20">
        <f>'Growing stock'!AL83</f>
        <v>67.421587031896706</v>
      </c>
      <c r="AK37" s="20">
        <f>'Growing stock'!AM83</f>
        <v>68.215610309387984</v>
      </c>
      <c r="AL37" s="20">
        <f>'Growing stock'!AN83</f>
        <v>68.642700398527609</v>
      </c>
      <c r="AM37" s="20">
        <f>'Growing stock'!AO83</f>
        <v>69.069790487667319</v>
      </c>
      <c r="AN37" s="20">
        <f>'Growing stock'!AP83</f>
        <v>69.49688057680703</v>
      </c>
      <c r="AO37" s="20">
        <f>'Growing stock'!AQ83</f>
        <v>69.92397066594674</v>
      </c>
      <c r="AP37" s="20">
        <f>'Growing stock'!AR83</f>
        <v>70.351060755086451</v>
      </c>
      <c r="AQ37" s="20">
        <f>'Growing stock'!AS83</f>
        <v>70.326244812628772</v>
      </c>
      <c r="AR37" s="20">
        <f>'Growing stock'!AT83</f>
        <v>70.301428870171094</v>
      </c>
      <c r="AS37" s="20">
        <f>'Growing stock'!AU83</f>
        <v>70.276612927713416</v>
      </c>
      <c r="AT37" s="20">
        <f>'Growing stock'!AV83</f>
        <v>70.251796985255737</v>
      </c>
      <c r="AU37" s="20">
        <f>'Growing stock'!AW83</f>
        <v>70.226981042798073</v>
      </c>
      <c r="AV37" s="20">
        <f>'Growing stock'!AX83</f>
        <v>69.62168682630795</v>
      </c>
      <c r="AW37" s="20">
        <f>'Growing stock'!AY83</f>
        <v>69.016392609817785</v>
      </c>
      <c r="AX37" s="20">
        <f>'Growing stock'!AZ83</f>
        <v>68.41109839332762</v>
      </c>
      <c r="AY37" s="20">
        <f>'Growing stock'!BA83</f>
        <v>67.805804176837526</v>
      </c>
      <c r="AZ37" s="20">
        <f>'Growing stock'!BB83</f>
        <v>67.607255282523226</v>
      </c>
      <c r="BA37" s="20">
        <f>'Growing stock'!BC83</f>
        <v>67.408706388208884</v>
      </c>
      <c r="BB37" s="20">
        <f>'Growing stock'!BD83</f>
        <v>67.210157493894542</v>
      </c>
      <c r="BC37" s="20">
        <f>'Growing stock'!BE83</f>
        <v>67.011608599580256</v>
      </c>
      <c r="BD37" s="20">
        <f>'Growing stock'!BF83</f>
        <v>66.813059705265914</v>
      </c>
      <c r="BE37" s="20">
        <f>'Growing stock'!BG83</f>
        <v>66.614510810951572</v>
      </c>
      <c r="BF37" s="20">
        <f>'Growing stock'!BH83</f>
        <v>66.415961916637229</v>
      </c>
      <c r="BG37" s="20">
        <f>'Growing stock'!BI83</f>
        <v>66.217413022322887</v>
      </c>
      <c r="BH37" s="20">
        <f>'Growing stock'!BJ83</f>
        <v>66.018864128008602</v>
      </c>
      <c r="BI37" s="20">
        <f>'Growing stock'!BK83</f>
        <v>65.820315233694259</v>
      </c>
      <c r="BJ37" s="20">
        <f>'Growing stock'!BL83</f>
        <v>65.621766339379889</v>
      </c>
      <c r="BK37" s="20">
        <f>'Growing stock'!BM83</f>
        <v>65.546812865548503</v>
      </c>
      <c r="BL37" s="20">
        <f>'Growing stock'!BN83</f>
        <v>65.471859391717118</v>
      </c>
      <c r="BM37" s="20">
        <f>'Growing stock'!BO83</f>
        <v>65.396905917885732</v>
      </c>
      <c r="BN37" s="20">
        <f>'Growing stock'!BP83</f>
        <v>65.321952444054347</v>
      </c>
      <c r="BO37" s="20">
        <f>'Growing stock'!BQ83</f>
        <v>65.246998970222933</v>
      </c>
      <c r="BP37" s="20">
        <f>'Growing stock'!BR83</f>
        <v>65.172045496391547</v>
      </c>
    </row>
    <row r="38" spans="1:72" x14ac:dyDescent="0.35">
      <c r="A38" s="278"/>
      <c r="B38" s="164" t="s">
        <v>0</v>
      </c>
      <c r="C38" s="48" t="s">
        <v>5</v>
      </c>
      <c r="D38" s="20">
        <f>'Growing stock'!F84</f>
        <v>28.200170855626997</v>
      </c>
      <c r="E38" s="20">
        <f>'Growing stock'!G84</f>
        <v>30.230954843157178</v>
      </c>
      <c r="F38" s="20">
        <f>'Growing stock'!H84</f>
        <v>32.261738830688046</v>
      </c>
      <c r="G38" s="20">
        <f>'Growing stock'!I84</f>
        <v>34.292522818218458</v>
      </c>
      <c r="H38" s="20">
        <f>'Growing stock'!J84</f>
        <v>36.323306805748871</v>
      </c>
      <c r="I38" s="20">
        <f>'Growing stock'!K84</f>
        <v>38.354090793279283</v>
      </c>
      <c r="J38" s="20">
        <f>'Growing stock'!L84</f>
        <v>40.384874780810215</v>
      </c>
      <c r="K38" s="20">
        <f>'Growing stock'!M84</f>
        <v>40.093364969776417</v>
      </c>
      <c r="L38" s="20">
        <f>'Growing stock'!N84</f>
        <v>39.801855158742569</v>
      </c>
      <c r="M38" s="20">
        <f>'Growing stock'!O84</f>
        <v>39.510345347708721</v>
      </c>
      <c r="N38" s="20">
        <f>'Growing stock'!P84</f>
        <v>39.21883553667476</v>
      </c>
      <c r="O38" s="20">
        <f>'Growing stock'!Q84</f>
        <v>38.927325725640912</v>
      </c>
      <c r="P38" s="20">
        <f>'Growing stock'!R84</f>
        <v>38.635815914607065</v>
      </c>
      <c r="Q38" s="20">
        <f>'Growing stock'!S84</f>
        <v>38.344306103573217</v>
      </c>
      <c r="R38" s="20">
        <f>'Growing stock'!T84</f>
        <v>38.052796292539256</v>
      </c>
      <c r="S38" s="20">
        <f>'Growing stock'!U84</f>
        <v>37.761286481505337</v>
      </c>
      <c r="T38" s="20">
        <f>'Growing stock'!V84</f>
        <v>37.588531606884317</v>
      </c>
      <c r="U38" s="20">
        <f>'Growing stock'!W84</f>
        <v>37.415776732263339</v>
      </c>
      <c r="V38" s="20">
        <f>'Growing stock'!X84</f>
        <v>37.243021857642304</v>
      </c>
      <c r="W38" s="20">
        <f>'Growing stock'!Y84</f>
        <v>37.07026698302127</v>
      </c>
      <c r="X38" s="20">
        <f>'Growing stock'!Z84</f>
        <v>36.897512108400235</v>
      </c>
      <c r="Y38" s="20">
        <f>'Growing stock'!AA84</f>
        <v>36.724757233779258</v>
      </c>
      <c r="Z38" s="20">
        <f>'Growing stock'!AB84</f>
        <v>36.552002359158223</v>
      </c>
      <c r="AA38" s="20">
        <f>'Growing stock'!AC84</f>
        <v>36.379247484537188</v>
      </c>
      <c r="AB38" s="20">
        <f>'Growing stock'!AD84</f>
        <v>36.206492609916154</v>
      </c>
      <c r="AC38" s="20">
        <f>'Growing stock'!AE84</f>
        <v>36.033737735295148</v>
      </c>
      <c r="AD38" s="20">
        <f>'Growing stock'!AF84</f>
        <v>35.883717919093215</v>
      </c>
      <c r="AE38" s="20">
        <f>'Growing stock'!AG84</f>
        <v>35.733698102891253</v>
      </c>
      <c r="AF38" s="20">
        <f>'Growing stock'!AH84</f>
        <v>35.583678286689349</v>
      </c>
      <c r="AG38" s="20">
        <f>'Growing stock'!AI84</f>
        <v>35.433658470487387</v>
      </c>
      <c r="AH38" s="20">
        <f>'Growing stock'!AJ84</f>
        <v>35.283638654285483</v>
      </c>
      <c r="AI38" s="20">
        <f>'Growing stock'!AK84</f>
        <v>35.133618838083521</v>
      </c>
      <c r="AJ38" s="20">
        <f>'Growing stock'!AL84</f>
        <v>34.98359902188156</v>
      </c>
      <c r="AK38" s="20">
        <f>'Growing stock'!AM84</f>
        <v>34.833579205679634</v>
      </c>
      <c r="AL38" s="20">
        <f>'Growing stock'!AN84</f>
        <v>35.036398218565239</v>
      </c>
      <c r="AM38" s="20">
        <f>'Growing stock'!AO84</f>
        <v>35.23921723145088</v>
      </c>
      <c r="AN38" s="20">
        <f>'Growing stock'!AP84</f>
        <v>35.442036244336464</v>
      </c>
      <c r="AO38" s="20">
        <f>'Growing stock'!AQ84</f>
        <v>35.644855257222105</v>
      </c>
      <c r="AP38" s="20">
        <f>'Growing stock'!AR84</f>
        <v>35.847674270107746</v>
      </c>
      <c r="AQ38" s="20">
        <f>'Growing stock'!AS84</f>
        <v>36.517430323189274</v>
      </c>
      <c r="AR38" s="20">
        <f>'Growing stock'!AT84</f>
        <v>37.187186376270802</v>
      </c>
      <c r="AS38" s="20">
        <f>'Growing stock'!AU84</f>
        <v>37.85694242935233</v>
      </c>
      <c r="AT38" s="20">
        <f>'Growing stock'!AV84</f>
        <v>38.526698482433858</v>
      </c>
      <c r="AU38" s="20">
        <f>'Growing stock'!AW84</f>
        <v>39.196454535515201</v>
      </c>
      <c r="AV38" s="20">
        <f>'Growing stock'!AX84</f>
        <v>39.56821152816201</v>
      </c>
      <c r="AW38" s="20">
        <f>'Growing stock'!AY84</f>
        <v>39.939968520808861</v>
      </c>
      <c r="AX38" s="20">
        <f>'Growing stock'!AZ84</f>
        <v>40.311725513455713</v>
      </c>
      <c r="AY38" s="20">
        <f>'Growing stock'!BA84</f>
        <v>40.683482506102521</v>
      </c>
      <c r="AZ38" s="20">
        <f>'Growing stock'!BB84</f>
        <v>40.697069429927396</v>
      </c>
      <c r="BA38" s="20">
        <f>'Growing stock'!BC84</f>
        <v>40.71065635375227</v>
      </c>
      <c r="BB38" s="20">
        <f>'Growing stock'!BD84</f>
        <v>40.724243277577145</v>
      </c>
      <c r="BC38" s="20">
        <f>'Growing stock'!BE84</f>
        <v>40.737830201402026</v>
      </c>
      <c r="BD38" s="20">
        <f>'Growing stock'!BF84</f>
        <v>40.751417125226901</v>
      </c>
      <c r="BE38" s="20">
        <f>'Growing stock'!BG84</f>
        <v>40.765004049051775</v>
      </c>
      <c r="BF38" s="20">
        <f>'Growing stock'!BH84</f>
        <v>40.778590972876657</v>
      </c>
      <c r="BG38" s="20">
        <f>'Growing stock'!BI84</f>
        <v>40.792177896701531</v>
      </c>
      <c r="BH38" s="20">
        <f>'Growing stock'!BJ84</f>
        <v>40.805764820526406</v>
      </c>
      <c r="BI38" s="20">
        <f>'Growing stock'!BK84</f>
        <v>40.81935174435128</v>
      </c>
      <c r="BJ38" s="20">
        <f>'Growing stock'!BL84</f>
        <v>40.832938668176155</v>
      </c>
      <c r="BK38" s="20">
        <f>'Growing stock'!BM84</f>
        <v>41.128088537889312</v>
      </c>
      <c r="BL38" s="20">
        <f>'Growing stock'!BN84</f>
        <v>41.423238407602412</v>
      </c>
      <c r="BM38" s="20">
        <f>'Growing stock'!BO84</f>
        <v>41.718388277315398</v>
      </c>
      <c r="BN38" s="20">
        <f>'Growing stock'!BP84</f>
        <v>42.013538147028498</v>
      </c>
      <c r="BO38" s="20">
        <f>'Growing stock'!BQ84</f>
        <v>42.308688016741485</v>
      </c>
      <c r="BP38" s="20">
        <f>'Growing stock'!BR84</f>
        <v>42.603837886454585</v>
      </c>
    </row>
    <row r="39" spans="1:72" x14ac:dyDescent="0.35">
      <c r="A39" s="278"/>
      <c r="B39" s="164" t="s">
        <v>0</v>
      </c>
      <c r="C39" s="48" t="s">
        <v>6</v>
      </c>
      <c r="D39" s="20">
        <f>'Growing stock'!F85</f>
        <v>11.645159839935255</v>
      </c>
      <c r="E39" s="20">
        <f>'Growing stock'!G85</f>
        <v>12.577372120558039</v>
      </c>
      <c r="F39" s="20">
        <f>'Growing stock'!H85</f>
        <v>13.509584401180973</v>
      </c>
      <c r="G39" s="20">
        <f>'Growing stock'!I85</f>
        <v>14.441796681803908</v>
      </c>
      <c r="H39" s="20">
        <f>'Growing stock'!J85</f>
        <v>15.374008962426842</v>
      </c>
      <c r="I39" s="20">
        <f>'Growing stock'!K85</f>
        <v>16.306221243049549</v>
      </c>
      <c r="J39" s="20">
        <f>'Growing stock'!L85</f>
        <v>17.238433523672494</v>
      </c>
      <c r="K39" s="20">
        <f>'Growing stock'!M85</f>
        <v>18.277202467419102</v>
      </c>
      <c r="L39" s="20">
        <f>'Growing stock'!N85</f>
        <v>19.315971411166174</v>
      </c>
      <c r="M39" s="20">
        <f>'Growing stock'!O85</f>
        <v>20.354740354913247</v>
      </c>
      <c r="N39" s="20">
        <f>'Growing stock'!P85</f>
        <v>21.393509298660319</v>
      </c>
      <c r="O39" s="20">
        <f>'Growing stock'!Q85</f>
        <v>22.432278242407392</v>
      </c>
      <c r="P39" s="20">
        <f>'Growing stock'!R85</f>
        <v>23.471047186154465</v>
      </c>
      <c r="Q39" s="20">
        <f>'Growing stock'!S85</f>
        <v>24.509816129901537</v>
      </c>
      <c r="R39" s="20">
        <f>'Growing stock'!T85</f>
        <v>25.54858507364861</v>
      </c>
      <c r="S39" s="20">
        <f>'Growing stock'!U85</f>
        <v>26.587354017395771</v>
      </c>
      <c r="T39" s="20">
        <f>'Growing stock'!V85</f>
        <v>26.986067944928323</v>
      </c>
      <c r="U39" s="20">
        <f>'Growing stock'!W85</f>
        <v>27.384781872460962</v>
      </c>
      <c r="V39" s="20">
        <f>'Growing stock'!X85</f>
        <v>27.783495799993602</v>
      </c>
      <c r="W39" s="20">
        <f>'Growing stock'!Y85</f>
        <v>28.182209727526129</v>
      </c>
      <c r="X39" s="20">
        <f>'Growing stock'!Z85</f>
        <v>28.580923655058768</v>
      </c>
      <c r="Y39" s="20">
        <f>'Growing stock'!AA85</f>
        <v>28.979637582591408</v>
      </c>
      <c r="Z39" s="20">
        <f>'Growing stock'!AB85</f>
        <v>29.378351510123935</v>
      </c>
      <c r="AA39" s="20">
        <f>'Growing stock'!AC85</f>
        <v>29.777065437656574</v>
      </c>
      <c r="AB39" s="20">
        <f>'Growing stock'!AD85</f>
        <v>30.175779365189214</v>
      </c>
      <c r="AC39" s="20">
        <f>'Growing stock'!AE85</f>
        <v>30.574493292721773</v>
      </c>
      <c r="AD39" s="20">
        <f>'Growing stock'!AF85</f>
        <v>30.987164300371205</v>
      </c>
      <c r="AE39" s="20">
        <f>'Growing stock'!AG85</f>
        <v>31.399835308020556</v>
      </c>
      <c r="AF39" s="20">
        <f>'Growing stock'!AH85</f>
        <v>31.812506315670021</v>
      </c>
      <c r="AG39" s="20">
        <f>'Growing stock'!AI85</f>
        <v>32.225177323319485</v>
      </c>
      <c r="AH39" s="20">
        <f>'Growing stock'!AJ85</f>
        <v>32.637848330968836</v>
      </c>
      <c r="AI39" s="20">
        <f>'Growing stock'!AK85</f>
        <v>33.050519338618301</v>
      </c>
      <c r="AJ39" s="20">
        <f>'Growing stock'!AL85</f>
        <v>33.463190346267766</v>
      </c>
      <c r="AK39" s="20">
        <f>'Growing stock'!AM85</f>
        <v>33.875861353917195</v>
      </c>
      <c r="AL39" s="20">
        <f>'Growing stock'!AN85</f>
        <v>33.911747194454222</v>
      </c>
      <c r="AM39" s="20">
        <f>'Growing stock'!AO85</f>
        <v>33.947633034991256</v>
      </c>
      <c r="AN39" s="20">
        <f>'Growing stock'!AP85</f>
        <v>33.98351887552829</v>
      </c>
      <c r="AO39" s="20">
        <f>'Growing stock'!AQ85</f>
        <v>34.019404716065324</v>
      </c>
      <c r="AP39" s="20">
        <f>'Growing stock'!AR85</f>
        <v>34.055290556602358</v>
      </c>
      <c r="AQ39" s="20">
        <f>'Growing stock'!AS85</f>
        <v>33.531997027020907</v>
      </c>
      <c r="AR39" s="20">
        <f>'Growing stock'!AT85</f>
        <v>33.008703497439228</v>
      </c>
      <c r="AS39" s="20">
        <f>'Growing stock'!AU85</f>
        <v>32.485409967857777</v>
      </c>
      <c r="AT39" s="20">
        <f>'Growing stock'!AV85</f>
        <v>31.962116438276098</v>
      </c>
      <c r="AU39" s="20">
        <f>'Growing stock'!AW85</f>
        <v>31.438822908694483</v>
      </c>
      <c r="AV39" s="20">
        <f>'Growing stock'!AX85</f>
        <v>31.459251180450629</v>
      </c>
      <c r="AW39" s="20">
        <f>'Growing stock'!AY85</f>
        <v>31.479679452206774</v>
      </c>
      <c r="AX39" s="20">
        <f>'Growing stock'!AZ85</f>
        <v>31.50010772396292</v>
      </c>
      <c r="AY39" s="20">
        <f>'Growing stock'!BA85</f>
        <v>31.520535995719069</v>
      </c>
      <c r="AZ39" s="20">
        <f>'Growing stock'!BB85</f>
        <v>31.183255576121041</v>
      </c>
      <c r="BA39" s="20">
        <f>'Growing stock'!BC85</f>
        <v>30.845975156522968</v>
      </c>
      <c r="BB39" s="20">
        <f>'Growing stock'!BD85</f>
        <v>30.508694736924895</v>
      </c>
      <c r="BC39" s="20">
        <f>'Growing stock'!BE85</f>
        <v>30.171414317326821</v>
      </c>
      <c r="BD39" s="20">
        <f>'Growing stock'!BF85</f>
        <v>29.834133897728748</v>
      </c>
      <c r="BE39" s="20">
        <f>'Growing stock'!BG85</f>
        <v>29.496853478130788</v>
      </c>
      <c r="BF39" s="20">
        <f>'Growing stock'!BH85</f>
        <v>29.159573058532715</v>
      </c>
      <c r="BG39" s="20">
        <f>'Growing stock'!BI85</f>
        <v>28.822292638934641</v>
      </c>
      <c r="BH39" s="20">
        <f>'Growing stock'!BJ85</f>
        <v>28.485012219336568</v>
      </c>
      <c r="BI39" s="20">
        <f>'Growing stock'!BK85</f>
        <v>28.147731799738494</v>
      </c>
      <c r="BJ39" s="20">
        <f>'Growing stock'!BL85</f>
        <v>27.810451380140488</v>
      </c>
      <c r="BK39" s="20">
        <f>'Growing stock'!BM85</f>
        <v>27.804383645293914</v>
      </c>
      <c r="BL39" s="20">
        <f>'Growing stock'!BN85</f>
        <v>27.798315910447336</v>
      </c>
      <c r="BM39" s="20">
        <f>'Growing stock'!BO85</f>
        <v>27.792248175600761</v>
      </c>
      <c r="BN39" s="20">
        <f>'Growing stock'!BP85</f>
        <v>27.786180440754187</v>
      </c>
      <c r="BO39" s="20">
        <f>'Growing stock'!BQ85</f>
        <v>27.780112705907609</v>
      </c>
      <c r="BP39" s="20">
        <f>'Growing stock'!BR85</f>
        <v>27.774044971061031</v>
      </c>
    </row>
    <row r="40" spans="1:72" x14ac:dyDescent="0.35">
      <c r="A40" s="278"/>
      <c r="B40" s="48"/>
      <c r="C40" s="165"/>
      <c r="D40" s="19">
        <f t="shared" ref="D40:V40" si="8">SUM(D37:D39)</f>
        <v>66.597724922440548</v>
      </c>
      <c r="E40" s="19">
        <f t="shared" si="8"/>
        <v>71.293257197667344</v>
      </c>
      <c r="F40" s="19">
        <f t="shared" si="8"/>
        <v>75.988789472895178</v>
      </c>
      <c r="G40" s="19">
        <f t="shared" si="8"/>
        <v>80.684321748122557</v>
      </c>
      <c r="H40" s="19">
        <f t="shared" si="8"/>
        <v>85.379854023349935</v>
      </c>
      <c r="I40" s="19">
        <f t="shared" si="8"/>
        <v>90.075386298577087</v>
      </c>
      <c r="J40" s="19">
        <f t="shared" si="8"/>
        <v>94.770918573805133</v>
      </c>
      <c r="K40" s="19">
        <f t="shared" si="8"/>
        <v>97.64237687951811</v>
      </c>
      <c r="L40" s="19">
        <f t="shared" si="8"/>
        <v>100.51383518523255</v>
      </c>
      <c r="M40" s="19">
        <f t="shared" si="8"/>
        <v>103.38529349094608</v>
      </c>
      <c r="N40" s="19">
        <f t="shared" si="8"/>
        <v>106.25675179666041</v>
      </c>
      <c r="O40" s="19">
        <f t="shared" si="8"/>
        <v>109.12821010237394</v>
      </c>
      <c r="P40" s="19">
        <f t="shared" si="8"/>
        <v>111.99966840808838</v>
      </c>
      <c r="Q40" s="19">
        <f t="shared" si="8"/>
        <v>114.87112671380191</v>
      </c>
      <c r="R40" s="19">
        <f t="shared" si="8"/>
        <v>117.74258501951624</v>
      </c>
      <c r="S40" s="19">
        <f t="shared" si="8"/>
        <v>120.6140433252301</v>
      </c>
      <c r="T40" s="19">
        <f t="shared" si="8"/>
        <v>121.39980450445444</v>
      </c>
      <c r="U40" s="19">
        <f t="shared" si="8"/>
        <v>122.18556568367899</v>
      </c>
      <c r="V40" s="19">
        <f t="shared" si="8"/>
        <v>122.97132686290325</v>
      </c>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row>
    <row r="41" spans="1:72" x14ac:dyDescent="0.35">
      <c r="A41" s="278"/>
      <c r="B41" s="48"/>
      <c r="C41" s="165"/>
      <c r="D41" s="1">
        <v>1971</v>
      </c>
      <c r="E41" s="1">
        <v>1972</v>
      </c>
      <c r="F41" s="1">
        <v>1973</v>
      </c>
      <c r="G41" s="1">
        <v>1974</v>
      </c>
      <c r="H41" s="1">
        <v>1975</v>
      </c>
      <c r="I41" s="1">
        <v>1976</v>
      </c>
      <c r="J41" s="1">
        <v>1977</v>
      </c>
      <c r="K41" s="1">
        <v>1978</v>
      </c>
      <c r="L41" s="1">
        <v>1979</v>
      </c>
      <c r="M41" s="1">
        <v>1980</v>
      </c>
      <c r="N41" s="1">
        <v>1981</v>
      </c>
      <c r="O41" s="1">
        <v>1982</v>
      </c>
      <c r="P41" s="1">
        <v>1983</v>
      </c>
      <c r="Q41" s="1">
        <v>1984</v>
      </c>
      <c r="R41" s="1">
        <v>1985</v>
      </c>
      <c r="S41" s="1">
        <v>1986</v>
      </c>
      <c r="T41" s="1">
        <v>1987</v>
      </c>
      <c r="U41" s="1">
        <v>1988</v>
      </c>
      <c r="V41" s="1">
        <v>1989</v>
      </c>
      <c r="W41" s="1">
        <v>1990</v>
      </c>
      <c r="X41" s="1">
        <v>1991</v>
      </c>
      <c r="Y41" s="1">
        <v>1992</v>
      </c>
      <c r="Z41" s="1">
        <v>1993</v>
      </c>
      <c r="AA41" s="1">
        <v>1994</v>
      </c>
      <c r="AB41" s="1">
        <v>1995</v>
      </c>
      <c r="AC41" s="1">
        <v>1996</v>
      </c>
      <c r="AD41" s="1">
        <v>1997</v>
      </c>
      <c r="AE41" s="1">
        <v>1998</v>
      </c>
      <c r="AF41" s="1">
        <v>1999</v>
      </c>
      <c r="AG41" s="1">
        <v>2000</v>
      </c>
      <c r="AH41" s="1">
        <v>2001</v>
      </c>
      <c r="AI41" s="1">
        <v>2002</v>
      </c>
      <c r="AJ41" s="1">
        <v>2003</v>
      </c>
      <c r="AK41" s="1">
        <v>2004</v>
      </c>
      <c r="AL41" s="1">
        <v>2005</v>
      </c>
      <c r="AM41" s="1">
        <v>2006</v>
      </c>
      <c r="AN41" s="1">
        <v>2007</v>
      </c>
      <c r="AO41" s="1">
        <v>2008</v>
      </c>
      <c r="AP41" s="1">
        <v>2009</v>
      </c>
      <c r="AQ41" s="1">
        <v>2010</v>
      </c>
      <c r="AR41" s="1">
        <v>2011</v>
      </c>
      <c r="AS41" s="1">
        <v>2012</v>
      </c>
      <c r="AT41" s="1">
        <v>2013</v>
      </c>
      <c r="AU41" s="1">
        <v>2014</v>
      </c>
      <c r="AV41" s="1">
        <v>2015</v>
      </c>
      <c r="AW41" s="1">
        <v>2016</v>
      </c>
      <c r="AX41" s="1">
        <v>2017</v>
      </c>
      <c r="AY41" s="1">
        <v>2018</v>
      </c>
      <c r="AZ41" s="1">
        <v>2019</v>
      </c>
      <c r="BA41" s="1">
        <v>2020</v>
      </c>
      <c r="BB41" s="1">
        <v>2021</v>
      </c>
      <c r="BC41" s="1">
        <v>2022</v>
      </c>
      <c r="BD41" s="1">
        <v>2023</v>
      </c>
      <c r="BE41" s="1">
        <v>2024</v>
      </c>
      <c r="BF41" s="1">
        <v>2025</v>
      </c>
      <c r="BG41" s="1">
        <v>2026</v>
      </c>
      <c r="BH41" s="1">
        <v>2027</v>
      </c>
      <c r="BI41" s="1">
        <v>2028</v>
      </c>
      <c r="BJ41" s="1">
        <v>2029</v>
      </c>
      <c r="BK41" s="1">
        <v>2030</v>
      </c>
      <c r="BL41" s="1">
        <v>2031</v>
      </c>
      <c r="BM41" s="1">
        <v>2032</v>
      </c>
      <c r="BN41" s="1">
        <v>2033</v>
      </c>
      <c r="BO41" s="1">
        <v>2034</v>
      </c>
      <c r="BP41" s="1">
        <v>2035</v>
      </c>
    </row>
    <row r="42" spans="1:72" x14ac:dyDescent="0.35">
      <c r="A42" s="278"/>
      <c r="B42" s="164" t="s">
        <v>2</v>
      </c>
      <c r="C42" s="48" t="s">
        <v>4</v>
      </c>
      <c r="D42" s="20">
        <f>'Growing stock'!F88</f>
        <v>18.297656908417071</v>
      </c>
      <c r="E42" s="20">
        <f>'Growing stock'!G88</f>
        <v>19.544541574589857</v>
      </c>
      <c r="F42" s="20">
        <f>'Growing stock'!H88</f>
        <v>20.79142624076303</v>
      </c>
      <c r="G42" s="20">
        <f>'Growing stock'!I88</f>
        <v>22.038310906935749</v>
      </c>
      <c r="H42" s="20">
        <f>'Growing stock'!J88</f>
        <v>23.285195573108922</v>
      </c>
      <c r="I42" s="20">
        <f>'Growing stock'!K88</f>
        <v>24.53208023928164</v>
      </c>
      <c r="J42" s="20">
        <f>'Growing stock'!L88</f>
        <v>25.778964905454586</v>
      </c>
      <c r="K42" s="20">
        <f>'Growing stock'!M88</f>
        <v>26.999030846855931</v>
      </c>
      <c r="L42" s="20">
        <f>'Growing stock'!N88</f>
        <v>28.219096788257048</v>
      </c>
      <c r="M42" s="20">
        <f>'Growing stock'!O88</f>
        <v>29.439162729658619</v>
      </c>
      <c r="N42" s="20">
        <f>'Growing stock'!P88</f>
        <v>30.659228671059736</v>
      </c>
      <c r="O42" s="20">
        <f>'Growing stock'!Q88</f>
        <v>31.879294612461308</v>
      </c>
      <c r="P42" s="20">
        <f>'Growing stock'!R88</f>
        <v>33.099360553862425</v>
      </c>
      <c r="Q42" s="20">
        <f>'Growing stock'!S88</f>
        <v>34.319426495263997</v>
      </c>
      <c r="R42" s="20">
        <f>'Growing stock'!T88</f>
        <v>35.539492436665114</v>
      </c>
      <c r="S42" s="20">
        <f>'Growing stock'!U88</f>
        <v>36.759558378066394</v>
      </c>
      <c r="T42" s="20">
        <f>'Growing stock'!V88</f>
        <v>38.299589532626214</v>
      </c>
      <c r="U42" s="20">
        <f>'Growing stock'!W88</f>
        <v>39.839620687186653</v>
      </c>
      <c r="V42" s="20">
        <f>'Growing stock'!X88</f>
        <v>41.379651841746636</v>
      </c>
      <c r="W42" s="20">
        <f>'Growing stock'!Y88</f>
        <v>42.919682996306619</v>
      </c>
      <c r="X42" s="20">
        <f>'Growing stock'!Z88</f>
        <v>44.459714150867057</v>
      </c>
      <c r="Y42" s="20">
        <f>'Growing stock'!AA88</f>
        <v>45.999745305427041</v>
      </c>
      <c r="Z42" s="20">
        <f>'Growing stock'!AB88</f>
        <v>47.539776459987024</v>
      </c>
      <c r="AA42" s="20">
        <f>'Growing stock'!AC88</f>
        <v>49.079807614547462</v>
      </c>
      <c r="AB42" s="20">
        <f>'Growing stock'!AD88</f>
        <v>50.619838769107446</v>
      </c>
      <c r="AC42" s="20">
        <f>'Growing stock'!AE88</f>
        <v>52.159869923667614</v>
      </c>
      <c r="AD42" s="20">
        <f>'Growing stock'!AF88</f>
        <v>52.525286988146604</v>
      </c>
      <c r="AE42" s="20">
        <f>'Growing stock'!AG88</f>
        <v>52.890704052625779</v>
      </c>
      <c r="AF42" s="20">
        <f>'Growing stock'!AH88</f>
        <v>53.25612111710484</v>
      </c>
      <c r="AG42" s="20">
        <f>'Growing stock'!AI88</f>
        <v>53.621538181584015</v>
      </c>
      <c r="AH42" s="20">
        <f>'Growing stock'!AJ88</f>
        <v>53.986955246063076</v>
      </c>
      <c r="AI42" s="20">
        <f>'Growing stock'!AK88</f>
        <v>54.35237231054225</v>
      </c>
      <c r="AJ42" s="20">
        <f>'Growing stock'!AL88</f>
        <v>54.717789375021312</v>
      </c>
      <c r="AK42" s="20">
        <f>'Growing stock'!AM88</f>
        <v>55.083206439500486</v>
      </c>
      <c r="AL42" s="20">
        <f>'Growing stock'!AN88</f>
        <v>56.783271107194196</v>
      </c>
      <c r="AM42" s="20">
        <f>'Growing stock'!AO88</f>
        <v>58.483335774888474</v>
      </c>
      <c r="AN42" s="20">
        <f>'Growing stock'!AP88</f>
        <v>60.183400442582297</v>
      </c>
      <c r="AO42" s="20">
        <f>'Growing stock'!AQ88</f>
        <v>61.88346511027612</v>
      </c>
      <c r="AP42" s="20">
        <f>'Growing stock'!AR88</f>
        <v>63.583529777970107</v>
      </c>
      <c r="AQ42" s="20">
        <f>'Growing stock'!AS88</f>
        <v>63.203041836992725</v>
      </c>
      <c r="AR42" s="20">
        <f>'Growing stock'!AT88</f>
        <v>62.822553896015165</v>
      </c>
      <c r="AS42" s="20">
        <f>'Growing stock'!AU88</f>
        <v>62.44206595503772</v>
      </c>
      <c r="AT42" s="20">
        <f>'Growing stock'!AV88</f>
        <v>62.061578014060274</v>
      </c>
      <c r="AU42" s="20">
        <f>'Growing stock'!AW88</f>
        <v>61.68109007308275</v>
      </c>
      <c r="AV42" s="20">
        <f>'Growing stock'!AX88</f>
        <v>60.98399317170356</v>
      </c>
      <c r="AW42" s="20">
        <f>'Growing stock'!AY88</f>
        <v>60.286896270324405</v>
      </c>
      <c r="AX42" s="20">
        <f>'Growing stock'!AZ88</f>
        <v>59.589799368945251</v>
      </c>
      <c r="AY42" s="20">
        <f>'Growing stock'!BA88</f>
        <v>58.892702467565989</v>
      </c>
      <c r="AZ42" s="20">
        <f>'Growing stock'!BB88</f>
        <v>58.719876064406833</v>
      </c>
      <c r="BA42" s="20">
        <f>'Growing stock'!BC88</f>
        <v>58.547049661247627</v>
      </c>
      <c r="BB42" s="20">
        <f>'Growing stock'!BD88</f>
        <v>58.374223258088421</v>
      </c>
      <c r="BC42" s="20">
        <f>'Growing stock'!BE88</f>
        <v>58.201396854929158</v>
      </c>
      <c r="BD42" s="20">
        <f>'Growing stock'!BF88</f>
        <v>58.028570451769951</v>
      </c>
      <c r="BE42" s="20">
        <f>'Growing stock'!BG88</f>
        <v>57.855744048610745</v>
      </c>
      <c r="BF42" s="20">
        <f>'Growing stock'!BH88</f>
        <v>57.682917645451539</v>
      </c>
      <c r="BG42" s="20">
        <f>'Growing stock'!BI88</f>
        <v>57.510091242292333</v>
      </c>
      <c r="BH42" s="20">
        <f>'Growing stock'!BJ88</f>
        <v>57.337264839133127</v>
      </c>
      <c r="BI42" s="20">
        <f>'Growing stock'!BK88</f>
        <v>57.164438435973921</v>
      </c>
      <c r="BJ42" s="20">
        <f>'Growing stock'!BL88</f>
        <v>56.991612032814686</v>
      </c>
      <c r="BK42" s="20">
        <f>'Growing stock'!BM88</f>
        <v>56.926515959676124</v>
      </c>
      <c r="BL42" s="20">
        <f>'Growing stock'!BN88</f>
        <v>56.861419886537561</v>
      </c>
      <c r="BM42" s="20">
        <f>'Growing stock'!BO88</f>
        <v>56.796323813398999</v>
      </c>
      <c r="BN42" s="20">
        <f>'Growing stock'!BP88</f>
        <v>56.731227740260437</v>
      </c>
      <c r="BO42" s="20">
        <f>'Growing stock'!BQ88</f>
        <v>56.666131667121874</v>
      </c>
      <c r="BP42" s="20">
        <f>'Growing stock'!BR88</f>
        <v>56.601035593983312</v>
      </c>
    </row>
    <row r="43" spans="1:72" x14ac:dyDescent="0.35">
      <c r="A43" s="278"/>
      <c r="B43" s="164" t="s">
        <v>2</v>
      </c>
      <c r="C43" s="48" t="s">
        <v>5</v>
      </c>
      <c r="D43" s="20">
        <f>'Growing stock'!F89</f>
        <v>8.4127158199618712</v>
      </c>
      <c r="E43" s="20">
        <f>'Growing stock'!G89</f>
        <v>8.7231850942699793</v>
      </c>
      <c r="F43" s="20">
        <f>'Growing stock'!H89</f>
        <v>9.0336543685781407</v>
      </c>
      <c r="G43" s="20">
        <f>'Growing stock'!I89</f>
        <v>9.3441236428861885</v>
      </c>
      <c r="H43" s="20">
        <f>'Growing stock'!J89</f>
        <v>9.6545929171943499</v>
      </c>
      <c r="I43" s="20">
        <f>'Growing stock'!K89</f>
        <v>9.9650621915025113</v>
      </c>
      <c r="J43" s="20">
        <f>'Growing stock'!L89</f>
        <v>10.27553146581057</v>
      </c>
      <c r="K43" s="20">
        <f>'Growing stock'!M89</f>
        <v>10.836948434416172</v>
      </c>
      <c r="L43" s="20">
        <f>'Growing stock'!N89</f>
        <v>11.398365403021671</v>
      </c>
      <c r="M43" s="20">
        <f>'Growing stock'!O89</f>
        <v>11.959782371627398</v>
      </c>
      <c r="N43" s="20">
        <f>'Growing stock'!P89</f>
        <v>12.521199340232897</v>
      </c>
      <c r="O43" s="20">
        <f>'Growing stock'!Q89</f>
        <v>13.082616308838396</v>
      </c>
      <c r="P43" s="20">
        <f>'Growing stock'!R89</f>
        <v>13.644033277444123</v>
      </c>
      <c r="Q43" s="20">
        <f>'Growing stock'!S89</f>
        <v>14.205450246049622</v>
      </c>
      <c r="R43" s="20">
        <f>'Growing stock'!T89</f>
        <v>14.766867214655122</v>
      </c>
      <c r="S43" s="20">
        <f>'Growing stock'!U89</f>
        <v>15.328284183260827</v>
      </c>
      <c r="T43" s="20">
        <f>'Growing stock'!V89</f>
        <v>15.71276954552161</v>
      </c>
      <c r="U43" s="20">
        <f>'Growing stock'!W89</f>
        <v>16.097254907782371</v>
      </c>
      <c r="V43" s="20">
        <f>'Growing stock'!X89</f>
        <v>16.481740270043247</v>
      </c>
      <c r="W43" s="20">
        <f>'Growing stock'!Y89</f>
        <v>16.866225632304008</v>
      </c>
      <c r="X43" s="20">
        <f>'Growing stock'!Z89</f>
        <v>17.250710994564884</v>
      </c>
      <c r="Y43" s="20">
        <f>'Growing stock'!AA89</f>
        <v>17.635196356825645</v>
      </c>
      <c r="Z43" s="20">
        <f>'Growing stock'!AB89</f>
        <v>18.01968171908652</v>
      </c>
      <c r="AA43" s="20">
        <f>'Growing stock'!AC89</f>
        <v>18.404167081347282</v>
      </c>
      <c r="AB43" s="20">
        <f>'Growing stock'!AD89</f>
        <v>18.788652443608044</v>
      </c>
      <c r="AC43" s="20">
        <f>'Growing stock'!AE89</f>
        <v>19.173137805868947</v>
      </c>
      <c r="AD43" s="20">
        <f>'Growing stock'!AF89</f>
        <v>18.995329993933467</v>
      </c>
      <c r="AE43" s="20">
        <f>'Growing stock'!AG89</f>
        <v>18.817522181998015</v>
      </c>
      <c r="AF43" s="20">
        <f>'Growing stock'!AH89</f>
        <v>18.639714370062563</v>
      </c>
      <c r="AG43" s="20">
        <f>'Growing stock'!AI89</f>
        <v>18.461906558127112</v>
      </c>
      <c r="AH43" s="20">
        <f>'Growing stock'!AJ89</f>
        <v>18.28409874619166</v>
      </c>
      <c r="AI43" s="20">
        <f>'Growing stock'!AK89</f>
        <v>18.106290934256208</v>
      </c>
      <c r="AJ43" s="20">
        <f>'Growing stock'!AL89</f>
        <v>17.928483122320756</v>
      </c>
      <c r="AK43" s="20">
        <f>'Growing stock'!AM89</f>
        <v>17.750675310385333</v>
      </c>
      <c r="AL43" s="20">
        <f>'Growing stock'!AN89</f>
        <v>18.281274248983891</v>
      </c>
      <c r="AM43" s="20">
        <f>'Growing stock'!AO89</f>
        <v>18.811873187582705</v>
      </c>
      <c r="AN43" s="20">
        <f>'Growing stock'!AP89</f>
        <v>19.342472126181292</v>
      </c>
      <c r="AO43" s="20">
        <f>'Growing stock'!AQ89</f>
        <v>19.873071064779879</v>
      </c>
      <c r="AP43" s="20">
        <f>'Growing stock'!AR89</f>
        <v>20.403670003378465</v>
      </c>
      <c r="AQ43" s="20">
        <f>'Growing stock'!AS89</f>
        <v>20.291229909502505</v>
      </c>
      <c r="AR43" s="20">
        <f>'Growing stock'!AT89</f>
        <v>20.178789815626544</v>
      </c>
      <c r="AS43" s="20">
        <f>'Growing stock'!AU89</f>
        <v>20.066349721750555</v>
      </c>
      <c r="AT43" s="20">
        <f>'Growing stock'!AV89</f>
        <v>19.953909627874594</v>
      </c>
      <c r="AU43" s="20">
        <f>'Growing stock'!AW89</f>
        <v>19.841469533998644</v>
      </c>
      <c r="AV43" s="20">
        <f>'Growing stock'!AX89</f>
        <v>19.948169083585015</v>
      </c>
      <c r="AW43" s="20">
        <f>'Growing stock'!AY89</f>
        <v>20.054868633171395</v>
      </c>
      <c r="AX43" s="20">
        <f>'Growing stock'!AZ89</f>
        <v>20.161568182757776</v>
      </c>
      <c r="AY43" s="20">
        <f>'Growing stock'!BA89</f>
        <v>20.268267732344142</v>
      </c>
      <c r="AZ43" s="20">
        <f>'Growing stock'!BB89</f>
        <v>20.274902154291862</v>
      </c>
      <c r="BA43" s="20">
        <f>'Growing stock'!BC89</f>
        <v>20.281536576239581</v>
      </c>
      <c r="BB43" s="20">
        <f>'Growing stock'!BD89</f>
        <v>20.288170998187304</v>
      </c>
      <c r="BC43" s="20">
        <f>'Growing stock'!BE89</f>
        <v>20.294805420135024</v>
      </c>
      <c r="BD43" s="20">
        <f>'Growing stock'!BF89</f>
        <v>20.301439842082743</v>
      </c>
      <c r="BE43" s="20">
        <f>'Growing stock'!BG89</f>
        <v>20.308074264030466</v>
      </c>
      <c r="BF43" s="20">
        <f>'Growing stock'!BH89</f>
        <v>20.314708685978186</v>
      </c>
      <c r="BG43" s="20">
        <f>'Growing stock'!BI89</f>
        <v>20.321343107925905</v>
      </c>
      <c r="BH43" s="20">
        <f>'Growing stock'!BJ89</f>
        <v>20.327977529873628</v>
      </c>
      <c r="BI43" s="20">
        <f>'Growing stock'!BK89</f>
        <v>20.334611951821348</v>
      </c>
      <c r="BJ43" s="20">
        <f>'Growing stock'!BL89</f>
        <v>20.341246373769071</v>
      </c>
      <c r="BK43" s="20">
        <f>'Growing stock'!BM89</f>
        <v>20.488277579771818</v>
      </c>
      <c r="BL43" s="20">
        <f>'Growing stock'!BN89</f>
        <v>20.635308785774612</v>
      </c>
      <c r="BM43" s="20">
        <f>'Growing stock'!BO89</f>
        <v>20.782339991777349</v>
      </c>
      <c r="BN43" s="20">
        <f>'Growing stock'!BP89</f>
        <v>20.929371197780142</v>
      </c>
      <c r="BO43" s="20">
        <f>'Growing stock'!BQ89</f>
        <v>21.076402403782936</v>
      </c>
      <c r="BP43" s="20">
        <f>'Growing stock'!BR89</f>
        <v>21.223433609785673</v>
      </c>
    </row>
    <row r="44" spans="1:72" x14ac:dyDescent="0.35">
      <c r="A44" s="278"/>
      <c r="B44" s="164" t="s">
        <v>2</v>
      </c>
      <c r="C44" s="48" t="s">
        <v>6</v>
      </c>
      <c r="D44" s="20">
        <f>'Growing stock'!F90</f>
        <v>5.6785831784742635</v>
      </c>
      <c r="E44" s="20">
        <f>'Growing stock'!G90</f>
        <v>6.0691735558295932</v>
      </c>
      <c r="F44" s="20">
        <f>'Growing stock'!H90</f>
        <v>6.459763933184945</v>
      </c>
      <c r="G44" s="20">
        <f>'Growing stock'!I90</f>
        <v>6.8503543105404106</v>
      </c>
      <c r="H44" s="20">
        <f>'Growing stock'!J90</f>
        <v>7.2409446878957624</v>
      </c>
      <c r="I44" s="20">
        <f>'Growing stock'!K90</f>
        <v>7.6315350652511142</v>
      </c>
      <c r="J44" s="20">
        <f>'Growing stock'!L90</f>
        <v>8.0221254426064981</v>
      </c>
      <c r="K44" s="20">
        <f>'Growing stock'!M90</f>
        <v>9.2998907643577695</v>
      </c>
      <c r="L44" s="20">
        <f>'Growing stock'!N90</f>
        <v>10.577656086109073</v>
      </c>
      <c r="M44" s="20">
        <f>'Growing stock'!O90</f>
        <v>11.855421407860376</v>
      </c>
      <c r="N44" s="20">
        <f>'Growing stock'!P90</f>
        <v>13.13318672961168</v>
      </c>
      <c r="O44" s="20">
        <f>'Growing stock'!Q90</f>
        <v>14.410952051362528</v>
      </c>
      <c r="P44" s="20">
        <f>'Growing stock'!R90</f>
        <v>15.688717373113832</v>
      </c>
      <c r="Q44" s="20">
        <f>'Growing stock'!S90</f>
        <v>16.966482694865135</v>
      </c>
      <c r="R44" s="20">
        <f>'Growing stock'!T90</f>
        <v>18.244248016616439</v>
      </c>
      <c r="S44" s="20">
        <f>'Growing stock'!U90</f>
        <v>19.522013338367334</v>
      </c>
      <c r="T44" s="20">
        <f>'Growing stock'!V90</f>
        <v>20.052296794055337</v>
      </c>
      <c r="U44" s="20">
        <f>'Growing stock'!W90</f>
        <v>20.582580249743387</v>
      </c>
      <c r="V44" s="20">
        <f>'Growing stock'!X90</f>
        <v>21.112863705431437</v>
      </c>
      <c r="W44" s="20">
        <f>'Growing stock'!Y90</f>
        <v>21.643147161119487</v>
      </c>
      <c r="X44" s="20">
        <f>'Growing stock'!Z90</f>
        <v>22.173430616807536</v>
      </c>
      <c r="Y44" s="20">
        <f>'Growing stock'!AA90</f>
        <v>22.703714072495586</v>
      </c>
      <c r="Z44" s="20">
        <f>'Growing stock'!AB90</f>
        <v>23.233997528183636</v>
      </c>
      <c r="AA44" s="20">
        <f>'Growing stock'!AC90</f>
        <v>23.764280983871686</v>
      </c>
      <c r="AB44" s="20">
        <f>'Growing stock'!AD90</f>
        <v>24.294564439559736</v>
      </c>
      <c r="AC44" s="20">
        <f>'Growing stock'!AE90</f>
        <v>24.824847895247814</v>
      </c>
      <c r="AD44" s="20">
        <f>'Growing stock'!AF90</f>
        <v>25.014505765672766</v>
      </c>
      <c r="AE44" s="20">
        <f>'Growing stock'!AG90</f>
        <v>25.204163636097746</v>
      </c>
      <c r="AF44" s="20">
        <f>'Growing stock'!AH90</f>
        <v>25.393821506522784</v>
      </c>
      <c r="AG44" s="20">
        <f>'Growing stock'!AI90</f>
        <v>25.583479376947764</v>
      </c>
      <c r="AH44" s="20">
        <f>'Growing stock'!AJ90</f>
        <v>25.773137247372745</v>
      </c>
      <c r="AI44" s="20">
        <f>'Growing stock'!AK90</f>
        <v>25.962795117797725</v>
      </c>
      <c r="AJ44" s="20">
        <f>'Growing stock'!AL90</f>
        <v>26.152452988222706</v>
      </c>
      <c r="AK44" s="20">
        <f>'Growing stock'!AM90</f>
        <v>26.342110858647736</v>
      </c>
      <c r="AL44" s="20">
        <f>'Growing stock'!AN90</f>
        <v>26.862636920434966</v>
      </c>
      <c r="AM44" s="20">
        <f>'Growing stock'!AO90</f>
        <v>27.383162982221961</v>
      </c>
      <c r="AN44" s="20">
        <f>'Growing stock'!AP90</f>
        <v>27.903689044009184</v>
      </c>
      <c r="AO44" s="20">
        <f>'Growing stock'!AQ90</f>
        <v>28.424215105796407</v>
      </c>
      <c r="AP44" s="20">
        <f>'Growing stock'!AR90</f>
        <v>28.944741167583405</v>
      </c>
      <c r="AQ44" s="20">
        <f>'Growing stock'!AS90</f>
        <v>28.331828464675027</v>
      </c>
      <c r="AR44" s="20">
        <f>'Growing stock'!AT90</f>
        <v>27.718915761766766</v>
      </c>
      <c r="AS44" s="20">
        <f>'Growing stock'!AU90</f>
        <v>27.106003058858278</v>
      </c>
      <c r="AT44" s="20">
        <f>'Growing stock'!AV90</f>
        <v>26.493090355950017</v>
      </c>
      <c r="AU44" s="20">
        <f>'Growing stock'!AW90</f>
        <v>25.880177653041709</v>
      </c>
      <c r="AV44" s="20">
        <f>'Growing stock'!AX90</f>
        <v>25.146435428180439</v>
      </c>
      <c r="AW44" s="20">
        <f>'Growing stock'!AY90</f>
        <v>24.41269320331935</v>
      </c>
      <c r="AX44" s="20">
        <f>'Growing stock'!AZ90</f>
        <v>23.678950978458033</v>
      </c>
      <c r="AY44" s="20">
        <f>'Growing stock'!BA90</f>
        <v>22.945208753597139</v>
      </c>
      <c r="AZ44" s="20">
        <f>'Growing stock'!BB90</f>
        <v>22.699553389620462</v>
      </c>
      <c r="BA44" s="20">
        <f>'Growing stock'!BC90</f>
        <v>22.453898025643809</v>
      </c>
      <c r="BB44" s="20">
        <f>'Growing stock'!BD90</f>
        <v>22.208242661667157</v>
      </c>
      <c r="BC44" s="20">
        <f>'Growing stock'!BE90</f>
        <v>21.962587297690504</v>
      </c>
      <c r="BD44" s="20">
        <f>'Growing stock'!BF90</f>
        <v>21.716931933713795</v>
      </c>
      <c r="BE44" s="20">
        <f>'Growing stock'!BG90</f>
        <v>21.471276569737142</v>
      </c>
      <c r="BF44" s="20">
        <f>'Growing stock'!BH90</f>
        <v>21.22562120576049</v>
      </c>
      <c r="BG44" s="20">
        <f>'Growing stock'!BI90</f>
        <v>20.97996584178378</v>
      </c>
      <c r="BH44" s="20">
        <f>'Growing stock'!BJ90</f>
        <v>20.734310477807128</v>
      </c>
      <c r="BI44" s="20">
        <f>'Growing stock'!BK90</f>
        <v>20.488655113830475</v>
      </c>
      <c r="BJ44" s="20">
        <f>'Growing stock'!BL90</f>
        <v>20.24299974985378</v>
      </c>
      <c r="BK44" s="20">
        <f>'Growing stock'!BM90</f>
        <v>20.238583095362905</v>
      </c>
      <c r="BL44" s="20">
        <f>'Growing stock'!BN90</f>
        <v>20.234166440872027</v>
      </c>
      <c r="BM44" s="20">
        <f>'Growing stock'!BO90</f>
        <v>20.229749786381149</v>
      </c>
      <c r="BN44" s="20">
        <f>'Growing stock'!BP90</f>
        <v>20.225333131890274</v>
      </c>
      <c r="BO44" s="20">
        <f>'Growing stock'!BQ90</f>
        <v>20.220916477399399</v>
      </c>
      <c r="BP44" s="20">
        <f>'Growing stock'!BR90</f>
        <v>20.216499822908521</v>
      </c>
    </row>
    <row r="46" spans="1:72" x14ac:dyDescent="0.35">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row>
    <row r="47" spans="1:72" x14ac:dyDescent="0.35">
      <c r="D47">
        <v>9.0190000000000001</v>
      </c>
      <c r="E47">
        <v>9.0190000000000001</v>
      </c>
      <c r="F47">
        <v>9.0190000000000001</v>
      </c>
      <c r="G47">
        <v>9.0190000000000001</v>
      </c>
      <c r="H47">
        <v>9.0190000000000001</v>
      </c>
      <c r="I47">
        <v>9.0190000000000001</v>
      </c>
      <c r="J47">
        <v>9.0190000000000001</v>
      </c>
      <c r="K47">
        <v>9.0190000000000001</v>
      </c>
      <c r="L47">
        <v>9.0190000000000001</v>
      </c>
      <c r="M47">
        <v>9.0190000000000001</v>
      </c>
      <c r="N47">
        <v>9.0190000000000001</v>
      </c>
      <c r="O47">
        <v>9.0190000000000001</v>
      </c>
      <c r="P47">
        <v>9.0190000000000001</v>
      </c>
      <c r="Q47">
        <v>9.0190000000000001</v>
      </c>
      <c r="R47">
        <v>9.0190000000000001</v>
      </c>
      <c r="S47">
        <v>8.9120000000000008</v>
      </c>
      <c r="T47">
        <v>8.9120000000000008</v>
      </c>
      <c r="U47">
        <v>8.9120000000000008</v>
      </c>
      <c r="V47">
        <v>8.9120000000000008</v>
      </c>
      <c r="W47">
        <v>8.9120000000000008</v>
      </c>
      <c r="X47">
        <v>8.9120000000000008</v>
      </c>
      <c r="Y47">
        <v>8.9120000000000008</v>
      </c>
      <c r="Z47">
        <v>8.9120000000000008</v>
      </c>
      <c r="AA47">
        <v>8.9120000000000008</v>
      </c>
      <c r="AB47">
        <v>8.9120000000000008</v>
      </c>
      <c r="AC47" s="13">
        <v>9.0619999999999994</v>
      </c>
      <c r="AD47" s="13">
        <v>9.0619999999999994</v>
      </c>
      <c r="AE47" s="13">
        <v>9.0619999999999994</v>
      </c>
      <c r="AF47" s="13">
        <v>9.0619999999999994</v>
      </c>
      <c r="AG47" s="13">
        <v>9.0619999999999994</v>
      </c>
      <c r="AH47" s="13">
        <v>9.0619999999999994</v>
      </c>
      <c r="AI47" s="13">
        <v>9.0619999999999994</v>
      </c>
      <c r="AJ47" s="13">
        <v>9.0619999999999994</v>
      </c>
      <c r="AK47" s="13">
        <v>8.9</v>
      </c>
      <c r="AL47" s="13">
        <v>8.9</v>
      </c>
      <c r="AM47" s="13">
        <v>8.9</v>
      </c>
      <c r="AN47" s="13">
        <v>8.9</v>
      </c>
      <c r="AO47" s="13">
        <v>8.9</v>
      </c>
      <c r="AP47" s="13">
        <v>8.7620000000000005</v>
      </c>
      <c r="AQ47" s="13">
        <v>8.7620000000000005</v>
      </c>
      <c r="AR47" s="13">
        <v>8.7620000000000005</v>
      </c>
      <c r="AS47" s="13">
        <v>8.7620000000000005</v>
      </c>
      <c r="AT47" s="13">
        <v>8.7620000000000005</v>
      </c>
      <c r="AU47" s="13">
        <v>8.7620000000000005</v>
      </c>
      <c r="AV47" s="13">
        <v>8.7880000000000003</v>
      </c>
      <c r="AW47" s="13">
        <v>8.7880000000000003</v>
      </c>
      <c r="AX47" s="13">
        <v>8.7880000000000003</v>
      </c>
      <c r="AY47" s="13">
        <v>8.7880000000000003</v>
      </c>
      <c r="AZ47" s="13">
        <v>9.0779999999999994</v>
      </c>
      <c r="BA47" s="13">
        <v>9.0779999999999994</v>
      </c>
      <c r="BB47" s="13">
        <v>9.0779999999999994</v>
      </c>
      <c r="BC47" s="13">
        <v>9.0779999999999994</v>
      </c>
      <c r="BD47" s="13">
        <v>9.0779999999999994</v>
      </c>
      <c r="BE47" s="13">
        <v>9.0779999999999994</v>
      </c>
      <c r="BF47" s="13">
        <v>9.0779999999999994</v>
      </c>
      <c r="BG47" s="13">
        <v>9.0779999999999994</v>
      </c>
      <c r="BH47" s="13">
        <v>9.0779999999999994</v>
      </c>
      <c r="BI47" s="13">
        <v>9.0779999999999994</v>
      </c>
      <c r="BJ47" s="13">
        <v>9.0779999999999994</v>
      </c>
      <c r="BK47" s="13">
        <v>9.0779999999999994</v>
      </c>
      <c r="BL47" s="13">
        <v>9.0779999999999994</v>
      </c>
      <c r="BM47" s="13">
        <v>9.0779999999999994</v>
      </c>
      <c r="BN47" s="13">
        <v>9.0779999999999994</v>
      </c>
      <c r="BO47" s="13">
        <v>9.0779999999999994</v>
      </c>
      <c r="BP47" s="13">
        <v>9.0779999999999994</v>
      </c>
      <c r="BQ47" s="13">
        <v>9.0779999999999994</v>
      </c>
      <c r="BR47" s="13">
        <v>9.0779999999999994</v>
      </c>
      <c r="BS47" s="13">
        <v>9.0779999999999994</v>
      </c>
      <c r="BT47" s="13">
        <v>9.0779999999999994</v>
      </c>
    </row>
    <row r="48" spans="1:72" x14ac:dyDescent="0.35">
      <c r="D48" s="13">
        <f t="shared" ref="D48:I48" si="9">D51+D54</f>
        <v>4.2210770000000002</v>
      </c>
      <c r="E48" s="13">
        <f t="shared" si="9"/>
        <v>4.2210770000000002</v>
      </c>
      <c r="F48" s="13">
        <f t="shared" si="9"/>
        <v>4.2210770000000002</v>
      </c>
      <c r="G48" s="13">
        <f t="shared" si="9"/>
        <v>4.2210770000000002</v>
      </c>
      <c r="H48" s="13">
        <f t="shared" si="9"/>
        <v>4.2210770000000002</v>
      </c>
      <c r="I48" s="13">
        <f t="shared" si="9"/>
        <v>4.2210770000000002</v>
      </c>
      <c r="J48" s="13">
        <f>J51+J54</f>
        <v>4.2210770000000002</v>
      </c>
      <c r="K48" s="13">
        <f t="shared" ref="K48:BT48" si="10">K51+K54</f>
        <v>4.2210770000000002</v>
      </c>
      <c r="L48" s="13">
        <f t="shared" si="10"/>
        <v>4.2210770000000002</v>
      </c>
      <c r="M48" s="13">
        <f t="shared" si="10"/>
        <v>4.2210770000000002</v>
      </c>
      <c r="N48" s="13">
        <f t="shared" si="10"/>
        <v>4.2210770000000002</v>
      </c>
      <c r="O48" s="13">
        <f t="shared" si="10"/>
        <v>4.2210770000000002</v>
      </c>
      <c r="P48" s="13">
        <f t="shared" si="10"/>
        <v>4.2210770000000002</v>
      </c>
      <c r="Q48" s="13">
        <f t="shared" si="10"/>
        <v>4.2210770000000002</v>
      </c>
      <c r="R48" s="13">
        <f t="shared" si="10"/>
        <v>4.2210770000000002</v>
      </c>
      <c r="S48" s="13">
        <f t="shared" si="10"/>
        <v>4.2210770000000002</v>
      </c>
      <c r="T48" s="13">
        <f t="shared" si="10"/>
        <v>4.2210770000000002</v>
      </c>
      <c r="U48" s="13">
        <f t="shared" si="10"/>
        <v>4.2210770000000002</v>
      </c>
      <c r="V48" s="13">
        <f t="shared" si="10"/>
        <v>4.2210770000000002</v>
      </c>
      <c r="W48" s="13">
        <f t="shared" si="10"/>
        <v>4.2210770000000002</v>
      </c>
      <c r="X48" s="13">
        <f t="shared" si="10"/>
        <v>4.2243130000000004</v>
      </c>
      <c r="Y48" s="13">
        <f t="shared" si="10"/>
        <v>4.2273570000000005</v>
      </c>
      <c r="Z48" s="13">
        <f t="shared" si="10"/>
        <v>4.2301130000000002</v>
      </c>
      <c r="AA48" s="13">
        <f t="shared" si="10"/>
        <v>4.2417110000000005</v>
      </c>
      <c r="AB48" s="13">
        <f t="shared" si="10"/>
        <v>4.2531889999999999</v>
      </c>
      <c r="AC48" s="13">
        <f t="shared" si="10"/>
        <v>4.2645569999999999</v>
      </c>
      <c r="AD48" s="13">
        <f t="shared" si="10"/>
        <v>4.2757680000000011</v>
      </c>
      <c r="AE48" s="13">
        <f t="shared" si="10"/>
        <v>4.2869970000000004</v>
      </c>
      <c r="AF48" s="13">
        <f t="shared" si="10"/>
        <v>4.2929209999999998</v>
      </c>
      <c r="AG48" s="13">
        <f t="shared" si="10"/>
        <v>4.2984819999999999</v>
      </c>
      <c r="AH48" s="13">
        <f t="shared" si="10"/>
        <v>4.3039839999999998</v>
      </c>
      <c r="AI48" s="13">
        <f t="shared" si="10"/>
        <v>4.3143810000000009</v>
      </c>
      <c r="AJ48" s="13">
        <f t="shared" si="10"/>
        <v>4.3247940000000007</v>
      </c>
      <c r="AK48" s="13">
        <f t="shared" si="10"/>
        <v>4.3351649999999999</v>
      </c>
      <c r="AL48" s="13">
        <f t="shared" si="10"/>
        <v>4.345543000000001</v>
      </c>
      <c r="AM48" s="13">
        <f t="shared" si="10"/>
        <v>4.3563559999999999</v>
      </c>
      <c r="AN48" s="13">
        <f t="shared" si="10"/>
        <v>4.3674379999999999</v>
      </c>
      <c r="AO48" s="13">
        <f t="shared" si="10"/>
        <v>4.3534159999999993</v>
      </c>
      <c r="AP48" s="13">
        <f t="shared" si="10"/>
        <v>4.3391289999999998</v>
      </c>
      <c r="AQ48" s="13">
        <f t="shared" si="10"/>
        <v>4.327159</v>
      </c>
      <c r="AR48" s="13">
        <f t="shared" si="10"/>
        <v>4.3153930000000003</v>
      </c>
      <c r="AS48" s="13">
        <f t="shared" si="10"/>
        <v>4.3080169999999995</v>
      </c>
      <c r="AT48" s="13">
        <f t="shared" si="10"/>
        <v>4.299239</v>
      </c>
      <c r="AU48" s="13">
        <f t="shared" si="10"/>
        <v>4.2908200000000001</v>
      </c>
      <c r="AV48" s="13">
        <f t="shared" si="10"/>
        <v>4.2820230000000006</v>
      </c>
      <c r="AW48" s="13">
        <f t="shared" si="10"/>
        <v>4.2733840000000001</v>
      </c>
      <c r="AX48" s="13">
        <f t="shared" si="10"/>
        <v>4.2737269999999992</v>
      </c>
      <c r="AY48" s="13">
        <f t="shared" si="10"/>
        <v>4.2746440000000003</v>
      </c>
      <c r="AZ48" s="13">
        <f t="shared" si="10"/>
        <v>4.2752119999999998</v>
      </c>
      <c r="BA48" s="13">
        <f t="shared" si="10"/>
        <v>4.2757560000000012</v>
      </c>
      <c r="BB48" s="13">
        <f t="shared" si="10"/>
        <v>4.2756409999999994</v>
      </c>
      <c r="BC48" s="13">
        <f t="shared" si="10"/>
        <v>4.2778158499999996</v>
      </c>
      <c r="BD48" s="13">
        <f t="shared" si="10"/>
        <v>4.2778158499999996</v>
      </c>
      <c r="BE48" s="13">
        <f t="shared" si="10"/>
        <v>4.2778158499999996</v>
      </c>
      <c r="BF48" s="13">
        <f t="shared" si="10"/>
        <v>4.2778158499999996</v>
      </c>
      <c r="BG48" s="13">
        <f t="shared" si="10"/>
        <v>4.2778158499999996</v>
      </c>
      <c r="BH48" s="13">
        <f t="shared" si="10"/>
        <v>4.2778158499999996</v>
      </c>
      <c r="BI48" s="13">
        <f t="shared" si="10"/>
        <v>4.2778158499999996</v>
      </c>
      <c r="BJ48" s="13">
        <f t="shared" si="10"/>
        <v>4.2778158499999996</v>
      </c>
      <c r="BK48" s="13">
        <f t="shared" si="10"/>
        <v>4.2778158499999996</v>
      </c>
      <c r="BL48" s="13">
        <f t="shared" si="10"/>
        <v>4.2778158499999996</v>
      </c>
      <c r="BM48" s="13">
        <f t="shared" si="10"/>
        <v>4.2778158499999996</v>
      </c>
      <c r="BN48" s="13">
        <f t="shared" si="10"/>
        <v>4.2778158499999996</v>
      </c>
      <c r="BO48" s="13">
        <f t="shared" si="10"/>
        <v>4.2778158499999996</v>
      </c>
      <c r="BP48" s="13">
        <f t="shared" si="10"/>
        <v>4.2778158499999996</v>
      </c>
      <c r="BQ48" s="13">
        <f t="shared" si="10"/>
        <v>4.2778158499999996</v>
      </c>
      <c r="BR48" s="13">
        <f t="shared" si="10"/>
        <v>4.2778158499999996</v>
      </c>
      <c r="BS48" s="13">
        <f t="shared" si="10"/>
        <v>4.2778158499999996</v>
      </c>
      <c r="BT48" s="13">
        <f t="shared" si="10"/>
        <v>4.2778158499999996</v>
      </c>
    </row>
    <row r="49" spans="1:72" x14ac:dyDescent="0.35">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row>
    <row r="50" spans="1:72" x14ac:dyDescent="0.35">
      <c r="A50" s="263" t="s">
        <v>16</v>
      </c>
      <c r="B50" s="83" t="s">
        <v>0</v>
      </c>
      <c r="C50" s="48" t="s">
        <v>35</v>
      </c>
      <c r="D50" s="13">
        <v>2.9420000000000002</v>
      </c>
      <c r="E50" s="13">
        <v>2.9420000000000002</v>
      </c>
      <c r="F50" s="13">
        <v>2.9420000000000002</v>
      </c>
      <c r="G50" s="13">
        <v>2.9420000000000002</v>
      </c>
      <c r="H50" s="13">
        <v>2.9420000000000002</v>
      </c>
      <c r="I50" s="13">
        <v>2.9420000000000002</v>
      </c>
      <c r="J50" s="13">
        <v>2.9420000000000002</v>
      </c>
      <c r="K50" s="13">
        <v>2.9420000000000002</v>
      </c>
      <c r="L50" s="13">
        <v>2.9420000000000002</v>
      </c>
      <c r="M50" s="13">
        <v>2.9420000000000002</v>
      </c>
      <c r="N50" s="13">
        <v>2.9420000000000002</v>
      </c>
      <c r="O50" s="13">
        <v>2.9420000000000002</v>
      </c>
      <c r="P50" s="13">
        <v>2.9420000000000002</v>
      </c>
      <c r="Q50" s="13">
        <v>2.9420000000000002</v>
      </c>
      <c r="R50" s="13">
        <v>2.9420000000000002</v>
      </c>
      <c r="S50" s="13">
        <v>2.9420000000000002</v>
      </c>
      <c r="T50" s="13">
        <v>2.9420000000000002</v>
      </c>
      <c r="U50" s="13">
        <v>2.9420000000000002</v>
      </c>
      <c r="V50" s="13">
        <v>2.9420000000000002</v>
      </c>
      <c r="W50" s="13">
        <v>2.9420000000000002</v>
      </c>
      <c r="X50" s="13">
        <v>2.9420000000000002</v>
      </c>
      <c r="Y50" s="13">
        <v>2.9420000000000002</v>
      </c>
      <c r="Z50" s="13">
        <v>2.9420000000000002</v>
      </c>
      <c r="AA50" s="13">
        <v>2.9420000000000002</v>
      </c>
      <c r="AB50" s="13">
        <v>2.9420000000000002</v>
      </c>
      <c r="AC50" s="13">
        <v>2.9420000000000002</v>
      </c>
      <c r="AD50" s="13">
        <v>2.9420000000000002</v>
      </c>
      <c r="AE50" s="13">
        <v>2.9420000000000002</v>
      </c>
      <c r="AF50" s="13">
        <v>2.9420000000000002</v>
      </c>
      <c r="AG50" s="13">
        <v>2.9420000000000002</v>
      </c>
      <c r="AH50" s="13">
        <v>2.9420000000000002</v>
      </c>
      <c r="AI50" s="13">
        <v>2.9420000000000002</v>
      </c>
      <c r="AJ50" s="13">
        <v>2.9420000000000002</v>
      </c>
      <c r="AK50" s="13">
        <v>2.9420000000000002</v>
      </c>
      <c r="AL50" s="13">
        <v>2.9420000000000002</v>
      </c>
      <c r="AM50" s="13">
        <v>2.9420000000000002</v>
      </c>
      <c r="AN50" s="13">
        <v>2.9420000000000002</v>
      </c>
      <c r="AO50" s="13">
        <v>2.9420000000000002</v>
      </c>
      <c r="AP50" s="13">
        <v>2.9420000000000002</v>
      </c>
      <c r="AQ50" s="13">
        <v>2.9420000000000002</v>
      </c>
      <c r="AR50" s="13">
        <v>2.9420000000000002</v>
      </c>
      <c r="AS50" s="13">
        <v>2.9420000000000002</v>
      </c>
      <c r="AT50" s="13">
        <v>2.9420000000000002</v>
      </c>
      <c r="AU50" s="13">
        <v>3.1110000000000002</v>
      </c>
      <c r="AV50" s="13">
        <v>3.1110000000000002</v>
      </c>
      <c r="AW50" s="13">
        <v>3.1110000000000002</v>
      </c>
      <c r="AX50" s="13">
        <v>3.1110000000000002</v>
      </c>
      <c r="AY50" s="13">
        <v>3.3079999999999998</v>
      </c>
      <c r="AZ50" s="13">
        <v>3.3079999999999998</v>
      </c>
      <c r="BA50" s="13">
        <v>3.3079999999999998</v>
      </c>
      <c r="BB50" s="13">
        <v>3.3079999999999998</v>
      </c>
      <c r="BC50" s="13">
        <v>3.3079999999999998</v>
      </c>
      <c r="BD50" s="13">
        <v>3.3079999999999998</v>
      </c>
      <c r="BE50" s="13">
        <v>3.3079999999999998</v>
      </c>
      <c r="BF50" s="13">
        <v>3.3079999999999998</v>
      </c>
      <c r="BG50" s="13">
        <v>3.3079999999999998</v>
      </c>
      <c r="BH50" s="13">
        <v>3.3079999999999998</v>
      </c>
      <c r="BI50" s="13">
        <v>3.3079999999999998</v>
      </c>
      <c r="BJ50" s="13">
        <v>3.3079999999999998</v>
      </c>
      <c r="BK50" s="13">
        <v>3.3079999999999998</v>
      </c>
      <c r="BL50" s="13">
        <v>3.3079999999999998</v>
      </c>
      <c r="BM50" s="13">
        <v>3.3079999999999998</v>
      </c>
      <c r="BN50" s="13">
        <v>3.3079999999999998</v>
      </c>
      <c r="BO50" s="13">
        <v>3.3079999999999998</v>
      </c>
      <c r="BP50" s="13">
        <v>3.3079999999999998</v>
      </c>
      <c r="BQ50" s="13">
        <v>3.3079999999999998</v>
      </c>
      <c r="BR50" s="13">
        <v>3.3079999999999998</v>
      </c>
      <c r="BS50" s="13">
        <v>3.3079999999999998</v>
      </c>
      <c r="BT50" s="13">
        <v>3.3079999999999998</v>
      </c>
    </row>
    <row r="51" spans="1:72" x14ac:dyDescent="0.35">
      <c r="A51" s="263"/>
      <c r="B51" s="83" t="s">
        <v>0</v>
      </c>
      <c r="C51" s="48" t="s">
        <v>102</v>
      </c>
      <c r="D51" s="13">
        <f>'Other data'!K192</f>
        <v>2.2241</v>
      </c>
      <c r="E51" s="13">
        <f>'Other data'!L192</f>
        <v>2.2241</v>
      </c>
      <c r="F51" s="13">
        <f>'Other data'!M192</f>
        <v>2.2241</v>
      </c>
      <c r="G51" s="13">
        <f>'Other data'!N192</f>
        <v>2.2241</v>
      </c>
      <c r="H51" s="13">
        <f>'Other data'!O192</f>
        <v>2.2241</v>
      </c>
      <c r="I51" s="13">
        <f>'Other data'!P192</f>
        <v>2.2241</v>
      </c>
      <c r="J51" s="13">
        <f>'Other data'!Q192</f>
        <v>2.2241</v>
      </c>
      <c r="K51" s="13">
        <f>'Other data'!R192</f>
        <v>2.2241</v>
      </c>
      <c r="L51" s="13">
        <f>'Other data'!S192</f>
        <v>2.2241</v>
      </c>
      <c r="M51" s="13">
        <f>'Other data'!T192</f>
        <v>2.2241</v>
      </c>
      <c r="N51" s="13">
        <f>'Other data'!U192</f>
        <v>2.2241</v>
      </c>
      <c r="O51" s="13">
        <f>'Other data'!V192</f>
        <v>2.2241</v>
      </c>
      <c r="P51" s="13">
        <f>'Other data'!W192</f>
        <v>2.2241</v>
      </c>
      <c r="Q51" s="13">
        <f>'Other data'!X192</f>
        <v>2.2241</v>
      </c>
      <c r="R51" s="13">
        <f>'Other data'!Y192</f>
        <v>2.2241</v>
      </c>
      <c r="S51" s="13">
        <f>'Other data'!Z192</f>
        <v>2.2241</v>
      </c>
      <c r="T51" s="13">
        <f>'Other data'!AA192</f>
        <v>2.2241</v>
      </c>
      <c r="U51" s="13">
        <f>'Other data'!AB192</f>
        <v>2.2241</v>
      </c>
      <c r="V51" s="13">
        <f>'Other data'!AC192</f>
        <v>2.2241</v>
      </c>
      <c r="W51" s="13">
        <f>'Other data'!AD192</f>
        <v>2.2241</v>
      </c>
      <c r="X51" s="13">
        <f>'Other data'!AE192</f>
        <v>2.2282599999999997</v>
      </c>
      <c r="Y51" s="13">
        <f>'Other data'!AF192</f>
        <v>2.2323130000000004</v>
      </c>
      <c r="Z51" s="13">
        <f>'Other data'!AG192</f>
        <v>2.2362540000000002</v>
      </c>
      <c r="AA51" s="13">
        <f>'Other data'!AH192</f>
        <v>2.2400390000000003</v>
      </c>
      <c r="AB51" s="13">
        <f>'Other data'!AI192</f>
        <v>2.2436739999999999</v>
      </c>
      <c r="AC51" s="13">
        <f>'Other data'!AJ192</f>
        <v>2.24715</v>
      </c>
      <c r="AD51" s="13">
        <f>'Other data'!AK192</f>
        <v>2.2504950000000004</v>
      </c>
      <c r="AE51" s="13">
        <f>'Other data'!AL192</f>
        <v>2.2535080000000005</v>
      </c>
      <c r="AF51" s="13">
        <f>'Other data'!AM192</f>
        <v>2.2511590000000004</v>
      </c>
      <c r="AG51" s="13">
        <f>'Other data'!AN192</f>
        <v>2.2484469999999996</v>
      </c>
      <c r="AH51" s="13">
        <f>'Other data'!AO192</f>
        <v>2.2458399999999998</v>
      </c>
      <c r="AI51" s="13">
        <f>'Other data'!AP192</f>
        <v>2.2432320000000003</v>
      </c>
      <c r="AJ51" s="13">
        <f>'Other data'!AQ192</f>
        <v>2.2404870000000003</v>
      </c>
      <c r="AK51" s="13">
        <f>'Other data'!AR192</f>
        <v>2.2376110000000002</v>
      </c>
      <c r="AL51" s="13">
        <f>'Other data'!AS192</f>
        <v>2.2347830000000002</v>
      </c>
      <c r="AM51" s="13">
        <f>'Other data'!AT192</f>
        <v>2.23204</v>
      </c>
      <c r="AN51" s="13">
        <f>'Other data'!AU192</f>
        <v>2.2290750000000004</v>
      </c>
      <c r="AO51" s="13">
        <f>'Other data'!AV192</f>
        <v>2.2306599999999999</v>
      </c>
      <c r="AP51" s="13">
        <f>'Other data'!AW192</f>
        <v>2.231665</v>
      </c>
      <c r="AQ51" s="13">
        <f>'Other data'!AX192</f>
        <v>2.2338800000000001</v>
      </c>
      <c r="AR51" s="13">
        <f>'Other data'!AY192</f>
        <v>2.236383</v>
      </c>
      <c r="AS51" s="13">
        <f>'Other data'!AZ192</f>
        <v>2.2260159999999996</v>
      </c>
      <c r="AT51" s="13">
        <f>'Other data'!BA192</f>
        <v>2.2147540000000001</v>
      </c>
      <c r="AU51" s="13">
        <f>'Other data'!BB192</f>
        <v>2.2042810000000004</v>
      </c>
      <c r="AV51" s="13">
        <f>'Other data'!BC192</f>
        <v>2.1934770000000001</v>
      </c>
      <c r="AW51" s="13">
        <f>'Other data'!BD192</f>
        <v>2.1827290000000001</v>
      </c>
      <c r="AX51" s="13">
        <f>'Other data'!BE192</f>
        <v>2.182579</v>
      </c>
      <c r="AY51" s="13">
        <f>'Other data'!BF192</f>
        <v>2.1827040000000002</v>
      </c>
      <c r="AZ51" s="13">
        <f>'Other data'!BG192</f>
        <v>2.1824430000000001</v>
      </c>
      <c r="BA51" s="13">
        <f>'Other data'!BH192</f>
        <v>2.1825320000000006</v>
      </c>
      <c r="BB51" s="13">
        <f>'Other data'!BI192</f>
        <v>2.1820709999999996</v>
      </c>
      <c r="BC51" s="13">
        <f>'Other data'!BJ192</f>
        <v>2.1842458499999999</v>
      </c>
      <c r="BD51" s="13">
        <f>'Other data'!BK192</f>
        <v>2.1842458499999999</v>
      </c>
      <c r="BE51" s="13">
        <f>'Other data'!BL192</f>
        <v>2.1842458499999999</v>
      </c>
      <c r="BF51" s="13">
        <f>'Other data'!BM192</f>
        <v>2.1842458499999999</v>
      </c>
      <c r="BG51" s="13">
        <f>'Other data'!BN192</f>
        <v>2.1842458499999999</v>
      </c>
      <c r="BH51" s="13">
        <f>'Other data'!BO192</f>
        <v>2.1842458499999999</v>
      </c>
      <c r="BI51" s="13">
        <f>'Other data'!BP192</f>
        <v>2.1842458499999999</v>
      </c>
      <c r="BJ51" s="13">
        <f>'Other data'!BQ192</f>
        <v>2.1842458499999999</v>
      </c>
      <c r="BK51" s="13">
        <f>'Other data'!BR192</f>
        <v>2.1842458499999999</v>
      </c>
      <c r="BL51" s="13">
        <f>'Other data'!BS192</f>
        <v>2.1842458499999999</v>
      </c>
      <c r="BM51" s="13">
        <f>'Other data'!BT192</f>
        <v>2.1842458499999999</v>
      </c>
      <c r="BN51" s="13">
        <f>'Other data'!BU192</f>
        <v>2.1842458499999999</v>
      </c>
      <c r="BO51" s="13">
        <f>'Other data'!BV192</f>
        <v>2.1842458499999999</v>
      </c>
      <c r="BP51" s="13">
        <f>'Other data'!BW192</f>
        <v>2.1842458499999999</v>
      </c>
      <c r="BQ51" s="13">
        <f>'Other data'!BX192</f>
        <v>2.1842458499999999</v>
      </c>
      <c r="BR51" s="13">
        <f>'Other data'!BY192</f>
        <v>2.1842458499999999</v>
      </c>
      <c r="BS51" s="13">
        <f>'Other data'!BZ192</f>
        <v>2.1842458499999999</v>
      </c>
      <c r="BT51" s="13">
        <f>'Other data'!CA192</f>
        <v>2.1842458499999999</v>
      </c>
    </row>
    <row r="52" spans="1:72" x14ac:dyDescent="0.35">
      <c r="A52" s="263"/>
      <c r="B52" s="83"/>
      <c r="C52" s="48"/>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row>
    <row r="53" spans="1:72" x14ac:dyDescent="0.35">
      <c r="A53" s="263"/>
      <c r="B53" s="83" t="s">
        <v>2</v>
      </c>
      <c r="C53" s="48" t="s">
        <v>35</v>
      </c>
      <c r="D53" s="13">
        <v>5.82</v>
      </c>
      <c r="E53" s="13">
        <v>5.82</v>
      </c>
      <c r="F53" s="13">
        <v>5.82</v>
      </c>
      <c r="G53" s="13">
        <v>5.82</v>
      </c>
      <c r="H53" s="13">
        <v>5.82</v>
      </c>
      <c r="I53" s="13">
        <v>5.82</v>
      </c>
      <c r="J53" s="13">
        <v>5.82</v>
      </c>
      <c r="K53" s="13">
        <v>5.82</v>
      </c>
      <c r="L53" s="13">
        <v>5.82</v>
      </c>
      <c r="M53" s="13">
        <v>5.82</v>
      </c>
      <c r="N53" s="13">
        <v>5.82</v>
      </c>
      <c r="O53" s="13">
        <v>5.82</v>
      </c>
      <c r="P53" s="13">
        <v>5.82</v>
      </c>
      <c r="Q53" s="13">
        <v>5.82</v>
      </c>
      <c r="R53" s="13">
        <v>5.82</v>
      </c>
      <c r="S53" s="13">
        <v>5.82</v>
      </c>
      <c r="T53" s="13">
        <v>5.82</v>
      </c>
      <c r="U53" s="13">
        <v>5.82</v>
      </c>
      <c r="V53" s="13">
        <v>5.82</v>
      </c>
      <c r="W53" s="13">
        <v>5.82</v>
      </c>
      <c r="X53" s="13">
        <v>5.82</v>
      </c>
      <c r="Y53" s="13">
        <v>5.82</v>
      </c>
      <c r="Z53" s="13">
        <v>5.82</v>
      </c>
      <c r="AA53" s="13">
        <v>5.82</v>
      </c>
      <c r="AB53" s="13">
        <v>5.82</v>
      </c>
      <c r="AC53" s="13">
        <v>5.82</v>
      </c>
      <c r="AD53" s="13">
        <v>5.82</v>
      </c>
      <c r="AE53" s="13">
        <v>5.82</v>
      </c>
      <c r="AF53" s="13">
        <v>5.82</v>
      </c>
      <c r="AG53" s="13">
        <v>5.82</v>
      </c>
      <c r="AH53" s="13">
        <v>5.82</v>
      </c>
      <c r="AI53" s="13">
        <v>5.82</v>
      </c>
      <c r="AJ53" s="13">
        <v>5.82</v>
      </c>
      <c r="AK53" s="13">
        <v>5.82</v>
      </c>
      <c r="AL53" s="13">
        <v>5.82</v>
      </c>
      <c r="AM53" s="13">
        <v>5.82</v>
      </c>
      <c r="AN53" s="13">
        <v>5.82</v>
      </c>
      <c r="AO53" s="13">
        <v>5.82</v>
      </c>
      <c r="AP53" s="13">
        <v>5.82</v>
      </c>
      <c r="AQ53" s="13">
        <v>5.82</v>
      </c>
      <c r="AR53" s="13">
        <v>5.82</v>
      </c>
      <c r="AS53" s="13">
        <v>5.82</v>
      </c>
      <c r="AT53" s="13">
        <v>5.82</v>
      </c>
      <c r="AU53" s="13">
        <v>5.6779999999999999</v>
      </c>
      <c r="AV53" s="13">
        <v>5.6779999999999999</v>
      </c>
      <c r="AW53" s="13">
        <v>5.6779999999999999</v>
      </c>
      <c r="AX53" s="13">
        <v>5.6779999999999999</v>
      </c>
      <c r="AY53" s="13">
        <v>5.7709999999999999</v>
      </c>
      <c r="AZ53" s="13">
        <v>5.7709999999999999</v>
      </c>
      <c r="BA53" s="13">
        <v>5.7709999999999999</v>
      </c>
      <c r="BB53" s="13">
        <v>5.7709999999999999</v>
      </c>
      <c r="BC53" s="13">
        <v>5.7709999999999999</v>
      </c>
      <c r="BD53" s="13">
        <v>5.7709999999999999</v>
      </c>
      <c r="BE53" s="13">
        <v>5.7709999999999999</v>
      </c>
      <c r="BF53" s="13">
        <v>5.7709999999999999</v>
      </c>
      <c r="BG53" s="13">
        <v>5.7709999999999999</v>
      </c>
      <c r="BH53" s="13">
        <v>5.7709999999999999</v>
      </c>
      <c r="BI53" s="13">
        <v>5.7709999999999999</v>
      </c>
      <c r="BJ53" s="13">
        <v>5.7709999999999999</v>
      </c>
      <c r="BK53" s="13">
        <v>5.7709999999999999</v>
      </c>
      <c r="BL53" s="13">
        <v>5.7709999999999999</v>
      </c>
      <c r="BM53" s="13">
        <v>5.7709999999999999</v>
      </c>
      <c r="BN53" s="13">
        <v>5.7709999999999999</v>
      </c>
      <c r="BO53" s="13">
        <v>5.7709999999999999</v>
      </c>
      <c r="BP53" s="13">
        <v>5.7709999999999999</v>
      </c>
      <c r="BQ53" s="13">
        <v>5.7709999999999999</v>
      </c>
      <c r="BR53" s="13">
        <v>5.7709999999999999</v>
      </c>
      <c r="BS53" s="13">
        <v>5.7709999999999999</v>
      </c>
      <c r="BT53" s="13">
        <v>5.7709999999999999</v>
      </c>
    </row>
    <row r="54" spans="1:72" x14ac:dyDescent="0.35">
      <c r="A54" s="263"/>
      <c r="B54" s="83" t="s">
        <v>2</v>
      </c>
      <c r="C54" s="48" t="s">
        <v>102</v>
      </c>
      <c r="D54" s="13">
        <f>'Other data'!K200</f>
        <v>1.9969770000000004</v>
      </c>
      <c r="E54" s="13">
        <f>'Other data'!L200</f>
        <v>1.9969770000000004</v>
      </c>
      <c r="F54" s="13">
        <f>'Other data'!M200</f>
        <v>1.9969770000000004</v>
      </c>
      <c r="G54" s="13">
        <f>'Other data'!N200</f>
        <v>1.9969770000000004</v>
      </c>
      <c r="H54" s="13">
        <f>'Other data'!O200</f>
        <v>1.9969770000000004</v>
      </c>
      <c r="I54" s="13">
        <f>'Other data'!P200</f>
        <v>1.9969770000000004</v>
      </c>
      <c r="J54" s="13">
        <f>'Other data'!Q200</f>
        <v>1.9969770000000004</v>
      </c>
      <c r="K54" s="13">
        <f>'Other data'!R200</f>
        <v>1.9969770000000004</v>
      </c>
      <c r="L54" s="13">
        <f>'Other data'!S200</f>
        <v>1.9969770000000004</v>
      </c>
      <c r="M54" s="13">
        <f>'Other data'!T200</f>
        <v>1.9969770000000004</v>
      </c>
      <c r="N54" s="13">
        <f>'Other data'!U200</f>
        <v>1.9969770000000004</v>
      </c>
      <c r="O54" s="13">
        <f>'Other data'!V200</f>
        <v>1.9969770000000004</v>
      </c>
      <c r="P54" s="13">
        <f>'Other data'!W200</f>
        <v>1.9969770000000004</v>
      </c>
      <c r="Q54" s="13">
        <f>'Other data'!X200</f>
        <v>1.9969770000000004</v>
      </c>
      <c r="R54" s="13">
        <f>'Other data'!Y200</f>
        <v>1.9969770000000004</v>
      </c>
      <c r="S54" s="13">
        <f>'Other data'!Z200</f>
        <v>1.9969770000000004</v>
      </c>
      <c r="T54" s="13">
        <f>'Other data'!AA200</f>
        <v>1.9969770000000004</v>
      </c>
      <c r="U54" s="13">
        <f>'Other data'!AB200</f>
        <v>1.9969770000000004</v>
      </c>
      <c r="V54" s="13">
        <f>'Other data'!AC200</f>
        <v>1.9969770000000004</v>
      </c>
      <c r="W54" s="13">
        <f>'Other data'!AD200</f>
        <v>1.9969770000000004</v>
      </c>
      <c r="X54" s="13">
        <f>'Other data'!AE200</f>
        <v>1.9960530000000003</v>
      </c>
      <c r="Y54" s="13">
        <f>'Other data'!AF200</f>
        <v>1.995044</v>
      </c>
      <c r="Z54" s="13">
        <f>'Other data'!AG200</f>
        <v>1.993859</v>
      </c>
      <c r="AA54" s="13">
        <f>'Other data'!AH200</f>
        <v>2.0016720000000001</v>
      </c>
      <c r="AB54" s="13">
        <f>'Other data'!AI200</f>
        <v>2.0095149999999999</v>
      </c>
      <c r="AC54" s="13">
        <f>'Other data'!AJ200</f>
        <v>2.0174070000000004</v>
      </c>
      <c r="AD54" s="13">
        <f>'Other data'!AK200</f>
        <v>2.0252730000000003</v>
      </c>
      <c r="AE54" s="13">
        <f>'Other data'!AL200</f>
        <v>2.0334889999999999</v>
      </c>
      <c r="AF54" s="13">
        <f>'Other data'!AM200</f>
        <v>2.0417619999999999</v>
      </c>
      <c r="AG54" s="13">
        <f>'Other data'!AN200</f>
        <v>2.0500350000000003</v>
      </c>
      <c r="AH54" s="13">
        <f>'Other data'!AO200</f>
        <v>2.0581440000000004</v>
      </c>
      <c r="AI54" s="13">
        <f>'Other data'!AP200</f>
        <v>2.0711490000000006</v>
      </c>
      <c r="AJ54" s="13">
        <f>'Other data'!AQ200</f>
        <v>2.0843069999999999</v>
      </c>
      <c r="AK54" s="13">
        <f>'Other data'!AR200</f>
        <v>2.0975540000000001</v>
      </c>
      <c r="AL54" s="13">
        <f>'Other data'!AS200</f>
        <v>2.1107600000000004</v>
      </c>
      <c r="AM54" s="13">
        <f>'Other data'!AT200</f>
        <v>2.1243159999999999</v>
      </c>
      <c r="AN54" s="13">
        <f>'Other data'!AU200</f>
        <v>2.138363</v>
      </c>
      <c r="AO54" s="13">
        <f>'Other data'!AV200</f>
        <v>2.1227559999999999</v>
      </c>
      <c r="AP54" s="13">
        <f>'Other data'!AW200</f>
        <v>2.1074640000000002</v>
      </c>
      <c r="AQ54" s="13">
        <f>'Other data'!AX200</f>
        <v>2.0932789999999999</v>
      </c>
      <c r="AR54" s="13">
        <f>'Other data'!AY200</f>
        <v>2.0790100000000002</v>
      </c>
      <c r="AS54" s="13">
        <f>'Other data'!AZ200</f>
        <v>2.0820010000000004</v>
      </c>
      <c r="AT54" s="13">
        <f>'Other data'!BA200</f>
        <v>2.0844850000000004</v>
      </c>
      <c r="AU54" s="13">
        <f>'Other data'!BB200</f>
        <v>2.0865390000000001</v>
      </c>
      <c r="AV54" s="13">
        <f>'Other data'!BC200</f>
        <v>2.0885460000000005</v>
      </c>
      <c r="AW54" s="13">
        <f>'Other data'!BD200</f>
        <v>2.0906550000000004</v>
      </c>
      <c r="AX54" s="13">
        <f>'Other data'!BE200</f>
        <v>2.0911479999999996</v>
      </c>
      <c r="AY54" s="13">
        <f>'Other data'!BF200</f>
        <v>2.0919400000000001</v>
      </c>
      <c r="AZ54" s="13">
        <f>'Other data'!BG200</f>
        <v>2.0927690000000001</v>
      </c>
      <c r="BA54" s="13">
        <f>'Other data'!BH200</f>
        <v>2.0932240000000002</v>
      </c>
      <c r="BB54" s="13">
        <f>'Other data'!BI200</f>
        <v>2.0935699999999997</v>
      </c>
      <c r="BC54" s="13">
        <f>'Other data'!BJ200</f>
        <v>2.0935699999999997</v>
      </c>
      <c r="BD54" s="13">
        <f>'Other data'!BK200</f>
        <v>2.0935699999999997</v>
      </c>
      <c r="BE54" s="13">
        <f>'Other data'!BL200</f>
        <v>2.0935699999999997</v>
      </c>
      <c r="BF54" s="13">
        <f>'Other data'!BM200</f>
        <v>2.0935699999999997</v>
      </c>
      <c r="BG54" s="13">
        <f>'Other data'!BN200</f>
        <v>2.0935699999999997</v>
      </c>
      <c r="BH54" s="13">
        <f>'Other data'!BO200</f>
        <v>2.0935699999999997</v>
      </c>
      <c r="BI54" s="13">
        <f>'Other data'!BP200</f>
        <v>2.0935699999999997</v>
      </c>
      <c r="BJ54" s="13">
        <f>'Other data'!BQ200</f>
        <v>2.0935699999999997</v>
      </c>
      <c r="BK54" s="13">
        <f>'Other data'!BR200</f>
        <v>2.0935699999999997</v>
      </c>
      <c r="BL54" s="13">
        <f>'Other data'!BS200</f>
        <v>2.0935699999999997</v>
      </c>
      <c r="BM54" s="13">
        <f>'Other data'!BT200</f>
        <v>2.0935699999999997</v>
      </c>
      <c r="BN54" s="13">
        <f>'Other data'!BU200</f>
        <v>2.0935699999999997</v>
      </c>
      <c r="BO54" s="13">
        <f>'Other data'!BV200</f>
        <v>2.0935699999999997</v>
      </c>
      <c r="BP54" s="13">
        <f>'Other data'!BW200</f>
        <v>2.0935699999999997</v>
      </c>
      <c r="BQ54" s="13">
        <f>'Other data'!BX200</f>
        <v>2.0935699999999997</v>
      </c>
      <c r="BR54" s="13">
        <f>'Other data'!BY200</f>
        <v>2.0935699999999997</v>
      </c>
      <c r="BS54" s="13">
        <f>'Other data'!BZ200</f>
        <v>2.0935699999999997</v>
      </c>
      <c r="BT54" s="13">
        <f>'Other data'!CA200</f>
        <v>2.0935699999999997</v>
      </c>
    </row>
    <row r="56" spans="1:72" x14ac:dyDescent="0.35">
      <c r="A56" s="260" t="s">
        <v>260</v>
      </c>
      <c r="B56" s="48" t="s">
        <v>0</v>
      </c>
      <c r="C56" s="48"/>
      <c r="D56" s="6">
        <f>D51/D50</f>
        <v>0.75598232494901418</v>
      </c>
      <c r="E56" s="6">
        <f t="shared" ref="E56:BP56" si="11">E51/E50</f>
        <v>0.75598232494901418</v>
      </c>
      <c r="F56" s="6">
        <f t="shared" si="11"/>
        <v>0.75598232494901418</v>
      </c>
      <c r="G56" s="6">
        <f t="shared" si="11"/>
        <v>0.75598232494901418</v>
      </c>
      <c r="H56" s="6">
        <f t="shared" si="11"/>
        <v>0.75598232494901418</v>
      </c>
      <c r="I56" s="6">
        <f t="shared" si="11"/>
        <v>0.75598232494901418</v>
      </c>
      <c r="J56" s="6">
        <f t="shared" si="11"/>
        <v>0.75598232494901418</v>
      </c>
      <c r="K56" s="6">
        <f t="shared" si="11"/>
        <v>0.75598232494901418</v>
      </c>
      <c r="L56" s="6">
        <f t="shared" si="11"/>
        <v>0.75598232494901418</v>
      </c>
      <c r="M56" s="6">
        <f t="shared" si="11"/>
        <v>0.75598232494901418</v>
      </c>
      <c r="N56" s="6">
        <f t="shared" si="11"/>
        <v>0.75598232494901418</v>
      </c>
      <c r="O56" s="6">
        <f t="shared" si="11"/>
        <v>0.75598232494901418</v>
      </c>
      <c r="P56" s="6">
        <f t="shared" si="11"/>
        <v>0.75598232494901418</v>
      </c>
      <c r="Q56" s="6">
        <f t="shared" si="11"/>
        <v>0.75598232494901418</v>
      </c>
      <c r="R56" s="6">
        <f t="shared" si="11"/>
        <v>0.75598232494901418</v>
      </c>
      <c r="S56" s="6">
        <f t="shared" si="11"/>
        <v>0.75598232494901418</v>
      </c>
      <c r="T56" s="6">
        <f t="shared" si="11"/>
        <v>0.75598232494901418</v>
      </c>
      <c r="U56" s="6">
        <f t="shared" si="11"/>
        <v>0.75598232494901418</v>
      </c>
      <c r="V56" s="6">
        <f t="shared" si="11"/>
        <v>0.75598232494901418</v>
      </c>
      <c r="W56" s="6">
        <f t="shared" si="11"/>
        <v>0.75598232494901418</v>
      </c>
      <c r="X56" s="6">
        <f t="shared" si="11"/>
        <v>0.75739632902787202</v>
      </c>
      <c r="Y56" s="6">
        <f t="shared" si="11"/>
        <v>0.7587739632902788</v>
      </c>
      <c r="Z56" s="6">
        <f t="shared" si="11"/>
        <v>0.76011352821210065</v>
      </c>
      <c r="AA56" s="6">
        <f t="shared" si="11"/>
        <v>0.76140006798096538</v>
      </c>
      <c r="AB56" s="6">
        <f t="shared" si="11"/>
        <v>0.76263562202583268</v>
      </c>
      <c r="AC56" s="6">
        <f t="shared" si="11"/>
        <v>0.763817131203263</v>
      </c>
      <c r="AD56" s="6">
        <f t="shared" si="11"/>
        <v>0.76495411284840253</v>
      </c>
      <c r="AE56" s="6">
        <f t="shared" si="11"/>
        <v>0.76597824609109466</v>
      </c>
      <c r="AF56" s="6">
        <f t="shared" si="11"/>
        <v>0.76517980965329713</v>
      </c>
      <c r="AG56" s="6">
        <f t="shared" si="11"/>
        <v>0.76425798776342613</v>
      </c>
      <c r="AH56" s="6">
        <f t="shared" si="11"/>
        <v>0.76337185588035339</v>
      </c>
      <c r="AI56" s="6">
        <f t="shared" si="11"/>
        <v>0.76248538409245414</v>
      </c>
      <c r="AJ56" s="6">
        <f t="shared" si="11"/>
        <v>0.76155234534330396</v>
      </c>
      <c r="AK56" s="6">
        <f t="shared" si="11"/>
        <v>0.76057477906186266</v>
      </c>
      <c r="AL56" s="6">
        <f t="shared" si="11"/>
        <v>0.7596135282121006</v>
      </c>
      <c r="AM56" s="6">
        <f t="shared" si="11"/>
        <v>0.75868116927260365</v>
      </c>
      <c r="AN56" s="6">
        <f t="shared" si="11"/>
        <v>0.75767335146159087</v>
      </c>
      <c r="AO56" s="6">
        <f t="shared" si="11"/>
        <v>0.75821210061182864</v>
      </c>
      <c r="AP56" s="6">
        <f t="shared" si="11"/>
        <v>0.75855370496261043</v>
      </c>
      <c r="AQ56" s="6">
        <f t="shared" si="11"/>
        <v>0.75930659415363699</v>
      </c>
      <c r="AR56" s="6">
        <f t="shared" si="11"/>
        <v>0.7601573759347382</v>
      </c>
      <c r="AS56" s="6">
        <f t="shared" si="11"/>
        <v>0.75663358259687263</v>
      </c>
      <c r="AT56" s="6">
        <f t="shared" si="11"/>
        <v>0.75280557443915708</v>
      </c>
      <c r="AU56" s="6">
        <f t="shared" si="11"/>
        <v>0.7085441980070718</v>
      </c>
      <c r="AV56" s="6">
        <f t="shared" si="11"/>
        <v>0.70507135969141754</v>
      </c>
      <c r="AW56" s="6">
        <f t="shared" si="11"/>
        <v>0.70161652201864355</v>
      </c>
      <c r="AX56" s="6">
        <f t="shared" si="11"/>
        <v>0.7015683060109289</v>
      </c>
      <c r="AY56" s="6">
        <f t="shared" si="11"/>
        <v>0.65982587666263615</v>
      </c>
      <c r="AZ56" s="6">
        <f t="shared" si="11"/>
        <v>0.65974697702539309</v>
      </c>
      <c r="BA56" s="6">
        <f t="shared" si="11"/>
        <v>0.65977388149939564</v>
      </c>
      <c r="BB56" s="6">
        <f t="shared" si="11"/>
        <v>0.65963452237001197</v>
      </c>
      <c r="BC56" s="6">
        <f t="shared" si="11"/>
        <v>0.66029197400241835</v>
      </c>
      <c r="BD56" s="6">
        <f t="shared" si="11"/>
        <v>0.66029197400241835</v>
      </c>
      <c r="BE56" s="6">
        <f t="shared" si="11"/>
        <v>0.66029197400241835</v>
      </c>
      <c r="BF56" s="6">
        <f t="shared" si="11"/>
        <v>0.66029197400241835</v>
      </c>
      <c r="BG56" s="6">
        <f t="shared" si="11"/>
        <v>0.66029197400241835</v>
      </c>
      <c r="BH56" s="6">
        <f t="shared" si="11"/>
        <v>0.66029197400241835</v>
      </c>
      <c r="BI56" s="6">
        <f t="shared" si="11"/>
        <v>0.66029197400241835</v>
      </c>
      <c r="BJ56" s="6">
        <f t="shared" si="11"/>
        <v>0.66029197400241835</v>
      </c>
      <c r="BK56" s="6">
        <f t="shared" si="11"/>
        <v>0.66029197400241835</v>
      </c>
      <c r="BL56" s="6">
        <f t="shared" si="11"/>
        <v>0.66029197400241835</v>
      </c>
      <c r="BM56" s="6">
        <f t="shared" si="11"/>
        <v>0.66029197400241835</v>
      </c>
      <c r="BN56" s="6">
        <f t="shared" si="11"/>
        <v>0.66029197400241835</v>
      </c>
      <c r="BO56" s="6">
        <f t="shared" si="11"/>
        <v>0.66029197400241835</v>
      </c>
      <c r="BP56" s="6">
        <f t="shared" si="11"/>
        <v>0.66029197400241835</v>
      </c>
      <c r="BQ56" s="6">
        <f t="shared" ref="BQ56:BT56" si="12">BQ51/BQ50</f>
        <v>0.66029197400241835</v>
      </c>
      <c r="BR56" s="6">
        <f t="shared" si="12"/>
        <v>0.66029197400241835</v>
      </c>
      <c r="BS56" s="6">
        <f t="shared" si="12"/>
        <v>0.66029197400241835</v>
      </c>
      <c r="BT56" s="6">
        <f t="shared" si="12"/>
        <v>0.66029197400241835</v>
      </c>
    </row>
    <row r="57" spans="1:72" x14ac:dyDescent="0.35">
      <c r="A57" s="260"/>
      <c r="B57" s="48" t="s">
        <v>2</v>
      </c>
      <c r="C57" s="48"/>
      <c r="D57" s="6">
        <f>D54/D53</f>
        <v>0.3431231958762887</v>
      </c>
      <c r="E57" s="6">
        <f t="shared" ref="E57:BP57" si="13">E54/E53</f>
        <v>0.3431231958762887</v>
      </c>
      <c r="F57" s="6">
        <f t="shared" si="13"/>
        <v>0.3431231958762887</v>
      </c>
      <c r="G57" s="6">
        <f t="shared" si="13"/>
        <v>0.3431231958762887</v>
      </c>
      <c r="H57" s="6">
        <f t="shared" si="13"/>
        <v>0.3431231958762887</v>
      </c>
      <c r="I57" s="6">
        <f t="shared" si="13"/>
        <v>0.3431231958762887</v>
      </c>
      <c r="J57" s="6">
        <f t="shared" si="13"/>
        <v>0.3431231958762887</v>
      </c>
      <c r="K57" s="6">
        <f t="shared" si="13"/>
        <v>0.3431231958762887</v>
      </c>
      <c r="L57" s="6">
        <f t="shared" si="13"/>
        <v>0.3431231958762887</v>
      </c>
      <c r="M57" s="6">
        <f t="shared" si="13"/>
        <v>0.3431231958762887</v>
      </c>
      <c r="N57" s="6">
        <f t="shared" si="13"/>
        <v>0.3431231958762887</v>
      </c>
      <c r="O57" s="6">
        <f t="shared" si="13"/>
        <v>0.3431231958762887</v>
      </c>
      <c r="P57" s="6">
        <f t="shared" si="13"/>
        <v>0.3431231958762887</v>
      </c>
      <c r="Q57" s="6">
        <f t="shared" si="13"/>
        <v>0.3431231958762887</v>
      </c>
      <c r="R57" s="6">
        <f t="shared" si="13"/>
        <v>0.3431231958762887</v>
      </c>
      <c r="S57" s="6">
        <f t="shared" si="13"/>
        <v>0.3431231958762887</v>
      </c>
      <c r="T57" s="6">
        <f t="shared" si="13"/>
        <v>0.3431231958762887</v>
      </c>
      <c r="U57" s="6">
        <f t="shared" si="13"/>
        <v>0.3431231958762887</v>
      </c>
      <c r="V57" s="6">
        <f t="shared" si="13"/>
        <v>0.3431231958762887</v>
      </c>
      <c r="W57" s="6">
        <f t="shared" si="13"/>
        <v>0.3431231958762887</v>
      </c>
      <c r="X57" s="6">
        <f t="shared" si="13"/>
        <v>0.34296443298969076</v>
      </c>
      <c r="Y57" s="6">
        <f t="shared" si="13"/>
        <v>0.34279106529209619</v>
      </c>
      <c r="Z57" s="6">
        <f t="shared" si="13"/>
        <v>0.34258745704467353</v>
      </c>
      <c r="AA57" s="6">
        <f t="shared" si="13"/>
        <v>0.34392989690721648</v>
      </c>
      <c r="AB57" s="6">
        <f t="shared" si="13"/>
        <v>0.34527749140893466</v>
      </c>
      <c r="AC57" s="6">
        <f t="shared" si="13"/>
        <v>0.3466335051546392</v>
      </c>
      <c r="AD57" s="6">
        <f t="shared" si="13"/>
        <v>0.34798505154639181</v>
      </c>
      <c r="AE57" s="6">
        <f t="shared" si="13"/>
        <v>0.34939673539518895</v>
      </c>
      <c r="AF57" s="6">
        <f t="shared" si="13"/>
        <v>0.3508182130584192</v>
      </c>
      <c r="AG57" s="6">
        <f t="shared" si="13"/>
        <v>0.35223969072164951</v>
      </c>
      <c r="AH57" s="6">
        <f t="shared" si="13"/>
        <v>0.35363298969072171</v>
      </c>
      <c r="AI57" s="6">
        <f t="shared" si="13"/>
        <v>0.35586752577319597</v>
      </c>
      <c r="AJ57" s="6">
        <f t="shared" si="13"/>
        <v>0.35812835051546388</v>
      </c>
      <c r="AK57" s="6">
        <f t="shared" si="13"/>
        <v>0.36040446735395187</v>
      </c>
      <c r="AL57" s="6">
        <f t="shared" si="13"/>
        <v>0.36267353951890041</v>
      </c>
      <c r="AM57" s="6">
        <f t="shared" si="13"/>
        <v>0.36500274914089342</v>
      </c>
      <c r="AN57" s="6">
        <f t="shared" si="13"/>
        <v>0.36741632302405497</v>
      </c>
      <c r="AO57" s="6">
        <f t="shared" si="13"/>
        <v>0.36473470790378004</v>
      </c>
      <c r="AP57" s="6">
        <f t="shared" si="13"/>
        <v>0.3621072164948454</v>
      </c>
      <c r="AQ57" s="6">
        <f t="shared" si="13"/>
        <v>0.35966993127147762</v>
      </c>
      <c r="AR57" s="6">
        <f t="shared" si="13"/>
        <v>0.35721821305841928</v>
      </c>
      <c r="AS57" s="6">
        <f t="shared" si="13"/>
        <v>0.35773213058419251</v>
      </c>
      <c r="AT57" s="6">
        <f t="shared" si="13"/>
        <v>0.35815893470790383</v>
      </c>
      <c r="AU57" s="6">
        <f t="shared" si="13"/>
        <v>0.36747780908770694</v>
      </c>
      <c r="AV57" s="6">
        <f t="shared" si="13"/>
        <v>0.3678312786192322</v>
      </c>
      <c r="AW57" s="6">
        <f t="shared" si="13"/>
        <v>0.36820271222261369</v>
      </c>
      <c r="AX57" s="6">
        <f t="shared" si="13"/>
        <v>0.36828953856991892</v>
      </c>
      <c r="AY57" s="6">
        <f t="shared" si="13"/>
        <v>0.36249176919078152</v>
      </c>
      <c r="AZ57" s="6">
        <f t="shared" si="13"/>
        <v>0.36263541847166869</v>
      </c>
      <c r="BA57" s="6">
        <f t="shared" si="13"/>
        <v>0.36271426095997233</v>
      </c>
      <c r="BB57" s="6">
        <f t="shared" si="13"/>
        <v>0.36277421590712178</v>
      </c>
      <c r="BC57" s="6">
        <f t="shared" si="13"/>
        <v>0.36277421590712178</v>
      </c>
      <c r="BD57" s="6">
        <f t="shared" si="13"/>
        <v>0.36277421590712178</v>
      </c>
      <c r="BE57" s="6">
        <f t="shared" si="13"/>
        <v>0.36277421590712178</v>
      </c>
      <c r="BF57" s="6">
        <f t="shared" si="13"/>
        <v>0.36277421590712178</v>
      </c>
      <c r="BG57" s="6">
        <f t="shared" si="13"/>
        <v>0.36277421590712178</v>
      </c>
      <c r="BH57" s="6">
        <f t="shared" si="13"/>
        <v>0.36277421590712178</v>
      </c>
      <c r="BI57" s="6">
        <f t="shared" si="13"/>
        <v>0.36277421590712178</v>
      </c>
      <c r="BJ57" s="6">
        <f t="shared" si="13"/>
        <v>0.36277421590712178</v>
      </c>
      <c r="BK57" s="6">
        <f t="shared" si="13"/>
        <v>0.36277421590712178</v>
      </c>
      <c r="BL57" s="6">
        <f t="shared" si="13"/>
        <v>0.36277421590712178</v>
      </c>
      <c r="BM57" s="6">
        <f t="shared" si="13"/>
        <v>0.36277421590712178</v>
      </c>
      <c r="BN57" s="6">
        <f t="shared" si="13"/>
        <v>0.36277421590712178</v>
      </c>
      <c r="BO57" s="6">
        <f t="shared" si="13"/>
        <v>0.36277421590712178</v>
      </c>
      <c r="BP57" s="6">
        <f t="shared" si="13"/>
        <v>0.36277421590712178</v>
      </c>
      <c r="BQ57" s="6">
        <f t="shared" ref="BQ57:BT57" si="14">BQ54/BQ53</f>
        <v>0.36277421590712178</v>
      </c>
      <c r="BR57" s="6">
        <f t="shared" si="14"/>
        <v>0.36277421590712178</v>
      </c>
      <c r="BS57" s="6">
        <f t="shared" si="14"/>
        <v>0.36277421590712178</v>
      </c>
      <c r="BT57" s="6">
        <f t="shared" si="14"/>
        <v>0.36277421590712178</v>
      </c>
    </row>
    <row r="59" spans="1:72" x14ac:dyDescent="0.35">
      <c r="D59" s="33">
        <v>1971</v>
      </c>
      <c r="E59" s="33">
        <v>1972</v>
      </c>
      <c r="F59" s="33">
        <v>1973</v>
      </c>
      <c r="G59" s="33">
        <v>1974</v>
      </c>
      <c r="H59" s="33">
        <v>1975</v>
      </c>
      <c r="I59" s="33">
        <v>1976</v>
      </c>
      <c r="J59" s="33">
        <v>1977</v>
      </c>
      <c r="K59" s="33">
        <v>1978</v>
      </c>
      <c r="L59" s="33">
        <v>1979</v>
      </c>
      <c r="M59" s="33">
        <v>1980</v>
      </c>
      <c r="N59" s="33">
        <v>1981</v>
      </c>
      <c r="O59" s="33">
        <v>1982</v>
      </c>
      <c r="P59" s="33">
        <v>1983</v>
      </c>
      <c r="Q59" s="33">
        <v>1984</v>
      </c>
      <c r="R59" s="33">
        <v>1985</v>
      </c>
      <c r="S59" s="33">
        <v>1986</v>
      </c>
      <c r="T59" s="33">
        <v>1987</v>
      </c>
      <c r="U59" s="33">
        <v>1988</v>
      </c>
      <c r="V59" s="33">
        <v>1989</v>
      </c>
      <c r="W59" s="33">
        <v>1990</v>
      </c>
      <c r="X59" s="33">
        <v>1991</v>
      </c>
      <c r="Y59" s="33">
        <v>1992</v>
      </c>
      <c r="Z59" s="33">
        <v>1993</v>
      </c>
      <c r="AA59" s="33">
        <v>1994</v>
      </c>
      <c r="AB59" s="33">
        <v>1995</v>
      </c>
      <c r="AC59" s="33">
        <v>1996</v>
      </c>
      <c r="AD59" s="33">
        <v>1997</v>
      </c>
      <c r="AE59" s="33">
        <v>1998</v>
      </c>
      <c r="AF59" s="33">
        <v>1999</v>
      </c>
      <c r="AG59" s="33">
        <v>2000</v>
      </c>
      <c r="AH59" s="33">
        <v>2001</v>
      </c>
      <c r="AI59" s="33">
        <v>2002</v>
      </c>
      <c r="AJ59" s="1">
        <v>2003</v>
      </c>
      <c r="AK59" s="1">
        <v>2004</v>
      </c>
      <c r="AL59" s="1">
        <v>2005</v>
      </c>
      <c r="AM59" s="1">
        <v>2006</v>
      </c>
      <c r="AN59" s="1">
        <v>2007</v>
      </c>
      <c r="AO59" s="1">
        <v>2008</v>
      </c>
      <c r="AP59" s="1">
        <v>2009</v>
      </c>
      <c r="AQ59" s="1">
        <v>2010</v>
      </c>
      <c r="AR59" s="1">
        <v>2011</v>
      </c>
      <c r="AS59" s="1">
        <v>2012</v>
      </c>
      <c r="AT59" s="1">
        <v>2013</v>
      </c>
      <c r="AU59" s="1">
        <v>2014</v>
      </c>
      <c r="AV59" s="1">
        <v>2015</v>
      </c>
      <c r="AW59" s="1">
        <v>2016</v>
      </c>
      <c r="AX59" s="1">
        <v>2017</v>
      </c>
      <c r="AY59" s="1">
        <v>2018</v>
      </c>
      <c r="AZ59" s="1">
        <v>2019</v>
      </c>
      <c r="BA59" s="1">
        <v>2020</v>
      </c>
      <c r="BB59" s="1">
        <v>2021</v>
      </c>
      <c r="BC59" s="1">
        <v>2022</v>
      </c>
      <c r="BD59" s="1">
        <v>2023</v>
      </c>
      <c r="BE59" s="1">
        <v>2024</v>
      </c>
      <c r="BF59" s="1">
        <v>2025</v>
      </c>
      <c r="BG59" s="1">
        <v>2026</v>
      </c>
      <c r="BH59" s="1">
        <v>2027</v>
      </c>
      <c r="BI59" s="1">
        <v>2028</v>
      </c>
      <c r="BJ59" s="1">
        <v>2029</v>
      </c>
      <c r="BK59" s="1">
        <v>2030</v>
      </c>
      <c r="BL59" s="1">
        <v>2031</v>
      </c>
      <c r="BM59" s="1">
        <v>2032</v>
      </c>
      <c r="BN59" s="1">
        <v>2033</v>
      </c>
      <c r="BO59" s="1">
        <v>2034</v>
      </c>
      <c r="BP59" s="1">
        <v>2035</v>
      </c>
      <c r="BQ59" s="1">
        <v>2036</v>
      </c>
      <c r="BR59" s="1">
        <v>2037</v>
      </c>
      <c r="BS59" s="1">
        <v>2038</v>
      </c>
      <c r="BT59" s="1">
        <v>2039</v>
      </c>
    </row>
    <row r="60" spans="1:72" x14ac:dyDescent="0.35">
      <c r="A60" s="48" t="s">
        <v>261</v>
      </c>
      <c r="B60" s="48"/>
      <c r="C60" s="4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v>1</v>
      </c>
      <c r="AQ60" s="8"/>
      <c r="AR60" s="8"/>
      <c r="AS60" s="8"/>
      <c r="AT60" s="8"/>
      <c r="AU60">
        <v>0.9</v>
      </c>
      <c r="AV60" s="8"/>
      <c r="AW60" s="8"/>
      <c r="AX60" s="8"/>
      <c r="AY60">
        <v>0.8</v>
      </c>
      <c r="AZ60" s="8"/>
      <c r="BA60" s="8"/>
      <c r="BB60" s="8"/>
      <c r="BC60" s="8"/>
      <c r="BD60" s="8"/>
      <c r="BE60" s="8"/>
      <c r="BF60" s="8"/>
      <c r="BG60" s="8"/>
      <c r="BH60" s="8"/>
      <c r="BI60" s="8"/>
      <c r="BJ60">
        <v>0.75</v>
      </c>
      <c r="BK60" s="8"/>
      <c r="BL60" s="8"/>
      <c r="BM60" s="8"/>
      <c r="BN60" s="8"/>
      <c r="BO60" s="8"/>
      <c r="BP60" s="8"/>
      <c r="BQ60" s="8"/>
      <c r="BR60" s="8"/>
      <c r="BS60" s="8"/>
      <c r="BT60">
        <v>0.75</v>
      </c>
    </row>
    <row r="61" spans="1:72" x14ac:dyDescent="0.35">
      <c r="BC61" s="13"/>
    </row>
    <row r="74" spans="56:56" x14ac:dyDescent="0.35">
      <c r="BD74" s="47"/>
    </row>
  </sheetData>
  <mergeCells count="8">
    <mergeCell ref="A56:A57"/>
    <mergeCell ref="A37:A44"/>
    <mergeCell ref="A50:A54"/>
    <mergeCell ref="B3:C3"/>
    <mergeCell ref="A25:A31"/>
    <mergeCell ref="A18:A24"/>
    <mergeCell ref="A4:A10"/>
    <mergeCell ref="A11:A1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83EC-DA0E-45DB-B3F1-7E84CDD1A5D4}">
  <dimension ref="B3:K81"/>
  <sheetViews>
    <sheetView zoomScale="49" zoomScaleNormal="85" workbookViewId="0">
      <selection activeCell="R27" sqref="R27"/>
    </sheetView>
  </sheetViews>
  <sheetFormatPr defaultRowHeight="14.5" x14ac:dyDescent="0.35"/>
  <sheetData>
    <row r="3" spans="2:6" x14ac:dyDescent="0.35">
      <c r="B3" t="s">
        <v>89</v>
      </c>
      <c r="C3" s="257" t="s">
        <v>92</v>
      </c>
      <c r="D3" s="257"/>
      <c r="E3" s="257"/>
      <c r="F3" s="257"/>
    </row>
    <row r="4" spans="2:6" x14ac:dyDescent="0.35">
      <c r="C4" s="257" t="s">
        <v>0</v>
      </c>
      <c r="D4" s="257"/>
      <c r="E4" s="257" t="s">
        <v>2</v>
      </c>
      <c r="F4" s="257"/>
    </row>
    <row r="5" spans="2:6" x14ac:dyDescent="0.35">
      <c r="B5" t="s">
        <v>64</v>
      </c>
      <c r="C5" s="48" t="s">
        <v>91</v>
      </c>
      <c r="D5" s="48" t="s">
        <v>90</v>
      </c>
      <c r="E5" s="48" t="s">
        <v>91</v>
      </c>
      <c r="F5" s="48" t="s">
        <v>90</v>
      </c>
    </row>
    <row r="6" spans="2:6" x14ac:dyDescent="0.35">
      <c r="B6" s="1">
        <v>1960</v>
      </c>
      <c r="C6">
        <v>3.0446536859776199</v>
      </c>
      <c r="D6">
        <v>558.660128422242</v>
      </c>
      <c r="E6">
        <v>1.54709383873581</v>
      </c>
      <c r="F6">
        <v>481.51694257445399</v>
      </c>
    </row>
    <row r="7" spans="2:6" x14ac:dyDescent="0.35">
      <c r="B7" s="1">
        <v>1961</v>
      </c>
      <c r="C7">
        <v>3.758785786161825</v>
      </c>
      <c r="D7">
        <v>606.78002696960698</v>
      </c>
      <c r="E7">
        <v>2.099533542005855</v>
      </c>
      <c r="F7">
        <v>567.62415821492846</v>
      </c>
    </row>
    <row r="8" spans="2:6" x14ac:dyDescent="0.35">
      <c r="B8" s="1">
        <v>1962</v>
      </c>
      <c r="C8">
        <v>3.2945890632945898</v>
      </c>
      <c r="D8">
        <v>622.70958777094233</v>
      </c>
      <c r="E8">
        <v>1.5474298728948819</v>
      </c>
      <c r="F8">
        <v>581.44357251186136</v>
      </c>
    </row>
    <row r="9" spans="2:6" x14ac:dyDescent="0.35">
      <c r="B9" s="1">
        <v>1963</v>
      </c>
      <c r="C9">
        <v>3.0961630530212947</v>
      </c>
      <c r="D9">
        <v>595.48381563998475</v>
      </c>
      <c r="E9">
        <v>1.3801632978710006</v>
      </c>
      <c r="F9">
        <v>563.27029767704073</v>
      </c>
    </row>
    <row r="10" spans="2:6" x14ac:dyDescent="0.35">
      <c r="B10" s="1">
        <v>1964</v>
      </c>
      <c r="C10">
        <v>3.0930182588100457</v>
      </c>
      <c r="D10">
        <v>574.28266326796142</v>
      </c>
      <c r="E10">
        <v>1.4007401948522205</v>
      </c>
      <c r="F10">
        <v>558.82346599317714</v>
      </c>
    </row>
    <row r="11" spans="2:6" x14ac:dyDescent="0.35">
      <c r="B11" s="1">
        <v>1965</v>
      </c>
      <c r="C11">
        <v>2.9795665152821247</v>
      </c>
      <c r="D11">
        <v>572.22382696392049</v>
      </c>
      <c r="E11">
        <v>1.2390564289463299</v>
      </c>
      <c r="F11">
        <v>561.57798198408898</v>
      </c>
    </row>
    <row r="12" spans="2:6" x14ac:dyDescent="0.35">
      <c r="B12" s="1">
        <v>1966</v>
      </c>
      <c r="C12">
        <v>2.7401190581195856</v>
      </c>
      <c r="D12">
        <v>575.00096354116147</v>
      </c>
      <c r="E12">
        <v>0.93922543317705309</v>
      </c>
      <c r="F12">
        <v>560.38407851542331</v>
      </c>
    </row>
    <row r="13" spans="2:6" x14ac:dyDescent="0.35">
      <c r="B13" s="1">
        <v>1967</v>
      </c>
      <c r="C13">
        <v>2.8019125841749988</v>
      </c>
      <c r="D13">
        <v>584.91125908125014</v>
      </c>
      <c r="E13">
        <v>1.0114337093358741</v>
      </c>
      <c r="F13">
        <v>567.86020184798326</v>
      </c>
    </row>
    <row r="14" spans="2:6" x14ac:dyDescent="0.35">
      <c r="B14" s="1">
        <v>1968</v>
      </c>
      <c r="C14">
        <v>2.7128185113569625</v>
      </c>
      <c r="D14">
        <v>584.01909763229935</v>
      </c>
      <c r="E14">
        <v>0.88028535301901867</v>
      </c>
      <c r="F14">
        <v>563.46065649375555</v>
      </c>
    </row>
    <row r="15" spans="2:6" x14ac:dyDescent="0.35">
      <c r="B15" s="1">
        <v>1969</v>
      </c>
      <c r="C15">
        <v>2.6348234561690314</v>
      </c>
      <c r="D15">
        <v>575.22178195866229</v>
      </c>
      <c r="E15">
        <v>0.7972430982299864</v>
      </c>
      <c r="F15">
        <v>549.43764522544768</v>
      </c>
    </row>
    <row r="16" spans="2:6" x14ac:dyDescent="0.35">
      <c r="B16" s="1">
        <v>1970</v>
      </c>
      <c r="C16">
        <v>2.6145098924373764</v>
      </c>
      <c r="D16">
        <v>574.26282641532191</v>
      </c>
      <c r="E16">
        <v>0.79383799903640562</v>
      </c>
      <c r="F16">
        <v>548.12515523917762</v>
      </c>
    </row>
    <row r="17" spans="2:6" x14ac:dyDescent="0.35">
      <c r="B17" s="1">
        <v>1971</v>
      </c>
      <c r="C17">
        <v>2.6091236784143068</v>
      </c>
      <c r="D17">
        <v>572.956940529706</v>
      </c>
      <c r="E17">
        <v>0.73379450887806896</v>
      </c>
      <c r="F17">
        <v>548.86237425071283</v>
      </c>
    </row>
    <row r="18" spans="2:6" x14ac:dyDescent="0.35">
      <c r="B18" s="1">
        <v>1972</v>
      </c>
      <c r="C18">
        <v>2.7204774746719282</v>
      </c>
      <c r="D18">
        <v>572.18197150044921</v>
      </c>
      <c r="E18">
        <v>0.86578823794878823</v>
      </c>
      <c r="F18">
        <v>550.20626739138493</v>
      </c>
    </row>
    <row r="19" spans="2:6" x14ac:dyDescent="0.35">
      <c r="B19" s="1">
        <v>1973</v>
      </c>
      <c r="C19">
        <v>2.7445025649259476</v>
      </c>
      <c r="D19">
        <v>572.40577321496755</v>
      </c>
      <c r="E19">
        <v>0.87575870561973346</v>
      </c>
      <c r="F19">
        <v>548.70119883709538</v>
      </c>
    </row>
    <row r="20" spans="2:6" x14ac:dyDescent="0.35">
      <c r="B20" s="1">
        <v>1974</v>
      </c>
      <c r="C20">
        <v>2.8618158020431421</v>
      </c>
      <c r="D20">
        <v>586.49793686388205</v>
      </c>
      <c r="E20">
        <v>1.0146224779853819</v>
      </c>
      <c r="F20">
        <v>559.56410680602596</v>
      </c>
    </row>
    <row r="21" spans="2:6" x14ac:dyDescent="0.35">
      <c r="B21" s="1">
        <v>1975</v>
      </c>
      <c r="C21">
        <v>2.9658169686900786</v>
      </c>
      <c r="D21">
        <v>582.81133425940573</v>
      </c>
      <c r="E21">
        <v>1.0926520095440124</v>
      </c>
      <c r="F21">
        <v>558.68679822670674</v>
      </c>
    </row>
    <row r="22" spans="2:6" x14ac:dyDescent="0.35">
      <c r="B22" s="1">
        <v>1976</v>
      </c>
      <c r="C22">
        <v>2.878573426860104</v>
      </c>
      <c r="D22">
        <v>576.39250563367352</v>
      </c>
      <c r="E22">
        <v>1.0146655428510509</v>
      </c>
      <c r="F22">
        <v>553.05021685649058</v>
      </c>
    </row>
    <row r="23" spans="2:6" x14ac:dyDescent="0.35">
      <c r="B23" s="1">
        <v>1977</v>
      </c>
      <c r="C23">
        <v>2.8613458084963299</v>
      </c>
      <c r="D23">
        <v>580.28319824473806</v>
      </c>
      <c r="E23">
        <v>0.99387085637022587</v>
      </c>
      <c r="F23">
        <v>554.75358613025151</v>
      </c>
    </row>
    <row r="24" spans="2:6" x14ac:dyDescent="0.35">
      <c r="B24" s="1">
        <v>1978</v>
      </c>
      <c r="C24">
        <v>2.7861400495027633</v>
      </c>
      <c r="D24">
        <v>574.44185027923595</v>
      </c>
      <c r="E24">
        <v>0.91678044680454573</v>
      </c>
      <c r="F24">
        <v>548.21799591739443</v>
      </c>
    </row>
    <row r="25" spans="2:6" x14ac:dyDescent="0.35">
      <c r="B25" s="1">
        <v>1979</v>
      </c>
      <c r="C25">
        <v>2.7870074449642717</v>
      </c>
      <c r="D25">
        <v>577.55723335842458</v>
      </c>
      <c r="E25">
        <v>0.92261354242431537</v>
      </c>
      <c r="F25">
        <v>551.5415408405504</v>
      </c>
    </row>
    <row r="26" spans="2:6" x14ac:dyDescent="0.35">
      <c r="B26" s="1">
        <v>1980</v>
      </c>
      <c r="C26">
        <v>2.7666678404543283</v>
      </c>
      <c r="D26">
        <v>578.67136931324933</v>
      </c>
      <c r="E26">
        <v>0.89388980727456024</v>
      </c>
      <c r="F26">
        <v>548.19578471231</v>
      </c>
    </row>
    <row r="27" spans="2:6" x14ac:dyDescent="0.35">
      <c r="B27" s="1">
        <v>1981</v>
      </c>
      <c r="C27">
        <v>2.7556459964645854</v>
      </c>
      <c r="D27">
        <v>586.9608654135825</v>
      </c>
      <c r="E27">
        <v>0.86648595637412273</v>
      </c>
      <c r="F27">
        <v>555.15933476000328</v>
      </c>
    </row>
    <row r="28" spans="2:6" x14ac:dyDescent="0.35">
      <c r="B28" s="1">
        <v>1982</v>
      </c>
      <c r="C28">
        <v>2.7689980428182843</v>
      </c>
      <c r="D28">
        <v>586.05015293454733</v>
      </c>
      <c r="E28">
        <v>0.88180111985883602</v>
      </c>
      <c r="F28">
        <v>554.73941018901598</v>
      </c>
    </row>
    <row r="29" spans="2:6" x14ac:dyDescent="0.35">
      <c r="B29" s="1">
        <v>1983</v>
      </c>
      <c r="C29">
        <v>2.7992054982606844</v>
      </c>
      <c r="D29">
        <v>590.28076392622597</v>
      </c>
      <c r="E29">
        <v>0.90222074340258873</v>
      </c>
      <c r="F29">
        <v>560.12597196929494</v>
      </c>
    </row>
    <row r="30" spans="2:6" x14ac:dyDescent="0.35">
      <c r="B30" s="1">
        <v>1984</v>
      </c>
      <c r="C30">
        <v>2.8393019552484846</v>
      </c>
      <c r="D30">
        <v>592.1819798585143</v>
      </c>
      <c r="E30">
        <v>0.947618685590492</v>
      </c>
      <c r="F30">
        <v>560.52616632664058</v>
      </c>
    </row>
    <row r="31" spans="2:6" x14ac:dyDescent="0.35">
      <c r="B31" s="1">
        <v>1985</v>
      </c>
      <c r="C31">
        <v>2.7630522189470232</v>
      </c>
      <c r="D31">
        <v>592.44368669094888</v>
      </c>
      <c r="E31">
        <v>0.86552063306596194</v>
      </c>
      <c r="F31">
        <v>560.35795060424903</v>
      </c>
    </row>
    <row r="32" spans="2:6" x14ac:dyDescent="0.35">
      <c r="B32" s="1">
        <v>1986</v>
      </c>
      <c r="C32">
        <v>2.7511947505959089</v>
      </c>
      <c r="D32">
        <v>594.45393503774199</v>
      </c>
      <c r="E32">
        <v>0.85460601424833005</v>
      </c>
      <c r="F32">
        <v>561.09685661607534</v>
      </c>
    </row>
    <row r="33" spans="2:11" x14ac:dyDescent="0.35">
      <c r="B33" s="1">
        <v>1987</v>
      </c>
      <c r="C33">
        <v>2.6845947398488805</v>
      </c>
      <c r="D33">
        <v>595.98072941338216</v>
      </c>
      <c r="E33">
        <v>0.79785545067843189</v>
      </c>
      <c r="F33">
        <v>561.06219603454667</v>
      </c>
      <c r="H33" s="287"/>
      <c r="I33" s="287"/>
      <c r="J33" s="287"/>
      <c r="K33" s="287"/>
    </row>
    <row r="34" spans="2:11" x14ac:dyDescent="0.35">
      <c r="B34" s="1">
        <v>1988</v>
      </c>
      <c r="C34">
        <v>2.7071658209202116</v>
      </c>
      <c r="D34">
        <v>599.69895800394113</v>
      </c>
      <c r="E34">
        <v>0.81665075298210876</v>
      </c>
      <c r="F34">
        <v>561.52954549811011</v>
      </c>
      <c r="H34" s="287"/>
      <c r="I34" s="287"/>
      <c r="J34" s="287"/>
      <c r="K34" s="287"/>
    </row>
    <row r="35" spans="2:11" x14ac:dyDescent="0.35">
      <c r="B35" s="1">
        <v>1989</v>
      </c>
      <c r="C35">
        <v>2.7847126857229174</v>
      </c>
      <c r="D35">
        <v>599.98383787160788</v>
      </c>
      <c r="E35">
        <v>0.89570709904527424</v>
      </c>
      <c r="F35">
        <v>564.28042568700641</v>
      </c>
      <c r="H35" s="32"/>
      <c r="I35" s="32"/>
      <c r="J35" s="32"/>
      <c r="K35" s="32"/>
    </row>
    <row r="36" spans="2:11" x14ac:dyDescent="0.35">
      <c r="B36" s="1">
        <v>1990</v>
      </c>
      <c r="C36">
        <v>2.8237131962095292</v>
      </c>
      <c r="D36">
        <v>601.81975993143647</v>
      </c>
      <c r="E36">
        <v>0.91936739901941633</v>
      </c>
      <c r="F36">
        <v>564.8616123328037</v>
      </c>
      <c r="H36" s="32"/>
      <c r="I36" s="32"/>
      <c r="J36" s="32"/>
      <c r="K36" s="32"/>
    </row>
    <row r="37" spans="2:11" x14ac:dyDescent="0.35">
      <c r="B37" s="1">
        <v>1991</v>
      </c>
      <c r="C37">
        <v>2.8010014541697985</v>
      </c>
      <c r="D37">
        <v>602.35912399370659</v>
      </c>
      <c r="E37">
        <v>0.88684365426937661</v>
      </c>
      <c r="F37">
        <v>564.39001620814804</v>
      </c>
      <c r="H37" s="32"/>
      <c r="I37" s="32"/>
      <c r="J37" s="32"/>
      <c r="K37" s="32"/>
    </row>
    <row r="38" spans="2:11" x14ac:dyDescent="0.35">
      <c r="B38" s="1">
        <v>1992</v>
      </c>
      <c r="C38">
        <v>2.8544742601985922</v>
      </c>
      <c r="D38">
        <v>603.53820297930406</v>
      </c>
      <c r="E38">
        <v>0.93884552309156832</v>
      </c>
      <c r="F38">
        <v>567.78180476573311</v>
      </c>
    </row>
    <row r="39" spans="2:11" x14ac:dyDescent="0.35">
      <c r="B39" s="1">
        <v>1993</v>
      </c>
      <c r="C39">
        <v>2.8730400463279944</v>
      </c>
      <c r="D39">
        <v>606.07255703041972</v>
      </c>
      <c r="E39">
        <v>0.95080123237429404</v>
      </c>
      <c r="F39">
        <v>569.75258723034449</v>
      </c>
    </row>
    <row r="40" spans="2:11" x14ac:dyDescent="0.35">
      <c r="B40" s="1">
        <v>1994</v>
      </c>
      <c r="C40">
        <v>2.8687621291291179</v>
      </c>
      <c r="D40">
        <v>610.58154853376232</v>
      </c>
      <c r="E40">
        <v>0.94192460195785122</v>
      </c>
      <c r="F40">
        <v>569.53425869014188</v>
      </c>
    </row>
    <row r="41" spans="2:11" x14ac:dyDescent="0.35">
      <c r="B41" s="1">
        <v>1995</v>
      </c>
      <c r="C41">
        <v>2.9175654553745201</v>
      </c>
      <c r="D41">
        <v>612.52346648932246</v>
      </c>
      <c r="E41">
        <v>0.98886252966830523</v>
      </c>
      <c r="F41">
        <v>569.69182607158154</v>
      </c>
    </row>
    <row r="42" spans="2:11" x14ac:dyDescent="0.35">
      <c r="B42" s="1">
        <v>1996</v>
      </c>
      <c r="C42">
        <v>2.9680158886370998</v>
      </c>
      <c r="D42">
        <v>613.10235483745589</v>
      </c>
      <c r="E42">
        <v>1.0623999416416701</v>
      </c>
      <c r="F42">
        <v>569.37758137021262</v>
      </c>
    </row>
    <row r="43" spans="2:11" x14ac:dyDescent="0.35">
      <c r="B43" s="1">
        <v>1997</v>
      </c>
      <c r="C43">
        <v>2.9792410047281677</v>
      </c>
      <c r="D43">
        <v>610.57047133283663</v>
      </c>
      <c r="E43">
        <v>1.0632307870541973</v>
      </c>
      <c r="F43">
        <v>567.65352573586404</v>
      </c>
    </row>
    <row r="44" spans="2:11" x14ac:dyDescent="0.35">
      <c r="B44" s="1">
        <v>1998</v>
      </c>
      <c r="C44">
        <v>3.0074082540651328</v>
      </c>
      <c r="D44">
        <v>615.30699109288867</v>
      </c>
      <c r="E44">
        <v>1.0900517200168982</v>
      </c>
      <c r="F44">
        <v>575.05900535432772</v>
      </c>
    </row>
    <row r="45" spans="2:11" x14ac:dyDescent="0.35">
      <c r="B45" s="1">
        <v>1999</v>
      </c>
      <c r="C45">
        <v>3.0697395777390617</v>
      </c>
      <c r="D45">
        <v>618.67574101752336</v>
      </c>
      <c r="E45">
        <v>1.1461373460873101</v>
      </c>
      <c r="F45">
        <v>580.38474475686598</v>
      </c>
    </row>
    <row r="46" spans="2:11" x14ac:dyDescent="0.35">
      <c r="B46" s="1">
        <v>2000</v>
      </c>
      <c r="C46">
        <v>3.153627237803029</v>
      </c>
      <c r="D46">
        <v>622.53783245776901</v>
      </c>
      <c r="E46">
        <v>1.225576105935051</v>
      </c>
      <c r="F46">
        <v>585.87513219630841</v>
      </c>
    </row>
    <row r="47" spans="2:11" x14ac:dyDescent="0.35">
      <c r="B47" s="1">
        <v>2001</v>
      </c>
      <c r="C47">
        <v>3.1808290932434571</v>
      </c>
      <c r="D47">
        <v>625.17176635825979</v>
      </c>
      <c r="E47">
        <v>1.269570731455645</v>
      </c>
      <c r="F47">
        <v>586.45862131589956</v>
      </c>
    </row>
    <row r="48" spans="2:11" x14ac:dyDescent="0.35">
      <c r="B48" s="1">
        <v>2002</v>
      </c>
      <c r="C48">
        <v>3.1663236848270562</v>
      </c>
      <c r="D48">
        <v>624.29385679713471</v>
      </c>
      <c r="E48">
        <v>1.2388830906297288</v>
      </c>
      <c r="F48">
        <v>584.75895383159695</v>
      </c>
    </row>
    <row r="49" spans="2:6" x14ac:dyDescent="0.35">
      <c r="B49" s="1">
        <v>2003</v>
      </c>
      <c r="C49">
        <v>3.1855295920621427</v>
      </c>
      <c r="D49">
        <v>625.21189697843715</v>
      </c>
      <c r="E49">
        <v>1.2754636289522099</v>
      </c>
      <c r="F49">
        <v>585.78937719998578</v>
      </c>
    </row>
    <row r="50" spans="2:6" x14ac:dyDescent="0.35">
      <c r="B50" s="1">
        <v>2004</v>
      </c>
      <c r="C50">
        <v>3.1632380912693874</v>
      </c>
      <c r="D50">
        <v>622.43814919294823</v>
      </c>
      <c r="E50">
        <v>1.2488232531560171</v>
      </c>
      <c r="F50">
        <v>584.93118074774145</v>
      </c>
    </row>
    <row r="51" spans="2:6" x14ac:dyDescent="0.35">
      <c r="B51" s="1">
        <v>2005</v>
      </c>
      <c r="C51">
        <v>3.1602069658336229</v>
      </c>
      <c r="D51">
        <v>626.14400152131975</v>
      </c>
      <c r="E51">
        <v>1.2721909383795973</v>
      </c>
      <c r="F51">
        <v>587.95064376359016</v>
      </c>
    </row>
    <row r="52" spans="2:6" x14ac:dyDescent="0.35">
      <c r="B52" s="1">
        <v>2006</v>
      </c>
      <c r="C52">
        <v>3.2553812280620327</v>
      </c>
      <c r="D52">
        <v>629.91800031214609</v>
      </c>
      <c r="E52">
        <v>1.3579080650228721</v>
      </c>
      <c r="F52">
        <v>590.54838260624456</v>
      </c>
    </row>
    <row r="53" spans="2:6" x14ac:dyDescent="0.35">
      <c r="B53" s="1">
        <v>2007</v>
      </c>
      <c r="C53">
        <v>3.3175001190699422</v>
      </c>
      <c r="D53">
        <v>631.70950189356961</v>
      </c>
      <c r="E53">
        <v>1.4237085805511971</v>
      </c>
      <c r="F53">
        <v>594.38628682280091</v>
      </c>
    </row>
    <row r="54" spans="2:6" x14ac:dyDescent="0.35">
      <c r="B54" s="1">
        <v>2008</v>
      </c>
      <c r="C54">
        <v>3.4304795274822526</v>
      </c>
      <c r="D54">
        <v>641.92310973442295</v>
      </c>
      <c r="E54">
        <v>1.5275953287050139</v>
      </c>
      <c r="F54">
        <v>604.10977103493531</v>
      </c>
    </row>
    <row r="55" spans="2:6" x14ac:dyDescent="0.35">
      <c r="B55" s="1">
        <v>2009</v>
      </c>
      <c r="C55">
        <v>3.4588376215701921</v>
      </c>
      <c r="D55">
        <v>638.19448767129029</v>
      </c>
      <c r="E55">
        <v>1.5562409965302413</v>
      </c>
      <c r="F55">
        <v>601.08698009716488</v>
      </c>
    </row>
    <row r="56" spans="2:6" x14ac:dyDescent="0.35">
      <c r="B56" s="1">
        <v>2010</v>
      </c>
      <c r="C56">
        <v>3.4592308696416243</v>
      </c>
      <c r="D56">
        <v>637.81068334434997</v>
      </c>
      <c r="E56">
        <v>1.5638821690799547</v>
      </c>
      <c r="F56">
        <v>604.81794467119335</v>
      </c>
    </row>
    <row r="57" spans="2:6" x14ac:dyDescent="0.35">
      <c r="B57" s="1">
        <v>2011</v>
      </c>
      <c r="C57">
        <v>3.5355372764590594</v>
      </c>
      <c r="D57">
        <v>635.97838687061869</v>
      </c>
      <c r="E57">
        <v>1.6583544736869769</v>
      </c>
      <c r="F57">
        <v>603.90211340408291</v>
      </c>
    </row>
    <row r="58" spans="2:6" x14ac:dyDescent="0.35">
      <c r="B58" s="1">
        <v>2012</v>
      </c>
      <c r="C58">
        <v>3.5399313343356655</v>
      </c>
      <c r="D58">
        <v>644.07882521690601</v>
      </c>
      <c r="E58">
        <v>1.6585429551537094</v>
      </c>
      <c r="F58">
        <v>610.82368755962182</v>
      </c>
    </row>
    <row r="59" spans="2:6" x14ac:dyDescent="0.35">
      <c r="B59" s="1">
        <v>2013</v>
      </c>
      <c r="C59">
        <v>3.5846770431705584</v>
      </c>
      <c r="D59">
        <v>642.68956676776963</v>
      </c>
      <c r="E59">
        <v>1.7113781069251792</v>
      </c>
      <c r="F59">
        <v>609.09742090470024</v>
      </c>
    </row>
    <row r="60" spans="2:6" x14ac:dyDescent="0.35">
      <c r="B60" s="1">
        <v>2014</v>
      </c>
      <c r="C60">
        <v>3.6285165204639793</v>
      </c>
      <c r="D60">
        <v>641.03796944716419</v>
      </c>
      <c r="E60">
        <v>1.7530762456708322</v>
      </c>
      <c r="F60">
        <v>610.20489288700617</v>
      </c>
    </row>
    <row r="61" spans="2:6" x14ac:dyDescent="0.35">
      <c r="B61" s="1">
        <v>2015</v>
      </c>
      <c r="C61">
        <v>3.7804845483914571</v>
      </c>
      <c r="D61">
        <v>644.42364058200849</v>
      </c>
      <c r="E61">
        <v>1.9121830830341151</v>
      </c>
      <c r="F61">
        <v>618.77857998226852</v>
      </c>
    </row>
    <row r="62" spans="2:6" x14ac:dyDescent="0.35">
      <c r="B62" s="1">
        <v>2016</v>
      </c>
      <c r="C62">
        <v>3.8435754729369673</v>
      </c>
      <c r="D62">
        <v>644.15714226203022</v>
      </c>
      <c r="E62">
        <v>1.9885730500976213</v>
      </c>
      <c r="F62">
        <v>621.46219726767742</v>
      </c>
    </row>
    <row r="63" spans="2:6" x14ac:dyDescent="0.35">
      <c r="B63" s="1">
        <v>2017</v>
      </c>
      <c r="C63">
        <v>3.9529359359776515</v>
      </c>
      <c r="D63">
        <v>644.80454273958128</v>
      </c>
      <c r="E63">
        <v>2.0861772772504237</v>
      </c>
      <c r="F63">
        <v>623.30732754960547</v>
      </c>
    </row>
    <row r="64" spans="2:6" x14ac:dyDescent="0.35">
      <c r="B64" s="1">
        <v>2018</v>
      </c>
      <c r="C64">
        <v>3.9987377072371992</v>
      </c>
      <c r="D64">
        <v>637.82691310719781</v>
      </c>
      <c r="E64">
        <v>2.1388230024988713</v>
      </c>
      <c r="F64">
        <v>620.17321137748627</v>
      </c>
    </row>
    <row r="65" spans="2:6" x14ac:dyDescent="0.35">
      <c r="B65" s="1">
        <v>2019</v>
      </c>
      <c r="C65">
        <v>3.9827592631201059</v>
      </c>
      <c r="D65">
        <v>639.23618069465215</v>
      </c>
      <c r="E65">
        <v>2.107743980319992</v>
      </c>
      <c r="F65">
        <v>619.40754675813866</v>
      </c>
    </row>
    <row r="66" spans="2:6" x14ac:dyDescent="0.35">
      <c r="B66" s="1">
        <v>2020</v>
      </c>
      <c r="C66">
        <v>4.0460606598148088</v>
      </c>
      <c r="D66">
        <v>642.98203361505227</v>
      </c>
      <c r="E66">
        <v>2.1669651347745673</v>
      </c>
      <c r="F66">
        <v>628.22040246913969</v>
      </c>
    </row>
    <row r="67" spans="2:6" x14ac:dyDescent="0.35">
      <c r="B67" s="1">
        <v>2021</v>
      </c>
      <c r="C67">
        <v>4.0538681832882766</v>
      </c>
      <c r="D67">
        <v>642.63188327890316</v>
      </c>
      <c r="E67">
        <v>2.1746003330673975</v>
      </c>
      <c r="F67">
        <v>629.18694108287752</v>
      </c>
    </row>
    <row r="68" spans="2:6" x14ac:dyDescent="0.35">
      <c r="B68" s="1">
        <v>2022</v>
      </c>
      <c r="C68">
        <v>4.0791796722297917</v>
      </c>
      <c r="D68">
        <v>640.49600638045001</v>
      </c>
      <c r="E68">
        <v>2.2055330130634729</v>
      </c>
      <c r="F68">
        <v>624.92284631580799</v>
      </c>
    </row>
    <row r="69" spans="2:6" x14ac:dyDescent="0.35">
      <c r="B69" s="1">
        <v>2023</v>
      </c>
      <c r="C69">
        <v>4.1143976400279403</v>
      </c>
      <c r="D69">
        <v>642.24286450458351</v>
      </c>
      <c r="E69">
        <v>2.2389295014007953</v>
      </c>
      <c r="F69">
        <v>626.8900497366659</v>
      </c>
    </row>
    <row r="70" spans="2:6" x14ac:dyDescent="0.35">
      <c r="B70" s="1">
        <v>2024</v>
      </c>
      <c r="C70">
        <v>4.1559082141004113</v>
      </c>
      <c r="D70">
        <v>642.86768827688502</v>
      </c>
      <c r="E70">
        <v>2.2754359525121157</v>
      </c>
      <c r="F70">
        <v>630.19018426113109</v>
      </c>
    </row>
    <row r="71" spans="2:6" x14ac:dyDescent="0.35">
      <c r="B71" s="1">
        <v>2025</v>
      </c>
      <c r="C71">
        <v>4.16626008925211</v>
      </c>
      <c r="D71">
        <v>643.70770694971338</v>
      </c>
      <c r="E71">
        <v>2.2916085644299531</v>
      </c>
      <c r="F71">
        <v>632.04620651591972</v>
      </c>
    </row>
    <row r="72" spans="2:6" x14ac:dyDescent="0.35">
      <c r="B72" s="1">
        <v>2026</v>
      </c>
      <c r="C72">
        <v>4.218156734491739</v>
      </c>
      <c r="D72">
        <v>645.04144823821707</v>
      </c>
      <c r="E72">
        <v>2.3279642085325536</v>
      </c>
      <c r="F72">
        <v>635.44054843336426</v>
      </c>
    </row>
    <row r="73" spans="2:6" x14ac:dyDescent="0.35">
      <c r="B73" s="1">
        <v>2027</v>
      </c>
      <c r="C73">
        <v>4.2440341738996112</v>
      </c>
      <c r="D73">
        <v>647.71003325881395</v>
      </c>
      <c r="E73">
        <v>2.3594100966809184</v>
      </c>
      <c r="F73">
        <v>638.11931452488091</v>
      </c>
    </row>
    <row r="74" spans="2:6" x14ac:dyDescent="0.35">
      <c r="B74" s="1">
        <v>2028</v>
      </c>
      <c r="C74">
        <v>4.3023237891070281</v>
      </c>
      <c r="D74">
        <v>644.74055969283734</v>
      </c>
      <c r="E74">
        <v>2.4312302469024067</v>
      </c>
      <c r="F74">
        <v>633.43975753784071</v>
      </c>
    </row>
    <row r="75" spans="2:6" x14ac:dyDescent="0.35">
      <c r="B75" s="1">
        <v>2029</v>
      </c>
      <c r="C75">
        <v>4.3240418812553534</v>
      </c>
      <c r="D75">
        <v>646.81152147796195</v>
      </c>
      <c r="E75">
        <v>2.461612797322466</v>
      </c>
      <c r="F75">
        <v>635.63267195745004</v>
      </c>
    </row>
    <row r="76" spans="2:6" x14ac:dyDescent="0.35">
      <c r="B76" s="1">
        <v>2030</v>
      </c>
      <c r="C76">
        <v>4.2965890550833317</v>
      </c>
      <c r="D76">
        <v>645.27858999108366</v>
      </c>
      <c r="E76">
        <v>2.4306429334492674</v>
      </c>
      <c r="F76">
        <v>632.71998074825467</v>
      </c>
    </row>
    <row r="77" spans="2:6" x14ac:dyDescent="0.35">
      <c r="B77" s="1">
        <v>2031</v>
      </c>
      <c r="C77">
        <v>4.3409061059266625</v>
      </c>
      <c r="D77">
        <v>645.6437508095803</v>
      </c>
      <c r="E77">
        <v>2.480047126339509</v>
      </c>
      <c r="F77">
        <v>635.49348188077488</v>
      </c>
    </row>
    <row r="78" spans="2:6" x14ac:dyDescent="0.35">
      <c r="B78" s="1">
        <v>2032</v>
      </c>
      <c r="C78">
        <v>4.3768733723594266</v>
      </c>
      <c r="D78">
        <v>651.09868553427827</v>
      </c>
      <c r="E78">
        <v>2.5275952945554869</v>
      </c>
      <c r="F78">
        <v>641.50100794729497</v>
      </c>
    </row>
    <row r="79" spans="2:6" x14ac:dyDescent="0.35">
      <c r="B79" s="1">
        <v>2033</v>
      </c>
      <c r="C79">
        <v>4.4160242890477761</v>
      </c>
      <c r="D79">
        <v>653.63775314435725</v>
      </c>
      <c r="E79">
        <v>2.5499534187417523</v>
      </c>
      <c r="F79">
        <v>645.78800790857395</v>
      </c>
    </row>
    <row r="80" spans="2:6" x14ac:dyDescent="0.35">
      <c r="B80" s="1">
        <v>2034</v>
      </c>
      <c r="C80">
        <v>4.4482780774448081</v>
      </c>
      <c r="D80">
        <v>651.0300841865984</v>
      </c>
      <c r="E80">
        <v>2.5716450521597012</v>
      </c>
      <c r="F80">
        <v>643.55962363662115</v>
      </c>
    </row>
    <row r="81" spans="2:6" x14ac:dyDescent="0.35">
      <c r="B81" s="1">
        <v>2035</v>
      </c>
      <c r="C81">
        <v>4.449064981687374</v>
      </c>
      <c r="D81">
        <v>651.75609707737419</v>
      </c>
      <c r="E81">
        <v>2.5485579646613963</v>
      </c>
      <c r="F81">
        <v>643.9977744380468</v>
      </c>
    </row>
  </sheetData>
  <mergeCells count="6">
    <mergeCell ref="C3:F3"/>
    <mergeCell ref="C4:D4"/>
    <mergeCell ref="E4:F4"/>
    <mergeCell ref="H33:K33"/>
    <mergeCell ref="H34:I34"/>
    <mergeCell ref="J34:K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96EBD-059E-43E0-8FE6-2626D6B4005C}">
  <dimension ref="A2:CM152"/>
  <sheetViews>
    <sheetView zoomScale="59" zoomScaleNormal="64" workbookViewId="0">
      <selection activeCell="T66" sqref="T66"/>
    </sheetView>
  </sheetViews>
  <sheetFormatPr defaultRowHeight="14.5" x14ac:dyDescent="0.35"/>
  <cols>
    <col min="3" max="3" width="8.7265625" customWidth="1"/>
    <col min="4" max="4" width="8.7265625" style="40" customWidth="1"/>
    <col min="5" max="74" width="8.7265625" customWidth="1"/>
  </cols>
  <sheetData>
    <row r="2" spans="1:74" ht="15.65" customHeight="1" x14ac:dyDescent="0.35">
      <c r="A2" s="17"/>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spans="1:74" ht="15.75" customHeight="1" x14ac:dyDescent="0.35">
      <c r="A3" s="289" t="s">
        <v>72</v>
      </c>
      <c r="B3" t="s">
        <v>111</v>
      </c>
      <c r="C3" t="s">
        <v>108</v>
      </c>
      <c r="D3" s="40" t="s">
        <v>112</v>
      </c>
      <c r="E3" t="s">
        <v>115</v>
      </c>
      <c r="F3" s="1">
        <v>1971</v>
      </c>
      <c r="G3" s="1">
        <v>1972</v>
      </c>
      <c r="H3" s="1">
        <v>1973</v>
      </c>
      <c r="I3" s="1">
        <v>1974</v>
      </c>
      <c r="J3" s="1">
        <v>1975</v>
      </c>
      <c r="K3" s="1">
        <v>1976</v>
      </c>
      <c r="L3" s="1">
        <v>1977</v>
      </c>
      <c r="M3" s="1">
        <v>1978</v>
      </c>
      <c r="N3" s="1">
        <v>1979</v>
      </c>
      <c r="O3" s="1">
        <v>1980</v>
      </c>
      <c r="P3" s="1">
        <v>1981</v>
      </c>
      <c r="Q3" s="1">
        <v>1982</v>
      </c>
      <c r="R3" s="1">
        <v>1983</v>
      </c>
      <c r="S3" s="1">
        <v>1984</v>
      </c>
      <c r="T3" s="1">
        <v>1985</v>
      </c>
      <c r="U3" s="1">
        <v>1986</v>
      </c>
      <c r="V3" s="1">
        <v>1987</v>
      </c>
      <c r="W3" s="1">
        <v>1988</v>
      </c>
      <c r="X3" s="1">
        <v>1989</v>
      </c>
      <c r="Y3" s="1">
        <v>1990</v>
      </c>
      <c r="Z3" s="1">
        <v>1991</v>
      </c>
      <c r="AA3" s="1">
        <v>1992</v>
      </c>
      <c r="AB3" s="1">
        <v>1993</v>
      </c>
      <c r="AC3" s="1">
        <v>1994</v>
      </c>
      <c r="AD3" s="1">
        <v>1995</v>
      </c>
      <c r="AE3" s="1">
        <v>1996</v>
      </c>
      <c r="AF3" s="1">
        <v>1997</v>
      </c>
      <c r="AG3" s="1">
        <v>1998</v>
      </c>
      <c r="AH3" s="1">
        <v>1999</v>
      </c>
      <c r="AI3" s="1">
        <v>2000</v>
      </c>
      <c r="AJ3" s="1">
        <v>2001</v>
      </c>
      <c r="AK3" s="1">
        <v>2002</v>
      </c>
      <c r="AL3" s="1">
        <v>2003</v>
      </c>
      <c r="AM3" s="1">
        <v>2004</v>
      </c>
      <c r="AN3" s="1">
        <v>2005</v>
      </c>
      <c r="AO3" s="1">
        <v>2006</v>
      </c>
      <c r="AP3" s="1">
        <v>2007</v>
      </c>
      <c r="AQ3" s="1">
        <v>2008</v>
      </c>
      <c r="AR3" s="1">
        <v>2009</v>
      </c>
      <c r="AS3" s="1">
        <v>2010</v>
      </c>
      <c r="AT3" s="1">
        <v>2011</v>
      </c>
      <c r="AU3" s="1">
        <v>2012</v>
      </c>
      <c r="AV3" s="1">
        <v>2013</v>
      </c>
      <c r="AW3" s="1">
        <v>2014</v>
      </c>
      <c r="AX3" s="1">
        <v>2015</v>
      </c>
      <c r="AY3" s="1">
        <v>2016</v>
      </c>
      <c r="AZ3" s="1">
        <v>2017</v>
      </c>
      <c r="BA3" s="1">
        <v>2018</v>
      </c>
      <c r="BB3" s="1">
        <v>2019</v>
      </c>
      <c r="BC3" s="1">
        <v>2020</v>
      </c>
      <c r="BD3" s="1">
        <v>2021</v>
      </c>
      <c r="BE3" s="1">
        <v>2022</v>
      </c>
      <c r="BF3" s="1">
        <v>2023</v>
      </c>
      <c r="BG3" s="1">
        <v>2024</v>
      </c>
      <c r="BH3" s="1">
        <v>2025</v>
      </c>
      <c r="BI3" s="1">
        <v>2026</v>
      </c>
      <c r="BJ3" s="1">
        <v>2027</v>
      </c>
      <c r="BK3" s="1">
        <v>2028</v>
      </c>
      <c r="BL3" s="1">
        <v>2029</v>
      </c>
      <c r="BM3" s="1">
        <v>2030</v>
      </c>
      <c r="BN3" s="1">
        <v>2031</v>
      </c>
      <c r="BO3" s="1">
        <v>2032</v>
      </c>
      <c r="BP3" s="1">
        <v>2033</v>
      </c>
      <c r="BQ3" s="1">
        <v>2034</v>
      </c>
      <c r="BR3" s="1">
        <v>2035</v>
      </c>
      <c r="BS3" s="1">
        <v>2036</v>
      </c>
      <c r="BT3" s="1">
        <v>2037</v>
      </c>
      <c r="BU3" s="1">
        <v>2038</v>
      </c>
      <c r="BV3" s="1">
        <v>2039</v>
      </c>
    </row>
    <row r="4" spans="1:74" ht="14.5" customHeight="1" x14ac:dyDescent="0.35">
      <c r="A4" s="289"/>
      <c r="B4" s="63" t="s">
        <v>245</v>
      </c>
      <c r="C4" s="111" t="s">
        <v>3</v>
      </c>
      <c r="D4" s="40" t="s">
        <v>126</v>
      </c>
      <c r="E4" t="s">
        <v>4</v>
      </c>
      <c r="F4">
        <v>686</v>
      </c>
      <c r="L4">
        <v>745</v>
      </c>
      <c r="U4">
        <v>865</v>
      </c>
      <c r="AE4">
        <v>1000</v>
      </c>
      <c r="AF4" s="3"/>
      <c r="AM4">
        <v>1098</v>
      </c>
      <c r="AN4" s="6"/>
      <c r="AR4">
        <v>1174</v>
      </c>
      <c r="AW4">
        <v>1244</v>
      </c>
      <c r="BA4">
        <v>1283</v>
      </c>
    </row>
    <row r="5" spans="1:74" x14ac:dyDescent="0.35">
      <c r="A5" s="289"/>
      <c r="B5" s="63" t="s">
        <v>245</v>
      </c>
      <c r="C5" s="111" t="s">
        <v>3</v>
      </c>
      <c r="D5" s="40" t="s">
        <v>126</v>
      </c>
      <c r="E5" t="s">
        <v>5</v>
      </c>
      <c r="F5">
        <v>586</v>
      </c>
      <c r="L5">
        <v>613</v>
      </c>
      <c r="U5">
        <v>691</v>
      </c>
      <c r="AE5">
        <v>695</v>
      </c>
      <c r="AM5">
        <v>669</v>
      </c>
      <c r="AN5" s="6"/>
      <c r="AR5">
        <v>708</v>
      </c>
      <c r="AW5">
        <v>740</v>
      </c>
      <c r="BA5">
        <v>763</v>
      </c>
    </row>
    <row r="6" spans="1:74" x14ac:dyDescent="0.35">
      <c r="A6" s="289"/>
      <c r="B6" s="63" t="s">
        <v>245</v>
      </c>
      <c r="C6" s="111" t="s">
        <v>3</v>
      </c>
      <c r="D6" s="40" t="s">
        <v>126</v>
      </c>
      <c r="E6" t="s">
        <v>6</v>
      </c>
      <c r="F6">
        <v>266</v>
      </c>
      <c r="L6">
        <v>302</v>
      </c>
      <c r="U6">
        <v>335</v>
      </c>
      <c r="AE6">
        <v>397</v>
      </c>
      <c r="AM6">
        <f>365+73</f>
        <v>438</v>
      </c>
      <c r="AN6" s="6"/>
      <c r="AR6">
        <v>474</v>
      </c>
      <c r="AW6">
        <v>492</v>
      </c>
      <c r="BA6">
        <v>504</v>
      </c>
    </row>
    <row r="7" spans="1:74" x14ac:dyDescent="0.35">
      <c r="A7" s="289"/>
      <c r="C7" s="111"/>
      <c r="AM7" s="3"/>
    </row>
    <row r="8" spans="1:74" x14ac:dyDescent="0.35">
      <c r="A8" s="289"/>
      <c r="C8" s="111"/>
      <c r="E8" s="1"/>
      <c r="F8" s="1">
        <v>1971</v>
      </c>
      <c r="G8" s="1">
        <v>1972</v>
      </c>
      <c r="H8" s="1">
        <v>1973</v>
      </c>
      <c r="I8" s="1">
        <v>1974</v>
      </c>
      <c r="J8" s="1">
        <v>1975</v>
      </c>
      <c r="K8" s="1">
        <v>1976</v>
      </c>
      <c r="L8" s="1">
        <v>1977</v>
      </c>
      <c r="M8" s="1">
        <v>1978</v>
      </c>
      <c r="N8" s="1">
        <v>1979</v>
      </c>
      <c r="O8" s="1">
        <v>1980</v>
      </c>
      <c r="P8" s="1">
        <v>1981</v>
      </c>
      <c r="Q8" s="1">
        <v>1982</v>
      </c>
      <c r="R8" s="1">
        <v>1983</v>
      </c>
      <c r="S8" s="1">
        <v>1984</v>
      </c>
      <c r="T8" s="1">
        <v>1985</v>
      </c>
      <c r="U8" s="1">
        <v>1986</v>
      </c>
      <c r="V8" s="1">
        <v>1987</v>
      </c>
      <c r="W8" s="1">
        <v>1988</v>
      </c>
      <c r="X8" s="1">
        <v>1989</v>
      </c>
      <c r="Y8" s="1">
        <v>1990</v>
      </c>
      <c r="Z8" s="1">
        <v>1991</v>
      </c>
      <c r="AA8" s="1">
        <v>1992</v>
      </c>
      <c r="AB8" s="1">
        <v>1993</v>
      </c>
      <c r="AC8" s="1">
        <v>1994</v>
      </c>
      <c r="AD8" s="1">
        <v>1995</v>
      </c>
      <c r="AE8" s="1">
        <v>1996</v>
      </c>
      <c r="AF8" s="1">
        <v>1997</v>
      </c>
      <c r="AG8" s="1">
        <v>1998</v>
      </c>
      <c r="AH8" s="1">
        <v>1999</v>
      </c>
      <c r="AI8" s="1">
        <v>2000</v>
      </c>
      <c r="AJ8" s="1">
        <v>2001</v>
      </c>
      <c r="AK8" s="1">
        <v>2002</v>
      </c>
      <c r="AL8" s="1">
        <v>2003</v>
      </c>
      <c r="AM8" s="1">
        <v>2004</v>
      </c>
      <c r="AN8" s="1">
        <v>2005</v>
      </c>
      <c r="AO8" s="1">
        <v>2006</v>
      </c>
      <c r="AP8" s="1">
        <v>2007</v>
      </c>
      <c r="AQ8" s="1">
        <v>2008</v>
      </c>
      <c r="AR8" s="1">
        <v>2009</v>
      </c>
      <c r="AS8" s="1">
        <v>2010</v>
      </c>
      <c r="AT8" s="1">
        <v>2011</v>
      </c>
      <c r="AU8" s="1">
        <v>2012</v>
      </c>
      <c r="AV8" s="1">
        <v>2013</v>
      </c>
      <c r="AW8" s="1">
        <v>2014</v>
      </c>
      <c r="AX8" s="1">
        <v>2015</v>
      </c>
      <c r="AY8" s="1">
        <v>2016</v>
      </c>
      <c r="AZ8" s="1">
        <v>2017</v>
      </c>
      <c r="BA8" s="1">
        <v>2018</v>
      </c>
      <c r="BB8" s="1">
        <v>2019</v>
      </c>
      <c r="BC8" s="1">
        <v>2020</v>
      </c>
      <c r="BD8" s="1">
        <v>2021</v>
      </c>
      <c r="BE8" s="1">
        <v>2022</v>
      </c>
      <c r="BF8" s="1">
        <v>2023</v>
      </c>
      <c r="BG8" s="1">
        <v>2024</v>
      </c>
      <c r="BH8" s="1">
        <v>2025</v>
      </c>
      <c r="BI8" s="1">
        <v>2026</v>
      </c>
      <c r="BJ8" s="1">
        <v>2027</v>
      </c>
      <c r="BK8" s="1">
        <v>2028</v>
      </c>
      <c r="BL8" s="1">
        <v>2029</v>
      </c>
      <c r="BM8" s="1">
        <v>2030</v>
      </c>
      <c r="BN8" s="1">
        <v>2031</v>
      </c>
      <c r="BO8" s="1">
        <v>2032</v>
      </c>
      <c r="BP8" s="1">
        <v>2033</v>
      </c>
      <c r="BQ8" s="1">
        <v>2034</v>
      </c>
      <c r="BR8" s="1">
        <v>2035</v>
      </c>
      <c r="BS8" s="1">
        <v>2036</v>
      </c>
      <c r="BT8" s="1">
        <v>2037</v>
      </c>
      <c r="BU8" s="1">
        <v>2038</v>
      </c>
      <c r="BV8" s="1">
        <v>2039</v>
      </c>
    </row>
    <row r="9" spans="1:74" x14ac:dyDescent="0.35">
      <c r="A9" s="289"/>
      <c r="B9" s="63" t="s">
        <v>83</v>
      </c>
      <c r="C9" s="111" t="s">
        <v>3</v>
      </c>
      <c r="D9" s="40" t="s">
        <v>8</v>
      </c>
      <c r="E9" t="s">
        <v>4</v>
      </c>
      <c r="F9" s="8"/>
      <c r="G9" s="8"/>
      <c r="H9" s="8"/>
      <c r="I9" s="8"/>
      <c r="J9" s="8"/>
      <c r="K9" s="8"/>
      <c r="L9" s="8"/>
      <c r="M9" s="8"/>
      <c r="N9" s="8"/>
      <c r="O9" s="8"/>
      <c r="P9" s="8"/>
      <c r="Q9" s="8"/>
      <c r="R9" s="8"/>
      <c r="S9" s="8"/>
      <c r="T9" s="8"/>
      <c r="U9" s="8"/>
      <c r="V9" s="8"/>
      <c r="W9" s="8"/>
      <c r="X9" s="8"/>
      <c r="Y9" s="8"/>
      <c r="Z9" s="8"/>
      <c r="AA9" s="8"/>
      <c r="AB9" s="8"/>
      <c r="AC9" s="8"/>
      <c r="AD9" s="8"/>
      <c r="AE9" s="8"/>
      <c r="AF9" s="209"/>
      <c r="AG9" s="8"/>
      <c r="AH9" s="8"/>
      <c r="AI9" s="8"/>
      <c r="AJ9" s="8"/>
      <c r="AK9" s="8"/>
      <c r="AL9" s="8"/>
      <c r="AM9" s="224"/>
      <c r="AN9" s="209"/>
      <c r="AO9" s="8"/>
      <c r="AP9" s="8"/>
      <c r="AQ9" s="8"/>
      <c r="AR9" s="8"/>
      <c r="AS9" s="8"/>
      <c r="AT9" s="8"/>
      <c r="AU9" s="8"/>
      <c r="AV9" s="8"/>
      <c r="AW9" s="8"/>
      <c r="AX9" s="8"/>
      <c r="AY9" s="8"/>
      <c r="AZ9" s="8"/>
      <c r="BA9" s="8"/>
      <c r="BB9" s="8"/>
      <c r="BC9" s="8"/>
      <c r="BD9" s="8"/>
      <c r="BE9" s="8"/>
      <c r="BF9" s="8"/>
      <c r="BG9" s="8"/>
      <c r="BH9" s="8"/>
      <c r="BI9" s="8"/>
      <c r="BJ9" s="8"/>
      <c r="BK9" s="8"/>
      <c r="BL9" s="3">
        <f>'Scenario data'!AU3</f>
        <v>982.5</v>
      </c>
      <c r="BM9" s="3"/>
      <c r="BN9" s="3"/>
      <c r="BO9" s="3"/>
      <c r="BP9" s="3"/>
      <c r="BQ9" s="3"/>
      <c r="BR9" s="3"/>
      <c r="BS9" s="3"/>
      <c r="BT9" s="3"/>
      <c r="BU9" s="3"/>
      <c r="BV9" s="3">
        <f>'Scenario data'!BE3</f>
        <v>1027.5</v>
      </c>
    </row>
    <row r="10" spans="1:74" x14ac:dyDescent="0.35">
      <c r="A10" s="289"/>
      <c r="B10" s="63" t="s">
        <v>83</v>
      </c>
      <c r="C10" s="111" t="s">
        <v>3</v>
      </c>
      <c r="D10" s="40" t="s">
        <v>8</v>
      </c>
      <c r="E10" t="s">
        <v>5</v>
      </c>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224"/>
      <c r="AN10" s="8"/>
      <c r="AO10" s="8"/>
      <c r="AP10" s="8"/>
      <c r="AQ10" s="8"/>
      <c r="AR10" s="8"/>
      <c r="AS10" s="8"/>
      <c r="AT10" s="8"/>
      <c r="AU10" s="8"/>
      <c r="AV10" s="8"/>
      <c r="AW10" s="8"/>
      <c r="AX10" s="8"/>
      <c r="AY10" s="8"/>
      <c r="AZ10" s="8"/>
      <c r="BA10" s="8"/>
      <c r="BB10" s="8"/>
      <c r="BC10" s="8"/>
      <c r="BD10" s="8"/>
      <c r="BE10" s="8"/>
      <c r="BF10" s="8"/>
      <c r="BG10" s="8"/>
      <c r="BH10" s="8"/>
      <c r="BI10" s="8"/>
      <c r="BJ10" s="8"/>
      <c r="BK10" s="8"/>
      <c r="BL10" s="3">
        <f>'Scenario data'!AU4</f>
        <v>645.6</v>
      </c>
      <c r="BM10" s="3"/>
      <c r="BN10" s="3"/>
      <c r="BO10" s="3"/>
      <c r="BP10" s="3"/>
      <c r="BQ10" s="3"/>
      <c r="BR10" s="3"/>
      <c r="BS10" s="3"/>
      <c r="BT10" s="3"/>
      <c r="BU10" s="3"/>
      <c r="BV10" s="3">
        <f>'Scenario data'!BE4</f>
        <v>672</v>
      </c>
    </row>
    <row r="11" spans="1:74" x14ac:dyDescent="0.35">
      <c r="A11" s="289"/>
      <c r="B11" s="63" t="s">
        <v>83</v>
      </c>
      <c r="C11" s="111" t="s">
        <v>3</v>
      </c>
      <c r="D11" s="40" t="s">
        <v>8</v>
      </c>
      <c r="E11" t="s">
        <v>6</v>
      </c>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224"/>
      <c r="AN11" s="8"/>
      <c r="AO11" s="8"/>
      <c r="AP11" s="8"/>
      <c r="AQ11" s="8"/>
      <c r="AR11" s="8"/>
      <c r="AS11" s="8"/>
      <c r="AT11" s="8"/>
      <c r="AU11" s="8"/>
      <c r="AV11" s="8"/>
      <c r="AW11" s="8"/>
      <c r="AX11" s="8"/>
      <c r="AY11" s="8"/>
      <c r="AZ11" s="8"/>
      <c r="BA11" s="8"/>
      <c r="BB11" s="8"/>
      <c r="BC11" s="8"/>
      <c r="BD11" s="8"/>
      <c r="BE11" s="8"/>
      <c r="BF11" s="8"/>
      <c r="BG11" s="8"/>
      <c r="BH11" s="8"/>
      <c r="BI11" s="8"/>
      <c r="BJ11" s="8"/>
      <c r="BK11" s="8"/>
      <c r="BL11" s="3">
        <f>'Scenario data'!AU5</f>
        <v>368.3</v>
      </c>
      <c r="BM11" s="3"/>
      <c r="BN11" s="3"/>
      <c r="BO11" s="3"/>
      <c r="BP11" s="3"/>
      <c r="BQ11" s="3"/>
      <c r="BR11" s="3"/>
      <c r="BS11" s="3"/>
      <c r="BT11" s="3"/>
      <c r="BU11" s="3"/>
      <c r="BV11" s="3">
        <f>'Scenario data'!BE5</f>
        <v>397.6</v>
      </c>
    </row>
    <row r="12" spans="1:74" x14ac:dyDescent="0.35">
      <c r="A12" s="289"/>
      <c r="C12" s="111"/>
      <c r="AM12" s="3"/>
      <c r="BL12" s="40"/>
      <c r="BM12" s="40"/>
      <c r="BN12" s="40"/>
      <c r="BO12" s="40"/>
      <c r="BP12" s="40"/>
      <c r="BQ12" s="40"/>
      <c r="BR12" s="40"/>
      <c r="BS12" s="40"/>
      <c r="BT12" s="40"/>
      <c r="BU12" s="40"/>
      <c r="BV12" s="80"/>
    </row>
    <row r="13" spans="1:74" x14ac:dyDescent="0.35">
      <c r="A13" s="289"/>
      <c r="C13" s="111"/>
      <c r="E13" s="1"/>
      <c r="F13" s="1">
        <v>1971</v>
      </c>
      <c r="G13" s="1">
        <v>1972</v>
      </c>
      <c r="H13" s="1">
        <v>1973</v>
      </c>
      <c r="I13" s="1">
        <v>1974</v>
      </c>
      <c r="J13" s="1">
        <v>1975</v>
      </c>
      <c r="K13" s="1">
        <v>1976</v>
      </c>
      <c r="L13" s="1">
        <v>1977</v>
      </c>
      <c r="M13" s="1">
        <v>1978</v>
      </c>
      <c r="N13" s="1">
        <v>1979</v>
      </c>
      <c r="O13" s="1">
        <v>1980</v>
      </c>
      <c r="P13" s="1">
        <v>1981</v>
      </c>
      <c r="Q13" s="1">
        <v>1982</v>
      </c>
      <c r="R13" s="1">
        <v>1983</v>
      </c>
      <c r="S13" s="1">
        <v>1984</v>
      </c>
      <c r="T13" s="1">
        <v>1985</v>
      </c>
      <c r="U13" s="1">
        <v>1986</v>
      </c>
      <c r="V13" s="1">
        <v>1987</v>
      </c>
      <c r="W13" s="1">
        <v>1988</v>
      </c>
      <c r="X13" s="1">
        <v>1989</v>
      </c>
      <c r="Y13" s="1">
        <v>1990</v>
      </c>
      <c r="Z13" s="1">
        <v>1991</v>
      </c>
      <c r="AA13" s="1">
        <v>1992</v>
      </c>
      <c r="AB13" s="1">
        <v>1993</v>
      </c>
      <c r="AC13" s="1">
        <v>1994</v>
      </c>
      <c r="AD13" s="1">
        <v>1995</v>
      </c>
      <c r="AE13" s="1">
        <v>1996</v>
      </c>
      <c r="AF13" s="1">
        <v>1997</v>
      </c>
      <c r="AG13" s="1">
        <v>1998</v>
      </c>
      <c r="AH13" s="1">
        <v>1999</v>
      </c>
      <c r="AI13" s="1">
        <v>2000</v>
      </c>
      <c r="AJ13" s="1">
        <v>2001</v>
      </c>
      <c r="AK13" s="1">
        <v>2002</v>
      </c>
      <c r="AL13" s="1">
        <v>2003</v>
      </c>
      <c r="AM13" s="1">
        <v>2004</v>
      </c>
      <c r="AN13" s="1">
        <v>2005</v>
      </c>
      <c r="AO13" s="1">
        <v>2006</v>
      </c>
      <c r="AP13" s="1">
        <v>2007</v>
      </c>
      <c r="AQ13" s="1">
        <v>2008</v>
      </c>
      <c r="AR13" s="1">
        <v>2009</v>
      </c>
      <c r="AS13" s="1">
        <v>2010</v>
      </c>
      <c r="AT13" s="1">
        <v>2011</v>
      </c>
      <c r="AU13" s="1">
        <v>2012</v>
      </c>
      <c r="AV13" s="1">
        <v>2013</v>
      </c>
      <c r="AW13" s="1">
        <v>2014</v>
      </c>
      <c r="AX13" s="1">
        <v>2015</v>
      </c>
      <c r="AY13" s="1">
        <v>2016</v>
      </c>
      <c r="AZ13" s="1">
        <v>2017</v>
      </c>
      <c r="BA13" s="1">
        <v>2018</v>
      </c>
      <c r="BB13" s="1">
        <v>2019</v>
      </c>
      <c r="BC13" s="1">
        <v>2020</v>
      </c>
      <c r="BD13" s="1">
        <v>2021</v>
      </c>
      <c r="BE13" s="1">
        <v>2022</v>
      </c>
      <c r="BF13" s="1">
        <v>2023</v>
      </c>
      <c r="BG13" s="1">
        <v>2024</v>
      </c>
      <c r="BH13" s="1">
        <v>2025</v>
      </c>
      <c r="BI13" s="1">
        <v>2026</v>
      </c>
      <c r="BJ13" s="1">
        <v>2027</v>
      </c>
      <c r="BK13" s="1">
        <v>2028</v>
      </c>
      <c r="BL13" s="1">
        <v>2029</v>
      </c>
      <c r="BM13" s="1">
        <v>2030</v>
      </c>
      <c r="BN13" s="1">
        <v>2031</v>
      </c>
      <c r="BO13" s="1">
        <v>2032</v>
      </c>
      <c r="BP13" s="1">
        <v>2033</v>
      </c>
      <c r="BQ13" s="1">
        <v>2034</v>
      </c>
      <c r="BR13" s="1">
        <v>2035</v>
      </c>
      <c r="BS13" s="1">
        <v>2036</v>
      </c>
      <c r="BT13" s="1">
        <v>2037</v>
      </c>
      <c r="BU13" s="1">
        <v>2038</v>
      </c>
      <c r="BV13" s="38">
        <v>2039</v>
      </c>
    </row>
    <row r="14" spans="1:74" x14ac:dyDescent="0.35">
      <c r="A14" s="289"/>
      <c r="B14" s="63" t="s">
        <v>83</v>
      </c>
      <c r="C14" s="111" t="s">
        <v>3</v>
      </c>
      <c r="D14" s="40" t="s">
        <v>35</v>
      </c>
      <c r="E14" t="s">
        <v>4</v>
      </c>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224"/>
      <c r="AN14" s="8"/>
      <c r="AO14" s="8"/>
      <c r="AP14" s="8"/>
      <c r="AQ14" s="8"/>
      <c r="AR14" s="8"/>
      <c r="AS14" s="8"/>
      <c r="AT14" s="8"/>
      <c r="AU14" s="8"/>
      <c r="AV14" s="8"/>
      <c r="AW14" s="8"/>
      <c r="AX14" s="8"/>
      <c r="AY14" s="8"/>
      <c r="AZ14" s="8"/>
      <c r="BA14" s="8"/>
      <c r="BB14" s="8"/>
      <c r="BC14" s="8"/>
      <c r="BD14" s="8"/>
      <c r="BE14" s="8"/>
      <c r="BF14" s="8"/>
      <c r="BG14" s="8"/>
      <c r="BH14" s="8"/>
      <c r="BI14" s="8"/>
      <c r="BJ14" s="8"/>
      <c r="BK14" s="8"/>
      <c r="BL14" s="3">
        <f>'Scenario data'!AU6</f>
        <v>350.2</v>
      </c>
      <c r="BM14" s="3"/>
      <c r="BN14" s="3"/>
      <c r="BO14" s="3"/>
      <c r="BP14" s="3"/>
      <c r="BQ14" s="3"/>
      <c r="BR14" s="3"/>
      <c r="BS14" s="3"/>
      <c r="BT14" s="3"/>
      <c r="BU14" s="3"/>
      <c r="BV14" s="3">
        <f>'Scenario data'!BE6</f>
        <v>346.2</v>
      </c>
    </row>
    <row r="15" spans="1:74" x14ac:dyDescent="0.35">
      <c r="A15" s="289"/>
      <c r="B15" s="63" t="s">
        <v>83</v>
      </c>
      <c r="C15" s="111" t="s">
        <v>3</v>
      </c>
      <c r="D15" s="40" t="s">
        <v>35</v>
      </c>
      <c r="E15" t="s">
        <v>5</v>
      </c>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224"/>
      <c r="AN15" s="8"/>
      <c r="AO15" s="8"/>
      <c r="AP15" s="8"/>
      <c r="AQ15" s="8"/>
      <c r="AR15" s="8"/>
      <c r="AS15" s="8"/>
      <c r="AT15" s="8"/>
      <c r="AU15" s="8"/>
      <c r="AV15" s="8"/>
      <c r="AW15" s="8"/>
      <c r="AX15" s="8"/>
      <c r="AY15" s="8"/>
      <c r="AZ15" s="8"/>
      <c r="BA15" s="8"/>
      <c r="BB15" s="8"/>
      <c r="BC15" s="8"/>
      <c r="BD15" s="8"/>
      <c r="BE15" s="8"/>
      <c r="BF15" s="8"/>
      <c r="BG15" s="8"/>
      <c r="BH15" s="8"/>
      <c r="BI15" s="8"/>
      <c r="BJ15" s="8"/>
      <c r="BK15" s="8"/>
      <c r="BL15" s="3">
        <f>'Scenario data'!AU7</f>
        <v>175.7</v>
      </c>
      <c r="BM15" s="3"/>
      <c r="BN15" s="3"/>
      <c r="BO15" s="3"/>
      <c r="BP15" s="3"/>
      <c r="BQ15" s="3"/>
      <c r="BR15" s="3"/>
      <c r="BS15" s="3"/>
      <c r="BT15" s="3"/>
      <c r="BU15" s="3"/>
      <c r="BV15" s="3">
        <f>'Scenario data'!BE7</f>
        <v>188.4</v>
      </c>
    </row>
    <row r="16" spans="1:74" x14ac:dyDescent="0.35">
      <c r="A16" s="289"/>
      <c r="B16" s="63" t="s">
        <v>83</v>
      </c>
      <c r="C16" s="111" t="s">
        <v>3</v>
      </c>
      <c r="D16" s="40" t="s">
        <v>35</v>
      </c>
      <c r="E16" t="s">
        <v>6</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224"/>
      <c r="AN16" s="8"/>
      <c r="AO16" s="8"/>
      <c r="AP16" s="8"/>
      <c r="AQ16" s="8"/>
      <c r="AR16" s="8"/>
      <c r="AS16" s="8"/>
      <c r="AT16" s="8"/>
      <c r="AU16" s="8"/>
      <c r="AV16" s="8"/>
      <c r="AW16" s="8"/>
      <c r="AX16" s="8"/>
      <c r="AY16" s="8"/>
      <c r="AZ16" s="8"/>
      <c r="BA16" s="8"/>
      <c r="BB16" s="8"/>
      <c r="BC16" s="8"/>
      <c r="BD16" s="8"/>
      <c r="BE16" s="8"/>
      <c r="BF16" s="8"/>
      <c r="BG16" s="8"/>
      <c r="BH16" s="8"/>
      <c r="BI16" s="8"/>
      <c r="BJ16" s="8"/>
      <c r="BK16" s="8"/>
      <c r="BL16" s="3">
        <f>'Scenario data'!AU8</f>
        <v>137.5</v>
      </c>
      <c r="BM16" s="3"/>
      <c r="BN16" s="3"/>
      <c r="BO16" s="3"/>
      <c r="BP16" s="3"/>
      <c r="BQ16" s="3"/>
      <c r="BR16" s="3"/>
      <c r="BS16" s="3"/>
      <c r="BT16" s="3"/>
      <c r="BU16" s="3"/>
      <c r="BV16" s="3">
        <f>'Scenario data'!BE8</f>
        <v>137.19999999999999</v>
      </c>
    </row>
    <row r="17" spans="1:74" x14ac:dyDescent="0.35">
      <c r="A17" s="289"/>
      <c r="C17" s="111"/>
      <c r="BV17" s="37"/>
    </row>
    <row r="18" spans="1:74" ht="15.75" customHeight="1" x14ac:dyDescent="0.35">
      <c r="A18" s="289"/>
      <c r="C18" s="111"/>
      <c r="E18" s="4"/>
      <c r="F18" s="1">
        <v>1971</v>
      </c>
      <c r="G18" s="1">
        <v>1972</v>
      </c>
      <c r="H18" s="1">
        <v>1973</v>
      </c>
      <c r="I18" s="1">
        <v>1974</v>
      </c>
      <c r="J18" s="1">
        <v>1975</v>
      </c>
      <c r="K18" s="1">
        <v>1976</v>
      </c>
      <c r="L18" s="1">
        <v>1977</v>
      </c>
      <c r="M18" s="1">
        <v>1978</v>
      </c>
      <c r="N18" s="1">
        <v>1979</v>
      </c>
      <c r="O18" s="1">
        <v>1980</v>
      </c>
      <c r="P18" s="1">
        <v>1981</v>
      </c>
      <c r="Q18" s="1">
        <v>1982</v>
      </c>
      <c r="R18" s="1">
        <v>1983</v>
      </c>
      <c r="S18" s="1">
        <v>1984</v>
      </c>
      <c r="T18" s="1">
        <v>1985</v>
      </c>
      <c r="U18" s="1">
        <v>1986</v>
      </c>
      <c r="V18" s="1">
        <v>1987</v>
      </c>
      <c r="W18" s="1">
        <v>1988</v>
      </c>
      <c r="X18" s="1">
        <v>1989</v>
      </c>
      <c r="Y18" s="1">
        <v>1990</v>
      </c>
      <c r="Z18" s="1">
        <v>1991</v>
      </c>
      <c r="AA18" s="1">
        <v>1992</v>
      </c>
      <c r="AB18" s="1">
        <v>1993</v>
      </c>
      <c r="AC18" s="1">
        <v>1994</v>
      </c>
      <c r="AD18" s="1">
        <v>1995</v>
      </c>
      <c r="AE18" s="1">
        <v>1996</v>
      </c>
      <c r="AF18" s="1">
        <v>1997</v>
      </c>
      <c r="AG18" s="1">
        <v>1998</v>
      </c>
      <c r="AH18" s="1">
        <v>1999</v>
      </c>
      <c r="AI18" s="1">
        <v>2000</v>
      </c>
      <c r="AJ18" s="1">
        <v>2001</v>
      </c>
      <c r="AK18" s="1">
        <v>2002</v>
      </c>
      <c r="AL18" s="1">
        <v>2003</v>
      </c>
      <c r="AM18" s="1">
        <v>2004</v>
      </c>
      <c r="AN18" s="1">
        <v>2005</v>
      </c>
      <c r="AO18" s="1">
        <v>2006</v>
      </c>
      <c r="AP18" s="1">
        <v>2007</v>
      </c>
      <c r="AQ18" s="1">
        <v>2008</v>
      </c>
      <c r="AR18" s="1">
        <v>2009</v>
      </c>
      <c r="AS18" s="1">
        <v>2010</v>
      </c>
      <c r="AT18" s="1">
        <v>2011</v>
      </c>
      <c r="AU18" s="1">
        <v>2012</v>
      </c>
      <c r="AV18" s="1">
        <v>2013</v>
      </c>
      <c r="AW18" s="1">
        <v>2014</v>
      </c>
      <c r="AX18" s="1">
        <v>2015</v>
      </c>
      <c r="AY18" s="1">
        <v>2016</v>
      </c>
      <c r="AZ18" s="1">
        <v>2017</v>
      </c>
      <c r="BA18" s="1">
        <v>2018</v>
      </c>
      <c r="BB18" s="1">
        <v>2019</v>
      </c>
      <c r="BC18" s="1">
        <v>2020</v>
      </c>
      <c r="BD18" s="1">
        <v>2021</v>
      </c>
      <c r="BE18" s="1">
        <v>2022</v>
      </c>
      <c r="BF18" s="1">
        <v>2023</v>
      </c>
      <c r="BG18" s="1">
        <v>2024</v>
      </c>
      <c r="BH18" s="1">
        <v>2025</v>
      </c>
      <c r="BI18" s="1">
        <v>2026</v>
      </c>
      <c r="BJ18" s="1">
        <v>2027</v>
      </c>
      <c r="BK18" s="1">
        <v>2028</v>
      </c>
      <c r="BL18" s="1">
        <v>2029</v>
      </c>
      <c r="BM18" s="1">
        <v>2030</v>
      </c>
      <c r="BN18" s="1">
        <v>2031</v>
      </c>
      <c r="BO18" s="1">
        <v>2032</v>
      </c>
      <c r="BP18" s="1">
        <v>2033</v>
      </c>
      <c r="BQ18" s="1">
        <v>2034</v>
      </c>
      <c r="BR18" s="1">
        <v>2035</v>
      </c>
      <c r="BS18" s="1">
        <v>2036</v>
      </c>
      <c r="BT18" s="1">
        <v>2037</v>
      </c>
      <c r="BU18" s="1">
        <v>2038</v>
      </c>
      <c r="BV18" s="1">
        <v>2039</v>
      </c>
    </row>
    <row r="19" spans="1:74" x14ac:dyDescent="0.35">
      <c r="A19" s="289"/>
      <c r="B19" s="63" t="s">
        <v>252</v>
      </c>
      <c r="C19" s="108" t="s">
        <v>0</v>
      </c>
      <c r="D19" s="40" t="s">
        <v>126</v>
      </c>
      <c r="E19" t="s">
        <v>4</v>
      </c>
      <c r="F19">
        <v>425</v>
      </c>
      <c r="L19">
        <v>459</v>
      </c>
      <c r="U19" s="3">
        <v>526</v>
      </c>
      <c r="AE19" s="3">
        <f>AE4*(AM19/AM4)</f>
        <v>584.32708688245316</v>
      </c>
      <c r="AM19" s="3">
        <f>AM4*(AR19/AR4)</f>
        <v>641.59114139693361</v>
      </c>
      <c r="AR19">
        <v>686</v>
      </c>
      <c r="AW19">
        <v>713</v>
      </c>
      <c r="BA19">
        <v>719</v>
      </c>
    </row>
    <row r="20" spans="1:74" x14ac:dyDescent="0.35">
      <c r="A20" s="289"/>
      <c r="B20" s="63" t="s">
        <v>252</v>
      </c>
      <c r="C20" s="108" t="s">
        <v>0</v>
      </c>
      <c r="D20" s="40" t="s">
        <v>126</v>
      </c>
      <c r="E20" t="s">
        <v>5</v>
      </c>
      <c r="F20">
        <v>448</v>
      </c>
      <c r="L20">
        <v>499</v>
      </c>
      <c r="U20" s="3">
        <v>561</v>
      </c>
      <c r="AE20" s="3">
        <f>AE5*(AM20/AM5)</f>
        <v>540.88276836158184</v>
      </c>
      <c r="AM20" s="3">
        <f t="shared" ref="AM20:AM21" si="0">AM5*(AR20/AR5)</f>
        <v>520.64830508474574</v>
      </c>
      <c r="AR20">
        <v>551</v>
      </c>
      <c r="AW20">
        <v>572</v>
      </c>
      <c r="BA20">
        <v>586</v>
      </c>
    </row>
    <row r="21" spans="1:74" x14ac:dyDescent="0.35">
      <c r="A21" s="289"/>
      <c r="B21" s="63" t="s">
        <v>252</v>
      </c>
      <c r="C21" s="108" t="s">
        <v>0</v>
      </c>
      <c r="D21" s="40" t="s">
        <v>126</v>
      </c>
      <c r="E21" t="s">
        <v>6</v>
      </c>
      <c r="F21">
        <v>185</v>
      </c>
      <c r="L21">
        <v>213</v>
      </c>
      <c r="U21" s="3">
        <f>186+49</f>
        <v>235</v>
      </c>
      <c r="AE21" s="3">
        <f>AE6*(AM21/AM6)</f>
        <v>273.042194092827</v>
      </c>
      <c r="AM21" s="3">
        <f t="shared" si="0"/>
        <v>301.24050632911394</v>
      </c>
      <c r="AR21">
        <f>257+69</f>
        <v>326</v>
      </c>
      <c r="AW21">
        <f>269+70</f>
        <v>339</v>
      </c>
      <c r="BA21">
        <f>277+72</f>
        <v>349</v>
      </c>
    </row>
    <row r="22" spans="1:74" x14ac:dyDescent="0.35">
      <c r="A22" s="289"/>
      <c r="B22" s="63"/>
      <c r="C22" s="40"/>
      <c r="AE22" s="3"/>
      <c r="AM22" s="3"/>
    </row>
    <row r="23" spans="1:74" ht="15.65" customHeight="1" x14ac:dyDescent="0.35">
      <c r="A23" s="289"/>
      <c r="B23" s="63"/>
      <c r="C23" s="40"/>
      <c r="E23" s="4"/>
      <c r="F23" s="1">
        <v>1971</v>
      </c>
      <c r="G23" s="1">
        <v>1972</v>
      </c>
      <c r="H23" s="1">
        <v>1973</v>
      </c>
      <c r="I23" s="1">
        <v>1974</v>
      </c>
      <c r="J23" s="1">
        <v>1975</v>
      </c>
      <c r="K23" s="1">
        <v>1976</v>
      </c>
      <c r="L23" s="1">
        <v>1977</v>
      </c>
      <c r="M23" s="1">
        <v>1978</v>
      </c>
      <c r="N23" s="1">
        <v>1979</v>
      </c>
      <c r="O23" s="1">
        <v>1980</v>
      </c>
      <c r="P23" s="1">
        <v>1981</v>
      </c>
      <c r="Q23" s="1">
        <v>1982</v>
      </c>
      <c r="R23" s="1">
        <v>1983</v>
      </c>
      <c r="S23" s="1">
        <v>1984</v>
      </c>
      <c r="T23" s="1">
        <v>1985</v>
      </c>
      <c r="U23" s="1">
        <v>1986</v>
      </c>
      <c r="V23" s="1">
        <v>1987</v>
      </c>
      <c r="W23" s="1">
        <v>1988</v>
      </c>
      <c r="X23" s="1">
        <v>1989</v>
      </c>
      <c r="Y23" s="1">
        <v>1990</v>
      </c>
      <c r="Z23" s="1">
        <v>1991</v>
      </c>
      <c r="AA23" s="1">
        <v>1992</v>
      </c>
      <c r="AB23" s="1">
        <v>1993</v>
      </c>
      <c r="AC23" s="1">
        <v>1994</v>
      </c>
      <c r="AD23" s="1">
        <v>1995</v>
      </c>
      <c r="AE23" s="180">
        <v>1996</v>
      </c>
      <c r="AF23" s="1">
        <v>1997</v>
      </c>
      <c r="AG23" s="1">
        <v>1998</v>
      </c>
      <c r="AH23" s="1">
        <v>1999</v>
      </c>
      <c r="AI23" s="1">
        <v>2000</v>
      </c>
      <c r="AJ23" s="1">
        <v>2001</v>
      </c>
      <c r="AK23" s="1">
        <v>2002</v>
      </c>
      <c r="AL23" s="1">
        <v>2003</v>
      </c>
      <c r="AM23" s="1">
        <v>2004</v>
      </c>
      <c r="AN23" s="1">
        <v>2005</v>
      </c>
      <c r="AO23" s="1">
        <v>2006</v>
      </c>
      <c r="AP23" s="1">
        <v>2007</v>
      </c>
      <c r="AQ23" s="1">
        <v>2008</v>
      </c>
      <c r="AR23" s="1">
        <v>2009</v>
      </c>
      <c r="AS23" s="1">
        <v>2010</v>
      </c>
      <c r="AT23" s="1">
        <v>2011</v>
      </c>
      <c r="AU23" s="1">
        <v>2012</v>
      </c>
      <c r="AV23" s="1">
        <v>2013</v>
      </c>
      <c r="AW23" s="1">
        <v>2014</v>
      </c>
      <c r="AX23" s="1">
        <v>2015</v>
      </c>
      <c r="AY23" s="1">
        <v>2016</v>
      </c>
      <c r="AZ23" s="1">
        <v>2017</v>
      </c>
      <c r="BA23" s="1">
        <v>2018</v>
      </c>
      <c r="BB23" s="1">
        <v>2019</v>
      </c>
      <c r="BC23" s="1">
        <v>2020</v>
      </c>
      <c r="BD23" s="1">
        <v>2021</v>
      </c>
      <c r="BE23" s="1">
        <v>2022</v>
      </c>
      <c r="BF23" s="1">
        <v>2023</v>
      </c>
      <c r="BG23" s="1">
        <v>2024</v>
      </c>
      <c r="BH23" s="1">
        <v>2025</v>
      </c>
      <c r="BI23" s="1">
        <v>2026</v>
      </c>
      <c r="BJ23" s="1">
        <v>2027</v>
      </c>
      <c r="BK23" s="1">
        <v>2028</v>
      </c>
      <c r="BL23" s="1">
        <v>2029</v>
      </c>
      <c r="BM23" s="1">
        <v>2030</v>
      </c>
      <c r="BN23" s="1">
        <v>2031</v>
      </c>
      <c r="BO23" s="1">
        <v>2032</v>
      </c>
      <c r="BP23" s="1">
        <v>2033</v>
      </c>
      <c r="BQ23" s="1">
        <v>2034</v>
      </c>
      <c r="BR23" s="1">
        <v>2035</v>
      </c>
      <c r="BS23" s="1">
        <v>2036</v>
      </c>
      <c r="BT23" s="1">
        <v>2037</v>
      </c>
      <c r="BU23" s="1">
        <v>2038</v>
      </c>
      <c r="BV23" s="1">
        <v>2039</v>
      </c>
    </row>
    <row r="24" spans="1:74" x14ac:dyDescent="0.35">
      <c r="A24" s="289"/>
      <c r="B24" s="63" t="s">
        <v>252</v>
      </c>
      <c r="C24" s="108" t="s">
        <v>2</v>
      </c>
      <c r="D24" s="40" t="s">
        <v>126</v>
      </c>
      <c r="E24" t="s">
        <v>4</v>
      </c>
      <c r="F24">
        <v>261</v>
      </c>
      <c r="L24">
        <v>286</v>
      </c>
      <c r="U24" s="3">
        <v>289.97800000000001</v>
      </c>
      <c r="V24" s="6"/>
      <c r="AE24" s="3">
        <f>AE4*(AM24/AM4)</f>
        <v>415.67291311754684</v>
      </c>
      <c r="AM24" s="3">
        <f>AM4*(AR24/AR4)</f>
        <v>456.40885860306645</v>
      </c>
      <c r="AR24">
        <v>488</v>
      </c>
      <c r="AW24">
        <v>530</v>
      </c>
      <c r="BA24">
        <v>563</v>
      </c>
    </row>
    <row r="25" spans="1:74" x14ac:dyDescent="0.35">
      <c r="A25" s="289"/>
      <c r="B25" s="63" t="s">
        <v>252</v>
      </c>
      <c r="C25" s="108" t="s">
        <v>2</v>
      </c>
      <c r="D25" s="40" t="s">
        <v>126</v>
      </c>
      <c r="E25" t="s">
        <v>5</v>
      </c>
      <c r="F25">
        <v>120</v>
      </c>
      <c r="L25">
        <v>114</v>
      </c>
      <c r="U25" s="3">
        <v>121.187</v>
      </c>
      <c r="AE25" s="3">
        <f>AE5*(AM25/AM5)</f>
        <v>153.13559322033899</v>
      </c>
      <c r="AM25" s="3">
        <f t="shared" ref="AM25:AM26" si="1">AM5*(AR25/AR5)</f>
        <v>147.40677966101694</v>
      </c>
      <c r="AR25">
        <v>156</v>
      </c>
      <c r="AW25">
        <v>168</v>
      </c>
      <c r="BA25">
        <v>177</v>
      </c>
    </row>
    <row r="26" spans="1:74" x14ac:dyDescent="0.35">
      <c r="A26" s="289"/>
      <c r="B26" s="63" t="s">
        <v>252</v>
      </c>
      <c r="C26" s="108" t="s">
        <v>2</v>
      </c>
      <c r="D26" s="40" t="s">
        <v>126</v>
      </c>
      <c r="E26" t="s">
        <v>6</v>
      </c>
      <c r="F26">
        <v>81</v>
      </c>
      <c r="L26">
        <v>89</v>
      </c>
      <c r="U26" s="3">
        <f>7.341+80.087+9.716</f>
        <v>97.143999999999991</v>
      </c>
      <c r="AE26" s="3">
        <f>AE6*(AM26/AM6)</f>
        <v>124.79535864978902</v>
      </c>
      <c r="AM26" s="3">
        <f t="shared" si="1"/>
        <v>137.68354430379748</v>
      </c>
      <c r="AR26">
        <f>135+14</f>
        <v>149</v>
      </c>
      <c r="AW26">
        <f>142+11</f>
        <v>153</v>
      </c>
      <c r="BA26">
        <f>142+12</f>
        <v>154</v>
      </c>
    </row>
    <row r="27" spans="1:74" x14ac:dyDescent="0.35">
      <c r="AE27" s="3"/>
      <c r="AM27" s="3"/>
    </row>
    <row r="28" spans="1:74" x14ac:dyDescent="0.35">
      <c r="A28" s="290" t="s">
        <v>141</v>
      </c>
      <c r="B28" s="63" t="s">
        <v>247</v>
      </c>
      <c r="D28" s="40" t="s">
        <v>248</v>
      </c>
      <c r="E28" s="32"/>
      <c r="F28" s="32">
        <v>0.14000000000000001</v>
      </c>
      <c r="G28" s="32"/>
      <c r="H28" s="32"/>
      <c r="I28" s="32"/>
      <c r="J28" s="32"/>
      <c r="K28" s="32"/>
      <c r="L28" s="32">
        <v>0.18</v>
      </c>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M28" s="6"/>
    </row>
    <row r="29" spans="1:74" x14ac:dyDescent="0.35">
      <c r="A29" s="290"/>
      <c r="B29" s="63" t="s">
        <v>247</v>
      </c>
      <c r="D29" s="40" t="s">
        <v>248</v>
      </c>
      <c r="E29" s="32"/>
      <c r="F29" s="32">
        <v>0.86</v>
      </c>
      <c r="G29" s="32"/>
      <c r="H29" s="32"/>
      <c r="I29" s="32"/>
      <c r="J29" s="32"/>
      <c r="K29" s="32"/>
      <c r="L29" s="32">
        <v>0.82</v>
      </c>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row>
    <row r="30" spans="1:74" x14ac:dyDescent="0.35">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row>
    <row r="31" spans="1:74" s="1" customFormat="1" ht="15.75" customHeight="1" x14ac:dyDescent="0.35">
      <c r="A31" s="289" t="s">
        <v>72</v>
      </c>
      <c r="D31" s="40"/>
      <c r="E31" s="33"/>
      <c r="F31" s="33">
        <v>1971</v>
      </c>
      <c r="G31" s="33">
        <v>1972</v>
      </c>
      <c r="H31" s="33">
        <v>1973</v>
      </c>
      <c r="I31" s="33">
        <v>1974</v>
      </c>
      <c r="J31" s="33">
        <v>1975</v>
      </c>
      <c r="K31" s="33">
        <v>1976</v>
      </c>
      <c r="L31" s="33">
        <v>1977</v>
      </c>
      <c r="M31" s="33">
        <v>1978</v>
      </c>
      <c r="N31" s="33">
        <v>1979</v>
      </c>
      <c r="O31" s="33">
        <v>1980</v>
      </c>
      <c r="P31" s="33">
        <v>1981</v>
      </c>
      <c r="Q31" s="33">
        <v>1982</v>
      </c>
      <c r="R31" s="33">
        <v>1983</v>
      </c>
      <c r="S31" s="33">
        <v>1984</v>
      </c>
      <c r="T31" s="33">
        <v>1985</v>
      </c>
      <c r="U31" s="33">
        <v>1986</v>
      </c>
      <c r="V31" s="33">
        <v>1987</v>
      </c>
      <c r="W31" s="33">
        <v>1988</v>
      </c>
      <c r="X31" s="33">
        <v>1989</v>
      </c>
      <c r="Y31" s="33">
        <v>1990</v>
      </c>
      <c r="Z31" s="33">
        <v>1991</v>
      </c>
      <c r="AA31" s="33">
        <v>1992</v>
      </c>
      <c r="AB31" s="33">
        <v>1993</v>
      </c>
      <c r="AC31" s="33">
        <v>1994</v>
      </c>
      <c r="AD31" s="33">
        <v>1995</v>
      </c>
      <c r="AE31" s="33">
        <v>1996</v>
      </c>
      <c r="AF31" s="33">
        <v>1997</v>
      </c>
      <c r="AG31" s="33">
        <v>1998</v>
      </c>
      <c r="AH31" s="33">
        <v>1999</v>
      </c>
      <c r="AI31" s="33">
        <v>2000</v>
      </c>
      <c r="AJ31" s="33">
        <v>2001</v>
      </c>
      <c r="AK31" s="33">
        <v>2002</v>
      </c>
      <c r="AL31" s="1">
        <v>2003</v>
      </c>
      <c r="AM31" s="1">
        <v>2004</v>
      </c>
      <c r="AN31" s="1">
        <v>2005</v>
      </c>
      <c r="AO31" s="1">
        <v>2006</v>
      </c>
      <c r="AP31" s="1">
        <v>2007</v>
      </c>
      <c r="AQ31" s="1">
        <v>2008</v>
      </c>
      <c r="AR31" s="1">
        <v>2009</v>
      </c>
      <c r="AS31" s="1">
        <v>2010</v>
      </c>
      <c r="AT31" s="1">
        <v>2011</v>
      </c>
      <c r="AU31" s="1">
        <v>2012</v>
      </c>
      <c r="AV31" s="1">
        <v>2013</v>
      </c>
      <c r="AW31" s="1">
        <v>2014</v>
      </c>
      <c r="AX31" s="1">
        <v>2015</v>
      </c>
      <c r="AY31" s="1">
        <v>2016</v>
      </c>
      <c r="AZ31" s="1">
        <v>2017</v>
      </c>
      <c r="BA31" s="1">
        <v>2018</v>
      </c>
      <c r="BB31" s="1">
        <v>2019</v>
      </c>
      <c r="BC31" s="1">
        <v>2020</v>
      </c>
      <c r="BD31" s="1">
        <v>2021</v>
      </c>
      <c r="BE31" s="1">
        <v>2022</v>
      </c>
      <c r="BF31" s="1">
        <v>2023</v>
      </c>
      <c r="BG31" s="1">
        <v>2024</v>
      </c>
      <c r="BH31" s="1">
        <v>2025</v>
      </c>
      <c r="BI31" s="1">
        <v>2026</v>
      </c>
      <c r="BJ31" s="1">
        <v>2027</v>
      </c>
      <c r="BK31" s="1">
        <v>2028</v>
      </c>
      <c r="BL31" s="1">
        <v>2029</v>
      </c>
      <c r="BM31" s="1">
        <v>2030</v>
      </c>
      <c r="BN31" s="1">
        <v>2031</v>
      </c>
      <c r="BO31" s="1">
        <v>2032</v>
      </c>
      <c r="BP31" s="1">
        <v>2033</v>
      </c>
      <c r="BQ31" s="1">
        <v>2034</v>
      </c>
      <c r="BR31" s="1">
        <v>2035</v>
      </c>
      <c r="BS31" s="1">
        <v>2036</v>
      </c>
      <c r="BT31" s="1">
        <v>2037</v>
      </c>
      <c r="BU31" s="1">
        <v>2038</v>
      </c>
      <c r="BV31" s="1">
        <v>2039</v>
      </c>
    </row>
    <row r="32" spans="1:74" x14ac:dyDescent="0.35">
      <c r="A32" s="289"/>
      <c r="B32" t="s">
        <v>250</v>
      </c>
      <c r="C32" t="s">
        <v>0</v>
      </c>
      <c r="D32" s="40" t="s">
        <v>8</v>
      </c>
      <c r="E32" t="s">
        <v>4</v>
      </c>
      <c r="F32" s="34">
        <f>F19*F29</f>
        <v>365.5</v>
      </c>
      <c r="G32" s="34"/>
      <c r="H32" s="34"/>
      <c r="I32" s="34"/>
      <c r="J32" s="34"/>
      <c r="K32" s="34"/>
      <c r="L32" s="34">
        <f>L19*L29</f>
        <v>376.38</v>
      </c>
      <c r="M32" s="34"/>
      <c r="N32" s="34"/>
      <c r="O32" s="34"/>
      <c r="P32" s="34"/>
      <c r="Q32" s="34"/>
      <c r="R32" s="34"/>
      <c r="S32" s="34"/>
      <c r="T32" s="34"/>
      <c r="U32" s="34">
        <f>U19*(AE32/AE19)</f>
        <v>404.99935743227815</v>
      </c>
      <c r="V32" s="34"/>
      <c r="W32" s="34"/>
      <c r="X32" s="34"/>
      <c r="Y32" s="34"/>
      <c r="Z32" s="34"/>
      <c r="AA32" s="34"/>
      <c r="AB32" s="34"/>
      <c r="AC32" s="34"/>
      <c r="AD32" s="34"/>
      <c r="AE32" s="34">
        <f>AE19*(AM32/AM19)</f>
        <v>449.90892531876136</v>
      </c>
      <c r="AF32" s="34"/>
      <c r="AG32" s="34"/>
      <c r="AH32" s="34"/>
      <c r="AI32" s="34"/>
      <c r="AJ32" s="34"/>
      <c r="AK32" s="34"/>
      <c r="AL32" s="6"/>
      <c r="AM32" s="6">
        <v>494</v>
      </c>
      <c r="AN32" s="6"/>
      <c r="AO32" s="6"/>
      <c r="AP32" s="6"/>
      <c r="AQ32" s="6"/>
      <c r="AR32" s="6">
        <v>529</v>
      </c>
      <c r="AS32" s="6"/>
      <c r="AT32" s="6"/>
      <c r="AU32" s="6"/>
      <c r="AV32" s="6"/>
      <c r="AW32" s="6">
        <v>541</v>
      </c>
      <c r="AX32" s="6"/>
      <c r="AY32" s="6"/>
      <c r="AZ32" s="6"/>
      <c r="BA32" s="6">
        <v>534</v>
      </c>
      <c r="BB32" s="6"/>
      <c r="BC32" s="6"/>
      <c r="BD32" s="6"/>
      <c r="BE32" s="6"/>
      <c r="BF32" s="6"/>
      <c r="BG32" s="6"/>
      <c r="BH32" s="6"/>
      <c r="BI32" s="6"/>
      <c r="BJ32" s="6"/>
      <c r="BK32" s="6"/>
      <c r="BL32" s="6">
        <f>BL9*($BA32/($BA37+$BA32))</f>
        <v>555.77860169491532</v>
      </c>
      <c r="BM32" s="6"/>
      <c r="BN32" s="6"/>
      <c r="BO32" s="6"/>
      <c r="BP32" s="6"/>
      <c r="BQ32" s="6"/>
      <c r="BR32" s="6"/>
      <c r="BS32" s="6"/>
      <c r="BT32" s="6"/>
      <c r="BU32" s="6"/>
      <c r="BV32" s="6">
        <f>BV9*($BA32/($BA37+$BA32))</f>
        <v>581.2341101694916</v>
      </c>
    </row>
    <row r="33" spans="1:91" ht="14.5" customHeight="1" x14ac:dyDescent="0.35">
      <c r="A33" s="289"/>
      <c r="B33" t="s">
        <v>250</v>
      </c>
      <c r="C33" t="s">
        <v>0</v>
      </c>
      <c r="D33" s="40" t="s">
        <v>8</v>
      </c>
      <c r="E33" t="s">
        <v>5</v>
      </c>
      <c r="F33" s="34">
        <f>F20*F29</f>
        <v>385.28</v>
      </c>
      <c r="G33" s="34"/>
      <c r="H33" s="34"/>
      <c r="I33" s="34"/>
      <c r="J33" s="34"/>
      <c r="K33" s="34"/>
      <c r="L33" s="34">
        <f>L20*L29</f>
        <v>409.17999999999995</v>
      </c>
      <c r="M33" s="34"/>
      <c r="N33" s="34"/>
      <c r="O33" s="34"/>
      <c r="P33" s="34"/>
      <c r="Q33" s="34"/>
      <c r="R33" s="34"/>
      <c r="S33" s="34"/>
      <c r="T33" s="34"/>
      <c r="U33" s="34">
        <f>U20*(AE33/AE20)</f>
        <v>484.55300350768681</v>
      </c>
      <c r="V33" s="34"/>
      <c r="W33" s="34"/>
      <c r="X33" s="34"/>
      <c r="Y33" s="34"/>
      <c r="Z33" s="34"/>
      <c r="AA33" s="34"/>
      <c r="AB33" s="34"/>
      <c r="AC33" s="34"/>
      <c r="AD33" s="34"/>
      <c r="AE33" s="34">
        <f>AE20*(AM33/AM20)</f>
        <v>467.17713004484295</v>
      </c>
      <c r="AF33" s="34"/>
      <c r="AG33" s="34"/>
      <c r="AH33" s="34"/>
      <c r="AI33" s="34"/>
      <c r="AJ33" s="34"/>
      <c r="AK33" s="34"/>
      <c r="AL33" s="6"/>
      <c r="AM33" s="6">
        <v>449.7</v>
      </c>
      <c r="AN33" s="6"/>
      <c r="AO33" s="6"/>
      <c r="AP33" s="6"/>
      <c r="AQ33" s="6"/>
      <c r="AR33" s="6">
        <v>471</v>
      </c>
      <c r="AS33" s="6"/>
      <c r="AT33" s="6"/>
      <c r="AU33" s="6"/>
      <c r="AV33" s="6"/>
      <c r="AW33" s="6">
        <v>476</v>
      </c>
      <c r="AX33" s="6"/>
      <c r="AY33" s="6"/>
      <c r="AZ33" s="6"/>
      <c r="BA33" s="6">
        <v>476</v>
      </c>
      <c r="BB33" s="6"/>
      <c r="BC33" s="6"/>
      <c r="BD33" s="6"/>
      <c r="BE33" s="6"/>
      <c r="BF33" s="6"/>
      <c r="BG33" s="6"/>
      <c r="BH33" s="6"/>
      <c r="BI33" s="6"/>
      <c r="BJ33" s="6"/>
      <c r="BK33" s="6"/>
      <c r="BL33" s="6">
        <f>BL10*($BA33/($BA38+$BA33))</f>
        <v>512.17600000000004</v>
      </c>
      <c r="BM33" s="6"/>
      <c r="BN33" s="6"/>
      <c r="BO33" s="6"/>
      <c r="BP33" s="6"/>
      <c r="BQ33" s="6"/>
      <c r="BR33" s="6"/>
      <c r="BS33" s="6"/>
      <c r="BT33" s="6"/>
      <c r="BU33" s="6"/>
      <c r="BV33" s="6">
        <f>BV10*($BA33/($BA38+$BA33))</f>
        <v>533.12</v>
      </c>
    </row>
    <row r="34" spans="1:91" ht="14.5" customHeight="1" x14ac:dyDescent="0.35">
      <c r="A34" s="289"/>
      <c r="B34" t="s">
        <v>250</v>
      </c>
      <c r="C34" t="s">
        <v>0</v>
      </c>
      <c r="D34" s="40" t="s">
        <v>8</v>
      </c>
      <c r="E34" t="s">
        <v>6</v>
      </c>
      <c r="F34" s="34">
        <f>F21*F29</f>
        <v>159.1</v>
      </c>
      <c r="G34" s="34"/>
      <c r="H34" s="34"/>
      <c r="I34" s="34"/>
      <c r="J34" s="34"/>
      <c r="K34" s="34"/>
      <c r="L34" s="34">
        <f>L21*L29</f>
        <v>174.66</v>
      </c>
      <c r="M34" s="34"/>
      <c r="N34" s="34"/>
      <c r="O34" s="34"/>
      <c r="P34" s="34"/>
      <c r="Q34" s="34"/>
      <c r="R34" s="34"/>
      <c r="S34" s="34"/>
      <c r="T34" s="34"/>
      <c r="U34" s="34">
        <f>U21*(AE34/AE21)</f>
        <v>176.11084460879064</v>
      </c>
      <c r="V34" s="34"/>
      <c r="W34" s="34"/>
      <c r="X34" s="34"/>
      <c r="Y34" s="34"/>
      <c r="Z34" s="34"/>
      <c r="AA34" s="34"/>
      <c r="AB34" s="34"/>
      <c r="AC34" s="34"/>
      <c r="AD34" s="34"/>
      <c r="AE34" s="34">
        <f>AE21*(AM34/AM21)</f>
        <v>204.61996347031962</v>
      </c>
      <c r="AF34" s="34"/>
      <c r="AG34" s="34"/>
      <c r="AH34" s="34"/>
      <c r="AI34" s="34"/>
      <c r="AJ34" s="34"/>
      <c r="AK34" s="34"/>
      <c r="AL34" s="6"/>
      <c r="AM34" s="6">
        <f>81.2+88.31+56.242</f>
        <v>225.75199999999998</v>
      </c>
      <c r="AN34" s="6"/>
      <c r="AO34" s="6"/>
      <c r="AP34" s="6"/>
      <c r="AQ34" s="6"/>
      <c r="AR34" s="6">
        <v>250</v>
      </c>
      <c r="AS34" s="6"/>
      <c r="AT34" s="6"/>
      <c r="AU34" s="6"/>
      <c r="AV34" s="6"/>
      <c r="AW34" s="6">
        <v>268</v>
      </c>
      <c r="AX34" s="6"/>
      <c r="AY34" s="6"/>
      <c r="AZ34" s="6"/>
      <c r="BA34" s="6">
        <f>107+92+65</f>
        <v>264</v>
      </c>
      <c r="BB34" s="6"/>
      <c r="BC34" s="6"/>
      <c r="BD34" s="6"/>
      <c r="BE34" s="6"/>
      <c r="BF34" s="6"/>
      <c r="BG34" s="6"/>
      <c r="BH34" s="6"/>
      <c r="BI34" s="6"/>
      <c r="BJ34" s="6"/>
      <c r="BK34" s="6"/>
      <c r="BL34" s="6">
        <f>BL11*($BA34/($BA39+$BA34))</f>
        <v>271.59553072625698</v>
      </c>
      <c r="BM34" s="6"/>
      <c r="BN34" s="6"/>
      <c r="BO34" s="6"/>
      <c r="BP34" s="6"/>
      <c r="BQ34" s="6"/>
      <c r="BR34" s="6"/>
      <c r="BS34" s="6"/>
      <c r="BT34" s="6"/>
      <c r="BU34" s="6"/>
      <c r="BV34" s="6">
        <f>BV11*($BA34/($BA39+$BA34))</f>
        <v>293.20223463687154</v>
      </c>
    </row>
    <row r="35" spans="1:91" ht="14.5" customHeight="1" x14ac:dyDescent="0.35">
      <c r="A35" s="289"/>
      <c r="E35" s="32"/>
      <c r="F35" s="32"/>
      <c r="G35" s="32"/>
      <c r="H35" s="32"/>
      <c r="I35" s="32"/>
      <c r="J35" s="32"/>
      <c r="K35" s="32"/>
      <c r="L35" s="32"/>
      <c r="M35" s="32"/>
      <c r="N35" s="32"/>
      <c r="O35" s="32"/>
      <c r="P35" s="32"/>
      <c r="Q35" s="32"/>
      <c r="R35" s="32"/>
      <c r="S35" s="32"/>
      <c r="T35" s="32"/>
      <c r="U35" s="34"/>
      <c r="V35" s="32"/>
      <c r="W35" s="32"/>
      <c r="X35" s="34"/>
      <c r="Y35" s="32"/>
      <c r="Z35" s="32"/>
      <c r="AA35" s="32"/>
      <c r="AB35" s="32"/>
      <c r="AC35" s="32"/>
      <c r="AD35" s="32"/>
      <c r="AE35" s="32"/>
      <c r="AF35" s="32"/>
      <c r="AG35" s="32"/>
      <c r="AH35" s="32"/>
      <c r="AI35" s="32"/>
      <c r="AJ35" s="32"/>
      <c r="AK35" s="32"/>
      <c r="AN35" s="6"/>
    </row>
    <row r="36" spans="1:91" ht="14.5" customHeight="1" x14ac:dyDescent="0.35">
      <c r="A36" s="289"/>
      <c r="F36" s="33">
        <v>1971</v>
      </c>
      <c r="G36" s="33">
        <v>1972</v>
      </c>
      <c r="H36" s="33">
        <v>1973</v>
      </c>
      <c r="I36" s="33">
        <v>1974</v>
      </c>
      <c r="J36" s="33">
        <v>1975</v>
      </c>
      <c r="K36" s="33">
        <v>1976</v>
      </c>
      <c r="L36" s="33">
        <v>1977</v>
      </c>
      <c r="M36" s="33">
        <v>1978</v>
      </c>
      <c r="N36" s="33">
        <v>1979</v>
      </c>
      <c r="O36" s="33">
        <v>1980</v>
      </c>
      <c r="P36" s="33">
        <v>1981</v>
      </c>
      <c r="Q36" s="33">
        <v>1982</v>
      </c>
      <c r="R36" s="33">
        <v>1983</v>
      </c>
      <c r="S36" s="33">
        <v>1984</v>
      </c>
      <c r="T36" s="33">
        <v>1985</v>
      </c>
      <c r="U36" s="33">
        <v>1986</v>
      </c>
      <c r="V36" s="33">
        <v>1987</v>
      </c>
      <c r="W36" s="33">
        <v>1988</v>
      </c>
      <c r="X36" s="33">
        <v>1989</v>
      </c>
      <c r="Y36" s="33">
        <v>1990</v>
      </c>
      <c r="Z36" s="33">
        <v>1991</v>
      </c>
      <c r="AA36" s="33">
        <v>1992</v>
      </c>
      <c r="AB36" s="33">
        <v>1993</v>
      </c>
      <c r="AC36" s="33">
        <v>1994</v>
      </c>
      <c r="AD36" s="33">
        <v>1995</v>
      </c>
      <c r="AE36" s="33">
        <v>1996</v>
      </c>
      <c r="AF36" s="33">
        <v>1997</v>
      </c>
      <c r="AG36" s="33">
        <v>1998</v>
      </c>
      <c r="AH36" s="33">
        <v>1999</v>
      </c>
      <c r="AI36" s="33">
        <v>2000</v>
      </c>
      <c r="AJ36" s="33">
        <v>2001</v>
      </c>
      <c r="AK36" s="33">
        <v>2002</v>
      </c>
      <c r="AL36" s="1">
        <v>2003</v>
      </c>
      <c r="AM36" s="1">
        <v>2004</v>
      </c>
      <c r="AN36" s="1">
        <v>2005</v>
      </c>
      <c r="AO36" s="1">
        <v>2006</v>
      </c>
      <c r="AP36" s="1">
        <v>2007</v>
      </c>
      <c r="AQ36" s="1">
        <v>2008</v>
      </c>
      <c r="AR36" s="1">
        <v>2009</v>
      </c>
      <c r="AS36" s="1">
        <v>2010</v>
      </c>
      <c r="AT36" s="1">
        <v>2011</v>
      </c>
      <c r="AU36" s="1">
        <v>2012</v>
      </c>
      <c r="AV36" s="1">
        <v>2013</v>
      </c>
      <c r="AW36" s="1">
        <v>2014</v>
      </c>
      <c r="AX36" s="1">
        <v>2015</v>
      </c>
      <c r="AY36" s="1">
        <v>2016</v>
      </c>
      <c r="AZ36" s="1">
        <v>2017</v>
      </c>
      <c r="BA36" s="1">
        <v>2018</v>
      </c>
      <c r="BB36" s="1">
        <v>2019</v>
      </c>
      <c r="BC36" s="1">
        <v>2020</v>
      </c>
      <c r="BD36" s="1">
        <v>2021</v>
      </c>
      <c r="BE36" s="1">
        <v>2022</v>
      </c>
      <c r="BF36" s="1">
        <v>2023</v>
      </c>
      <c r="BG36" s="1">
        <v>2024</v>
      </c>
      <c r="BH36" s="1">
        <v>2025</v>
      </c>
      <c r="BI36" s="1">
        <v>2026</v>
      </c>
      <c r="BJ36" s="1">
        <v>2027</v>
      </c>
      <c r="BK36" s="1">
        <v>2028</v>
      </c>
      <c r="BL36" s="1">
        <v>2029</v>
      </c>
      <c r="BM36" s="1">
        <v>2030</v>
      </c>
      <c r="BN36" s="1">
        <v>2031</v>
      </c>
      <c r="BO36" s="1">
        <v>2032</v>
      </c>
      <c r="BP36" s="1">
        <v>2033</v>
      </c>
      <c r="BQ36" s="1">
        <v>2034</v>
      </c>
      <c r="BR36" s="1">
        <v>2035</v>
      </c>
      <c r="BS36" s="1">
        <v>2036</v>
      </c>
      <c r="BT36" s="1">
        <v>2037</v>
      </c>
      <c r="BU36" s="1">
        <v>2038</v>
      </c>
      <c r="BV36" s="1">
        <v>2039</v>
      </c>
    </row>
    <row r="37" spans="1:91" ht="14.5" customHeight="1" x14ac:dyDescent="0.35">
      <c r="A37" s="289"/>
      <c r="B37" t="s">
        <v>250</v>
      </c>
      <c r="C37" t="s">
        <v>2</v>
      </c>
      <c r="D37" s="109" t="s">
        <v>8</v>
      </c>
      <c r="E37" t="s">
        <v>4</v>
      </c>
      <c r="F37" s="34">
        <f>F24*F29</f>
        <v>224.46</v>
      </c>
      <c r="G37" s="34"/>
      <c r="H37" s="34"/>
      <c r="I37" s="34"/>
      <c r="J37" s="34"/>
      <c r="K37" s="34"/>
      <c r="L37" s="34">
        <f>L24*L29</f>
        <v>234.51999999999998</v>
      </c>
      <c r="M37" s="34"/>
      <c r="N37" s="34"/>
      <c r="O37" s="34"/>
      <c r="P37" s="34"/>
      <c r="Q37" s="34"/>
      <c r="R37" s="34"/>
      <c r="S37" s="34"/>
      <c r="T37" s="34"/>
      <c r="U37" s="34">
        <f>U24*(AE37/AE24)</f>
        <v>213.36223021186061</v>
      </c>
      <c r="V37" s="34"/>
      <c r="W37" s="34"/>
      <c r="X37" s="34"/>
      <c r="Y37" s="34"/>
      <c r="Z37" s="34"/>
      <c r="AA37" s="34"/>
      <c r="AB37" s="34"/>
      <c r="AC37" s="34"/>
      <c r="AD37" s="34"/>
      <c r="AE37" s="34">
        <f>AE24*(AM37/AM24)</f>
        <v>305.84699453551912</v>
      </c>
      <c r="AF37" s="34"/>
      <c r="AG37" s="34"/>
      <c r="AH37" s="34"/>
      <c r="AI37" s="34"/>
      <c r="AJ37" s="34"/>
      <c r="AK37" s="34"/>
      <c r="AL37" s="6"/>
      <c r="AM37" s="6">
        <v>335.82</v>
      </c>
      <c r="AN37" s="6"/>
      <c r="AO37" s="6"/>
      <c r="AP37" s="6"/>
      <c r="AQ37" s="6"/>
      <c r="AR37" s="6">
        <v>354</v>
      </c>
      <c r="AS37" s="6"/>
      <c r="AT37" s="6"/>
      <c r="AU37" s="6"/>
      <c r="AV37" s="6"/>
      <c r="AW37" s="6">
        <v>387</v>
      </c>
      <c r="AX37" s="6"/>
      <c r="AY37" s="6"/>
      <c r="AZ37" s="6"/>
      <c r="BA37" s="6">
        <v>410</v>
      </c>
      <c r="BB37" s="6"/>
      <c r="BC37" s="6"/>
      <c r="BD37" s="6"/>
      <c r="BE37" s="6"/>
      <c r="BF37" s="6"/>
      <c r="BG37" s="6"/>
      <c r="BH37" s="6"/>
      <c r="BI37" s="6"/>
      <c r="BJ37" s="6"/>
      <c r="BK37" s="6"/>
      <c r="BL37" s="6">
        <f>BL9*($BA37/($BA37+$BA32))</f>
        <v>426.72139830508473</v>
      </c>
      <c r="BM37" s="6"/>
      <c r="BN37" s="6"/>
      <c r="BO37" s="6"/>
      <c r="BP37" s="6"/>
      <c r="BQ37" s="6"/>
      <c r="BR37" s="6"/>
      <c r="BS37" s="6"/>
      <c r="BT37" s="6"/>
      <c r="BU37" s="6"/>
      <c r="BV37" s="6">
        <f>BV9*($BA37/($BA37+$BA32))</f>
        <v>446.26588983050846</v>
      </c>
    </row>
    <row r="38" spans="1:91" ht="14.5" customHeight="1" x14ac:dyDescent="0.35">
      <c r="A38" s="289"/>
      <c r="B38" t="s">
        <v>250</v>
      </c>
      <c r="C38" t="s">
        <v>2</v>
      </c>
      <c r="D38" s="109" t="s">
        <v>8</v>
      </c>
      <c r="E38" t="s">
        <v>5</v>
      </c>
      <c r="F38" s="34">
        <f>F25*F29</f>
        <v>103.2</v>
      </c>
      <c r="G38" s="34"/>
      <c r="H38" s="34"/>
      <c r="I38" s="34"/>
      <c r="J38" s="34"/>
      <c r="K38" s="34"/>
      <c r="L38" s="34">
        <f>L25*L29</f>
        <v>93.47999999999999</v>
      </c>
      <c r="M38" s="34"/>
      <c r="N38" s="34"/>
      <c r="O38" s="34"/>
      <c r="P38" s="34"/>
      <c r="Q38" s="34"/>
      <c r="R38" s="34"/>
      <c r="S38" s="34"/>
      <c r="T38" s="34"/>
      <c r="U38" s="34">
        <f>U25*(AE38/AE25)</f>
        <v>85.602263545935386</v>
      </c>
      <c r="V38" s="34"/>
      <c r="W38" s="34"/>
      <c r="X38" s="34"/>
      <c r="Y38" s="34"/>
      <c r="Z38" s="34"/>
      <c r="AA38" s="34"/>
      <c r="AB38" s="34"/>
      <c r="AC38" s="34"/>
      <c r="AD38" s="34"/>
      <c r="AE38" s="34">
        <f>AE25*(AM38/AM25)</f>
        <v>108.16963378176384</v>
      </c>
      <c r="AF38" s="34"/>
      <c r="AG38" s="34"/>
      <c r="AH38" s="34"/>
      <c r="AI38" s="34"/>
      <c r="AJ38" s="34"/>
      <c r="AK38" s="34"/>
      <c r="AL38" s="6"/>
      <c r="AM38" s="6">
        <v>104.123</v>
      </c>
      <c r="AN38" s="6"/>
      <c r="AO38" s="6"/>
      <c r="AP38" s="6"/>
      <c r="AQ38" s="6"/>
      <c r="AR38" s="6">
        <v>113</v>
      </c>
      <c r="AS38" s="6"/>
      <c r="AT38" s="6"/>
      <c r="AU38" s="6"/>
      <c r="AV38" s="6"/>
      <c r="AW38" s="6">
        <v>121</v>
      </c>
      <c r="AX38" s="6"/>
      <c r="AY38" s="6"/>
      <c r="AZ38" s="6"/>
      <c r="BA38" s="6">
        <v>124</v>
      </c>
      <c r="BB38" s="6"/>
      <c r="BC38" s="6"/>
      <c r="BD38" s="6"/>
      <c r="BE38" s="6"/>
      <c r="BF38" s="6"/>
      <c r="BG38" s="6"/>
      <c r="BH38" s="6"/>
      <c r="BI38" s="6"/>
      <c r="BJ38" s="6"/>
      <c r="BK38" s="6"/>
      <c r="BL38" s="6">
        <f>BL10*($BA38/($BA38+$BA33))</f>
        <v>133.42400000000001</v>
      </c>
      <c r="BM38" s="6"/>
      <c r="BN38" s="6"/>
      <c r="BO38" s="6"/>
      <c r="BP38" s="6"/>
      <c r="BQ38" s="6"/>
      <c r="BR38" s="6"/>
      <c r="BS38" s="6"/>
      <c r="BT38" s="6"/>
      <c r="BU38" s="6"/>
      <c r="BV38" s="6">
        <f>BV10*($BA38/($BA38+$BA33))</f>
        <v>138.88</v>
      </c>
    </row>
    <row r="39" spans="1:91" ht="14.5" customHeight="1" x14ac:dyDescent="0.35">
      <c r="A39" s="289"/>
      <c r="B39" t="s">
        <v>250</v>
      </c>
      <c r="C39" t="s">
        <v>2</v>
      </c>
      <c r="D39" s="109" t="s">
        <v>8</v>
      </c>
      <c r="E39" t="s">
        <v>6</v>
      </c>
      <c r="F39" s="34">
        <f>F26*F29</f>
        <v>69.66</v>
      </c>
      <c r="G39" s="34"/>
      <c r="H39" s="34"/>
      <c r="I39" s="34"/>
      <c r="J39" s="34"/>
      <c r="K39" s="34"/>
      <c r="L39" s="34">
        <f>L26*L29</f>
        <v>72.97999999999999</v>
      </c>
      <c r="M39" s="34"/>
      <c r="N39" s="34"/>
      <c r="O39" s="34"/>
      <c r="P39" s="34"/>
      <c r="Q39" s="34"/>
      <c r="R39" s="34"/>
      <c r="S39" s="34"/>
      <c r="T39" s="34"/>
      <c r="U39" s="34">
        <f>U26*(AE39/AE26)</f>
        <v>57.286532184241963</v>
      </c>
      <c r="V39" s="34"/>
      <c r="W39" s="34"/>
      <c r="X39" s="34"/>
      <c r="Y39" s="34"/>
      <c r="Z39" s="34"/>
      <c r="AA39" s="34"/>
      <c r="AB39" s="34"/>
      <c r="AC39" s="34"/>
      <c r="AD39" s="34"/>
      <c r="AE39" s="34">
        <f>AE26*(AM39/AM26)</f>
        <v>73.592742009132408</v>
      </c>
      <c r="AF39" s="34"/>
      <c r="AG39" s="34"/>
      <c r="AH39" s="34"/>
      <c r="AI39" s="34"/>
      <c r="AJ39" s="34"/>
      <c r="AK39" s="34"/>
      <c r="AL39" s="6"/>
      <c r="AM39" s="6">
        <f>7.834+64.381+8.978</f>
        <v>81.192999999999998</v>
      </c>
      <c r="AN39" s="6"/>
      <c r="AO39" s="6"/>
      <c r="AP39" s="6"/>
      <c r="AQ39" s="6"/>
      <c r="AR39" s="6">
        <v>88</v>
      </c>
      <c r="AS39" s="6"/>
      <c r="AT39" s="6"/>
      <c r="AU39" s="6"/>
      <c r="AV39" s="6"/>
      <c r="AW39" s="6">
        <v>93</v>
      </c>
      <c r="AX39" s="6"/>
      <c r="AY39" s="6"/>
      <c r="AZ39" s="6"/>
      <c r="BA39" s="6">
        <f>11+73+10</f>
        <v>94</v>
      </c>
      <c r="BB39" s="6"/>
      <c r="BC39" s="6"/>
      <c r="BD39" s="6"/>
      <c r="BE39" s="6"/>
      <c r="BF39" s="6"/>
      <c r="BG39" s="6"/>
      <c r="BH39" s="6"/>
      <c r="BI39" s="6"/>
      <c r="BJ39" s="6"/>
      <c r="BK39" s="6"/>
      <c r="BL39" s="6">
        <f>BL11*($BA39/($BA39+$BA34))</f>
        <v>96.704469273743015</v>
      </c>
      <c r="BM39" s="6"/>
      <c r="BN39" s="6"/>
      <c r="BO39" s="6"/>
      <c r="BP39" s="6"/>
      <c r="BQ39" s="6"/>
      <c r="BR39" s="6"/>
      <c r="BS39" s="6"/>
      <c r="BT39" s="6"/>
      <c r="BU39" s="6"/>
      <c r="BV39" s="6">
        <f>BV11*($BA39/($BA39+$BA34))</f>
        <v>104.3977653631285</v>
      </c>
    </row>
    <row r="40" spans="1:91" ht="14.5" customHeight="1" x14ac:dyDescent="0.35">
      <c r="A40" s="289"/>
      <c r="B40" s="25"/>
      <c r="D40" s="109"/>
      <c r="F40" s="32"/>
      <c r="G40" s="32"/>
      <c r="H40" s="32"/>
      <c r="I40" s="32"/>
      <c r="J40" s="32"/>
      <c r="K40" s="32"/>
      <c r="L40" s="32"/>
      <c r="M40" s="32"/>
      <c r="N40" s="32"/>
      <c r="O40" s="32"/>
      <c r="P40" s="32"/>
      <c r="Q40" s="32"/>
      <c r="R40" s="32"/>
      <c r="S40" s="32"/>
      <c r="T40" s="32"/>
      <c r="U40" s="34"/>
      <c r="V40" s="32"/>
      <c r="W40" s="32"/>
      <c r="X40" s="32"/>
      <c r="Y40" s="32"/>
      <c r="Z40" s="32"/>
      <c r="AA40" s="32"/>
      <c r="AB40" s="32"/>
      <c r="AC40" s="32"/>
      <c r="AD40" s="32"/>
      <c r="AE40" s="34"/>
      <c r="AF40" s="32"/>
      <c r="AG40" s="34"/>
      <c r="AH40" s="32"/>
      <c r="AI40" s="32"/>
      <c r="AJ40" s="32"/>
      <c r="AK40" s="32"/>
      <c r="AM40" s="6"/>
    </row>
    <row r="41" spans="1:91" ht="14.5" customHeight="1" x14ac:dyDescent="0.35">
      <c r="A41" s="289"/>
      <c r="F41" s="32"/>
      <c r="G41" s="32"/>
      <c r="H41" s="32"/>
      <c r="I41" s="32"/>
      <c r="J41" s="32"/>
      <c r="K41" s="32"/>
      <c r="L41" s="32"/>
      <c r="M41" s="32"/>
      <c r="N41" s="32"/>
      <c r="O41" s="32"/>
      <c r="P41" s="32"/>
      <c r="Q41" s="32"/>
      <c r="R41" s="32"/>
      <c r="S41" s="32"/>
      <c r="T41" s="32"/>
      <c r="U41" s="34"/>
      <c r="V41" s="32"/>
      <c r="W41" s="32"/>
      <c r="X41" s="32"/>
      <c r="Y41" s="32"/>
      <c r="Z41" s="32"/>
      <c r="AA41" s="32"/>
      <c r="AB41" s="32"/>
      <c r="AC41" s="32"/>
      <c r="AD41" s="32"/>
      <c r="AE41" s="32"/>
      <c r="AF41" s="32"/>
      <c r="AG41" s="32"/>
      <c r="AH41" s="32"/>
      <c r="AI41" s="32"/>
      <c r="AJ41" s="32"/>
      <c r="AK41" s="32"/>
    </row>
    <row r="42" spans="1:91" ht="15.75" customHeight="1" x14ac:dyDescent="0.35">
      <c r="A42" s="289"/>
      <c r="F42" s="33">
        <v>1971</v>
      </c>
      <c r="G42" s="33">
        <v>1972</v>
      </c>
      <c r="H42" s="33">
        <v>1973</v>
      </c>
      <c r="I42" s="33">
        <v>1974</v>
      </c>
      <c r="J42" s="33">
        <v>1975</v>
      </c>
      <c r="K42" s="33">
        <v>1976</v>
      </c>
      <c r="L42" s="33">
        <v>1977</v>
      </c>
      <c r="M42" s="33">
        <v>1978</v>
      </c>
      <c r="N42" s="33">
        <v>1979</v>
      </c>
      <c r="O42" s="33">
        <v>1980</v>
      </c>
      <c r="P42" s="33">
        <v>1981</v>
      </c>
      <c r="Q42" s="33">
        <v>1982</v>
      </c>
      <c r="R42" s="33">
        <v>1983</v>
      </c>
      <c r="S42" s="33">
        <v>1984</v>
      </c>
      <c r="T42" s="33">
        <v>1985</v>
      </c>
      <c r="U42" s="33">
        <v>1986</v>
      </c>
      <c r="V42" s="33">
        <v>1987</v>
      </c>
      <c r="W42" s="33">
        <v>1988</v>
      </c>
      <c r="X42" s="33">
        <v>1989</v>
      </c>
      <c r="Y42" s="33">
        <v>1990</v>
      </c>
      <c r="Z42" s="33">
        <v>1991</v>
      </c>
      <c r="AA42" s="33">
        <v>1992</v>
      </c>
      <c r="AB42" s="33">
        <v>1993</v>
      </c>
      <c r="AC42" s="33">
        <v>1994</v>
      </c>
      <c r="AD42" s="33">
        <v>1995</v>
      </c>
      <c r="AE42" s="33">
        <v>1996</v>
      </c>
      <c r="AF42" s="33">
        <v>1997</v>
      </c>
      <c r="AG42" s="33">
        <v>1998</v>
      </c>
      <c r="AH42" s="33">
        <v>1999</v>
      </c>
      <c r="AI42" s="33">
        <v>2000</v>
      </c>
      <c r="AJ42" s="33">
        <v>2001</v>
      </c>
      <c r="AK42" s="33">
        <v>2002</v>
      </c>
      <c r="AL42" s="1">
        <v>2003</v>
      </c>
      <c r="AM42" s="1">
        <v>2004</v>
      </c>
      <c r="AN42" s="1">
        <v>2005</v>
      </c>
      <c r="AO42" s="1">
        <v>2006</v>
      </c>
      <c r="AP42" s="1">
        <v>2007</v>
      </c>
      <c r="AQ42" s="1">
        <v>2008</v>
      </c>
      <c r="AR42" s="1">
        <v>2009</v>
      </c>
      <c r="AS42" s="1">
        <v>2010</v>
      </c>
      <c r="AT42" s="1">
        <v>2011</v>
      </c>
      <c r="AU42" s="1">
        <v>2012</v>
      </c>
      <c r="AV42" s="1">
        <v>2013</v>
      </c>
      <c r="AW42" s="1">
        <v>2014</v>
      </c>
      <c r="AX42" s="1">
        <v>2015</v>
      </c>
      <c r="AY42" s="1">
        <v>2016</v>
      </c>
      <c r="AZ42" s="1">
        <v>2017</v>
      </c>
      <c r="BA42" s="1">
        <v>2018</v>
      </c>
      <c r="BB42" s="1">
        <v>2019</v>
      </c>
      <c r="BC42" s="1">
        <v>2020</v>
      </c>
      <c r="BD42" s="1">
        <v>2021</v>
      </c>
      <c r="BE42" s="1">
        <v>2022</v>
      </c>
      <c r="BF42" s="1">
        <v>2023</v>
      </c>
      <c r="BG42" s="1">
        <v>2024</v>
      </c>
      <c r="BH42" s="1">
        <v>2025</v>
      </c>
      <c r="BI42" s="1">
        <v>2026</v>
      </c>
      <c r="BJ42" s="1">
        <v>2027</v>
      </c>
      <c r="BK42" s="1">
        <v>2028</v>
      </c>
      <c r="BL42" s="1">
        <v>2029</v>
      </c>
      <c r="BM42" s="1">
        <v>2030</v>
      </c>
      <c r="BN42" s="1">
        <v>2031</v>
      </c>
      <c r="BO42" s="1">
        <v>2032</v>
      </c>
      <c r="BP42" s="1">
        <v>2033</v>
      </c>
      <c r="BQ42" s="1">
        <v>2034</v>
      </c>
      <c r="BR42" s="1">
        <v>2035</v>
      </c>
      <c r="BS42" s="1">
        <v>2036</v>
      </c>
      <c r="BT42" s="1">
        <v>2037</v>
      </c>
      <c r="BU42" s="1">
        <v>2038</v>
      </c>
      <c r="BV42" s="1">
        <v>2039</v>
      </c>
    </row>
    <row r="43" spans="1:91" x14ac:dyDescent="0.35">
      <c r="A43" s="289"/>
      <c r="B43" t="s">
        <v>251</v>
      </c>
      <c r="C43" t="s">
        <v>0</v>
      </c>
      <c r="D43" s="40" t="s">
        <v>35</v>
      </c>
      <c r="E43" t="s">
        <v>4</v>
      </c>
      <c r="F43" s="34">
        <f>F19*F28</f>
        <v>59.500000000000007</v>
      </c>
      <c r="G43" s="34"/>
      <c r="H43" s="34"/>
      <c r="I43" s="34"/>
      <c r="J43" s="34"/>
      <c r="K43" s="34"/>
      <c r="L43" s="34">
        <f>L19*L28</f>
        <v>82.61999999999999</v>
      </c>
      <c r="M43" s="34"/>
      <c r="N43" s="34"/>
      <c r="O43" s="34"/>
      <c r="P43" s="34"/>
      <c r="Q43" s="34"/>
      <c r="R43" s="34"/>
      <c r="S43" s="34"/>
      <c r="T43" s="34"/>
      <c r="U43" s="34">
        <f>U19*(AE43/AE19)</f>
        <v>125.13988242603831</v>
      </c>
      <c r="V43" s="34"/>
      <c r="W43" s="34"/>
      <c r="X43" s="34"/>
      <c r="Y43" s="34"/>
      <c r="Z43" s="34"/>
      <c r="AA43" s="34"/>
      <c r="AB43" s="34"/>
      <c r="AC43" s="34"/>
      <c r="AD43" s="34"/>
      <c r="AE43" s="34">
        <f>AE24*(AM43/AM24)</f>
        <v>139.01639344262293</v>
      </c>
      <c r="AF43" s="34"/>
      <c r="AG43" s="34"/>
      <c r="AH43" s="34"/>
      <c r="AI43" s="34"/>
      <c r="AJ43" s="34"/>
      <c r="AK43" s="34"/>
      <c r="AL43" s="6"/>
      <c r="AM43" s="6">
        <f>AM4-AM32-AM37-AM48</f>
        <v>152.63999999999999</v>
      </c>
      <c r="AN43" s="6"/>
      <c r="AO43" s="6"/>
      <c r="AP43" s="6"/>
      <c r="AQ43" s="6"/>
      <c r="AR43" s="6">
        <f>157*'Organic soils'!AP60</f>
        <v>157</v>
      </c>
      <c r="AS43" s="6"/>
      <c r="AT43" s="6"/>
      <c r="AU43" s="6"/>
      <c r="AV43" s="6"/>
      <c r="AW43" s="6">
        <f>172*'Organic soils'!AU60</f>
        <v>154.80000000000001</v>
      </c>
      <c r="AX43" s="6"/>
      <c r="AY43" s="6"/>
      <c r="AZ43" s="6"/>
      <c r="BA43" s="6">
        <f>185*'Organic soils'!AY60</f>
        <v>148</v>
      </c>
      <c r="BB43" s="6"/>
      <c r="BC43" s="6"/>
      <c r="BD43" s="6"/>
      <c r="BE43" s="6"/>
      <c r="BF43" s="6"/>
      <c r="BG43" s="6"/>
      <c r="BH43" s="6"/>
      <c r="BI43" s="6"/>
      <c r="BJ43" s="6"/>
      <c r="BK43" s="6"/>
      <c r="BL43" s="6">
        <f>(BL14*($BA43/($BA43+$BA48)))*'Organic soils'!BJ60</f>
        <v>143.3340707964602</v>
      </c>
      <c r="BM43" s="6"/>
      <c r="BN43" s="6"/>
      <c r="BO43" s="6"/>
      <c r="BP43" s="6"/>
      <c r="BQ43" s="6"/>
      <c r="BR43" s="6"/>
      <c r="BS43" s="6"/>
      <c r="BT43" s="6"/>
      <c r="BU43" s="6"/>
      <c r="BV43" s="6">
        <f>(BV14*($BA43/($BA43+$BA48)))*'Organic soils'!BT60</f>
        <v>141.69690265486727</v>
      </c>
    </row>
    <row r="44" spans="1:91" x14ac:dyDescent="0.35">
      <c r="A44" s="289"/>
      <c r="B44" t="s">
        <v>251</v>
      </c>
      <c r="C44" t="s">
        <v>0</v>
      </c>
      <c r="D44" s="40" t="s">
        <v>35</v>
      </c>
      <c r="E44" t="s">
        <v>5</v>
      </c>
      <c r="F44" s="34">
        <f>F20*F28</f>
        <v>62.720000000000006</v>
      </c>
      <c r="G44" s="34"/>
      <c r="H44" s="34"/>
      <c r="I44" s="34"/>
      <c r="J44" s="34"/>
      <c r="K44" s="34"/>
      <c r="L44" s="34">
        <f>L20*L28</f>
        <v>89.82</v>
      </c>
      <c r="M44" s="34"/>
      <c r="N44" s="34"/>
      <c r="O44" s="34"/>
      <c r="P44" s="34"/>
      <c r="Q44" s="34"/>
      <c r="R44" s="34"/>
      <c r="S44" s="34"/>
      <c r="T44" s="34"/>
      <c r="U44" s="34">
        <f>U20*(AE44/AE20)</f>
        <v>83.984877263516026</v>
      </c>
      <c r="V44" s="34"/>
      <c r="W44" s="34"/>
      <c r="X44" s="34"/>
      <c r="Y44" s="34"/>
      <c r="Z44" s="34"/>
      <c r="AA44" s="34"/>
      <c r="AB44" s="34"/>
      <c r="AC44" s="34"/>
      <c r="AD44" s="34"/>
      <c r="AE44" s="34">
        <f>AE25*(AM44/AM25)</f>
        <v>80.973213751868485</v>
      </c>
      <c r="AF44" s="34"/>
      <c r="AG44" s="34"/>
      <c r="AH44" s="34"/>
      <c r="AI44" s="34"/>
      <c r="AJ44" s="34"/>
      <c r="AK44" s="34"/>
      <c r="AL44" s="6"/>
      <c r="AM44" s="6">
        <f>AM5-AM33-AM38-AM49</f>
        <v>77.944000000000017</v>
      </c>
      <c r="AN44" s="6"/>
      <c r="AO44" s="6"/>
      <c r="AP44" s="6"/>
      <c r="AQ44" s="6"/>
      <c r="AR44" s="6">
        <f>80*'Organic soils'!AP60</f>
        <v>80</v>
      </c>
      <c r="AS44" s="6"/>
      <c r="AT44" s="6"/>
      <c r="AU44" s="6"/>
      <c r="AV44" s="6"/>
      <c r="AW44" s="6">
        <f>96*'Organic soils'!AU60</f>
        <v>86.4</v>
      </c>
      <c r="AX44" s="6"/>
      <c r="AY44" s="6"/>
      <c r="AZ44" s="6"/>
      <c r="BA44" s="6">
        <f>111*'Organic soils'!AY60</f>
        <v>88.800000000000011</v>
      </c>
      <c r="BB44" s="6"/>
      <c r="BC44" s="6"/>
      <c r="BD44" s="6"/>
      <c r="BE44" s="6"/>
      <c r="BF44" s="6"/>
      <c r="BG44" s="6"/>
      <c r="BH44" s="6"/>
      <c r="BI44" s="6"/>
      <c r="BJ44" s="6"/>
      <c r="BK44" s="6"/>
      <c r="BL44" s="6">
        <f>(BL15*($BA44/($BA44+$BA49)))*'Organic soils'!BJ60</f>
        <v>89.189176829268291</v>
      </c>
      <c r="BM44" s="6"/>
      <c r="BN44" s="6"/>
      <c r="BO44" s="6"/>
      <c r="BP44" s="6"/>
      <c r="BQ44" s="6"/>
      <c r="BR44" s="6"/>
      <c r="BS44" s="6"/>
      <c r="BT44" s="6"/>
      <c r="BU44" s="6"/>
      <c r="BV44" s="6">
        <f>(BV15*($BA44/($BA44+$BA49)))*'Organic soils'!BT60</f>
        <v>95.635975609756116</v>
      </c>
    </row>
    <row r="45" spans="1:91" x14ac:dyDescent="0.35">
      <c r="A45" s="289"/>
      <c r="B45" t="s">
        <v>251</v>
      </c>
      <c r="C45" t="s">
        <v>0</v>
      </c>
      <c r="D45" s="40" t="s">
        <v>35</v>
      </c>
      <c r="E45" t="s">
        <v>6</v>
      </c>
      <c r="F45" s="34">
        <f>F21*F28</f>
        <v>25.900000000000002</v>
      </c>
      <c r="G45" s="34"/>
      <c r="H45" s="34"/>
      <c r="I45" s="34"/>
      <c r="J45" s="34"/>
      <c r="K45" s="34"/>
      <c r="L45" s="34">
        <f>L21*L28</f>
        <v>38.339999999999996</v>
      </c>
      <c r="M45" s="34"/>
      <c r="N45" s="34"/>
      <c r="O45" s="34"/>
      <c r="P45" s="34"/>
      <c r="Q45" s="34"/>
      <c r="R45" s="34"/>
      <c r="S45" s="34"/>
      <c r="T45" s="34"/>
      <c r="U45" s="34">
        <f>U21*(AE45/AE21)</f>
        <v>59.132934070089931</v>
      </c>
      <c r="V45" s="34"/>
      <c r="W45" s="34"/>
      <c r="X45" s="34"/>
      <c r="Y45" s="34"/>
      <c r="Z45" s="34"/>
      <c r="AA45" s="34"/>
      <c r="AB45" s="34"/>
      <c r="AC45" s="34"/>
      <c r="AD45" s="34"/>
      <c r="AE45" s="34">
        <f>AE26*(AM45/AM26)</f>
        <v>68.705472602739732</v>
      </c>
      <c r="AF45" s="34"/>
      <c r="AG45" s="34"/>
      <c r="AH45" s="34"/>
      <c r="AI45" s="34"/>
      <c r="AJ45" s="34"/>
      <c r="AK45" s="34"/>
      <c r="AL45" s="6"/>
      <c r="AM45" s="6">
        <f>AM6-AM34-AM39-AM50</f>
        <v>75.801000000000016</v>
      </c>
      <c r="AN45" s="6"/>
      <c r="AO45" s="6"/>
      <c r="AP45" s="6"/>
      <c r="AQ45" s="6"/>
      <c r="AR45" s="6">
        <f>(63+6+7)*'Organic soils'!AP60</f>
        <v>76</v>
      </c>
      <c r="AS45" s="6"/>
      <c r="AT45" s="6"/>
      <c r="AU45" s="6"/>
      <c r="AV45" s="6"/>
      <c r="AW45" s="6">
        <f>(63+7+7)*'Organic soils'!AU60</f>
        <v>69.3</v>
      </c>
      <c r="AX45" s="6"/>
      <c r="AY45" s="6"/>
      <c r="AZ45" s="6"/>
      <c r="BA45" s="6">
        <f>(8+70+8)*'Organic soils'!AY60</f>
        <v>68.8</v>
      </c>
      <c r="BB45" s="6"/>
      <c r="BC45" s="6"/>
      <c r="BD45" s="6"/>
      <c r="BE45" s="6"/>
      <c r="BF45" s="6"/>
      <c r="BG45" s="6"/>
      <c r="BH45" s="6"/>
      <c r="BI45" s="6"/>
      <c r="BJ45" s="6"/>
      <c r="BK45" s="6"/>
      <c r="BL45" s="6">
        <f>(BL16*($BA45/($BA45+$BA50)))*'Organic soils'!BJ60</f>
        <v>60.744863013698634</v>
      </c>
      <c r="BM45" s="6"/>
      <c r="BN45" s="6"/>
      <c r="BO45" s="6"/>
      <c r="BP45" s="6"/>
      <c r="BQ45" s="6"/>
      <c r="BR45" s="6"/>
      <c r="BS45" s="6"/>
      <c r="BT45" s="6"/>
      <c r="BU45" s="6"/>
      <c r="BV45" s="6">
        <f>(BV16*($BA45/($BA45+$BA50)))*'Organic soils'!BT60</f>
        <v>60.612328767123287</v>
      </c>
    </row>
    <row r="46" spans="1:91" x14ac:dyDescent="0.35">
      <c r="A46" s="289"/>
      <c r="F46" s="32"/>
      <c r="G46" s="32"/>
      <c r="H46" s="32"/>
      <c r="I46" s="32"/>
      <c r="J46" s="32"/>
      <c r="K46" s="32"/>
      <c r="L46" s="32"/>
      <c r="M46" s="32"/>
      <c r="N46" s="32"/>
      <c r="O46" s="32"/>
      <c r="P46" s="32"/>
      <c r="Q46" s="32"/>
      <c r="R46" s="32"/>
      <c r="S46" s="32"/>
      <c r="T46" s="32"/>
      <c r="U46" s="34"/>
      <c r="V46" s="32"/>
      <c r="W46" s="32"/>
      <c r="X46" s="32"/>
      <c r="Y46" s="32"/>
      <c r="Z46" s="32"/>
      <c r="AA46" s="32"/>
      <c r="AB46" s="32"/>
      <c r="AC46" s="32"/>
      <c r="AD46" s="32"/>
      <c r="AE46" s="32"/>
      <c r="AF46" s="32"/>
      <c r="AG46" s="32"/>
      <c r="AH46" s="32"/>
      <c r="AI46" s="32"/>
      <c r="AJ46" s="32"/>
      <c r="AK46" s="32"/>
    </row>
    <row r="47" spans="1:91" ht="14.5" customHeight="1" x14ac:dyDescent="0.35">
      <c r="A47" s="289"/>
      <c r="E47" s="43"/>
      <c r="F47" s="33">
        <v>1971</v>
      </c>
      <c r="G47" s="33">
        <v>1972</v>
      </c>
      <c r="H47" s="33">
        <v>1973</v>
      </c>
      <c r="I47" s="33">
        <v>1974</v>
      </c>
      <c r="J47" s="33">
        <v>1975</v>
      </c>
      <c r="K47" s="33">
        <v>1976</v>
      </c>
      <c r="L47" s="33">
        <v>1977</v>
      </c>
      <c r="M47" s="33">
        <v>1978</v>
      </c>
      <c r="N47" s="33">
        <v>1979</v>
      </c>
      <c r="O47" s="33">
        <v>1980</v>
      </c>
      <c r="P47" s="33">
        <v>1981</v>
      </c>
      <c r="Q47" s="33">
        <v>1982</v>
      </c>
      <c r="R47" s="33">
        <v>1983</v>
      </c>
      <c r="S47" s="33">
        <v>1984</v>
      </c>
      <c r="T47" s="33">
        <v>1985</v>
      </c>
      <c r="U47" s="33">
        <v>1986</v>
      </c>
      <c r="V47" s="33">
        <v>1987</v>
      </c>
      <c r="W47" s="33">
        <v>1988</v>
      </c>
      <c r="X47" s="33">
        <v>1989</v>
      </c>
      <c r="Y47" s="33">
        <v>1990</v>
      </c>
      <c r="Z47" s="33">
        <v>1991</v>
      </c>
      <c r="AA47" s="33">
        <v>1992</v>
      </c>
      <c r="AB47" s="33">
        <v>1993</v>
      </c>
      <c r="AC47" s="33">
        <v>1994</v>
      </c>
      <c r="AD47" s="33">
        <v>1995</v>
      </c>
      <c r="AE47" s="33">
        <v>1996</v>
      </c>
      <c r="AF47" s="33">
        <v>1997</v>
      </c>
      <c r="AG47" s="33">
        <v>1998</v>
      </c>
      <c r="AH47" s="33">
        <v>1999</v>
      </c>
      <c r="AI47" s="33">
        <v>2000</v>
      </c>
      <c r="AJ47" s="33">
        <v>2001</v>
      </c>
      <c r="AK47" s="33">
        <v>2002</v>
      </c>
      <c r="AL47" s="1">
        <v>2003</v>
      </c>
      <c r="AM47" s="1">
        <v>2004</v>
      </c>
      <c r="AN47" s="1">
        <v>2005</v>
      </c>
      <c r="AO47" s="1">
        <v>2006</v>
      </c>
      <c r="AP47" s="1">
        <v>2007</v>
      </c>
      <c r="AQ47" s="1">
        <v>2008</v>
      </c>
      <c r="AR47" s="1">
        <v>2009</v>
      </c>
      <c r="AS47" s="1">
        <v>2010</v>
      </c>
      <c r="AT47" s="1">
        <v>2011</v>
      </c>
      <c r="AU47" s="1">
        <v>2012</v>
      </c>
      <c r="AV47" s="1">
        <v>2013</v>
      </c>
      <c r="AW47" s="1">
        <v>2014</v>
      </c>
      <c r="AX47" s="1">
        <v>2015</v>
      </c>
      <c r="AY47" s="1">
        <v>2016</v>
      </c>
      <c r="AZ47" s="1">
        <v>2017</v>
      </c>
      <c r="BA47" s="1">
        <v>2018</v>
      </c>
      <c r="BB47" s="1">
        <v>2019</v>
      </c>
      <c r="BC47" s="1">
        <v>2020</v>
      </c>
      <c r="BD47" s="1">
        <v>2021</v>
      </c>
      <c r="BE47" s="1">
        <v>2022</v>
      </c>
      <c r="BF47" s="1">
        <v>2023</v>
      </c>
      <c r="BG47" s="1">
        <v>2024</v>
      </c>
      <c r="BH47" s="1">
        <v>2025</v>
      </c>
      <c r="BI47" s="1">
        <v>2026</v>
      </c>
      <c r="BJ47" s="1">
        <v>2027</v>
      </c>
      <c r="BK47" s="1">
        <v>2028</v>
      </c>
      <c r="BL47" s="1">
        <v>2029</v>
      </c>
      <c r="BM47" s="1">
        <v>2030</v>
      </c>
      <c r="BN47" s="1">
        <v>2031</v>
      </c>
      <c r="BO47" s="1">
        <v>2032</v>
      </c>
      <c r="BP47" s="1">
        <v>2033</v>
      </c>
      <c r="BQ47" s="1">
        <v>2034</v>
      </c>
      <c r="BR47" s="1">
        <v>2035</v>
      </c>
      <c r="BS47" s="1">
        <v>2036</v>
      </c>
      <c r="BT47" s="1">
        <v>2037</v>
      </c>
      <c r="BU47" s="1">
        <v>2038</v>
      </c>
      <c r="BV47" s="1">
        <v>2039</v>
      </c>
    </row>
    <row r="48" spans="1:91" x14ac:dyDescent="0.35">
      <c r="A48" s="289"/>
      <c r="B48" t="s">
        <v>251</v>
      </c>
      <c r="C48" t="s">
        <v>2</v>
      </c>
      <c r="D48" s="40" t="s">
        <v>35</v>
      </c>
      <c r="E48" t="s">
        <v>4</v>
      </c>
      <c r="F48" s="6">
        <f>F24*F28</f>
        <v>36.540000000000006</v>
      </c>
      <c r="G48" s="6"/>
      <c r="H48" s="6"/>
      <c r="I48" s="6"/>
      <c r="J48" s="6"/>
      <c r="K48" s="6"/>
      <c r="L48" s="6">
        <f>L24*L28</f>
        <v>51.48</v>
      </c>
      <c r="M48" s="6"/>
      <c r="N48" s="6"/>
      <c r="O48" s="6"/>
      <c r="P48" s="6"/>
      <c r="Q48" s="6"/>
      <c r="R48" s="6"/>
      <c r="S48" s="6"/>
      <c r="T48" s="6"/>
      <c r="U48" s="6">
        <f>U24*(AE48/AE24)</f>
        <v>73.407992611155905</v>
      </c>
      <c r="V48" s="6"/>
      <c r="W48" s="6"/>
      <c r="X48" s="6"/>
      <c r="Y48" s="6"/>
      <c r="Z48" s="6"/>
      <c r="AA48" s="6"/>
      <c r="AB48" s="6"/>
      <c r="AC48" s="6"/>
      <c r="AD48" s="6"/>
      <c r="AE48" s="6">
        <f>AE$24*(AM48/AM$24)</f>
        <v>105.22768670309654</v>
      </c>
      <c r="AF48" s="6"/>
      <c r="AG48" s="6"/>
      <c r="AH48" s="6"/>
      <c r="AI48" s="6"/>
      <c r="AJ48" s="6"/>
      <c r="AK48" s="6"/>
      <c r="AL48" s="6"/>
      <c r="AM48" s="6">
        <v>115.54</v>
      </c>
      <c r="AN48" s="6"/>
      <c r="AO48" s="6"/>
      <c r="AP48" s="6"/>
      <c r="AQ48" s="6"/>
      <c r="AR48" s="6">
        <f>134*'Organic soils'!AP60</f>
        <v>134</v>
      </c>
      <c r="AS48" s="6"/>
      <c r="AT48" s="6"/>
      <c r="AU48" s="6"/>
      <c r="AV48" s="6"/>
      <c r="AW48" s="6">
        <f>143*'Organic soils'!AU60</f>
        <v>128.70000000000002</v>
      </c>
      <c r="AX48" s="6"/>
      <c r="AY48" s="6"/>
      <c r="AZ48" s="6"/>
      <c r="BA48" s="6">
        <f>154*'Organic soils'!AY60</f>
        <v>123.2</v>
      </c>
      <c r="BB48" s="6"/>
      <c r="BC48" s="6"/>
      <c r="BD48" s="6"/>
      <c r="BE48" s="6"/>
      <c r="BF48" s="6"/>
      <c r="BG48" s="6"/>
      <c r="BH48" s="6"/>
      <c r="BI48" s="6"/>
      <c r="BJ48" s="6"/>
      <c r="BK48" s="6"/>
      <c r="BL48" s="6">
        <f>(BL14*($BA48/($BA48+$BA43)))*'Organic soils'!BJ60</f>
        <v>119.31592920353982</v>
      </c>
      <c r="BM48" s="6"/>
      <c r="BN48" s="6"/>
      <c r="BO48" s="6"/>
      <c r="BP48" s="6"/>
      <c r="BQ48" s="6"/>
      <c r="BR48" s="6"/>
      <c r="BS48" s="6"/>
      <c r="BT48" s="6"/>
      <c r="BU48" s="6"/>
      <c r="BV48" s="6">
        <f>(BV14*($BA48/($BA48+$BA43)))*'Organic soils'!BT60</f>
        <v>117.95309734513275</v>
      </c>
      <c r="CF48" s="3"/>
      <c r="CG48" s="3"/>
      <c r="CH48" s="3"/>
      <c r="CI48" s="3"/>
      <c r="CJ48" s="3"/>
      <c r="CK48" s="3"/>
      <c r="CL48" s="3"/>
      <c r="CM48" s="3"/>
    </row>
    <row r="49" spans="1:88" x14ac:dyDescent="0.35">
      <c r="A49" s="289"/>
      <c r="B49" t="s">
        <v>251</v>
      </c>
      <c r="C49" t="s">
        <v>2</v>
      </c>
      <c r="D49" s="40" t="s">
        <v>35</v>
      </c>
      <c r="E49" t="s">
        <v>5</v>
      </c>
      <c r="F49" s="6">
        <f>F25*F28</f>
        <v>16.8</v>
      </c>
      <c r="G49" s="6"/>
      <c r="H49" s="6"/>
      <c r="I49" s="6"/>
      <c r="J49" s="6"/>
      <c r="K49" s="6"/>
      <c r="L49" s="6">
        <f>L25*L28</f>
        <v>20.52</v>
      </c>
      <c r="M49" s="6"/>
      <c r="N49" s="6"/>
      <c r="O49" s="6"/>
      <c r="P49" s="6"/>
      <c r="Q49" s="6"/>
      <c r="R49" s="6"/>
      <c r="S49" s="6"/>
      <c r="T49" s="6"/>
      <c r="U49" s="6">
        <f>U25*(AE49/AE25)</f>
        <v>30.610230963435665</v>
      </c>
      <c r="V49" s="6"/>
      <c r="W49" s="6"/>
      <c r="X49" s="6"/>
      <c r="Y49" s="6"/>
      <c r="Z49" s="6"/>
      <c r="AA49" s="6"/>
      <c r="AB49" s="6"/>
      <c r="AC49" s="6"/>
      <c r="AD49" s="6"/>
      <c r="AE49" s="6">
        <f>AE$25*(AM49/AM$25)</f>
        <v>38.680022421524662</v>
      </c>
      <c r="AF49" s="6"/>
      <c r="AG49" s="6"/>
      <c r="AH49" s="6"/>
      <c r="AI49" s="6"/>
      <c r="AJ49" s="6"/>
      <c r="AK49" s="6"/>
      <c r="AL49" s="6"/>
      <c r="AM49" s="6">
        <v>37.232999999999997</v>
      </c>
      <c r="AN49" s="6"/>
      <c r="AO49" s="6"/>
      <c r="AP49" s="6"/>
      <c r="AQ49" s="6"/>
      <c r="AR49" s="6">
        <f>43*'Organic soils'!AP60</f>
        <v>43</v>
      </c>
      <c r="AS49" s="6"/>
      <c r="AT49" s="6"/>
      <c r="AU49" s="6"/>
      <c r="AV49" s="6"/>
      <c r="AW49" s="6">
        <f>46*'Organic soils'!AU60</f>
        <v>41.4</v>
      </c>
      <c r="AX49" s="6"/>
      <c r="AY49" s="6"/>
      <c r="AZ49" s="6"/>
      <c r="BA49" s="6">
        <f>53*'Organic soils'!AY60</f>
        <v>42.400000000000006</v>
      </c>
      <c r="BB49" s="6"/>
      <c r="BC49" s="6"/>
      <c r="BD49" s="6"/>
      <c r="BE49" s="6"/>
      <c r="BF49" s="6"/>
      <c r="BG49" s="6"/>
      <c r="BH49" s="6"/>
      <c r="BI49" s="6"/>
      <c r="BJ49" s="6"/>
      <c r="BK49" s="6"/>
      <c r="BL49" s="6">
        <f>(BL15*($BA49/($BA49+$BA44)))*'Organic soils'!BJ60</f>
        <v>42.585823170731707</v>
      </c>
      <c r="BM49" s="6"/>
      <c r="BN49" s="6"/>
      <c r="BO49" s="6"/>
      <c r="BP49" s="6"/>
      <c r="BQ49" s="6"/>
      <c r="BR49" s="6"/>
      <c r="BS49" s="6"/>
      <c r="BT49" s="6"/>
      <c r="BU49" s="6"/>
      <c r="BV49" s="6">
        <f>(BV15*($BA49/($BA49+$BA44)))*'Organic soils'!BT60</f>
        <v>45.66402439024391</v>
      </c>
      <c r="CH49" s="3"/>
      <c r="CI49" s="3"/>
      <c r="CJ49" s="3"/>
    </row>
    <row r="50" spans="1:88" x14ac:dyDescent="0.35">
      <c r="A50" s="289"/>
      <c r="B50" t="s">
        <v>251</v>
      </c>
      <c r="C50" t="s">
        <v>2</v>
      </c>
      <c r="D50" s="40" t="s">
        <v>35</v>
      </c>
      <c r="E50" t="s">
        <v>6</v>
      </c>
      <c r="F50" s="6">
        <f>F26*F28</f>
        <v>11.340000000000002</v>
      </c>
      <c r="G50" s="6"/>
      <c r="H50" s="6"/>
      <c r="I50" s="6"/>
      <c r="J50" s="6"/>
      <c r="K50" s="6"/>
      <c r="L50" s="6">
        <f>L26*L28</f>
        <v>16.02</v>
      </c>
      <c r="M50" s="6"/>
      <c r="N50" s="6"/>
      <c r="O50" s="6"/>
      <c r="P50" s="6"/>
      <c r="Q50" s="6"/>
      <c r="R50" s="6"/>
      <c r="S50" s="6"/>
      <c r="T50" s="6"/>
      <c r="U50" s="6">
        <f>U26*(AE50/AE26)</f>
        <v>38.985011630412792</v>
      </c>
      <c r="V50" s="6"/>
      <c r="W50" s="6"/>
      <c r="X50" s="6"/>
      <c r="Y50" s="6"/>
      <c r="Z50" s="6"/>
      <c r="AA50" s="6"/>
      <c r="AB50" s="6"/>
      <c r="AC50" s="6"/>
      <c r="AD50" s="6"/>
      <c r="AE50" s="6">
        <f>AE$26*(AM50/AM$26)</f>
        <v>50.081821917808213</v>
      </c>
      <c r="AF50" s="6"/>
      <c r="AG50" s="6"/>
      <c r="AH50" s="6"/>
      <c r="AI50" s="6"/>
      <c r="AJ50" s="6"/>
      <c r="AK50" s="6"/>
      <c r="AL50" s="6"/>
      <c r="AM50" s="6">
        <f>0.768+52.181+2.305</f>
        <v>55.253999999999998</v>
      </c>
      <c r="AN50" s="6"/>
      <c r="AO50" s="6"/>
      <c r="AP50" s="6"/>
      <c r="AQ50" s="6"/>
      <c r="AR50" s="6">
        <f>(1+57+3)*'Organic soils'!AP60</f>
        <v>61</v>
      </c>
      <c r="AS50" s="6"/>
      <c r="AT50" s="6"/>
      <c r="AU50" s="6"/>
      <c r="AV50" s="6"/>
      <c r="AW50" s="6">
        <f>(57+1+2)*'Organic soils'!AU60</f>
        <v>54</v>
      </c>
      <c r="AX50" s="6"/>
      <c r="AY50" s="6"/>
      <c r="AZ50" s="6"/>
      <c r="BA50" s="6">
        <f>(1+57+2)*'Organic soils'!AY60</f>
        <v>48</v>
      </c>
      <c r="BB50" s="6"/>
      <c r="BC50" s="6"/>
      <c r="BD50" s="6"/>
      <c r="BE50" s="6"/>
      <c r="BF50" s="6"/>
      <c r="BG50" s="6"/>
      <c r="BH50" s="6"/>
      <c r="BI50" s="6"/>
      <c r="BJ50" s="6"/>
      <c r="BK50" s="6"/>
      <c r="BL50" s="6">
        <f>(BL16*($BA50/($BA50+$BA45)))*'Organic soils'!BJ60</f>
        <v>42.380136986301373</v>
      </c>
      <c r="BM50" s="6"/>
      <c r="BN50" s="6"/>
      <c r="BO50" s="6"/>
      <c r="BP50" s="6"/>
      <c r="BQ50" s="6"/>
      <c r="BR50" s="6"/>
      <c r="BS50" s="6"/>
      <c r="BT50" s="6"/>
      <c r="BU50" s="6"/>
      <c r="BV50" s="6">
        <f>(BV16*($BA50/($BA50+$BA45)))*'Organic soils'!BT60</f>
        <v>42.287671232876718</v>
      </c>
    </row>
    <row r="51" spans="1:88" x14ac:dyDescent="0.35">
      <c r="A51" s="17"/>
    </row>
    <row r="52" spans="1:88" ht="15.75" customHeight="1" x14ac:dyDescent="0.35">
      <c r="A52" s="289" t="s">
        <v>127</v>
      </c>
      <c r="F52" s="1">
        <v>1971</v>
      </c>
      <c r="G52" s="1">
        <v>1972</v>
      </c>
      <c r="H52" s="1">
        <v>1973</v>
      </c>
      <c r="I52" s="1">
        <v>1974</v>
      </c>
      <c r="J52" s="1">
        <v>1975</v>
      </c>
      <c r="K52" s="1">
        <v>1976</v>
      </c>
      <c r="L52" s="1">
        <v>1977</v>
      </c>
      <c r="M52" s="1">
        <v>1978</v>
      </c>
      <c r="N52" s="1">
        <v>1979</v>
      </c>
      <c r="O52" s="1">
        <v>1980</v>
      </c>
      <c r="P52" s="1">
        <v>1981</v>
      </c>
      <c r="Q52" s="1">
        <v>1982</v>
      </c>
      <c r="R52" s="1">
        <v>1983</v>
      </c>
      <c r="S52" s="1">
        <v>1984</v>
      </c>
      <c r="T52" s="1">
        <v>1985</v>
      </c>
      <c r="U52" s="1">
        <v>1986</v>
      </c>
      <c r="V52" s="1">
        <v>1987</v>
      </c>
      <c r="W52" s="1">
        <v>1988</v>
      </c>
      <c r="X52" s="1">
        <v>1989</v>
      </c>
      <c r="Y52" s="1">
        <v>1990</v>
      </c>
      <c r="Z52" s="1">
        <v>1991</v>
      </c>
      <c r="AA52" s="1">
        <v>1992</v>
      </c>
      <c r="AB52" s="1">
        <v>1993</v>
      </c>
      <c r="AC52" s="1">
        <v>1994</v>
      </c>
      <c r="AD52" s="1">
        <v>1995</v>
      </c>
      <c r="AE52" s="1">
        <v>1996</v>
      </c>
      <c r="AF52" s="1">
        <v>1997</v>
      </c>
      <c r="AG52" s="1">
        <v>1998</v>
      </c>
      <c r="AH52" s="1">
        <v>1999</v>
      </c>
      <c r="AI52" s="1">
        <v>2000</v>
      </c>
      <c r="AJ52" s="1">
        <v>2001</v>
      </c>
      <c r="AK52" s="1">
        <v>2002</v>
      </c>
      <c r="AL52" s="1">
        <v>2003</v>
      </c>
      <c r="AM52" s="1">
        <v>2004</v>
      </c>
      <c r="AN52" s="1">
        <v>2005</v>
      </c>
      <c r="AO52" s="1">
        <v>2006</v>
      </c>
      <c r="AP52" s="1">
        <v>2007</v>
      </c>
      <c r="AQ52" s="1">
        <v>2008</v>
      </c>
      <c r="AR52" s="1">
        <v>2009</v>
      </c>
      <c r="AS52" s="1">
        <v>2010</v>
      </c>
      <c r="AT52" s="1">
        <v>2011</v>
      </c>
      <c r="AU52" s="1">
        <v>2012</v>
      </c>
      <c r="AV52" s="1">
        <v>2013</v>
      </c>
      <c r="AW52" s="1">
        <v>2014</v>
      </c>
      <c r="AX52" s="1">
        <v>2015</v>
      </c>
      <c r="AY52" s="1">
        <v>2016</v>
      </c>
      <c r="AZ52" s="1">
        <v>2017</v>
      </c>
      <c r="BA52" s="1">
        <v>2018</v>
      </c>
      <c r="BB52" s="1">
        <v>2019</v>
      </c>
      <c r="BC52" s="1">
        <v>2020</v>
      </c>
      <c r="BD52" s="1">
        <v>2021</v>
      </c>
      <c r="BE52" s="1">
        <v>2022</v>
      </c>
      <c r="BF52" s="1">
        <v>2023</v>
      </c>
      <c r="BG52" s="1">
        <v>2024</v>
      </c>
      <c r="BH52" s="1">
        <v>2025</v>
      </c>
      <c r="BI52" s="1">
        <v>2026</v>
      </c>
      <c r="BJ52" s="1">
        <v>2027</v>
      </c>
      <c r="BK52" s="1">
        <v>2028</v>
      </c>
      <c r="BL52" s="1">
        <v>2029</v>
      </c>
      <c r="BM52" s="1">
        <v>2030</v>
      </c>
      <c r="BN52" s="1">
        <v>2031</v>
      </c>
      <c r="BO52" s="1">
        <v>2032</v>
      </c>
      <c r="BP52" s="1">
        <v>2033</v>
      </c>
      <c r="BQ52" s="1">
        <v>2034</v>
      </c>
      <c r="BR52" s="1">
        <v>2035</v>
      </c>
      <c r="BS52" s="1">
        <v>2036</v>
      </c>
      <c r="BT52" s="1">
        <v>2037</v>
      </c>
      <c r="BU52" s="1">
        <v>2038</v>
      </c>
      <c r="BV52" s="1">
        <v>2039</v>
      </c>
    </row>
    <row r="53" spans="1:88" x14ac:dyDescent="0.35">
      <c r="A53" s="289"/>
      <c r="B53" s="78" t="s">
        <v>228</v>
      </c>
      <c r="C53" s="55" t="s">
        <v>0</v>
      </c>
      <c r="D53" s="40" t="s">
        <v>8</v>
      </c>
      <c r="E53" t="s">
        <v>4</v>
      </c>
      <c r="F53" s="6">
        <f>F32/'Mineral soils'!E37</f>
        <v>40.950788672001948</v>
      </c>
      <c r="G53" s="6"/>
      <c r="H53" s="6"/>
      <c r="I53" s="6"/>
      <c r="J53" s="6"/>
      <c r="K53" s="6"/>
      <c r="L53" s="6">
        <f>L32/'Mineral soils'!K37</f>
        <v>42.169788892935955</v>
      </c>
      <c r="M53" s="6"/>
      <c r="N53" s="6"/>
      <c r="O53" s="6"/>
      <c r="P53" s="6"/>
      <c r="Q53" s="6"/>
      <c r="R53" s="6"/>
      <c r="S53" s="6"/>
      <c r="T53" s="6"/>
      <c r="U53" s="6">
        <f>U32/'Mineral soils'!T37</f>
        <v>45.41053337058046</v>
      </c>
      <c r="V53" s="6"/>
      <c r="W53" s="6"/>
      <c r="X53" s="6"/>
      <c r="Y53" s="6"/>
      <c r="Z53" s="6"/>
      <c r="AA53" s="6"/>
      <c r="AB53" s="6"/>
      <c r="AC53" s="6"/>
      <c r="AD53" s="6"/>
      <c r="AE53" s="6">
        <f>AE32/'Mineral soils'!AD37</f>
        <v>50.850127377944048</v>
      </c>
      <c r="AF53" s="6"/>
      <c r="AG53" s="6"/>
      <c r="AH53" s="6"/>
      <c r="AI53" s="6"/>
      <c r="AJ53" s="6"/>
      <c r="AK53" s="6"/>
      <c r="AL53" s="6"/>
      <c r="AM53" s="6">
        <f>AM32/'Mineral soils'!AL37</f>
        <v>55.583182286659522</v>
      </c>
      <c r="AN53" s="6"/>
      <c r="AO53" s="6"/>
      <c r="AP53" s="6"/>
      <c r="AQ53" s="6"/>
      <c r="AR53" s="6">
        <f>AR32/'Mineral soils'!AQ37</f>
        <v>59.338194054963552</v>
      </c>
      <c r="AS53" s="6"/>
      <c r="AT53" s="6"/>
      <c r="AU53" s="6"/>
      <c r="AV53" s="6"/>
      <c r="AW53" s="6">
        <f>AW32/'Mineral soils'!AV37</f>
        <v>61.715719826602786</v>
      </c>
      <c r="AX53" s="6"/>
      <c r="AY53" s="6"/>
      <c r="AZ53" s="6"/>
      <c r="BA53" s="6">
        <f>BA32/'Mineral soils'!AZ37</f>
        <v>60.917180013689254</v>
      </c>
      <c r="BB53" s="6"/>
      <c r="BC53" s="6"/>
      <c r="BD53" s="6"/>
      <c r="BE53" s="6"/>
      <c r="BF53" s="6"/>
      <c r="BG53" s="6"/>
      <c r="BH53" s="6"/>
      <c r="BI53" s="6"/>
      <c r="BJ53" s="6"/>
      <c r="BK53" s="6"/>
      <c r="BL53" s="6">
        <f>BL32/'Mineral soils'!BK37</f>
        <v>65.262870090995222</v>
      </c>
      <c r="BM53" s="6"/>
      <c r="BN53" s="6"/>
      <c r="BO53" s="6"/>
      <c r="BP53" s="6"/>
      <c r="BQ53" s="6"/>
      <c r="BR53" s="6"/>
      <c r="BS53" s="6"/>
      <c r="BT53" s="6"/>
      <c r="BU53" s="6"/>
      <c r="BV53" s="6">
        <f>BV32/'Mineral soils'!BU37</f>
        <v>68.252009179132415</v>
      </c>
    </row>
    <row r="54" spans="1:88" x14ac:dyDescent="0.35">
      <c r="A54" s="289"/>
      <c r="B54" s="78" t="s">
        <v>228</v>
      </c>
      <c r="C54" s="63" t="s">
        <v>0</v>
      </c>
      <c r="D54" s="40" t="s">
        <v>8</v>
      </c>
      <c r="E54" t="s">
        <v>5</v>
      </c>
      <c r="F54" s="6">
        <f>F33/'Mineral soils'!E37</f>
        <v>43.166949000133812</v>
      </c>
      <c r="G54" s="6"/>
      <c r="H54" s="6"/>
      <c r="I54" s="6"/>
      <c r="J54" s="6"/>
      <c r="K54" s="6"/>
      <c r="L54" s="6">
        <f>L33/'Mineral soils'!K37</f>
        <v>45.844716029575252</v>
      </c>
      <c r="M54" s="6"/>
      <c r="N54" s="6"/>
      <c r="O54" s="6"/>
      <c r="P54" s="6"/>
      <c r="Q54" s="6"/>
      <c r="R54" s="6"/>
      <c r="S54" s="6"/>
      <c r="T54" s="6"/>
      <c r="U54" s="6">
        <f>U33/'Mineral soils'!T37</f>
        <v>54.330482090407173</v>
      </c>
      <c r="V54" s="6"/>
      <c r="W54" s="6"/>
      <c r="X54" s="6"/>
      <c r="Y54" s="6"/>
      <c r="Z54" s="6"/>
      <c r="AA54" s="6"/>
      <c r="AB54" s="6"/>
      <c r="AC54" s="6"/>
      <c r="AD54" s="6"/>
      <c r="AE54" s="6">
        <f>AE33/'Mineral soils'!AD37</f>
        <v>52.80183440239913</v>
      </c>
      <c r="AF54" s="6"/>
      <c r="AG54" s="6"/>
      <c r="AH54" s="6"/>
      <c r="AI54" s="6"/>
      <c r="AJ54" s="6"/>
      <c r="AK54" s="6"/>
      <c r="AL54" s="6"/>
      <c r="AM54" s="6">
        <f>AM33/'Mineral soils'!AL37</f>
        <v>50.598698530993495</v>
      </c>
      <c r="AN54" s="6"/>
      <c r="AO54" s="6"/>
      <c r="AP54" s="6"/>
      <c r="AQ54" s="6"/>
      <c r="AR54" s="6">
        <f>AR33/'Mineral soils'!AQ37</f>
        <v>52.832305103757719</v>
      </c>
      <c r="AS54" s="6"/>
      <c r="AT54" s="6"/>
      <c r="AU54" s="6"/>
      <c r="AV54" s="6"/>
      <c r="AW54" s="6">
        <f>AW33/'Mineral soils'!AV37</f>
        <v>54.300707278120008</v>
      </c>
      <c r="AX54" s="6"/>
      <c r="AY54" s="6"/>
      <c r="AZ54" s="6"/>
      <c r="BA54" s="6">
        <f>BA33/'Mineral soils'!AZ37</f>
        <v>54.300707278120008</v>
      </c>
      <c r="BB54" s="6"/>
      <c r="BC54" s="6"/>
      <c r="BD54" s="6"/>
      <c r="BE54" s="6"/>
      <c r="BF54" s="6"/>
      <c r="BG54" s="6"/>
      <c r="BH54" s="6"/>
      <c r="BI54" s="6"/>
      <c r="BJ54" s="6"/>
      <c r="BK54" s="6"/>
      <c r="BL54" s="6">
        <f>BL33/'Mineral soils'!BK37</f>
        <v>60.142790042273376</v>
      </c>
      <c r="BM54" s="6"/>
      <c r="BN54" s="6"/>
      <c r="BO54" s="6"/>
      <c r="BP54" s="6"/>
      <c r="BQ54" s="6"/>
      <c r="BR54" s="6"/>
      <c r="BS54" s="6"/>
      <c r="BT54" s="6"/>
      <c r="BU54" s="6"/>
      <c r="BV54" s="6">
        <f>BV33/'Mineral soils'!BU37</f>
        <v>62.602160638797557</v>
      </c>
    </row>
    <row r="55" spans="1:88" x14ac:dyDescent="0.35">
      <c r="A55" s="289"/>
      <c r="B55" s="78" t="s">
        <v>228</v>
      </c>
      <c r="C55" s="63" t="s">
        <v>0</v>
      </c>
      <c r="D55" s="40" t="s">
        <v>8</v>
      </c>
      <c r="E55" t="s">
        <v>6</v>
      </c>
      <c r="F55" s="6">
        <f>F34/'Mineral soils'!E37</f>
        <v>17.82563742193026</v>
      </c>
      <c r="G55" s="6"/>
      <c r="H55" s="6"/>
      <c r="I55" s="6"/>
      <c r="J55" s="6"/>
      <c r="K55" s="6"/>
      <c r="L55" s="6">
        <f>L34/'Mineral soils'!K37</f>
        <v>19.568987002604267</v>
      </c>
      <c r="M55" s="6"/>
      <c r="N55" s="6"/>
      <c r="O55" s="6"/>
      <c r="P55" s="6"/>
      <c r="Q55" s="6"/>
      <c r="R55" s="6"/>
      <c r="S55" s="6"/>
      <c r="T55" s="6"/>
      <c r="U55" s="6">
        <f>U34/'Mineral soils'!T37</f>
        <v>19.746419936890547</v>
      </c>
      <c r="V55" s="6"/>
      <c r="W55" s="6"/>
      <c r="X55" s="6"/>
      <c r="Y55" s="6"/>
      <c r="Z55" s="6"/>
      <c r="AA55" s="6"/>
      <c r="AB55" s="6"/>
      <c r="AC55" s="6"/>
      <c r="AD55" s="6"/>
      <c r="AE55" s="6">
        <f>AE34/'Mineral soils'!AD37</f>
        <v>23.126794382138744</v>
      </c>
      <c r="AF55" s="6"/>
      <c r="AG55" s="6"/>
      <c r="AH55" s="6"/>
      <c r="AI55" s="6"/>
      <c r="AJ55" s="6"/>
      <c r="AK55" s="6"/>
      <c r="AL55" s="6"/>
      <c r="AM55" s="6">
        <f>AM34/'Mineral soils'!AL37</f>
        <v>25.400839205623399</v>
      </c>
      <c r="AN55" s="6"/>
      <c r="AO55" s="6"/>
      <c r="AP55" s="6"/>
      <c r="AQ55" s="6"/>
      <c r="AR55" s="6">
        <f>AR34/'Mineral soils'!AQ37</f>
        <v>28.042624789680318</v>
      </c>
      <c r="AS55" s="6"/>
      <c r="AT55" s="6"/>
      <c r="AU55" s="6"/>
      <c r="AV55" s="6"/>
      <c r="AW55" s="6">
        <f>AW34/'Mineral soils'!AV37</f>
        <v>30.57266712297513</v>
      </c>
      <c r="AX55" s="6"/>
      <c r="AY55" s="6"/>
      <c r="AZ55" s="6"/>
      <c r="BA55" s="6">
        <f>BA34/'Mineral soils'!AZ37</f>
        <v>30.116358658453116</v>
      </c>
      <c r="BB55" s="6"/>
      <c r="BC55" s="6"/>
      <c r="BD55" s="6"/>
      <c r="BE55" s="6"/>
      <c r="BF55" s="6"/>
      <c r="BG55" s="6"/>
      <c r="BH55" s="6"/>
      <c r="BI55" s="6"/>
      <c r="BJ55" s="6"/>
      <c r="BK55" s="6"/>
      <c r="BL55" s="6">
        <f>BL34/'Mineral soils'!BK37</f>
        <v>31.892382659259862</v>
      </c>
      <c r="BM55" s="6"/>
      <c r="BN55" s="6"/>
      <c r="BO55" s="6"/>
      <c r="BP55" s="6"/>
      <c r="BQ55" s="6"/>
      <c r="BR55" s="6"/>
      <c r="BS55" s="6"/>
      <c r="BT55" s="6"/>
      <c r="BU55" s="6"/>
      <c r="BV55" s="6">
        <f>BV34/'Mineral soils'!BU37</f>
        <v>34.429571939510517</v>
      </c>
    </row>
    <row r="56" spans="1:88" x14ac:dyDescent="0.35">
      <c r="A56" s="289"/>
    </row>
    <row r="57" spans="1:88" x14ac:dyDescent="0.35">
      <c r="A57" s="289"/>
      <c r="F57" s="1">
        <v>1971</v>
      </c>
      <c r="G57" s="1">
        <v>1972</v>
      </c>
      <c r="H57" s="1">
        <v>1973</v>
      </c>
      <c r="I57" s="1">
        <v>1974</v>
      </c>
      <c r="J57" s="1">
        <v>1975</v>
      </c>
      <c r="K57" s="1">
        <v>1976</v>
      </c>
      <c r="L57" s="1">
        <v>1977</v>
      </c>
      <c r="M57" s="1">
        <v>1978</v>
      </c>
      <c r="N57" s="1">
        <v>1979</v>
      </c>
      <c r="O57" s="1">
        <v>1980</v>
      </c>
      <c r="P57" s="1">
        <v>1981</v>
      </c>
      <c r="Q57" s="1">
        <v>1982</v>
      </c>
      <c r="R57" s="1">
        <v>1983</v>
      </c>
      <c r="S57" s="1">
        <v>1984</v>
      </c>
      <c r="T57" s="1">
        <v>1985</v>
      </c>
      <c r="U57" s="1">
        <v>1986</v>
      </c>
      <c r="V57" s="1">
        <v>1987</v>
      </c>
      <c r="W57" s="1">
        <v>1988</v>
      </c>
      <c r="X57" s="1">
        <v>1989</v>
      </c>
      <c r="Y57" s="1">
        <v>1990</v>
      </c>
      <c r="Z57" s="1">
        <v>1991</v>
      </c>
      <c r="AA57" s="1">
        <v>1992</v>
      </c>
      <c r="AB57" s="1">
        <v>1993</v>
      </c>
      <c r="AC57" s="1">
        <v>1994</v>
      </c>
      <c r="AD57" s="1">
        <v>1995</v>
      </c>
      <c r="AE57" s="1">
        <v>1996</v>
      </c>
      <c r="AF57" s="1">
        <v>1997</v>
      </c>
      <c r="AG57" s="1">
        <v>1998</v>
      </c>
      <c r="AH57" s="1">
        <v>1999</v>
      </c>
      <c r="AI57" s="1">
        <v>2000</v>
      </c>
      <c r="AJ57" s="1">
        <v>2001</v>
      </c>
      <c r="AK57" s="1">
        <v>2002</v>
      </c>
      <c r="AL57" s="1">
        <v>2003</v>
      </c>
      <c r="AM57" s="1">
        <v>2004</v>
      </c>
      <c r="AN57" s="1">
        <v>2005</v>
      </c>
      <c r="AO57" s="1">
        <v>2006</v>
      </c>
      <c r="AP57" s="1">
        <v>2007</v>
      </c>
      <c r="AQ57" s="1">
        <v>2008</v>
      </c>
      <c r="AR57" s="1">
        <v>2009</v>
      </c>
      <c r="AS57" s="1">
        <v>2010</v>
      </c>
      <c r="AT57" s="1">
        <v>2011</v>
      </c>
      <c r="AU57" s="1">
        <v>2012</v>
      </c>
      <c r="AV57" s="1">
        <v>2013</v>
      </c>
      <c r="AW57" s="1">
        <v>2014</v>
      </c>
      <c r="AX57" s="1">
        <v>2015</v>
      </c>
      <c r="AY57" s="1">
        <v>2016</v>
      </c>
      <c r="AZ57" s="1">
        <v>2017</v>
      </c>
      <c r="BA57" s="1">
        <v>2018</v>
      </c>
      <c r="BB57" s="1">
        <v>2019</v>
      </c>
      <c r="BC57" s="1">
        <v>2020</v>
      </c>
      <c r="BD57" s="1">
        <v>2021</v>
      </c>
      <c r="BE57" s="1">
        <v>2022</v>
      </c>
      <c r="BF57" s="1">
        <v>2023</v>
      </c>
      <c r="BG57" s="1">
        <v>2024</v>
      </c>
      <c r="BH57" s="1">
        <v>2025</v>
      </c>
      <c r="BI57" s="1">
        <v>2026</v>
      </c>
      <c r="BJ57" s="1">
        <v>2027</v>
      </c>
      <c r="BK57" s="1">
        <v>2028</v>
      </c>
      <c r="BL57" s="1">
        <v>2029</v>
      </c>
      <c r="BM57" s="1">
        <v>2030</v>
      </c>
      <c r="BN57" s="1">
        <v>2031</v>
      </c>
      <c r="BO57" s="1">
        <v>2032</v>
      </c>
      <c r="BP57" s="1">
        <v>2033</v>
      </c>
      <c r="BQ57" s="1">
        <v>2034</v>
      </c>
      <c r="BR57" s="1">
        <v>2035</v>
      </c>
      <c r="BS57" s="1">
        <v>2036</v>
      </c>
      <c r="BT57" s="1">
        <v>2037</v>
      </c>
      <c r="BU57" s="1">
        <v>2038</v>
      </c>
      <c r="BV57" s="1">
        <v>2039</v>
      </c>
    </row>
    <row r="58" spans="1:88" x14ac:dyDescent="0.35">
      <c r="A58" s="289"/>
      <c r="B58" s="78" t="s">
        <v>228</v>
      </c>
      <c r="C58" s="55" t="s">
        <v>2</v>
      </c>
      <c r="D58" s="40" t="s">
        <v>8</v>
      </c>
      <c r="E58" t="s">
        <v>4</v>
      </c>
      <c r="F58" s="6">
        <f>F37/'Mineral soils'!E38</f>
        <v>26.956809750077923</v>
      </c>
      <c r="G58" s="6"/>
      <c r="H58" s="6"/>
      <c r="I58" s="6"/>
      <c r="J58" s="6"/>
      <c r="K58" s="6"/>
      <c r="L58" s="6">
        <f>L37/'Mineral soils'!K38</f>
        <v>28.164978270463664</v>
      </c>
      <c r="M58" s="6"/>
      <c r="N58" s="6"/>
      <c r="O58" s="6"/>
      <c r="P58" s="6"/>
      <c r="Q58" s="6"/>
      <c r="R58" s="6"/>
      <c r="S58" s="6"/>
      <c r="T58" s="6"/>
      <c r="U58" s="6">
        <f>U37/'Mineral soils'!T38</f>
        <v>25.643332113801325</v>
      </c>
      <c r="V58" s="6"/>
      <c r="W58" s="6"/>
      <c r="X58" s="6"/>
      <c r="Y58" s="6"/>
      <c r="Z58" s="6"/>
      <c r="AA58" s="6"/>
      <c r="AB58" s="6"/>
      <c r="AC58" s="6"/>
      <c r="AD58" s="6"/>
      <c r="AE58" s="6">
        <f>AE37/'Mineral soils'!AD38</f>
        <v>37.053249393974617</v>
      </c>
      <c r="AF58" s="6"/>
      <c r="AG58" s="6"/>
      <c r="AH58" s="6"/>
      <c r="AI58" s="6"/>
      <c r="AJ58" s="6"/>
      <c r="AK58" s="6"/>
      <c r="AL58" s="6"/>
      <c r="AM58" s="6">
        <f>AM37/'Mineral soils'!AL38</f>
        <v>40.502111235057797</v>
      </c>
      <c r="AN58" s="6"/>
      <c r="AO58" s="6"/>
      <c r="AP58" s="6"/>
      <c r="AQ58" s="6"/>
      <c r="AR58" s="6">
        <f>AR37/'Mineral soils'!AQ38</f>
        <v>42.563424311650834</v>
      </c>
      <c r="AS58" s="6"/>
      <c r="AT58" s="6"/>
      <c r="AU58" s="6"/>
      <c r="AV58" s="6"/>
      <c r="AW58" s="6">
        <f>AW37/'Mineral soils'!AV38</f>
        <v>45.626031596321624</v>
      </c>
      <c r="AX58" s="6"/>
      <c r="AY58" s="6"/>
      <c r="AZ58" s="6"/>
      <c r="BA58" s="6">
        <f>BA37/'Mineral soils'!AZ38</f>
        <v>48.337656213157281</v>
      </c>
      <c r="BB58" s="6"/>
      <c r="BC58" s="6"/>
      <c r="BD58" s="6"/>
      <c r="BE58" s="6"/>
      <c r="BF58" s="6"/>
      <c r="BG58" s="6"/>
      <c r="BH58" s="6"/>
      <c r="BI58" s="6"/>
      <c r="BJ58" s="6"/>
      <c r="BK58" s="6"/>
      <c r="BL58" s="6">
        <f>BL37/'Mineral soils'!BK38</f>
        <v>50.769946258784621</v>
      </c>
      <c r="BM58" s="6"/>
      <c r="BN58" s="6"/>
      <c r="BO58" s="6"/>
      <c r="BP58" s="6"/>
      <c r="BQ58" s="6"/>
      <c r="BR58" s="6"/>
      <c r="BS58" s="6"/>
      <c r="BT58" s="6"/>
      <c r="BU58" s="6"/>
      <c r="BV58" s="6">
        <f>BV37/'Mineral soils'!BU38</f>
        <v>53.095287308805297</v>
      </c>
    </row>
    <row r="59" spans="1:88" x14ac:dyDescent="0.35">
      <c r="A59" s="289"/>
      <c r="B59" s="78" t="s">
        <v>228</v>
      </c>
      <c r="C59" s="63" t="s">
        <v>2</v>
      </c>
      <c r="D59" s="40" t="s">
        <v>8</v>
      </c>
      <c r="E59" t="s">
        <v>5</v>
      </c>
      <c r="F59" s="6">
        <f>F38/'Mineral soils'!E38</f>
        <v>12.393935517277207</v>
      </c>
      <c r="G59" s="6"/>
      <c r="H59" s="6"/>
      <c r="I59" s="6"/>
      <c r="J59" s="6"/>
      <c r="K59" s="6"/>
      <c r="L59" s="6">
        <f>L38/'Mineral soils'!K38</f>
        <v>11.226599730184816</v>
      </c>
      <c r="M59" s="6"/>
      <c r="N59" s="6"/>
      <c r="O59" s="6"/>
      <c r="P59" s="6"/>
      <c r="Q59" s="6"/>
      <c r="R59" s="6"/>
      <c r="S59" s="6"/>
      <c r="T59" s="6"/>
      <c r="U59" s="6">
        <f>U38/'Mineral soils'!T38</f>
        <v>10.288265508013726</v>
      </c>
      <c r="V59" s="6"/>
      <c r="W59" s="6"/>
      <c r="X59" s="6"/>
      <c r="Y59" s="6"/>
      <c r="Z59" s="6"/>
      <c r="AA59" s="6"/>
      <c r="AB59" s="6"/>
      <c r="AC59" s="6"/>
      <c r="AD59" s="6"/>
      <c r="AE59" s="6">
        <f>AE38/'Mineral soils'!AD38</f>
        <v>13.104710816130414</v>
      </c>
      <c r="AF59" s="6"/>
      <c r="AG59" s="6"/>
      <c r="AH59" s="6"/>
      <c r="AI59" s="6"/>
      <c r="AJ59" s="6"/>
      <c r="AK59" s="6"/>
      <c r="AL59" s="6"/>
      <c r="AM59" s="6">
        <f>AM38/'Mineral soils'!AL38</f>
        <v>12.557921887105959</v>
      </c>
      <c r="AN59" s="6"/>
      <c r="AO59" s="6"/>
      <c r="AP59" s="6"/>
      <c r="AQ59" s="6"/>
      <c r="AR59" s="6">
        <f>AR38/'Mineral soils'!AQ38</f>
        <v>13.586629794397018</v>
      </c>
      <c r="AS59" s="6"/>
      <c r="AT59" s="6"/>
      <c r="AU59" s="6"/>
      <c r="AV59" s="6"/>
      <c r="AW59" s="6">
        <f>AW38/'Mineral soils'!AV38</f>
        <v>14.265503419004952</v>
      </c>
      <c r="AX59" s="6"/>
      <c r="AY59" s="6"/>
      <c r="AZ59" s="6"/>
      <c r="BA59" s="6">
        <f>BA38/'Mineral soils'!AZ38</f>
        <v>14.619193586418298</v>
      </c>
      <c r="BB59" s="6"/>
      <c r="BC59" s="6"/>
      <c r="BD59" s="6"/>
      <c r="BE59" s="6"/>
      <c r="BF59" s="6"/>
      <c r="BG59" s="6"/>
      <c r="BH59" s="6"/>
      <c r="BI59" s="6"/>
      <c r="BJ59" s="6"/>
      <c r="BK59" s="6"/>
      <c r="BL59" s="6">
        <f>BL38/'Mineral soils'!BK38</f>
        <v>15.87436049970256</v>
      </c>
      <c r="BM59" s="6"/>
      <c r="BN59" s="6"/>
      <c r="BO59" s="6"/>
      <c r="BP59" s="6"/>
      <c r="BQ59" s="6"/>
      <c r="BR59" s="6"/>
      <c r="BS59" s="6"/>
      <c r="BT59" s="6"/>
      <c r="BU59" s="6"/>
      <c r="BV59" s="6">
        <f>BV38/'Mineral soils'!BU38</f>
        <v>16.52349791790601</v>
      </c>
    </row>
    <row r="60" spans="1:88" x14ac:dyDescent="0.35">
      <c r="A60" s="289"/>
      <c r="B60" s="78" t="s">
        <v>228</v>
      </c>
      <c r="C60" s="63" t="s">
        <v>2</v>
      </c>
      <c r="D60" s="40" t="s">
        <v>8</v>
      </c>
      <c r="E60" t="s">
        <v>6</v>
      </c>
      <c r="F60" s="6">
        <f>F39/'Mineral soils'!E38</f>
        <v>8.365906474162113</v>
      </c>
      <c r="G60" s="6"/>
      <c r="H60" s="6"/>
      <c r="I60" s="6"/>
      <c r="J60" s="6"/>
      <c r="K60" s="6"/>
      <c r="L60" s="6">
        <f>L39/'Mineral soils'!K38</f>
        <v>8.764626105144286</v>
      </c>
      <c r="M60" s="6"/>
      <c r="N60" s="6"/>
      <c r="O60" s="6"/>
      <c r="P60" s="6"/>
      <c r="Q60" s="6"/>
      <c r="R60" s="6"/>
      <c r="S60" s="6"/>
      <c r="T60" s="6"/>
      <c r="U60" s="6">
        <f>U39/'Mineral soils'!T38</f>
        <v>6.8850872480560703</v>
      </c>
      <c r="V60" s="6"/>
      <c r="W60" s="6"/>
      <c r="X60" s="6"/>
      <c r="Y60" s="6"/>
      <c r="Z60" s="6"/>
      <c r="AA60" s="6"/>
      <c r="AB60" s="6"/>
      <c r="AC60" s="6"/>
      <c r="AD60" s="6"/>
      <c r="AE60" s="6">
        <f>AE39/'Mineral soils'!AD38</f>
        <v>8.9157332652295747</v>
      </c>
      <c r="AF60" s="6"/>
      <c r="AG60" s="6"/>
      <c r="AH60" s="6"/>
      <c r="AI60" s="6"/>
      <c r="AJ60" s="6"/>
      <c r="AK60" s="6"/>
      <c r="AL60" s="6"/>
      <c r="AM60" s="6">
        <f>AM39/'Mineral soils'!AL38</f>
        <v>9.7924123563458032</v>
      </c>
      <c r="AN60" s="6"/>
      <c r="AO60" s="6"/>
      <c r="AP60" s="6"/>
      <c r="AQ60" s="6"/>
      <c r="AR60" s="6">
        <f>AR39/'Mineral soils'!AQ38</f>
        <v>10.580738246964049</v>
      </c>
      <c r="AS60" s="6"/>
      <c r="AT60" s="6"/>
      <c r="AU60" s="6"/>
      <c r="AV60" s="6"/>
      <c r="AW60" s="6">
        <f>AW39/'Mineral soils'!AV38</f>
        <v>10.964395189813724</v>
      </c>
      <c r="AX60" s="6"/>
      <c r="AY60" s="6"/>
      <c r="AZ60" s="6"/>
      <c r="BA60" s="6">
        <f>BA39/'Mineral soils'!AZ38</f>
        <v>11.082291912284839</v>
      </c>
      <c r="BB60" s="6"/>
      <c r="BC60" s="6"/>
      <c r="BD60" s="6"/>
      <c r="BE60" s="6"/>
      <c r="BF60" s="6"/>
      <c r="BG60" s="6"/>
      <c r="BH60" s="6"/>
      <c r="BI60" s="6"/>
      <c r="BJ60" s="6"/>
      <c r="BK60" s="6"/>
      <c r="BL60" s="6">
        <f>BL39/'Mineral soils'!BK38</f>
        <v>11.505588253865916</v>
      </c>
      <c r="BM60" s="6"/>
      <c r="BN60" s="6"/>
      <c r="BO60" s="6"/>
      <c r="BP60" s="6"/>
      <c r="BQ60" s="6"/>
      <c r="BR60" s="6"/>
      <c r="BS60" s="6"/>
      <c r="BT60" s="6"/>
      <c r="BU60" s="6"/>
      <c r="BV60" s="6">
        <f>BV39/'Mineral soils'!BU38</f>
        <v>12.420912000372219</v>
      </c>
    </row>
    <row r="61" spans="1:88" x14ac:dyDescent="0.35">
      <c r="A61" s="289"/>
      <c r="B61" s="63"/>
      <c r="C61" s="55"/>
    </row>
    <row r="62" spans="1:88" ht="15.75" customHeight="1" x14ac:dyDescent="0.35">
      <c r="A62" s="289"/>
      <c r="F62" s="1">
        <v>1971</v>
      </c>
      <c r="G62" s="1">
        <v>1972</v>
      </c>
      <c r="H62" s="1">
        <v>1973</v>
      </c>
      <c r="I62" s="1">
        <v>1974</v>
      </c>
      <c r="J62" s="1">
        <v>1975</v>
      </c>
      <c r="K62" s="1">
        <v>1976</v>
      </c>
      <c r="L62" s="1">
        <v>1977</v>
      </c>
      <c r="M62" s="1">
        <v>1978</v>
      </c>
      <c r="N62" s="1">
        <v>1979</v>
      </c>
      <c r="O62" s="1">
        <v>1980</v>
      </c>
      <c r="P62" s="1">
        <v>1981</v>
      </c>
      <c r="Q62" s="1">
        <v>1982</v>
      </c>
      <c r="R62" s="1">
        <v>1983</v>
      </c>
      <c r="S62" s="1">
        <v>1984</v>
      </c>
      <c r="T62" s="1">
        <v>1985</v>
      </c>
      <c r="U62" s="1">
        <v>1986</v>
      </c>
      <c r="V62" s="1">
        <v>1987</v>
      </c>
      <c r="W62" s="1">
        <v>1988</v>
      </c>
      <c r="X62" s="1">
        <v>1989</v>
      </c>
      <c r="Y62" s="1">
        <v>1990</v>
      </c>
      <c r="Z62" s="1">
        <v>1991</v>
      </c>
      <c r="AA62" s="1">
        <v>1992</v>
      </c>
      <c r="AB62" s="1">
        <v>1993</v>
      </c>
      <c r="AC62" s="1">
        <v>1994</v>
      </c>
      <c r="AD62" s="1">
        <v>1995</v>
      </c>
      <c r="AE62" s="1">
        <v>1996</v>
      </c>
      <c r="AF62" s="1">
        <v>1997</v>
      </c>
      <c r="AG62" s="1">
        <v>1998</v>
      </c>
      <c r="AH62" s="1">
        <v>1999</v>
      </c>
      <c r="AI62" s="1">
        <v>2000</v>
      </c>
      <c r="AJ62" s="1">
        <v>2001</v>
      </c>
      <c r="AK62" s="1">
        <v>2002</v>
      </c>
      <c r="AL62" s="1">
        <v>2003</v>
      </c>
      <c r="AM62" s="1">
        <v>2004</v>
      </c>
      <c r="AN62" s="1">
        <v>2005</v>
      </c>
      <c r="AO62" s="1">
        <v>2006</v>
      </c>
      <c r="AP62" s="1">
        <v>2007</v>
      </c>
      <c r="AQ62" s="1">
        <v>2008</v>
      </c>
      <c r="AR62" s="1">
        <v>2009</v>
      </c>
      <c r="AS62" s="1">
        <v>2010</v>
      </c>
      <c r="AT62" s="1">
        <v>2011</v>
      </c>
      <c r="AU62" s="1">
        <v>2012</v>
      </c>
      <c r="AV62" s="1">
        <v>2013</v>
      </c>
      <c r="AW62" s="1">
        <v>2014</v>
      </c>
      <c r="AX62" s="1">
        <v>2015</v>
      </c>
      <c r="AY62" s="1">
        <v>2016</v>
      </c>
      <c r="AZ62" s="1">
        <v>2017</v>
      </c>
      <c r="BA62" s="1">
        <v>2018</v>
      </c>
      <c r="BB62" s="1">
        <v>2019</v>
      </c>
      <c r="BC62" s="1">
        <v>2020</v>
      </c>
      <c r="BD62" s="1">
        <v>2021</v>
      </c>
      <c r="BE62" s="1">
        <v>2022</v>
      </c>
      <c r="BF62" s="1">
        <v>2023</v>
      </c>
      <c r="BG62" s="1">
        <v>2024</v>
      </c>
      <c r="BH62" s="1">
        <v>2025</v>
      </c>
      <c r="BI62" s="1">
        <v>2026</v>
      </c>
      <c r="BJ62" s="1">
        <v>2027</v>
      </c>
      <c r="BK62" s="1">
        <v>2028</v>
      </c>
      <c r="BL62" s="1">
        <v>2029</v>
      </c>
      <c r="BM62" s="1">
        <v>2030</v>
      </c>
      <c r="BN62" s="1">
        <v>2031</v>
      </c>
      <c r="BO62" s="1">
        <v>2032</v>
      </c>
      <c r="BP62" s="1">
        <v>2033</v>
      </c>
      <c r="BQ62" s="1">
        <v>2034</v>
      </c>
      <c r="BR62" s="1">
        <v>2035</v>
      </c>
      <c r="BS62" s="1">
        <v>2036</v>
      </c>
      <c r="BT62" s="1">
        <v>2037</v>
      </c>
      <c r="BU62" s="1">
        <v>2038</v>
      </c>
      <c r="BV62" s="1">
        <v>2039</v>
      </c>
    </row>
    <row r="63" spans="1:88" x14ac:dyDescent="0.35">
      <c r="A63" s="289"/>
      <c r="B63" s="78" t="s">
        <v>228</v>
      </c>
      <c r="C63" s="55" t="s">
        <v>0</v>
      </c>
      <c r="D63" s="40" t="s">
        <v>35</v>
      </c>
      <c r="E63" t="s">
        <v>4</v>
      </c>
      <c r="F63" s="6">
        <f>(F43)/'Organic soils'!D51</f>
        <v>26.752394226878291</v>
      </c>
      <c r="G63" s="6"/>
      <c r="H63" s="6"/>
      <c r="I63" s="6"/>
      <c r="J63" s="6"/>
      <c r="K63" s="6"/>
      <c r="L63" s="6">
        <f>(L43)/'Organic soils'!J51</f>
        <v>37.147610269322421</v>
      </c>
      <c r="M63" s="6"/>
      <c r="N63" s="6"/>
      <c r="O63" s="6"/>
      <c r="P63" s="6"/>
      <c r="Q63" s="6"/>
      <c r="R63" s="6"/>
      <c r="S63" s="6"/>
      <c r="T63" s="6"/>
      <c r="U63" s="6">
        <f>(U43)/'Organic soils'!S51</f>
        <v>56.265402826328994</v>
      </c>
      <c r="V63" s="6"/>
      <c r="W63" s="6"/>
      <c r="X63" s="6"/>
      <c r="Y63" s="6"/>
      <c r="Z63" s="6"/>
      <c r="AA63" s="6"/>
      <c r="AB63" s="6"/>
      <c r="AC63" s="6"/>
      <c r="AD63" s="6"/>
      <c r="AE63" s="6">
        <f>(AE43)/'Organic soils'!AC51</f>
        <v>61.863424089456835</v>
      </c>
      <c r="AF63" s="6"/>
      <c r="AG63" s="6"/>
      <c r="AH63" s="6"/>
      <c r="AI63" s="6"/>
      <c r="AJ63" s="6"/>
      <c r="AK63" s="6"/>
      <c r="AL63" s="6"/>
      <c r="AM63" s="6">
        <f>(AM43)/'Organic soils'!AK51</f>
        <v>68.215610309387984</v>
      </c>
      <c r="AN63" s="6"/>
      <c r="AO63" s="6"/>
      <c r="AP63" s="6"/>
      <c r="AQ63" s="6"/>
      <c r="AR63" s="6">
        <f>(AR43)/'Organic soils'!AP51</f>
        <v>70.351060755086451</v>
      </c>
      <c r="AS63" s="6"/>
      <c r="AT63" s="6"/>
      <c r="AU63" s="6"/>
      <c r="AV63" s="6"/>
      <c r="AW63" s="6">
        <f>(AW43)/'Organic soils'!AU51</f>
        <v>70.226981042798073</v>
      </c>
      <c r="AX63" s="6"/>
      <c r="AY63" s="6"/>
      <c r="AZ63" s="6"/>
      <c r="BA63" s="6">
        <f>(BA43)/'Organic soils'!AY51</f>
        <v>67.805804176837526</v>
      </c>
      <c r="BB63" s="6"/>
      <c r="BC63" s="6"/>
      <c r="BD63" s="6"/>
      <c r="BE63" s="6"/>
      <c r="BF63" s="6"/>
      <c r="BG63" s="6"/>
      <c r="BH63" s="6"/>
      <c r="BI63" s="6"/>
      <c r="BJ63" s="6"/>
      <c r="BK63" s="6"/>
      <c r="BL63" s="6">
        <f>(BL43)/'Organic soils'!BJ51</f>
        <v>65.621766339379889</v>
      </c>
      <c r="BM63" s="6"/>
      <c r="BN63" s="6"/>
      <c r="BO63" s="6"/>
      <c r="BP63" s="6"/>
      <c r="BQ63" s="6"/>
      <c r="BR63" s="6"/>
      <c r="BS63" s="6"/>
      <c r="BT63" s="6"/>
      <c r="BU63" s="6"/>
      <c r="BV63" s="6">
        <f>(BV43)/'Organic soils'!BT51</f>
        <v>64.872231601066005</v>
      </c>
    </row>
    <row r="64" spans="1:88" x14ac:dyDescent="0.35">
      <c r="A64" s="289"/>
      <c r="B64" s="78" t="s">
        <v>228</v>
      </c>
      <c r="C64" s="63" t="s">
        <v>0</v>
      </c>
      <c r="D64" s="40" t="s">
        <v>35</v>
      </c>
      <c r="E64" t="s">
        <v>5</v>
      </c>
      <c r="F64" s="6">
        <f>(F44)/'Organic soils'!D51</f>
        <v>28.200170855626997</v>
      </c>
      <c r="G64" s="6"/>
      <c r="H64" s="6"/>
      <c r="I64" s="6"/>
      <c r="J64" s="6"/>
      <c r="K64" s="6"/>
      <c r="L64" s="6">
        <f>(L44)/'Organic soils'!J51</f>
        <v>40.384874780810215</v>
      </c>
      <c r="M64" s="6"/>
      <c r="N64" s="6"/>
      <c r="O64" s="6"/>
      <c r="P64" s="6"/>
      <c r="Q64" s="6"/>
      <c r="R64" s="6"/>
      <c r="S64" s="6"/>
      <c r="T64" s="6"/>
      <c r="U64" s="6">
        <f>(U44)/'Organic soils'!S51</f>
        <v>37.761286481505337</v>
      </c>
      <c r="V64" s="6"/>
      <c r="W64" s="6"/>
      <c r="X64" s="6"/>
      <c r="Y64" s="6"/>
      <c r="Z64" s="6"/>
      <c r="AA64" s="6"/>
      <c r="AB64" s="6"/>
      <c r="AC64" s="6"/>
      <c r="AD64" s="6"/>
      <c r="AE64" s="6">
        <f>(AE44)/'Organic soils'!AC51</f>
        <v>36.033737735295148</v>
      </c>
      <c r="AF64" s="6"/>
      <c r="AG64" s="6"/>
      <c r="AH64" s="6"/>
      <c r="AI64" s="6"/>
      <c r="AJ64" s="6"/>
      <c r="AK64" s="6"/>
      <c r="AL64" s="6"/>
      <c r="AM64" s="6">
        <f>(AM44)/'Organic soils'!AK51</f>
        <v>34.833579205679634</v>
      </c>
      <c r="AN64" s="6"/>
      <c r="AO64" s="6"/>
      <c r="AP64" s="6"/>
      <c r="AQ64" s="6"/>
      <c r="AR64" s="6">
        <f>(AR44)/'Organic soils'!AP51</f>
        <v>35.847674270107746</v>
      </c>
      <c r="AS64" s="6"/>
      <c r="AT64" s="6"/>
      <c r="AU64" s="6"/>
      <c r="AV64" s="6"/>
      <c r="AW64" s="6">
        <f>(AW44)/'Organic soils'!AU51</f>
        <v>39.196454535515201</v>
      </c>
      <c r="AX64" s="6"/>
      <c r="AY64" s="6"/>
      <c r="AZ64" s="6"/>
      <c r="BA64" s="6">
        <f>(BA44)/'Organic soils'!AY51</f>
        <v>40.683482506102521</v>
      </c>
      <c r="BB64" s="6"/>
      <c r="BC64" s="6"/>
      <c r="BD64" s="6"/>
      <c r="BE64" s="6"/>
      <c r="BF64" s="6"/>
      <c r="BG64" s="6"/>
      <c r="BH64" s="6"/>
      <c r="BI64" s="6"/>
      <c r="BJ64" s="6"/>
      <c r="BK64" s="6"/>
      <c r="BL64" s="6">
        <f>(BL44)/'Organic soils'!BJ51</f>
        <v>40.832938668176155</v>
      </c>
      <c r="BM64" s="6"/>
      <c r="BN64" s="6"/>
      <c r="BO64" s="6"/>
      <c r="BP64" s="6"/>
      <c r="BQ64" s="6"/>
      <c r="BR64" s="6"/>
      <c r="BS64" s="6"/>
      <c r="BT64" s="6"/>
      <c r="BU64" s="6"/>
      <c r="BV64" s="6">
        <f>(BV44)/'Organic soils'!BT51</f>
        <v>43.784437365306715</v>
      </c>
    </row>
    <row r="65" spans="1:74" x14ac:dyDescent="0.35">
      <c r="A65" s="289"/>
      <c r="B65" s="78" t="s">
        <v>228</v>
      </c>
      <c r="C65" s="63" t="s">
        <v>0</v>
      </c>
      <c r="D65" s="40" t="s">
        <v>35</v>
      </c>
      <c r="E65" t="s">
        <v>6</v>
      </c>
      <c r="F65" s="6">
        <f>(F45)/'Organic soils'!D51</f>
        <v>11.645159839935255</v>
      </c>
      <c r="G65" s="6"/>
      <c r="H65" s="6"/>
      <c r="I65" s="6"/>
      <c r="J65" s="6"/>
      <c r="K65" s="6"/>
      <c r="L65" s="6">
        <f>(L45)/'Organic soils'!J51</f>
        <v>17.238433523672494</v>
      </c>
      <c r="M65" s="6"/>
      <c r="N65" s="6"/>
      <c r="O65" s="6"/>
      <c r="P65" s="6"/>
      <c r="Q65" s="6"/>
      <c r="R65" s="6"/>
      <c r="S65" s="6"/>
      <c r="T65" s="6"/>
      <c r="U65" s="6">
        <f>(U45)/'Organic soils'!S51</f>
        <v>26.587354017395771</v>
      </c>
      <c r="V65" s="6"/>
      <c r="W65" s="6"/>
      <c r="X65" s="6"/>
      <c r="Y65" s="6"/>
      <c r="Z65" s="6"/>
      <c r="AA65" s="6"/>
      <c r="AB65" s="6"/>
      <c r="AC65" s="6"/>
      <c r="AD65" s="6"/>
      <c r="AE65" s="6">
        <f>(AE45)/'Organic soils'!AC51</f>
        <v>30.574493292721773</v>
      </c>
      <c r="AF65" s="6"/>
      <c r="AG65" s="6"/>
      <c r="AH65" s="6"/>
      <c r="AI65" s="6"/>
      <c r="AJ65" s="6"/>
      <c r="AK65" s="6"/>
      <c r="AL65" s="6"/>
      <c r="AM65" s="6">
        <f>(AM45)/'Organic soils'!AK51</f>
        <v>33.875861353917195</v>
      </c>
      <c r="AN65" s="6"/>
      <c r="AO65" s="6"/>
      <c r="AP65" s="6"/>
      <c r="AQ65" s="6"/>
      <c r="AR65" s="6">
        <f>(AR45)/'Organic soils'!AP51</f>
        <v>34.055290556602358</v>
      </c>
      <c r="AS65" s="6"/>
      <c r="AT65" s="6"/>
      <c r="AU65" s="6"/>
      <c r="AV65" s="6"/>
      <c r="AW65" s="6">
        <f>(AW45)/'Organic soils'!AU51</f>
        <v>31.438822908694483</v>
      </c>
      <c r="AX65" s="6"/>
      <c r="AY65" s="6"/>
      <c r="AZ65" s="6"/>
      <c r="BA65" s="6">
        <f>(BA45)/'Organic soils'!AY51</f>
        <v>31.520535995719069</v>
      </c>
      <c r="BB65" s="6"/>
      <c r="BC65" s="6"/>
      <c r="BD65" s="6"/>
      <c r="BE65" s="6"/>
      <c r="BF65" s="6"/>
      <c r="BG65" s="6"/>
      <c r="BH65" s="6"/>
      <c r="BI65" s="6"/>
      <c r="BJ65" s="6"/>
      <c r="BK65" s="6"/>
      <c r="BL65" s="6">
        <f>(BL45)/'Organic soils'!BJ51</f>
        <v>27.810451380140488</v>
      </c>
      <c r="BM65" s="6"/>
      <c r="BN65" s="6"/>
      <c r="BO65" s="6"/>
      <c r="BP65" s="6"/>
      <c r="BQ65" s="6"/>
      <c r="BR65" s="6"/>
      <c r="BS65" s="6"/>
      <c r="BT65" s="6"/>
      <c r="BU65" s="6"/>
      <c r="BV65" s="6">
        <f>(BV45)/'Organic soils'!BT51</f>
        <v>27.749774031674725</v>
      </c>
    </row>
    <row r="66" spans="1:74" x14ac:dyDescent="0.35">
      <c r="A66" s="289"/>
      <c r="AR66" s="14"/>
    </row>
    <row r="67" spans="1:74" x14ac:dyDescent="0.35">
      <c r="A67" s="289"/>
      <c r="F67" s="1">
        <v>1971</v>
      </c>
      <c r="G67" s="1">
        <v>1972</v>
      </c>
      <c r="H67" s="1">
        <v>1973</v>
      </c>
      <c r="I67" s="1">
        <v>1974</v>
      </c>
      <c r="J67" s="1">
        <v>1975</v>
      </c>
      <c r="K67" s="1">
        <v>1976</v>
      </c>
      <c r="L67" s="1">
        <v>1977</v>
      </c>
      <c r="M67" s="1">
        <v>1978</v>
      </c>
      <c r="N67" s="1">
        <v>1979</v>
      </c>
      <c r="O67" s="1">
        <v>1980</v>
      </c>
      <c r="P67" s="1">
        <v>1981</v>
      </c>
      <c r="Q67" s="1">
        <v>1982</v>
      </c>
      <c r="R67" s="1">
        <v>1983</v>
      </c>
      <c r="S67" s="1">
        <v>1984</v>
      </c>
      <c r="T67" s="1">
        <v>1985</v>
      </c>
      <c r="U67" s="1">
        <v>1986</v>
      </c>
      <c r="V67" s="1">
        <v>1987</v>
      </c>
      <c r="W67" s="1">
        <v>1988</v>
      </c>
      <c r="X67" s="1">
        <v>1989</v>
      </c>
      <c r="Y67" s="1">
        <v>1990</v>
      </c>
      <c r="Z67" s="1">
        <v>1991</v>
      </c>
      <c r="AA67" s="1">
        <v>1992</v>
      </c>
      <c r="AB67" s="1">
        <v>1993</v>
      </c>
      <c r="AC67" s="1">
        <v>1994</v>
      </c>
      <c r="AD67" s="1">
        <v>1995</v>
      </c>
      <c r="AE67" s="1">
        <v>1996</v>
      </c>
      <c r="AF67" s="1">
        <v>1997</v>
      </c>
      <c r="AG67" s="1">
        <v>1998</v>
      </c>
      <c r="AH67" s="1">
        <v>1999</v>
      </c>
      <c r="AI67" s="1">
        <v>2000</v>
      </c>
      <c r="AJ67" s="1">
        <v>2001</v>
      </c>
      <c r="AK67" s="1">
        <v>2002</v>
      </c>
      <c r="AL67" s="1">
        <v>2003</v>
      </c>
      <c r="AM67" s="1">
        <v>2004</v>
      </c>
      <c r="AN67" s="1">
        <v>2005</v>
      </c>
      <c r="AO67" s="1">
        <v>2006</v>
      </c>
      <c r="AP67" s="1">
        <v>2007</v>
      </c>
      <c r="AQ67" s="1">
        <v>2008</v>
      </c>
      <c r="AR67" s="1">
        <v>2009</v>
      </c>
      <c r="AS67" s="1">
        <v>2010</v>
      </c>
      <c r="AT67" s="1">
        <v>2011</v>
      </c>
      <c r="AU67" s="1">
        <v>2012</v>
      </c>
      <c r="AV67" s="1">
        <v>2013</v>
      </c>
      <c r="AW67" s="1">
        <v>2014</v>
      </c>
      <c r="AX67" s="1">
        <v>2015</v>
      </c>
      <c r="AY67" s="1">
        <v>2016</v>
      </c>
      <c r="AZ67" s="1">
        <v>2017</v>
      </c>
      <c r="BA67" s="1">
        <v>2018</v>
      </c>
      <c r="BB67" s="1">
        <v>2019</v>
      </c>
      <c r="BC67" s="1">
        <v>2020</v>
      </c>
      <c r="BD67" s="1">
        <v>2021</v>
      </c>
      <c r="BE67" s="1">
        <v>2022</v>
      </c>
      <c r="BF67" s="1">
        <v>2023</v>
      </c>
      <c r="BG67" s="1">
        <v>2024</v>
      </c>
      <c r="BH67" s="1">
        <v>2025</v>
      </c>
      <c r="BI67" s="1">
        <v>2026</v>
      </c>
      <c r="BJ67" s="1">
        <v>2027</v>
      </c>
      <c r="BK67" s="1">
        <v>2028</v>
      </c>
      <c r="BL67" s="1">
        <v>2029</v>
      </c>
      <c r="BM67" s="1">
        <v>2030</v>
      </c>
      <c r="BN67" s="1">
        <v>2031</v>
      </c>
      <c r="BO67" s="1">
        <v>2032</v>
      </c>
      <c r="BP67" s="1">
        <v>2033</v>
      </c>
      <c r="BQ67" s="1">
        <v>2034</v>
      </c>
      <c r="BR67" s="1">
        <v>2035</v>
      </c>
      <c r="BS67" s="1">
        <v>2036</v>
      </c>
      <c r="BT67" s="1">
        <v>2037</v>
      </c>
      <c r="BU67" s="1">
        <v>2038</v>
      </c>
      <c r="BV67" s="1">
        <v>2039</v>
      </c>
    </row>
    <row r="68" spans="1:74" x14ac:dyDescent="0.35">
      <c r="A68" s="289"/>
      <c r="B68" s="78" t="s">
        <v>228</v>
      </c>
      <c r="C68" s="55" t="s">
        <v>2</v>
      </c>
      <c r="D68" s="40" t="s">
        <v>35</v>
      </c>
      <c r="E68" t="s">
        <v>4</v>
      </c>
      <c r="F68" s="6">
        <f>(F48)/'Organic soils'!D54</f>
        <v>18.297656908417071</v>
      </c>
      <c r="G68" s="6"/>
      <c r="H68" s="6"/>
      <c r="I68" s="6"/>
      <c r="J68" s="6"/>
      <c r="K68" s="6"/>
      <c r="L68" s="6">
        <f>(L48)/'Organic soils'!J54</f>
        <v>25.778964905454586</v>
      </c>
      <c r="M68" s="6"/>
      <c r="N68" s="6"/>
      <c r="O68" s="6"/>
      <c r="P68" s="6"/>
      <c r="Q68" s="6"/>
      <c r="R68" s="6"/>
      <c r="S68" s="6"/>
      <c r="T68" s="6"/>
      <c r="U68" s="6">
        <f>(U48)/'Organic soils'!S54</f>
        <v>36.759558378066394</v>
      </c>
      <c r="V68" s="6"/>
      <c r="W68" s="6"/>
      <c r="X68" s="6"/>
      <c r="Y68" s="6"/>
      <c r="Z68" s="6"/>
      <c r="AA68" s="6"/>
      <c r="AB68" s="6"/>
      <c r="AC68" s="6"/>
      <c r="AD68" s="6"/>
      <c r="AE68" s="6">
        <f>(AE48)/'Organic soils'!AC54</f>
        <v>52.159869923667614</v>
      </c>
      <c r="AF68" s="6"/>
      <c r="AG68" s="6"/>
      <c r="AH68" s="6"/>
      <c r="AI68" s="6"/>
      <c r="AJ68" s="6"/>
      <c r="AK68" s="6"/>
      <c r="AL68" s="6"/>
      <c r="AM68" s="6">
        <f>(AM48)/'Organic soils'!AK54</f>
        <v>55.083206439500486</v>
      </c>
      <c r="AN68" s="6"/>
      <c r="AO68" s="6"/>
      <c r="AP68" s="6"/>
      <c r="AQ68" s="6"/>
      <c r="AR68" s="6">
        <f>(AR48)/'Organic soils'!AP54</f>
        <v>63.583529777970107</v>
      </c>
      <c r="AS68" s="6"/>
      <c r="AT68" s="6"/>
      <c r="AU68" s="6"/>
      <c r="AV68" s="6"/>
      <c r="AW68" s="6">
        <f>(AW48)/'Organic soils'!AU54</f>
        <v>61.68109007308275</v>
      </c>
      <c r="AX68" s="6"/>
      <c r="AY68" s="6"/>
      <c r="AZ68" s="6"/>
      <c r="BA68" s="6">
        <f>(BA48)/'Organic soils'!AY54</f>
        <v>58.892702467565989</v>
      </c>
      <c r="BB68" s="6"/>
      <c r="BC68" s="6"/>
      <c r="BD68" s="6"/>
      <c r="BE68" s="6"/>
      <c r="BF68" s="6"/>
      <c r="BG68" s="6"/>
      <c r="BH68" s="6"/>
      <c r="BI68" s="6"/>
      <c r="BJ68" s="6"/>
      <c r="BK68" s="6"/>
      <c r="BL68" s="6">
        <f>(BL48)/'Organic soils'!BJ54</f>
        <v>56.991612032814686</v>
      </c>
      <c r="BM68" s="6"/>
      <c r="BN68" s="6"/>
      <c r="BO68" s="6"/>
      <c r="BP68" s="6"/>
      <c r="BQ68" s="6"/>
      <c r="BR68" s="6"/>
      <c r="BS68" s="6"/>
      <c r="BT68" s="6"/>
      <c r="BU68" s="6"/>
      <c r="BV68" s="6">
        <f>(BV48)/'Organic soils'!BT54</f>
        <v>56.340651301429027</v>
      </c>
    </row>
    <row r="69" spans="1:74" x14ac:dyDescent="0.35">
      <c r="A69" s="289"/>
      <c r="B69" s="78" t="s">
        <v>228</v>
      </c>
      <c r="C69" s="63" t="s">
        <v>2</v>
      </c>
      <c r="D69" s="40" t="s">
        <v>35</v>
      </c>
      <c r="E69" t="s">
        <v>5</v>
      </c>
      <c r="F69" s="6">
        <f>(F49)/'Organic soils'!D54</f>
        <v>8.4127158199618712</v>
      </c>
      <c r="G69" s="6"/>
      <c r="H69" s="6"/>
      <c r="I69" s="6"/>
      <c r="J69" s="6"/>
      <c r="K69" s="6"/>
      <c r="L69" s="6">
        <f>(L49)/'Organic soils'!J54</f>
        <v>10.27553146581057</v>
      </c>
      <c r="M69" s="6"/>
      <c r="N69" s="6"/>
      <c r="O69" s="6"/>
      <c r="P69" s="6"/>
      <c r="Q69" s="6"/>
      <c r="R69" s="6"/>
      <c r="S69" s="6"/>
      <c r="T69" s="6"/>
      <c r="U69" s="6">
        <f>(U49)/'Organic soils'!S54</f>
        <v>15.328284183260827</v>
      </c>
      <c r="V69" s="6"/>
      <c r="W69" s="6"/>
      <c r="X69" s="6"/>
      <c r="Y69" s="6"/>
      <c r="Z69" s="6"/>
      <c r="AA69" s="6"/>
      <c r="AB69" s="6"/>
      <c r="AC69" s="6"/>
      <c r="AD69" s="6"/>
      <c r="AE69" s="6">
        <f>(AE49)/'Organic soils'!AC54</f>
        <v>19.173137805868947</v>
      </c>
      <c r="AF69" s="6"/>
      <c r="AG69" s="6"/>
      <c r="AH69" s="6"/>
      <c r="AI69" s="6"/>
      <c r="AJ69" s="6"/>
      <c r="AK69" s="6"/>
      <c r="AL69" s="6"/>
      <c r="AM69" s="6">
        <f>(AM49)/'Organic soils'!AK54</f>
        <v>17.750675310385333</v>
      </c>
      <c r="AN69" s="6"/>
      <c r="AO69" s="6"/>
      <c r="AP69" s="6"/>
      <c r="AQ69" s="6"/>
      <c r="AR69" s="6">
        <f>(AR49)/'Organic soils'!AP54</f>
        <v>20.403670003378465</v>
      </c>
      <c r="AS69" s="6"/>
      <c r="AT69" s="6"/>
      <c r="AU69" s="6"/>
      <c r="AV69" s="6"/>
      <c r="AW69" s="6">
        <f>(AW49)/'Organic soils'!AU54</f>
        <v>19.841469533998644</v>
      </c>
      <c r="AX69" s="6"/>
      <c r="AY69" s="6"/>
      <c r="AZ69" s="6"/>
      <c r="BA69" s="6">
        <f>(BA49)/'Organic soils'!AY54</f>
        <v>20.268267732344142</v>
      </c>
      <c r="BB69" s="6"/>
      <c r="BC69" s="6"/>
      <c r="BD69" s="6"/>
      <c r="BE69" s="6"/>
      <c r="BF69" s="6"/>
      <c r="BG69" s="6"/>
      <c r="BH69" s="6"/>
      <c r="BI69" s="6"/>
      <c r="BJ69" s="6"/>
      <c r="BK69" s="6"/>
      <c r="BL69" s="6">
        <f>(BL49)/'Organic soils'!BJ54</f>
        <v>20.341246373769071</v>
      </c>
      <c r="BM69" s="6"/>
      <c r="BN69" s="6"/>
      <c r="BO69" s="6"/>
      <c r="BP69" s="6"/>
      <c r="BQ69" s="6"/>
      <c r="BR69" s="6"/>
      <c r="BS69" s="6"/>
      <c r="BT69" s="6"/>
      <c r="BU69" s="6"/>
      <c r="BV69" s="6">
        <f>(BV49)/'Organic soils'!BT54</f>
        <v>21.811558433796776</v>
      </c>
    </row>
    <row r="70" spans="1:74" x14ac:dyDescent="0.35">
      <c r="A70" s="289"/>
      <c r="B70" s="78" t="s">
        <v>228</v>
      </c>
      <c r="C70" s="63" t="s">
        <v>2</v>
      </c>
      <c r="D70" s="40" t="s">
        <v>35</v>
      </c>
      <c r="E70" t="s">
        <v>6</v>
      </c>
      <c r="F70" s="6">
        <f>(F50)/'Organic soils'!D54</f>
        <v>5.6785831784742635</v>
      </c>
      <c r="G70" s="6"/>
      <c r="H70" s="6"/>
      <c r="I70" s="6"/>
      <c r="J70" s="6"/>
      <c r="K70" s="6"/>
      <c r="L70" s="6">
        <f>(L50)/'Organic soils'!J54</f>
        <v>8.0221254426064981</v>
      </c>
      <c r="M70" s="6"/>
      <c r="N70" s="6"/>
      <c r="O70" s="6"/>
      <c r="P70" s="6"/>
      <c r="Q70" s="6"/>
      <c r="R70" s="6"/>
      <c r="S70" s="6"/>
      <c r="T70" s="6"/>
      <c r="U70" s="6">
        <f>(U50)/'Organic soils'!S54</f>
        <v>19.522013338367334</v>
      </c>
      <c r="V70" s="6"/>
      <c r="W70" s="6"/>
      <c r="X70" s="6"/>
      <c r="Y70" s="6"/>
      <c r="Z70" s="6"/>
      <c r="AA70" s="6"/>
      <c r="AB70" s="6"/>
      <c r="AC70" s="6"/>
      <c r="AD70" s="6"/>
      <c r="AE70" s="6">
        <f>(AE50)/'Organic soils'!AC54</f>
        <v>24.824847895247814</v>
      </c>
      <c r="AF70" s="6"/>
      <c r="AG70" s="6"/>
      <c r="AH70" s="6"/>
      <c r="AI70" s="6"/>
      <c r="AJ70" s="6"/>
      <c r="AK70" s="6"/>
      <c r="AL70" s="6"/>
      <c r="AM70" s="6">
        <f>(AM50)/'Organic soils'!AK54</f>
        <v>26.342110858647736</v>
      </c>
      <c r="AN70" s="6"/>
      <c r="AO70" s="6"/>
      <c r="AP70" s="6"/>
      <c r="AQ70" s="6"/>
      <c r="AR70" s="6">
        <f>(AR50)/'Organic soils'!AP54</f>
        <v>28.944741167583405</v>
      </c>
      <c r="AS70" s="6"/>
      <c r="AT70" s="6"/>
      <c r="AU70" s="6"/>
      <c r="AV70" s="6"/>
      <c r="AW70" s="6">
        <f>(AW50)/'Organic soils'!AU54</f>
        <v>25.880177653041709</v>
      </c>
      <c r="AX70" s="6"/>
      <c r="AY70" s="6"/>
      <c r="AZ70" s="6"/>
      <c r="BA70" s="6">
        <f>(BA50)/'Organic soils'!AY54</f>
        <v>22.945208753597139</v>
      </c>
      <c r="BB70" s="6"/>
      <c r="BC70" s="6"/>
      <c r="BD70" s="6"/>
      <c r="BE70" s="6"/>
      <c r="BF70" s="6"/>
      <c r="BG70" s="6"/>
      <c r="BH70" s="6"/>
      <c r="BI70" s="6"/>
      <c r="BJ70" s="6"/>
      <c r="BK70" s="6"/>
      <c r="BL70" s="6">
        <f>(BL50)/'Organic soils'!BJ54</f>
        <v>20.24299974985378</v>
      </c>
      <c r="BM70" s="6"/>
      <c r="BN70" s="6"/>
      <c r="BO70" s="6"/>
      <c r="BP70" s="6"/>
      <c r="BQ70" s="6"/>
      <c r="BR70" s="6"/>
      <c r="BS70" s="6"/>
      <c r="BT70" s="6"/>
      <c r="BU70" s="6"/>
      <c r="BV70" s="6">
        <f>(BV50)/'Organic soils'!BT54</f>
        <v>20.198833204945011</v>
      </c>
    </row>
    <row r="72" spans="1:74" s="105" customFormat="1" ht="14.5" customHeight="1" x14ac:dyDescent="0.35">
      <c r="A72" s="288" t="s">
        <v>138</v>
      </c>
      <c r="D72" s="110"/>
      <c r="F72" s="105">
        <v>1971</v>
      </c>
      <c r="G72" s="105">
        <v>1972</v>
      </c>
      <c r="H72" s="105">
        <v>1973</v>
      </c>
      <c r="I72" s="105">
        <v>1974</v>
      </c>
      <c r="J72" s="105">
        <v>1975</v>
      </c>
      <c r="K72" s="105">
        <v>1976</v>
      </c>
      <c r="L72" s="105">
        <v>1977</v>
      </c>
      <c r="M72" s="105">
        <v>1978</v>
      </c>
      <c r="N72" s="105">
        <v>1979</v>
      </c>
      <c r="O72" s="105">
        <v>1980</v>
      </c>
      <c r="P72" s="105">
        <v>1981</v>
      </c>
      <c r="Q72" s="105">
        <v>1982</v>
      </c>
      <c r="R72" s="105">
        <v>1983</v>
      </c>
      <c r="S72" s="105">
        <v>1984</v>
      </c>
      <c r="T72" s="105">
        <v>1985</v>
      </c>
      <c r="U72" s="105">
        <v>1986</v>
      </c>
      <c r="V72" s="105">
        <v>1987</v>
      </c>
      <c r="W72" s="105">
        <v>1988</v>
      </c>
      <c r="X72" s="105">
        <v>1989</v>
      </c>
      <c r="Y72" s="105">
        <v>1990</v>
      </c>
      <c r="Z72" s="105">
        <v>1991</v>
      </c>
      <c r="AA72" s="105">
        <v>1992</v>
      </c>
      <c r="AB72" s="105">
        <v>1993</v>
      </c>
      <c r="AC72" s="105">
        <v>1994</v>
      </c>
      <c r="AD72" s="105">
        <v>1995</v>
      </c>
      <c r="AE72" s="105">
        <v>1996</v>
      </c>
      <c r="AF72" s="105">
        <v>1997</v>
      </c>
      <c r="AG72" s="105">
        <v>1998</v>
      </c>
      <c r="AH72" s="105">
        <v>1999</v>
      </c>
      <c r="AI72" s="105">
        <v>2000</v>
      </c>
      <c r="AJ72" s="105">
        <v>2001</v>
      </c>
      <c r="AK72" s="105">
        <v>2002</v>
      </c>
      <c r="AL72" s="105">
        <v>2003</v>
      </c>
      <c r="AM72" s="105">
        <v>2004</v>
      </c>
      <c r="AN72" s="105">
        <v>2005</v>
      </c>
      <c r="AO72" s="105">
        <v>2006</v>
      </c>
      <c r="AP72" s="105">
        <v>2007</v>
      </c>
      <c r="AQ72" s="105">
        <v>2008</v>
      </c>
      <c r="AR72" s="105">
        <v>2009</v>
      </c>
      <c r="AS72" s="105">
        <v>2010</v>
      </c>
      <c r="AT72" s="105">
        <v>2011</v>
      </c>
      <c r="AU72" s="105">
        <v>2012</v>
      </c>
      <c r="AV72" s="105">
        <v>2013</v>
      </c>
      <c r="AW72" s="105">
        <v>2014</v>
      </c>
      <c r="AX72" s="105">
        <v>2015</v>
      </c>
      <c r="AY72" s="105">
        <v>2016</v>
      </c>
      <c r="AZ72" s="105">
        <v>2017</v>
      </c>
      <c r="BA72" s="105">
        <v>2018</v>
      </c>
      <c r="BB72" s="105">
        <v>2019</v>
      </c>
      <c r="BC72" s="105">
        <v>2020</v>
      </c>
      <c r="BD72" s="105">
        <v>2021</v>
      </c>
      <c r="BE72" s="105">
        <v>2022</v>
      </c>
      <c r="BF72" s="105">
        <v>2023</v>
      </c>
      <c r="BG72" s="105">
        <v>2024</v>
      </c>
      <c r="BH72" s="105">
        <v>2025</v>
      </c>
      <c r="BI72" s="105">
        <v>2026</v>
      </c>
      <c r="BJ72" s="105">
        <v>2027</v>
      </c>
      <c r="BK72" s="105">
        <v>2028</v>
      </c>
      <c r="BL72" s="105">
        <v>2029</v>
      </c>
      <c r="BM72" s="105">
        <v>2030</v>
      </c>
      <c r="BN72" s="105">
        <v>2031</v>
      </c>
      <c r="BO72" s="105">
        <v>2032</v>
      </c>
      <c r="BP72" s="105">
        <v>2033</v>
      </c>
      <c r="BQ72" s="105">
        <v>2034</v>
      </c>
      <c r="BR72" s="105">
        <v>2035</v>
      </c>
      <c r="BS72" s="105">
        <v>2036</v>
      </c>
      <c r="BT72" s="105">
        <v>2037</v>
      </c>
      <c r="BU72" s="105">
        <v>2038</v>
      </c>
      <c r="BV72" s="105">
        <v>2039</v>
      </c>
    </row>
    <row r="73" spans="1:74" s="106" customFormat="1" x14ac:dyDescent="0.35">
      <c r="A73" s="288"/>
      <c r="B73" s="78" t="s">
        <v>228</v>
      </c>
      <c r="C73" s="63" t="s">
        <v>0</v>
      </c>
      <c r="D73" s="40" t="s">
        <v>8</v>
      </c>
      <c r="E73" s="106" t="s">
        <v>4</v>
      </c>
      <c r="F73" s="223">
        <f>F53</f>
        <v>40.950788672001948</v>
      </c>
      <c r="G73" s="223">
        <f t="shared" ref="G73:K75" si="2">FORECAST(G$52,$F53:$L53,$F$52:$L$52)</f>
        <v>41.153955375490909</v>
      </c>
      <c r="H73" s="223">
        <f t="shared" si="2"/>
        <v>41.357122078979899</v>
      </c>
      <c r="I73" s="223">
        <f t="shared" si="2"/>
        <v>41.560288782468945</v>
      </c>
      <c r="J73" s="223">
        <f t="shared" si="2"/>
        <v>41.763455485957934</v>
      </c>
      <c r="K73" s="223">
        <f t="shared" si="2"/>
        <v>41.966622189446923</v>
      </c>
      <c r="L73" s="223">
        <f>L53</f>
        <v>42.169788892935955</v>
      </c>
      <c r="M73" s="223">
        <f t="shared" ref="M73:T75" si="3">FORECAST(M$52,$L53:$U53,$L$52:$U$52)</f>
        <v>42.529871612674242</v>
      </c>
      <c r="N73" s="223">
        <f t="shared" si="3"/>
        <v>42.889954332412458</v>
      </c>
      <c r="O73" s="223">
        <f t="shared" si="3"/>
        <v>43.250037052150788</v>
      </c>
      <c r="P73" s="223">
        <f t="shared" si="3"/>
        <v>43.610119771889003</v>
      </c>
      <c r="Q73" s="223">
        <f t="shared" si="3"/>
        <v>43.970202491627333</v>
      </c>
      <c r="R73" s="223">
        <f t="shared" si="3"/>
        <v>44.330285211365549</v>
      </c>
      <c r="S73" s="223">
        <f t="shared" si="3"/>
        <v>44.690367931103879</v>
      </c>
      <c r="T73" s="223">
        <f t="shared" si="3"/>
        <v>45.050450650842095</v>
      </c>
      <c r="U73" s="223">
        <f>U53</f>
        <v>45.41053337058046</v>
      </c>
      <c r="V73" s="223">
        <f t="shared" ref="V73:AD73" si="4">FORECAST(V$52,$U53:$AE53,$U$52:$AE$52)</f>
        <v>45.954492771316836</v>
      </c>
      <c r="W73" s="223">
        <f t="shared" si="4"/>
        <v>46.498452172053248</v>
      </c>
      <c r="X73" s="223">
        <f t="shared" si="4"/>
        <v>47.042411572789661</v>
      </c>
      <c r="Y73" s="223">
        <f t="shared" si="4"/>
        <v>47.586370973526073</v>
      </c>
      <c r="Z73" s="223">
        <f t="shared" si="4"/>
        <v>48.130330374262257</v>
      </c>
      <c r="AA73" s="223">
        <f t="shared" si="4"/>
        <v>48.67428977499867</v>
      </c>
      <c r="AB73" s="223">
        <f t="shared" si="4"/>
        <v>49.218249175735082</v>
      </c>
      <c r="AC73" s="223">
        <f t="shared" si="4"/>
        <v>49.762208576471494</v>
      </c>
      <c r="AD73" s="223">
        <f t="shared" si="4"/>
        <v>50.306167977207679</v>
      </c>
      <c r="AE73" s="223">
        <f>AE53</f>
        <v>50.850127377944048</v>
      </c>
      <c r="AF73" s="223">
        <f t="shared" ref="AF73:AL75" si="5">FORECAST(AF$52,$AE53:$AM53,$AE$52:$AM$52)</f>
        <v>51.441759241533418</v>
      </c>
      <c r="AG73" s="223">
        <f t="shared" si="5"/>
        <v>52.033391105122973</v>
      </c>
      <c r="AH73" s="223">
        <f t="shared" si="5"/>
        <v>52.625022968712301</v>
      </c>
      <c r="AI73" s="223">
        <f t="shared" si="5"/>
        <v>53.216654832301856</v>
      </c>
      <c r="AJ73" s="223">
        <f t="shared" si="5"/>
        <v>53.808286695891184</v>
      </c>
      <c r="AK73" s="223">
        <f t="shared" si="5"/>
        <v>54.399918559480511</v>
      </c>
      <c r="AL73" s="223">
        <f t="shared" si="5"/>
        <v>54.991550423070066</v>
      </c>
      <c r="AM73" s="223">
        <f>AM53</f>
        <v>55.583182286659522</v>
      </c>
      <c r="AN73" s="223">
        <f t="shared" ref="AN73:AQ75" si="6">FORECAST(AN$52,$AM53:$AR53,$AM$52:$AR$52)</f>
        <v>56.334184640320473</v>
      </c>
      <c r="AO73" s="223">
        <f t="shared" si="6"/>
        <v>57.085186993981097</v>
      </c>
      <c r="AP73" s="223">
        <f t="shared" si="6"/>
        <v>57.836189347641948</v>
      </c>
      <c r="AQ73" s="223">
        <f t="shared" si="6"/>
        <v>58.5871917013028</v>
      </c>
      <c r="AR73" s="223">
        <f>AR53</f>
        <v>59.338194054963552</v>
      </c>
      <c r="AS73" s="223">
        <f t="shared" ref="AS73:AV75" si="7">FORECAST(AS$52,$AR53:$AW53,$AR$52:$AW$52)</f>
        <v>59.813699209291485</v>
      </c>
      <c r="AT73" s="223">
        <f t="shared" si="7"/>
        <v>60.289204363619319</v>
      </c>
      <c r="AU73" s="223">
        <f t="shared" si="7"/>
        <v>60.764709517947153</v>
      </c>
      <c r="AV73" s="223">
        <f t="shared" si="7"/>
        <v>61.240214672274988</v>
      </c>
      <c r="AW73" s="223">
        <f>AW53</f>
        <v>61.715719826602786</v>
      </c>
      <c r="AX73" s="223">
        <f t="shared" ref="AX73:AZ75" si="8">FORECAST(AX$52,$AW53:$BA53,$AW$52:$BA$52)</f>
        <v>61.516084873374382</v>
      </c>
      <c r="AY73" s="223">
        <f t="shared" si="8"/>
        <v>61.316449920145999</v>
      </c>
      <c r="AZ73" s="223">
        <f t="shared" si="8"/>
        <v>61.116814966917616</v>
      </c>
      <c r="BA73" s="223">
        <f>BA53</f>
        <v>60.917180013689254</v>
      </c>
      <c r="BB73" s="223">
        <f t="shared" ref="BB73:BK73" si="9">FORECAST(BB$52,$BA53:$BL53,$BA$52:$BL$52)</f>
        <v>61.312242747989785</v>
      </c>
      <c r="BC73" s="223">
        <f t="shared" si="9"/>
        <v>61.70730548229028</v>
      </c>
      <c r="BD73" s="223">
        <f t="shared" si="9"/>
        <v>62.102368216590889</v>
      </c>
      <c r="BE73" s="223">
        <f t="shared" si="9"/>
        <v>62.497430950891385</v>
      </c>
      <c r="BF73" s="223">
        <f t="shared" si="9"/>
        <v>62.892493685191994</v>
      </c>
      <c r="BG73" s="223">
        <f t="shared" si="9"/>
        <v>63.287556419492489</v>
      </c>
      <c r="BH73" s="223">
        <f t="shared" si="9"/>
        <v>63.682619153792984</v>
      </c>
      <c r="BI73" s="223">
        <f t="shared" si="9"/>
        <v>64.077681888093593</v>
      </c>
      <c r="BJ73" s="223">
        <f t="shared" si="9"/>
        <v>64.472744622394089</v>
      </c>
      <c r="BK73" s="223">
        <f t="shared" si="9"/>
        <v>64.867807356694698</v>
      </c>
      <c r="BL73" s="223">
        <f>BL53</f>
        <v>65.262870090995222</v>
      </c>
      <c r="BM73" s="223">
        <f t="shared" ref="BM73:BU73" si="10">FORECAST(BM$52,$BL53:$BV53,$BL$52:$BV$52)</f>
        <v>65.561783999808995</v>
      </c>
      <c r="BN73" s="223">
        <f t="shared" si="10"/>
        <v>65.860697908622683</v>
      </c>
      <c r="BO73" s="223">
        <f t="shared" si="10"/>
        <v>66.159611817436485</v>
      </c>
      <c r="BP73" s="223">
        <f t="shared" si="10"/>
        <v>66.458525726250173</v>
      </c>
      <c r="BQ73" s="223">
        <f t="shared" si="10"/>
        <v>66.757439635063861</v>
      </c>
      <c r="BR73" s="223">
        <f t="shared" si="10"/>
        <v>67.056353543877549</v>
      </c>
      <c r="BS73" s="223">
        <f t="shared" si="10"/>
        <v>67.355267452691351</v>
      </c>
      <c r="BT73" s="223">
        <f t="shared" si="10"/>
        <v>67.654181361505039</v>
      </c>
      <c r="BU73" s="223">
        <f t="shared" si="10"/>
        <v>67.953095270318727</v>
      </c>
      <c r="BV73" s="223">
        <f>BV53</f>
        <v>68.252009179132415</v>
      </c>
    </row>
    <row r="74" spans="1:74" s="106" customFormat="1" x14ac:dyDescent="0.35">
      <c r="A74" s="288"/>
      <c r="B74" s="78" t="s">
        <v>228</v>
      </c>
      <c r="C74" s="63" t="s">
        <v>0</v>
      </c>
      <c r="D74" s="40" t="s">
        <v>8</v>
      </c>
      <c r="E74" s="106" t="s">
        <v>5</v>
      </c>
      <c r="F74" s="223">
        <f t="shared" ref="F74:F75" si="11">F54</f>
        <v>43.166949000133812</v>
      </c>
      <c r="G74" s="223">
        <f t="shared" si="2"/>
        <v>43.613243505040714</v>
      </c>
      <c r="H74" s="223">
        <f t="shared" si="2"/>
        <v>44.059538009947687</v>
      </c>
      <c r="I74" s="223">
        <f t="shared" si="2"/>
        <v>44.505832514854546</v>
      </c>
      <c r="J74" s="223">
        <f t="shared" si="2"/>
        <v>44.952127019761519</v>
      </c>
      <c r="K74" s="223">
        <f t="shared" si="2"/>
        <v>45.398421524668379</v>
      </c>
      <c r="L74" s="223">
        <f t="shared" ref="L74:L75" si="12">L54</f>
        <v>45.844716029575252</v>
      </c>
      <c r="M74" s="223">
        <f t="shared" si="3"/>
        <v>46.787578925223215</v>
      </c>
      <c r="N74" s="223">
        <f t="shared" si="3"/>
        <v>47.730441820871192</v>
      </c>
      <c r="O74" s="223">
        <f t="shared" si="3"/>
        <v>48.673304716519169</v>
      </c>
      <c r="P74" s="223">
        <f t="shared" si="3"/>
        <v>49.616167612167146</v>
      </c>
      <c r="Q74" s="223">
        <f t="shared" si="3"/>
        <v>50.559030507815123</v>
      </c>
      <c r="R74" s="223">
        <f t="shared" si="3"/>
        <v>51.5018934034631</v>
      </c>
      <c r="S74" s="223">
        <f t="shared" si="3"/>
        <v>52.444756299111077</v>
      </c>
      <c r="T74" s="223">
        <f t="shared" si="3"/>
        <v>53.387619194759054</v>
      </c>
      <c r="U74" s="223">
        <f t="shared" ref="U74:U75" si="13">U54</f>
        <v>54.330482090407173</v>
      </c>
      <c r="V74" s="223">
        <f t="shared" ref="V74:AD74" si="14">FORECAST(V$52,$U54:$AE54,$U$52:$AE$52)</f>
        <v>54.177617321606363</v>
      </c>
      <c r="W74" s="223">
        <f t="shared" si="14"/>
        <v>54.024752552805523</v>
      </c>
      <c r="X74" s="223">
        <f t="shared" si="14"/>
        <v>53.871887784004741</v>
      </c>
      <c r="Y74" s="223">
        <f t="shared" si="14"/>
        <v>53.719023015203902</v>
      </c>
      <c r="Z74" s="223">
        <f t="shared" si="14"/>
        <v>53.56615824640312</v>
      </c>
      <c r="AA74" s="223">
        <f t="shared" si="14"/>
        <v>53.413293477602338</v>
      </c>
      <c r="AB74" s="223">
        <f t="shared" si="14"/>
        <v>53.260428708801498</v>
      </c>
      <c r="AC74" s="223">
        <f t="shared" si="14"/>
        <v>53.107563940000716</v>
      </c>
      <c r="AD74" s="223">
        <f t="shared" si="14"/>
        <v>52.954699171199934</v>
      </c>
      <c r="AE74" s="223">
        <f t="shared" ref="AE74:AE75" si="15">AE54</f>
        <v>52.80183440239913</v>
      </c>
      <c r="AF74" s="223">
        <f t="shared" si="5"/>
        <v>52.52644241847338</v>
      </c>
      <c r="AG74" s="223">
        <f t="shared" si="5"/>
        <v>52.251050434547665</v>
      </c>
      <c r="AH74" s="223">
        <f t="shared" si="5"/>
        <v>51.97565845062195</v>
      </c>
      <c r="AI74" s="223">
        <f t="shared" si="5"/>
        <v>51.700266466696348</v>
      </c>
      <c r="AJ74" s="223">
        <f t="shared" si="5"/>
        <v>51.424874482770633</v>
      </c>
      <c r="AK74" s="223">
        <f t="shared" si="5"/>
        <v>51.149482498844918</v>
      </c>
      <c r="AL74" s="223">
        <f t="shared" si="5"/>
        <v>50.874090514919203</v>
      </c>
      <c r="AM74" s="223">
        <f t="shared" ref="AM74:AM75" si="16">AM54</f>
        <v>50.598698530993495</v>
      </c>
      <c r="AN74" s="223">
        <f t="shared" si="6"/>
        <v>51.045419845546348</v>
      </c>
      <c r="AO74" s="223">
        <f t="shared" si="6"/>
        <v>51.492141160099209</v>
      </c>
      <c r="AP74" s="223">
        <f t="shared" si="6"/>
        <v>51.938862474652069</v>
      </c>
      <c r="AQ74" s="223">
        <f t="shared" si="6"/>
        <v>52.385583789204929</v>
      </c>
      <c r="AR74" s="223">
        <f t="shared" ref="AR74:AR75" si="17">AR54</f>
        <v>52.832305103757719</v>
      </c>
      <c r="AS74" s="223">
        <f t="shared" si="7"/>
        <v>53.125985538630175</v>
      </c>
      <c r="AT74" s="223">
        <f t="shared" si="7"/>
        <v>53.419665973502561</v>
      </c>
      <c r="AU74" s="223">
        <f t="shared" si="7"/>
        <v>53.71334640837506</v>
      </c>
      <c r="AV74" s="223">
        <f t="shared" si="7"/>
        <v>54.007026843247559</v>
      </c>
      <c r="AW74" s="223">
        <f t="shared" ref="AW74:AW75" si="18">AW54</f>
        <v>54.300707278120008</v>
      </c>
      <c r="AX74" s="223">
        <f t="shared" si="8"/>
        <v>54.300707278120008</v>
      </c>
      <c r="AY74" s="223">
        <f t="shared" si="8"/>
        <v>54.300707278120008</v>
      </c>
      <c r="AZ74" s="223">
        <f t="shared" si="8"/>
        <v>54.300707278120008</v>
      </c>
      <c r="BA74" s="223">
        <f t="shared" ref="BA74:BA75" si="19">BA54</f>
        <v>54.300707278120008</v>
      </c>
      <c r="BB74" s="223">
        <f t="shared" ref="BB74:BK74" si="20">FORECAST(BB$52,$BA54:$BL54,$BA$52:$BL$52)</f>
        <v>54.831805711224888</v>
      </c>
      <c r="BC74" s="223">
        <f t="shared" si="20"/>
        <v>55.362904144329605</v>
      </c>
      <c r="BD74" s="223">
        <f t="shared" si="20"/>
        <v>55.894002577434549</v>
      </c>
      <c r="BE74" s="223">
        <f t="shared" si="20"/>
        <v>56.425101010539493</v>
      </c>
      <c r="BF74" s="223">
        <f t="shared" si="20"/>
        <v>56.956199443644209</v>
      </c>
      <c r="BG74" s="223">
        <f t="shared" si="20"/>
        <v>57.487297876749153</v>
      </c>
      <c r="BH74" s="223">
        <f t="shared" si="20"/>
        <v>58.01839630985387</v>
      </c>
      <c r="BI74" s="223">
        <f t="shared" si="20"/>
        <v>58.549494742958814</v>
      </c>
      <c r="BJ74" s="223">
        <f t="shared" si="20"/>
        <v>59.080593176063758</v>
      </c>
      <c r="BK74" s="223">
        <f t="shared" si="20"/>
        <v>59.611691609168474</v>
      </c>
      <c r="BL74" s="223">
        <f t="shared" ref="BL74:BL75" si="21">BL54</f>
        <v>60.142790042273376</v>
      </c>
      <c r="BM74" s="223">
        <f t="shared" ref="BM74:BU74" si="22">FORECAST(BM$52,$BL54:$BV54,$BL$52:$BV$52)</f>
        <v>60.388727101925781</v>
      </c>
      <c r="BN74" s="223">
        <f t="shared" si="22"/>
        <v>60.6346641615782</v>
      </c>
      <c r="BO74" s="223">
        <f t="shared" si="22"/>
        <v>60.88060122123062</v>
      </c>
      <c r="BP74" s="223">
        <f t="shared" si="22"/>
        <v>61.12653828088304</v>
      </c>
      <c r="BQ74" s="223">
        <f t="shared" si="22"/>
        <v>61.372475340535459</v>
      </c>
      <c r="BR74" s="223">
        <f t="shared" si="22"/>
        <v>61.618412400187879</v>
      </c>
      <c r="BS74" s="223">
        <f t="shared" si="22"/>
        <v>61.864349459840298</v>
      </c>
      <c r="BT74" s="223">
        <f t="shared" si="22"/>
        <v>62.110286519492718</v>
      </c>
      <c r="BU74" s="223">
        <f t="shared" si="22"/>
        <v>62.356223579145137</v>
      </c>
      <c r="BV74" s="223">
        <f t="shared" ref="BV74:BV75" si="23">BV54</f>
        <v>62.602160638797557</v>
      </c>
    </row>
    <row r="75" spans="1:74" s="106" customFormat="1" x14ac:dyDescent="0.35">
      <c r="A75" s="288"/>
      <c r="B75" s="78" t="s">
        <v>228</v>
      </c>
      <c r="C75" s="63" t="s">
        <v>0</v>
      </c>
      <c r="D75" s="40" t="s">
        <v>8</v>
      </c>
      <c r="E75" s="106" t="s">
        <v>6</v>
      </c>
      <c r="F75" s="223">
        <f t="shared" si="11"/>
        <v>17.82563742193026</v>
      </c>
      <c r="G75" s="223">
        <f t="shared" si="2"/>
        <v>18.116195685375942</v>
      </c>
      <c r="H75" s="223">
        <f t="shared" si="2"/>
        <v>18.406753948821688</v>
      </c>
      <c r="I75" s="223">
        <f t="shared" si="2"/>
        <v>18.69731221226732</v>
      </c>
      <c r="J75" s="223">
        <f t="shared" si="2"/>
        <v>18.987870475712953</v>
      </c>
      <c r="K75" s="223">
        <f t="shared" si="2"/>
        <v>19.278428739158699</v>
      </c>
      <c r="L75" s="223">
        <f t="shared" si="12"/>
        <v>19.568987002604267</v>
      </c>
      <c r="M75" s="223">
        <f t="shared" si="3"/>
        <v>19.588701773080519</v>
      </c>
      <c r="N75" s="223">
        <f t="shared" si="3"/>
        <v>19.608416543556775</v>
      </c>
      <c r="O75" s="223">
        <f t="shared" si="3"/>
        <v>19.62813131403303</v>
      </c>
      <c r="P75" s="223">
        <f t="shared" si="3"/>
        <v>19.647846084509279</v>
      </c>
      <c r="Q75" s="223">
        <f t="shared" si="3"/>
        <v>19.667560854985535</v>
      </c>
      <c r="R75" s="223">
        <f t="shared" si="3"/>
        <v>19.68727562546179</v>
      </c>
      <c r="S75" s="223">
        <f t="shared" si="3"/>
        <v>19.706990395938039</v>
      </c>
      <c r="T75" s="223">
        <f t="shared" si="3"/>
        <v>19.726705166414295</v>
      </c>
      <c r="U75" s="223">
        <f t="shared" si="13"/>
        <v>19.746419936890547</v>
      </c>
      <c r="V75" s="223">
        <f t="shared" ref="V75:AD75" si="24">FORECAST(V$52,$U55:$AE55,$U$52:$AE$52)</f>
        <v>20.084457381415405</v>
      </c>
      <c r="W75" s="223">
        <f t="shared" si="24"/>
        <v>20.422494825940248</v>
      </c>
      <c r="X75" s="223">
        <f t="shared" si="24"/>
        <v>20.760532270464978</v>
      </c>
      <c r="Y75" s="223">
        <f t="shared" si="24"/>
        <v>21.098569714989821</v>
      </c>
      <c r="Z75" s="223">
        <f t="shared" si="24"/>
        <v>21.436607159514665</v>
      </c>
      <c r="AA75" s="223">
        <f t="shared" si="24"/>
        <v>21.774644604039509</v>
      </c>
      <c r="AB75" s="223">
        <f t="shared" si="24"/>
        <v>22.112682048564352</v>
      </c>
      <c r="AC75" s="223">
        <f t="shared" si="24"/>
        <v>22.450719493089082</v>
      </c>
      <c r="AD75" s="223">
        <f t="shared" si="24"/>
        <v>22.788756937613925</v>
      </c>
      <c r="AE75" s="223">
        <f t="shared" si="15"/>
        <v>23.126794382138744</v>
      </c>
      <c r="AF75" s="223">
        <f t="shared" si="5"/>
        <v>23.411049985074442</v>
      </c>
      <c r="AG75" s="223">
        <f t="shared" si="5"/>
        <v>23.695305588010001</v>
      </c>
      <c r="AH75" s="223">
        <f t="shared" si="5"/>
        <v>23.97956119094556</v>
      </c>
      <c r="AI75" s="223">
        <f t="shared" si="5"/>
        <v>24.263816793881119</v>
      </c>
      <c r="AJ75" s="223">
        <f t="shared" si="5"/>
        <v>24.548072396816792</v>
      </c>
      <c r="AK75" s="223">
        <f t="shared" si="5"/>
        <v>24.832327999752351</v>
      </c>
      <c r="AL75" s="223">
        <f t="shared" si="5"/>
        <v>25.116583602687911</v>
      </c>
      <c r="AM75" s="223">
        <f t="shared" si="16"/>
        <v>25.400839205623399</v>
      </c>
      <c r="AN75" s="223">
        <f t="shared" si="6"/>
        <v>25.929196322434791</v>
      </c>
      <c r="AO75" s="223">
        <f t="shared" si="6"/>
        <v>26.457553439246112</v>
      </c>
      <c r="AP75" s="223">
        <f t="shared" si="6"/>
        <v>26.985910556057661</v>
      </c>
      <c r="AQ75" s="223">
        <f t="shared" si="6"/>
        <v>27.514267672868982</v>
      </c>
      <c r="AR75" s="223">
        <f t="shared" si="17"/>
        <v>28.042624789680318</v>
      </c>
      <c r="AS75" s="223">
        <f t="shared" si="7"/>
        <v>28.548633256339258</v>
      </c>
      <c r="AT75" s="223">
        <f t="shared" si="7"/>
        <v>29.054641722998213</v>
      </c>
      <c r="AU75" s="223">
        <f t="shared" si="7"/>
        <v>29.560650189657281</v>
      </c>
      <c r="AV75" s="223">
        <f t="shared" si="7"/>
        <v>30.066658656316235</v>
      </c>
      <c r="AW75" s="223">
        <f t="shared" si="18"/>
        <v>30.57266712297513</v>
      </c>
      <c r="AX75" s="223">
        <f t="shared" si="8"/>
        <v>30.458590006844645</v>
      </c>
      <c r="AY75" s="223">
        <f t="shared" si="8"/>
        <v>30.344512890714128</v>
      </c>
      <c r="AZ75" s="223">
        <f t="shared" si="8"/>
        <v>30.230435774583611</v>
      </c>
      <c r="BA75" s="223">
        <f t="shared" si="19"/>
        <v>30.116358658453116</v>
      </c>
      <c r="BB75" s="223">
        <f t="shared" ref="BB75:BK75" si="25">FORECAST(BB$52,$BA55:$BL55,$BA$52:$BL$52)</f>
        <v>30.277815385799158</v>
      </c>
      <c r="BC75" s="223">
        <f t="shared" si="25"/>
        <v>30.43927211314525</v>
      </c>
      <c r="BD75" s="223">
        <f t="shared" si="25"/>
        <v>30.600728840491342</v>
      </c>
      <c r="BE75" s="223">
        <f t="shared" si="25"/>
        <v>30.762185567837378</v>
      </c>
      <c r="BF75" s="223">
        <f t="shared" si="25"/>
        <v>30.92364229518347</v>
      </c>
      <c r="BG75" s="223">
        <f t="shared" si="25"/>
        <v>31.085099022529505</v>
      </c>
      <c r="BH75" s="223">
        <f t="shared" si="25"/>
        <v>31.246555749875597</v>
      </c>
      <c r="BI75" s="223">
        <f t="shared" si="25"/>
        <v>31.408012477221632</v>
      </c>
      <c r="BJ75" s="223">
        <f t="shared" si="25"/>
        <v>31.569469204567724</v>
      </c>
      <c r="BK75" s="223">
        <f t="shared" si="25"/>
        <v>31.730925931913816</v>
      </c>
      <c r="BL75" s="223">
        <f t="shared" si="21"/>
        <v>31.892382659259862</v>
      </c>
      <c r="BM75" s="223">
        <f t="shared" ref="BM75:BU75" si="26">FORECAST(BM$52,$BL55:$BV55,$BL$52:$BV$52)</f>
        <v>32.146101587284875</v>
      </c>
      <c r="BN75" s="223">
        <f t="shared" si="26"/>
        <v>32.399820515310012</v>
      </c>
      <c r="BO75" s="223">
        <f t="shared" si="26"/>
        <v>32.653539443335035</v>
      </c>
      <c r="BP75" s="223">
        <f t="shared" si="26"/>
        <v>32.907258371360058</v>
      </c>
      <c r="BQ75" s="223">
        <f t="shared" si="26"/>
        <v>33.160977299385195</v>
      </c>
      <c r="BR75" s="223">
        <f t="shared" si="26"/>
        <v>33.414696227410218</v>
      </c>
      <c r="BS75" s="223">
        <f t="shared" si="26"/>
        <v>33.668415155435355</v>
      </c>
      <c r="BT75" s="223">
        <f t="shared" si="26"/>
        <v>33.922134083460378</v>
      </c>
      <c r="BU75" s="223">
        <f t="shared" si="26"/>
        <v>34.175853011485401</v>
      </c>
      <c r="BV75" s="223">
        <f t="shared" si="23"/>
        <v>34.429571939510517</v>
      </c>
    </row>
    <row r="76" spans="1:74" s="106" customFormat="1" x14ac:dyDescent="0.35">
      <c r="A76" s="288"/>
      <c r="B76"/>
      <c r="C76"/>
      <c r="D76" s="40"/>
    </row>
    <row r="77" spans="1:74" s="105" customFormat="1" x14ac:dyDescent="0.35">
      <c r="A77" s="288"/>
      <c r="B77"/>
      <c r="C77"/>
      <c r="D77" s="40"/>
      <c r="E77" s="106"/>
      <c r="F77" s="105">
        <v>1971</v>
      </c>
      <c r="G77" s="105">
        <v>1972</v>
      </c>
      <c r="H77" s="105">
        <v>1973</v>
      </c>
      <c r="I77" s="105">
        <v>1974</v>
      </c>
      <c r="J77" s="105">
        <v>1975</v>
      </c>
      <c r="K77" s="105">
        <v>1976</v>
      </c>
      <c r="L77" s="105">
        <v>1977</v>
      </c>
      <c r="M77" s="105">
        <v>1978</v>
      </c>
      <c r="N77" s="105">
        <v>1979</v>
      </c>
      <c r="O77" s="105">
        <v>1980</v>
      </c>
      <c r="P77" s="105">
        <v>1981</v>
      </c>
      <c r="Q77" s="105">
        <v>1982</v>
      </c>
      <c r="R77" s="105">
        <v>1983</v>
      </c>
      <c r="S77" s="105">
        <v>1984</v>
      </c>
      <c r="T77" s="105">
        <v>1985</v>
      </c>
      <c r="U77" s="105">
        <v>1986</v>
      </c>
      <c r="V77" s="105">
        <v>1987</v>
      </c>
      <c r="W77" s="105">
        <v>1988</v>
      </c>
      <c r="X77" s="105">
        <v>1989</v>
      </c>
      <c r="Y77" s="105">
        <v>1990</v>
      </c>
      <c r="Z77" s="105">
        <v>1991</v>
      </c>
      <c r="AA77" s="105">
        <v>1992</v>
      </c>
      <c r="AB77" s="105">
        <v>1993</v>
      </c>
      <c r="AC77" s="105">
        <v>1994</v>
      </c>
      <c r="AD77" s="105">
        <v>1995</v>
      </c>
      <c r="AE77" s="105">
        <v>1996</v>
      </c>
      <c r="AF77" s="105">
        <v>1997</v>
      </c>
      <c r="AG77" s="105">
        <v>1998</v>
      </c>
      <c r="AH77" s="105">
        <v>1999</v>
      </c>
      <c r="AI77" s="105">
        <v>2000</v>
      </c>
      <c r="AJ77" s="105">
        <v>2001</v>
      </c>
      <c r="AK77" s="105">
        <v>2002</v>
      </c>
      <c r="AL77" s="105">
        <v>2003</v>
      </c>
      <c r="AM77" s="105">
        <v>2004</v>
      </c>
      <c r="AN77" s="105">
        <v>2005</v>
      </c>
      <c r="AO77" s="105">
        <v>2006</v>
      </c>
      <c r="AP77" s="105">
        <v>2007</v>
      </c>
      <c r="AQ77" s="105">
        <v>2008</v>
      </c>
      <c r="AR77" s="105">
        <v>2009</v>
      </c>
      <c r="AS77" s="105">
        <v>2010</v>
      </c>
      <c r="AT77" s="105">
        <v>2011</v>
      </c>
      <c r="AU77" s="105">
        <v>2012</v>
      </c>
      <c r="AV77" s="105">
        <v>2013</v>
      </c>
      <c r="AW77" s="105">
        <v>2014</v>
      </c>
      <c r="AX77" s="105">
        <v>2015</v>
      </c>
      <c r="AY77" s="105">
        <v>2016</v>
      </c>
      <c r="AZ77" s="105">
        <v>2017</v>
      </c>
      <c r="BA77" s="105">
        <v>2018</v>
      </c>
      <c r="BB77" s="105">
        <v>2019</v>
      </c>
      <c r="BC77" s="105">
        <v>2020</v>
      </c>
      <c r="BD77" s="105">
        <v>2021</v>
      </c>
      <c r="BE77" s="105">
        <v>2022</v>
      </c>
      <c r="BF77" s="105">
        <v>2023</v>
      </c>
      <c r="BG77" s="105">
        <v>2024</v>
      </c>
      <c r="BH77" s="105">
        <v>2025</v>
      </c>
      <c r="BI77" s="105">
        <v>2026</v>
      </c>
      <c r="BJ77" s="105">
        <v>2027</v>
      </c>
      <c r="BK77" s="105">
        <v>2028</v>
      </c>
      <c r="BL77" s="105">
        <v>2029</v>
      </c>
      <c r="BM77" s="105">
        <v>2030</v>
      </c>
      <c r="BN77" s="105">
        <v>2031</v>
      </c>
      <c r="BO77" s="105">
        <v>2032</v>
      </c>
      <c r="BP77" s="105">
        <v>2033</v>
      </c>
      <c r="BQ77" s="105">
        <v>2034</v>
      </c>
      <c r="BR77" s="105">
        <v>2035</v>
      </c>
      <c r="BS77" s="105">
        <v>2036</v>
      </c>
      <c r="BT77" s="105">
        <v>2037</v>
      </c>
      <c r="BU77" s="105">
        <v>2038</v>
      </c>
      <c r="BV77" s="105">
        <v>2039</v>
      </c>
    </row>
    <row r="78" spans="1:74" s="106" customFormat="1" x14ac:dyDescent="0.35">
      <c r="A78" s="288"/>
      <c r="B78" s="78" t="s">
        <v>228</v>
      </c>
      <c r="C78" s="63" t="s">
        <v>2</v>
      </c>
      <c r="D78" s="40" t="s">
        <v>8</v>
      </c>
      <c r="E78" s="106" t="s">
        <v>4</v>
      </c>
      <c r="F78" s="223">
        <f>F58</f>
        <v>26.956809750077923</v>
      </c>
      <c r="G78" s="223">
        <f t="shared" ref="G78:K80" si="27">FORECAST(G$57,$F58:$L58,$F$57:$L$57)</f>
        <v>27.158171170142225</v>
      </c>
      <c r="H78" s="223">
        <f t="shared" si="27"/>
        <v>27.359532590206527</v>
      </c>
      <c r="I78" s="223">
        <f t="shared" si="27"/>
        <v>27.560894010270772</v>
      </c>
      <c r="J78" s="223">
        <f t="shared" si="27"/>
        <v>27.762255430335074</v>
      </c>
      <c r="K78" s="223">
        <f t="shared" si="27"/>
        <v>27.963616850399376</v>
      </c>
      <c r="L78" s="223">
        <f>L58</f>
        <v>28.164978270463664</v>
      </c>
      <c r="M78" s="223">
        <f t="shared" ref="M78:T80" si="28">FORECAST(M$57,$L58:$U58,$L$57:$U$57)</f>
        <v>27.884795364167871</v>
      </c>
      <c r="N78" s="223">
        <f t="shared" si="28"/>
        <v>27.604612457872008</v>
      </c>
      <c r="O78" s="223">
        <f t="shared" si="28"/>
        <v>27.324429551576145</v>
      </c>
      <c r="P78" s="223">
        <f t="shared" si="28"/>
        <v>27.044246645280396</v>
      </c>
      <c r="Q78" s="223">
        <f t="shared" si="28"/>
        <v>26.764063738984532</v>
      </c>
      <c r="R78" s="223">
        <f t="shared" si="28"/>
        <v>26.483880832688783</v>
      </c>
      <c r="S78" s="223">
        <f t="shared" si="28"/>
        <v>26.20369792639292</v>
      </c>
      <c r="T78" s="223">
        <f t="shared" si="28"/>
        <v>25.92351502009717</v>
      </c>
      <c r="U78" s="223">
        <f>U58</f>
        <v>25.643332113801325</v>
      </c>
      <c r="V78" s="223">
        <f t="shared" ref="V78:AD78" si="29">FORECAST(V$57,$U58:$AE58,$U$57:$AE$57)</f>
        <v>26.78432384181815</v>
      </c>
      <c r="W78" s="223">
        <f t="shared" si="29"/>
        <v>27.925315569835675</v>
      </c>
      <c r="X78" s="223">
        <f t="shared" si="29"/>
        <v>29.066307297852745</v>
      </c>
      <c r="Y78" s="223">
        <f t="shared" si="29"/>
        <v>30.20729902587027</v>
      </c>
      <c r="Z78" s="223">
        <f t="shared" si="29"/>
        <v>31.348290753887795</v>
      </c>
      <c r="AA78" s="223">
        <f t="shared" si="29"/>
        <v>32.489282481904866</v>
      </c>
      <c r="AB78" s="223">
        <f t="shared" si="29"/>
        <v>33.630274209922391</v>
      </c>
      <c r="AC78" s="223">
        <f t="shared" si="29"/>
        <v>34.771265937939461</v>
      </c>
      <c r="AD78" s="223">
        <f t="shared" si="29"/>
        <v>35.912257665956986</v>
      </c>
      <c r="AE78" s="223">
        <f>AE58</f>
        <v>37.053249393974617</v>
      </c>
      <c r="AF78" s="223">
        <f t="shared" ref="AF78:AL80" si="30">FORECAST(AF$57,$AE58:$AM58,$AE$57:$AM$57)</f>
        <v>37.484357124110034</v>
      </c>
      <c r="AG78" s="223">
        <f t="shared" si="30"/>
        <v>37.915464854245442</v>
      </c>
      <c r="AH78" s="223">
        <f t="shared" si="30"/>
        <v>38.346572584380851</v>
      </c>
      <c r="AI78" s="223">
        <f t="shared" si="30"/>
        <v>38.77768031451626</v>
      </c>
      <c r="AJ78" s="223">
        <f t="shared" si="30"/>
        <v>39.208788044651669</v>
      </c>
      <c r="AK78" s="223">
        <f t="shared" si="30"/>
        <v>39.639895774787078</v>
      </c>
      <c r="AL78" s="223">
        <f t="shared" si="30"/>
        <v>40.071003504922487</v>
      </c>
      <c r="AM78" s="223">
        <f>AM58</f>
        <v>40.502111235057797</v>
      </c>
      <c r="AN78" s="223">
        <f t="shared" ref="AN78:AQ80" si="31">FORECAST(AN$57,$AM58:$AR58,$AM$57:$AR$57)</f>
        <v>40.914373850376364</v>
      </c>
      <c r="AO78" s="223">
        <f t="shared" si="31"/>
        <v>41.32663646569506</v>
      </c>
      <c r="AP78" s="223">
        <f t="shared" si="31"/>
        <v>41.738899081013642</v>
      </c>
      <c r="AQ78" s="223">
        <f t="shared" si="31"/>
        <v>42.151161696332224</v>
      </c>
      <c r="AR78" s="223">
        <f>AR58</f>
        <v>42.563424311650834</v>
      </c>
      <c r="AS78" s="223">
        <f t="shared" ref="AS78:AV80" si="32">FORECAST(AS$57,$AR58:$AW58,$AR$57:$AW$57)</f>
        <v>43.175945768585052</v>
      </c>
      <c r="AT78" s="223">
        <f t="shared" si="32"/>
        <v>43.788467225519071</v>
      </c>
      <c r="AU78" s="223">
        <f t="shared" si="32"/>
        <v>44.400988682453317</v>
      </c>
      <c r="AV78" s="223">
        <f t="shared" si="32"/>
        <v>45.013510139387563</v>
      </c>
      <c r="AW78" s="223">
        <f>AW58</f>
        <v>45.626031596321624</v>
      </c>
      <c r="AX78" s="223">
        <f t="shared" ref="AX78:AZ80" si="33">FORECAST(AX$57,$AW58:$BA58,$AW$57:$BA$57)</f>
        <v>46.303937750530395</v>
      </c>
      <c r="AY78" s="223">
        <f t="shared" si="33"/>
        <v>46.981843904739435</v>
      </c>
      <c r="AZ78" s="223">
        <f t="shared" si="33"/>
        <v>47.659750058948248</v>
      </c>
      <c r="BA78" s="223">
        <f>BA58</f>
        <v>48.337656213157281</v>
      </c>
      <c r="BB78" s="223">
        <f t="shared" ref="BB78:BK78" si="34">FORECAST(BB$57,$BA58:$BL58,$BA$57:$BL$57)</f>
        <v>48.558773490032479</v>
      </c>
      <c r="BC78" s="223">
        <f t="shared" si="34"/>
        <v>48.77989076690767</v>
      </c>
      <c r="BD78" s="223">
        <f t="shared" si="34"/>
        <v>49.001008043782917</v>
      </c>
      <c r="BE78" s="223">
        <f t="shared" si="34"/>
        <v>49.222125320658108</v>
      </c>
      <c r="BF78" s="223">
        <f t="shared" si="34"/>
        <v>49.443242597533299</v>
      </c>
      <c r="BG78" s="223">
        <f t="shared" si="34"/>
        <v>49.664359874408547</v>
      </c>
      <c r="BH78" s="223">
        <f t="shared" si="34"/>
        <v>49.885477151283737</v>
      </c>
      <c r="BI78" s="223">
        <f t="shared" si="34"/>
        <v>50.106594428158985</v>
      </c>
      <c r="BJ78" s="223">
        <f t="shared" si="34"/>
        <v>50.327711705034176</v>
      </c>
      <c r="BK78" s="223">
        <f t="shared" si="34"/>
        <v>50.548828981909367</v>
      </c>
      <c r="BL78" s="223">
        <f>BL58</f>
        <v>50.769946258784621</v>
      </c>
      <c r="BM78" s="223">
        <f t="shared" ref="BM78:BU78" si="35">FORECAST(BM$57,$BL58:$BV58,$BL$57:$BV$57)</f>
        <v>51.002480363786731</v>
      </c>
      <c r="BN78" s="223">
        <f t="shared" si="35"/>
        <v>51.235014468788791</v>
      </c>
      <c r="BO78" s="223">
        <f t="shared" si="35"/>
        <v>51.46754857379085</v>
      </c>
      <c r="BP78" s="223">
        <f t="shared" si="35"/>
        <v>51.70008267879291</v>
      </c>
      <c r="BQ78" s="223">
        <f t="shared" si="35"/>
        <v>51.93261678379497</v>
      </c>
      <c r="BR78" s="223">
        <f t="shared" si="35"/>
        <v>52.165150888797029</v>
      </c>
      <c r="BS78" s="223">
        <f t="shared" si="35"/>
        <v>52.397684993799089</v>
      </c>
      <c r="BT78" s="223">
        <f t="shared" si="35"/>
        <v>52.630219098801149</v>
      </c>
      <c r="BU78" s="223">
        <f t="shared" si="35"/>
        <v>52.862753203803265</v>
      </c>
      <c r="BV78" s="223">
        <f>BV58</f>
        <v>53.095287308805297</v>
      </c>
    </row>
    <row r="79" spans="1:74" s="106" customFormat="1" x14ac:dyDescent="0.35">
      <c r="A79" s="288"/>
      <c r="B79" s="78" t="s">
        <v>228</v>
      </c>
      <c r="C79" s="63" t="s">
        <v>2</v>
      </c>
      <c r="D79" s="40" t="s">
        <v>8</v>
      </c>
      <c r="E79" s="106" t="s">
        <v>5</v>
      </c>
      <c r="F79" s="223">
        <f t="shared" ref="F79:F80" si="36">F59</f>
        <v>12.393935517277207</v>
      </c>
      <c r="G79" s="223">
        <f t="shared" si="27"/>
        <v>12.199379552761798</v>
      </c>
      <c r="H79" s="223">
        <f t="shared" si="27"/>
        <v>12.004823588246438</v>
      </c>
      <c r="I79" s="223">
        <f t="shared" si="27"/>
        <v>11.810267623731022</v>
      </c>
      <c r="J79" s="223">
        <f t="shared" si="27"/>
        <v>11.615711659215606</v>
      </c>
      <c r="K79" s="223">
        <f t="shared" si="27"/>
        <v>11.421155694700246</v>
      </c>
      <c r="L79" s="223">
        <f t="shared" ref="L79:L80" si="37">L59</f>
        <v>11.226599730184816</v>
      </c>
      <c r="M79" s="223">
        <f t="shared" si="28"/>
        <v>11.122340372165809</v>
      </c>
      <c r="N79" s="223">
        <f t="shared" si="28"/>
        <v>11.018081014146787</v>
      </c>
      <c r="O79" s="223">
        <f t="shared" si="28"/>
        <v>10.913821656127794</v>
      </c>
      <c r="P79" s="223">
        <f t="shared" si="28"/>
        <v>10.809562298108773</v>
      </c>
      <c r="Q79" s="223">
        <f t="shared" si="28"/>
        <v>10.705302940089751</v>
      </c>
      <c r="R79" s="223">
        <f t="shared" si="28"/>
        <v>10.601043582070758</v>
      </c>
      <c r="S79" s="223">
        <f t="shared" si="28"/>
        <v>10.496784224051737</v>
      </c>
      <c r="T79" s="223">
        <f t="shared" si="28"/>
        <v>10.392524866032744</v>
      </c>
      <c r="U79" s="223">
        <f t="shared" ref="U79:U80" si="38">U59</f>
        <v>10.288265508013726</v>
      </c>
      <c r="V79" s="223">
        <f t="shared" ref="V79:AD79" si="39">FORECAST(V$57,$U59:$AE59,$U$57:$AE$57)</f>
        <v>10.569910038825469</v>
      </c>
      <c r="W79" s="223">
        <f t="shared" si="39"/>
        <v>10.851554569637074</v>
      </c>
      <c r="X79" s="223">
        <f t="shared" si="39"/>
        <v>11.133199100448792</v>
      </c>
      <c r="Y79" s="223">
        <f t="shared" si="39"/>
        <v>11.414843631260396</v>
      </c>
      <c r="Z79" s="223">
        <f t="shared" si="39"/>
        <v>11.696488162072114</v>
      </c>
      <c r="AA79" s="223">
        <f t="shared" si="39"/>
        <v>11.978132692883719</v>
      </c>
      <c r="AB79" s="223">
        <f t="shared" si="39"/>
        <v>12.259777223695437</v>
      </c>
      <c r="AC79" s="223">
        <f t="shared" si="39"/>
        <v>12.541421754507041</v>
      </c>
      <c r="AD79" s="223">
        <f t="shared" si="39"/>
        <v>12.82306628531876</v>
      </c>
      <c r="AE79" s="223">
        <f t="shared" ref="AE79:AE80" si="40">AE59</f>
        <v>13.104710816130414</v>
      </c>
      <c r="AF79" s="223">
        <f t="shared" si="30"/>
        <v>13.036362200002372</v>
      </c>
      <c r="AG79" s="223">
        <f t="shared" si="30"/>
        <v>12.968013583874324</v>
      </c>
      <c r="AH79" s="223">
        <f t="shared" si="30"/>
        <v>12.899664967746276</v>
      </c>
      <c r="AI79" s="223">
        <f t="shared" si="30"/>
        <v>12.831316351618199</v>
      </c>
      <c r="AJ79" s="223">
        <f t="shared" si="30"/>
        <v>12.76296773549015</v>
      </c>
      <c r="AK79" s="223">
        <f t="shared" si="30"/>
        <v>12.694619119362102</v>
      </c>
      <c r="AL79" s="223">
        <f t="shared" si="30"/>
        <v>12.626270503234025</v>
      </c>
      <c r="AM79" s="223">
        <f t="shared" ref="AM79:AM80" si="41">AM59</f>
        <v>12.557921887105959</v>
      </c>
      <c r="AN79" s="223">
        <f t="shared" si="31"/>
        <v>12.763663468564175</v>
      </c>
      <c r="AO79" s="223">
        <f t="shared" si="31"/>
        <v>12.969405050022374</v>
      </c>
      <c r="AP79" s="223">
        <f t="shared" si="31"/>
        <v>13.175146631480629</v>
      </c>
      <c r="AQ79" s="223">
        <f t="shared" si="31"/>
        <v>13.380888212938828</v>
      </c>
      <c r="AR79" s="223">
        <f t="shared" ref="AR79:AR80" si="42">AR59</f>
        <v>13.586629794397018</v>
      </c>
      <c r="AS79" s="223">
        <f t="shared" si="32"/>
        <v>13.722404519318616</v>
      </c>
      <c r="AT79" s="223">
        <f t="shared" si="32"/>
        <v>13.858179244240205</v>
      </c>
      <c r="AU79" s="223">
        <f t="shared" si="32"/>
        <v>13.993953969161794</v>
      </c>
      <c r="AV79" s="223">
        <f t="shared" si="32"/>
        <v>14.129728694083383</v>
      </c>
      <c r="AW79" s="223">
        <f t="shared" ref="AW79:AW80" si="43">AW59</f>
        <v>14.265503419004952</v>
      </c>
      <c r="AX79" s="223">
        <f t="shared" si="33"/>
        <v>14.353925960858305</v>
      </c>
      <c r="AY79" s="223">
        <f t="shared" si="33"/>
        <v>14.442348502711639</v>
      </c>
      <c r="AZ79" s="223">
        <f t="shared" si="33"/>
        <v>14.530771044565</v>
      </c>
      <c r="BA79" s="223">
        <f t="shared" ref="BA79:BA80" si="44">BA59</f>
        <v>14.619193586418298</v>
      </c>
      <c r="BB79" s="223">
        <f t="shared" ref="BB79:BK79" si="45">FORECAST(BB$57,$BA59:$BL59,$BA$57:$BL$57)</f>
        <v>14.733299669444136</v>
      </c>
      <c r="BC79" s="223">
        <f t="shared" si="45"/>
        <v>14.847405752469967</v>
      </c>
      <c r="BD79" s="223">
        <f t="shared" si="45"/>
        <v>14.961511835495827</v>
      </c>
      <c r="BE79" s="223">
        <f t="shared" si="45"/>
        <v>15.075617918521658</v>
      </c>
      <c r="BF79" s="223">
        <f t="shared" si="45"/>
        <v>15.189724001547489</v>
      </c>
      <c r="BG79" s="223">
        <f t="shared" si="45"/>
        <v>15.303830084573349</v>
      </c>
      <c r="BH79" s="223">
        <f t="shared" si="45"/>
        <v>15.41793616759918</v>
      </c>
      <c r="BI79" s="223">
        <f t="shared" si="45"/>
        <v>15.53204225062504</v>
      </c>
      <c r="BJ79" s="223">
        <f t="shared" si="45"/>
        <v>15.646148333650871</v>
      </c>
      <c r="BK79" s="223">
        <f t="shared" si="45"/>
        <v>15.760254416676702</v>
      </c>
      <c r="BL79" s="223">
        <f t="shared" ref="BL79:BL80" si="46">BL59</f>
        <v>15.87436049970256</v>
      </c>
      <c r="BM79" s="223">
        <f t="shared" ref="BM79:BU79" si="47">FORECAST(BM$57,$BL59:$BV59,$BL$57:$BV$57)</f>
        <v>15.939274241522924</v>
      </c>
      <c r="BN79" s="223">
        <f t="shared" si="47"/>
        <v>16.004187983343257</v>
      </c>
      <c r="BO79" s="223">
        <f t="shared" si="47"/>
        <v>16.06910172516362</v>
      </c>
      <c r="BP79" s="223">
        <f t="shared" si="47"/>
        <v>16.134015466983954</v>
      </c>
      <c r="BQ79" s="223">
        <f t="shared" si="47"/>
        <v>16.198929208804287</v>
      </c>
      <c r="BR79" s="223">
        <f t="shared" si="47"/>
        <v>16.26384295062465</v>
      </c>
      <c r="BS79" s="223">
        <f t="shared" si="47"/>
        <v>16.328756692444983</v>
      </c>
      <c r="BT79" s="223">
        <f t="shared" si="47"/>
        <v>16.393670434265346</v>
      </c>
      <c r="BU79" s="223">
        <f t="shared" si="47"/>
        <v>16.458584176085679</v>
      </c>
      <c r="BV79" s="223">
        <f t="shared" ref="BV79:BV80" si="48">BV59</f>
        <v>16.52349791790601</v>
      </c>
    </row>
    <row r="80" spans="1:74" s="106" customFormat="1" x14ac:dyDescent="0.35">
      <c r="A80" s="288"/>
      <c r="B80" s="78" t="s">
        <v>228</v>
      </c>
      <c r="C80" s="63" t="s">
        <v>2</v>
      </c>
      <c r="D80" s="40" t="s">
        <v>8</v>
      </c>
      <c r="E80" s="106" t="s">
        <v>6</v>
      </c>
      <c r="F80" s="223">
        <f t="shared" si="36"/>
        <v>8.365906474162113</v>
      </c>
      <c r="G80" s="223">
        <f t="shared" si="27"/>
        <v>8.4323597459924571</v>
      </c>
      <c r="H80" s="223">
        <f t="shared" si="27"/>
        <v>8.4988130178228261</v>
      </c>
      <c r="I80" s="223">
        <f t="shared" si="27"/>
        <v>8.565266289653195</v>
      </c>
      <c r="J80" s="223">
        <f t="shared" si="27"/>
        <v>8.631719561483564</v>
      </c>
      <c r="K80" s="223">
        <f t="shared" si="27"/>
        <v>8.6981728333139046</v>
      </c>
      <c r="L80" s="223">
        <f t="shared" si="37"/>
        <v>8.764626105144286</v>
      </c>
      <c r="M80" s="223">
        <f t="shared" si="28"/>
        <v>8.5557884543566729</v>
      </c>
      <c r="N80" s="223">
        <f t="shared" si="28"/>
        <v>8.3469508035691433</v>
      </c>
      <c r="O80" s="223">
        <f t="shared" si="28"/>
        <v>8.1381131527815569</v>
      </c>
      <c r="P80" s="223">
        <f t="shared" si="28"/>
        <v>7.9292755019939705</v>
      </c>
      <c r="Q80" s="223">
        <f t="shared" si="28"/>
        <v>7.720437851206384</v>
      </c>
      <c r="R80" s="223">
        <f t="shared" si="28"/>
        <v>7.5116002004187976</v>
      </c>
      <c r="S80" s="223">
        <f t="shared" si="28"/>
        <v>7.3027625496312112</v>
      </c>
      <c r="T80" s="223">
        <f t="shared" si="28"/>
        <v>7.0939248988436248</v>
      </c>
      <c r="U80" s="223">
        <f t="shared" si="38"/>
        <v>6.8850872480560703</v>
      </c>
      <c r="V80" s="223">
        <f t="shared" ref="V80:AD80" si="49">FORECAST(V$57,$U60:$AE60,$U$57:$AE$57)</f>
        <v>7.0881518497733964</v>
      </c>
      <c r="W80" s="223">
        <f t="shared" si="49"/>
        <v>7.2912164514907545</v>
      </c>
      <c r="X80" s="223">
        <f t="shared" si="49"/>
        <v>7.4942810532081126</v>
      </c>
      <c r="Y80" s="223">
        <f t="shared" si="49"/>
        <v>7.6973456549254706</v>
      </c>
      <c r="Z80" s="223">
        <f t="shared" si="49"/>
        <v>7.9004102566428287</v>
      </c>
      <c r="AA80" s="223">
        <f t="shared" si="49"/>
        <v>8.1034748583601868</v>
      </c>
      <c r="AB80" s="223">
        <f t="shared" si="49"/>
        <v>8.306539460077488</v>
      </c>
      <c r="AC80" s="223">
        <f t="shared" si="49"/>
        <v>8.5096040617948461</v>
      </c>
      <c r="AD80" s="223">
        <f t="shared" si="49"/>
        <v>8.7126686635122041</v>
      </c>
      <c r="AE80" s="223">
        <f t="shared" si="40"/>
        <v>8.9157332652295747</v>
      </c>
      <c r="AF80" s="223">
        <f t="shared" si="30"/>
        <v>9.0253181516191319</v>
      </c>
      <c r="AG80" s="223">
        <f t="shared" si="30"/>
        <v>9.1349030380086447</v>
      </c>
      <c r="AH80" s="223">
        <f t="shared" si="30"/>
        <v>9.2444879243981859</v>
      </c>
      <c r="AI80" s="223">
        <f t="shared" si="30"/>
        <v>9.3540728107876987</v>
      </c>
      <c r="AJ80" s="223">
        <f t="shared" si="30"/>
        <v>9.4636576971772399</v>
      </c>
      <c r="AK80" s="223">
        <f t="shared" si="30"/>
        <v>9.5732425835667527</v>
      </c>
      <c r="AL80" s="223">
        <f t="shared" si="30"/>
        <v>9.682827469956294</v>
      </c>
      <c r="AM80" s="223">
        <f t="shared" si="41"/>
        <v>9.7924123563458032</v>
      </c>
      <c r="AN80" s="223">
        <f t="shared" si="31"/>
        <v>9.9500775344694148</v>
      </c>
      <c r="AO80" s="223">
        <f t="shared" si="31"/>
        <v>10.107742712593108</v>
      </c>
      <c r="AP80" s="223">
        <f t="shared" si="31"/>
        <v>10.265407890716745</v>
      </c>
      <c r="AQ80" s="223">
        <f t="shared" si="31"/>
        <v>10.423073068840381</v>
      </c>
      <c r="AR80" s="223">
        <f t="shared" si="42"/>
        <v>10.580738246964049</v>
      </c>
      <c r="AS80" s="223">
        <f t="shared" si="32"/>
        <v>10.657469635533971</v>
      </c>
      <c r="AT80" s="223">
        <f t="shared" si="32"/>
        <v>10.734201024103925</v>
      </c>
      <c r="AU80" s="223">
        <f t="shared" si="32"/>
        <v>10.81093241267385</v>
      </c>
      <c r="AV80" s="223">
        <f t="shared" si="32"/>
        <v>10.887663801243775</v>
      </c>
      <c r="AW80" s="223">
        <f t="shared" si="43"/>
        <v>10.964395189813724</v>
      </c>
      <c r="AX80" s="223">
        <f t="shared" si="33"/>
        <v>10.993869370431497</v>
      </c>
      <c r="AY80" s="223">
        <f t="shared" si="33"/>
        <v>11.02334355104928</v>
      </c>
      <c r="AZ80" s="223">
        <f t="shared" si="33"/>
        <v>11.052817731667062</v>
      </c>
      <c r="BA80" s="223">
        <f t="shared" si="44"/>
        <v>11.082291912284839</v>
      </c>
      <c r="BB80" s="223">
        <f t="shared" ref="BB80:BK80" si="50">FORECAST(BB$57,$BA60:$BL60,$BA$57:$BL$57)</f>
        <v>11.120773397883113</v>
      </c>
      <c r="BC80" s="223">
        <f t="shared" si="50"/>
        <v>11.159254883481381</v>
      </c>
      <c r="BD80" s="223">
        <f t="shared" si="50"/>
        <v>11.197736369079664</v>
      </c>
      <c r="BE80" s="223">
        <f t="shared" si="50"/>
        <v>11.236217854677946</v>
      </c>
      <c r="BF80" s="223">
        <f t="shared" si="50"/>
        <v>11.274699340276229</v>
      </c>
      <c r="BG80" s="223">
        <f t="shared" si="50"/>
        <v>11.313180825874511</v>
      </c>
      <c r="BH80" s="223">
        <f t="shared" si="50"/>
        <v>11.351662311472779</v>
      </c>
      <c r="BI80" s="223">
        <f t="shared" si="50"/>
        <v>11.390143797071062</v>
      </c>
      <c r="BJ80" s="223">
        <f t="shared" si="50"/>
        <v>11.428625282669344</v>
      </c>
      <c r="BK80" s="223">
        <f t="shared" si="50"/>
        <v>11.467106768267627</v>
      </c>
      <c r="BL80" s="223">
        <f t="shared" si="46"/>
        <v>11.505588253865916</v>
      </c>
      <c r="BM80" s="223">
        <f t="shared" ref="BM80:BU80" si="51">FORECAST(BM$57,$BL60:$BV60,$BL$57:$BV$57)</f>
        <v>11.597120628516535</v>
      </c>
      <c r="BN80" s="223">
        <f t="shared" si="51"/>
        <v>11.688653003167161</v>
      </c>
      <c r="BO80" s="223">
        <f t="shared" si="51"/>
        <v>11.780185377817816</v>
      </c>
      <c r="BP80" s="223">
        <f t="shared" si="51"/>
        <v>11.871717752468442</v>
      </c>
      <c r="BQ80" s="223">
        <f t="shared" si="51"/>
        <v>11.963250127119068</v>
      </c>
      <c r="BR80" s="223">
        <f t="shared" si="51"/>
        <v>12.054782501769694</v>
      </c>
      <c r="BS80" s="223">
        <f t="shared" si="51"/>
        <v>12.14631487642032</v>
      </c>
      <c r="BT80" s="223">
        <f t="shared" si="51"/>
        <v>12.237847251070946</v>
      </c>
      <c r="BU80" s="223">
        <f t="shared" si="51"/>
        <v>12.3293796257216</v>
      </c>
      <c r="BV80" s="223">
        <f t="shared" si="48"/>
        <v>12.420912000372219</v>
      </c>
    </row>
    <row r="81" spans="1:74" s="106" customFormat="1" x14ac:dyDescent="0.35">
      <c r="A81" s="288"/>
      <c r="C81" s="63"/>
      <c r="D81" s="40"/>
    </row>
    <row r="82" spans="1:74" s="105" customFormat="1" x14ac:dyDescent="0.35">
      <c r="A82" s="288"/>
      <c r="C82"/>
      <c r="D82" s="40"/>
      <c r="E82" s="106"/>
      <c r="F82" s="105">
        <v>1971</v>
      </c>
      <c r="G82" s="105">
        <v>1972</v>
      </c>
      <c r="H82" s="105">
        <v>1973</v>
      </c>
      <c r="I82" s="105">
        <v>1974</v>
      </c>
      <c r="J82" s="105">
        <v>1975</v>
      </c>
      <c r="K82" s="105">
        <v>1976</v>
      </c>
      <c r="L82" s="105">
        <v>1977</v>
      </c>
      <c r="M82" s="105">
        <v>1978</v>
      </c>
      <c r="N82" s="105">
        <v>1979</v>
      </c>
      <c r="O82" s="105">
        <v>1980</v>
      </c>
      <c r="P82" s="105">
        <v>1981</v>
      </c>
      <c r="Q82" s="105">
        <v>1982</v>
      </c>
      <c r="R82" s="105">
        <v>1983</v>
      </c>
      <c r="S82" s="105">
        <v>1984</v>
      </c>
      <c r="T82" s="105">
        <v>1985</v>
      </c>
      <c r="U82" s="105">
        <v>1986</v>
      </c>
      <c r="V82" s="105">
        <v>1987</v>
      </c>
      <c r="W82" s="105">
        <v>1988</v>
      </c>
      <c r="X82" s="105">
        <v>1989</v>
      </c>
      <c r="Y82" s="105">
        <v>1990</v>
      </c>
      <c r="Z82" s="105">
        <v>1991</v>
      </c>
      <c r="AA82" s="105">
        <v>1992</v>
      </c>
      <c r="AB82" s="105">
        <v>1993</v>
      </c>
      <c r="AC82" s="105">
        <v>1994</v>
      </c>
      <c r="AD82" s="105">
        <v>1995</v>
      </c>
      <c r="AE82" s="105">
        <v>1996</v>
      </c>
      <c r="AF82" s="105">
        <v>1997</v>
      </c>
      <c r="AG82" s="105">
        <v>1998</v>
      </c>
      <c r="AH82" s="105">
        <v>1999</v>
      </c>
      <c r="AI82" s="105">
        <v>2000</v>
      </c>
      <c r="AJ82" s="105">
        <v>2001</v>
      </c>
      <c r="AK82" s="105">
        <v>2002</v>
      </c>
      <c r="AL82" s="105">
        <v>2003</v>
      </c>
      <c r="AM82" s="105">
        <v>2004</v>
      </c>
      <c r="AN82" s="105">
        <v>2005</v>
      </c>
      <c r="AO82" s="105">
        <v>2006</v>
      </c>
      <c r="AP82" s="105">
        <v>2007</v>
      </c>
      <c r="AQ82" s="105">
        <v>2008</v>
      </c>
      <c r="AR82" s="105">
        <v>2009</v>
      </c>
      <c r="AS82" s="105">
        <v>2010</v>
      </c>
      <c r="AT82" s="105">
        <v>2011</v>
      </c>
      <c r="AU82" s="105">
        <v>2012</v>
      </c>
      <c r="AV82" s="105">
        <v>2013</v>
      </c>
      <c r="AW82" s="105">
        <v>2014</v>
      </c>
      <c r="AX82" s="105">
        <v>2015</v>
      </c>
      <c r="AY82" s="105">
        <v>2016</v>
      </c>
      <c r="AZ82" s="105">
        <v>2017</v>
      </c>
      <c r="BA82" s="105">
        <v>2018</v>
      </c>
      <c r="BB82" s="105">
        <v>2019</v>
      </c>
      <c r="BC82" s="105">
        <v>2020</v>
      </c>
      <c r="BD82" s="105">
        <v>2021</v>
      </c>
      <c r="BE82" s="105">
        <v>2022</v>
      </c>
      <c r="BF82" s="105">
        <v>2023</v>
      </c>
      <c r="BG82" s="105">
        <v>2024</v>
      </c>
      <c r="BH82" s="105">
        <v>2025</v>
      </c>
      <c r="BI82" s="105">
        <v>2026</v>
      </c>
      <c r="BJ82" s="105">
        <v>2027</v>
      </c>
      <c r="BK82" s="105">
        <v>2028</v>
      </c>
      <c r="BL82" s="105">
        <v>2029</v>
      </c>
      <c r="BM82" s="105">
        <v>2030</v>
      </c>
      <c r="BN82" s="105">
        <v>2031</v>
      </c>
      <c r="BO82" s="105">
        <v>2032</v>
      </c>
      <c r="BP82" s="105">
        <v>2033</v>
      </c>
      <c r="BQ82" s="105">
        <v>2034</v>
      </c>
      <c r="BR82" s="105">
        <v>2035</v>
      </c>
      <c r="BS82" s="105">
        <v>2036</v>
      </c>
      <c r="BT82" s="105">
        <v>2037</v>
      </c>
      <c r="BU82" s="105">
        <v>2038</v>
      </c>
      <c r="BV82" s="105">
        <v>2039</v>
      </c>
    </row>
    <row r="83" spans="1:74" s="106" customFormat="1" x14ac:dyDescent="0.35">
      <c r="A83" s="288"/>
      <c r="B83" s="78" t="s">
        <v>228</v>
      </c>
      <c r="C83" s="63" t="s">
        <v>0</v>
      </c>
      <c r="D83" s="40" t="s">
        <v>35</v>
      </c>
      <c r="E83" s="106" t="s">
        <v>4</v>
      </c>
      <c r="F83" s="223">
        <f>F63</f>
        <v>26.752394226878291</v>
      </c>
      <c r="G83" s="223">
        <f t="shared" ref="G83:K85" si="52">FORECAST(G$52,$F63:$L63,$F$52:$L$52)</f>
        <v>28.484930233952127</v>
      </c>
      <c r="H83" s="223">
        <f t="shared" si="52"/>
        <v>30.217466241026159</v>
      </c>
      <c r="I83" s="223">
        <f t="shared" si="52"/>
        <v>31.950002248100191</v>
      </c>
      <c r="J83" s="223">
        <f t="shared" si="52"/>
        <v>33.682538255174222</v>
      </c>
      <c r="K83" s="223">
        <f t="shared" si="52"/>
        <v>35.415074262248254</v>
      </c>
      <c r="L83" s="223">
        <f>L63</f>
        <v>37.147610269322421</v>
      </c>
      <c r="M83" s="223">
        <f t="shared" ref="M83:T85" si="53">FORECAST(M$52,$L63:$U63,$L$52:$U$52)</f>
        <v>39.271809442322592</v>
      </c>
      <c r="N83" s="223">
        <f t="shared" si="53"/>
        <v>41.396008615323808</v>
      </c>
      <c r="O83" s="223">
        <f t="shared" si="53"/>
        <v>43.520207788324115</v>
      </c>
      <c r="P83" s="223">
        <f t="shared" si="53"/>
        <v>45.64440696132533</v>
      </c>
      <c r="Q83" s="223">
        <f t="shared" si="53"/>
        <v>47.768606134325637</v>
      </c>
      <c r="R83" s="223">
        <f t="shared" si="53"/>
        <v>49.892805307326853</v>
      </c>
      <c r="S83" s="223">
        <f t="shared" si="53"/>
        <v>52.017004480327159</v>
      </c>
      <c r="T83" s="223">
        <f t="shared" si="53"/>
        <v>54.141203653328375</v>
      </c>
      <c r="U83" s="223">
        <f>U63</f>
        <v>56.265402826328994</v>
      </c>
      <c r="V83" s="223">
        <f t="shared" ref="V83:AD83" si="54">FORECAST(V$52,$U63:$AE63,$U$52:$AE$52)</f>
        <v>56.825204952641798</v>
      </c>
      <c r="W83" s="223">
        <f t="shared" si="54"/>
        <v>57.385007078954686</v>
      </c>
      <c r="X83" s="223">
        <f t="shared" si="54"/>
        <v>57.944809205267347</v>
      </c>
      <c r="Y83" s="223">
        <f t="shared" si="54"/>
        <v>58.504611331580236</v>
      </c>
      <c r="Z83" s="223">
        <f t="shared" si="54"/>
        <v>59.064413457892897</v>
      </c>
      <c r="AA83" s="223">
        <f t="shared" si="54"/>
        <v>59.624215584205785</v>
      </c>
      <c r="AB83" s="223">
        <f t="shared" si="54"/>
        <v>60.184017710518447</v>
      </c>
      <c r="AC83" s="223">
        <f t="shared" si="54"/>
        <v>60.743819836831335</v>
      </c>
      <c r="AD83" s="223">
        <f t="shared" si="54"/>
        <v>61.303621963143996</v>
      </c>
      <c r="AE83" s="223">
        <f>AE63</f>
        <v>61.863424089456835</v>
      </c>
      <c r="AF83" s="223">
        <f t="shared" ref="AF83:AL85" si="55">FORECAST(AF$52,$AE63:$AM63,$AE$52:$AM$52)</f>
        <v>62.65744736694819</v>
      </c>
      <c r="AG83" s="223">
        <f t="shared" si="55"/>
        <v>63.451470644439723</v>
      </c>
      <c r="AH83" s="223">
        <f t="shared" si="55"/>
        <v>64.245493921931029</v>
      </c>
      <c r="AI83" s="223">
        <f t="shared" si="55"/>
        <v>65.039517199422335</v>
      </c>
      <c r="AJ83" s="223">
        <f t="shared" si="55"/>
        <v>65.833540476913868</v>
      </c>
      <c r="AK83" s="223">
        <f t="shared" si="55"/>
        <v>66.627563754405173</v>
      </c>
      <c r="AL83" s="223">
        <f t="shared" si="55"/>
        <v>67.421587031896706</v>
      </c>
      <c r="AM83" s="223">
        <f>AM63</f>
        <v>68.215610309387984</v>
      </c>
      <c r="AN83" s="223">
        <f t="shared" ref="AN83:AQ85" si="56">FORECAST(AN$52,$AM63:$AR63,$AM$52:$AR$52)</f>
        <v>68.642700398527609</v>
      </c>
      <c r="AO83" s="223">
        <f t="shared" si="56"/>
        <v>69.069790487667319</v>
      </c>
      <c r="AP83" s="223">
        <f t="shared" si="56"/>
        <v>69.49688057680703</v>
      </c>
      <c r="AQ83" s="223">
        <f t="shared" si="56"/>
        <v>69.92397066594674</v>
      </c>
      <c r="AR83" s="223">
        <f>AR63</f>
        <v>70.351060755086451</v>
      </c>
      <c r="AS83" s="223">
        <f t="shared" ref="AS83:AV85" si="57">FORECAST(AS$52,$AR63:$AW63,$AR$52:$AW$52)</f>
        <v>70.326244812628772</v>
      </c>
      <c r="AT83" s="223">
        <f t="shared" si="57"/>
        <v>70.301428870171094</v>
      </c>
      <c r="AU83" s="223">
        <f t="shared" si="57"/>
        <v>70.276612927713416</v>
      </c>
      <c r="AV83" s="223">
        <f t="shared" si="57"/>
        <v>70.251796985255737</v>
      </c>
      <c r="AW83" s="223">
        <f>AW63</f>
        <v>70.226981042798073</v>
      </c>
      <c r="AX83" s="223">
        <f t="shared" ref="AX83:AZ85" si="58">FORECAST(AX$52,$AW63:$BA63,$AW$52:$BA$52)</f>
        <v>69.62168682630795</v>
      </c>
      <c r="AY83" s="223">
        <f t="shared" si="58"/>
        <v>69.016392609817785</v>
      </c>
      <c r="AZ83" s="223">
        <f t="shared" si="58"/>
        <v>68.41109839332762</v>
      </c>
      <c r="BA83" s="223">
        <f>BA63</f>
        <v>67.805804176837526</v>
      </c>
      <c r="BB83" s="223">
        <f t="shared" ref="BB83:BE83" si="59">FORECAST(BB$52,$BA63:$BL63,$BA$52:$BL$52)</f>
        <v>67.607255282523226</v>
      </c>
      <c r="BC83" s="223">
        <f t="shared" si="59"/>
        <v>67.408706388208884</v>
      </c>
      <c r="BD83" s="223">
        <f t="shared" si="59"/>
        <v>67.210157493894542</v>
      </c>
      <c r="BE83" s="223">
        <f t="shared" si="59"/>
        <v>67.011608599580256</v>
      </c>
      <c r="BF83" s="223">
        <f t="shared" ref="BF83:BK85" si="60">FORECAST(BF$52,$BA63:$BL63,$BA$52:$BL$52)</f>
        <v>66.813059705265914</v>
      </c>
      <c r="BG83" s="223">
        <f t="shared" si="60"/>
        <v>66.614510810951572</v>
      </c>
      <c r="BH83" s="223">
        <f t="shared" si="60"/>
        <v>66.415961916637229</v>
      </c>
      <c r="BI83" s="223">
        <f t="shared" si="60"/>
        <v>66.217413022322887</v>
      </c>
      <c r="BJ83" s="223">
        <f t="shared" si="60"/>
        <v>66.018864128008602</v>
      </c>
      <c r="BK83" s="223">
        <f t="shared" si="60"/>
        <v>65.820315233694259</v>
      </c>
      <c r="BL83" s="223">
        <f>BL63</f>
        <v>65.621766339379889</v>
      </c>
      <c r="BM83" s="223">
        <f t="shared" ref="BM83:BU83" si="61">FORECAST(BM$52,$BL63:$BV63,$BL$52:$BV$52)</f>
        <v>65.546812865548503</v>
      </c>
      <c r="BN83" s="223">
        <f t="shared" si="61"/>
        <v>65.471859391717118</v>
      </c>
      <c r="BO83" s="223">
        <f t="shared" si="61"/>
        <v>65.396905917885732</v>
      </c>
      <c r="BP83" s="223">
        <f t="shared" si="61"/>
        <v>65.321952444054347</v>
      </c>
      <c r="BQ83" s="223">
        <f t="shared" si="61"/>
        <v>65.246998970222933</v>
      </c>
      <c r="BR83" s="223">
        <f t="shared" si="61"/>
        <v>65.172045496391547</v>
      </c>
      <c r="BS83" s="223">
        <f t="shared" si="61"/>
        <v>65.097092022560162</v>
      </c>
      <c r="BT83" s="223">
        <f t="shared" si="61"/>
        <v>65.022138548728776</v>
      </c>
      <c r="BU83" s="223">
        <f t="shared" si="61"/>
        <v>64.947185074897391</v>
      </c>
      <c r="BV83" s="223">
        <f>BV63</f>
        <v>64.872231601066005</v>
      </c>
    </row>
    <row r="84" spans="1:74" s="106" customFormat="1" x14ac:dyDescent="0.35">
      <c r="A84" s="288"/>
      <c r="B84" s="78" t="s">
        <v>228</v>
      </c>
      <c r="C84" s="63" t="s">
        <v>0</v>
      </c>
      <c r="D84" s="40" t="s">
        <v>35</v>
      </c>
      <c r="E84" s="106" t="s">
        <v>5</v>
      </c>
      <c r="F84" s="223">
        <f t="shared" ref="F84:F85" si="62">F64</f>
        <v>28.200170855626997</v>
      </c>
      <c r="G84" s="223">
        <f t="shared" si="52"/>
        <v>30.230954843157178</v>
      </c>
      <c r="H84" s="223">
        <f t="shared" si="52"/>
        <v>32.261738830688046</v>
      </c>
      <c r="I84" s="223">
        <f t="shared" si="52"/>
        <v>34.292522818218458</v>
      </c>
      <c r="J84" s="223">
        <f t="shared" si="52"/>
        <v>36.323306805748871</v>
      </c>
      <c r="K84" s="223">
        <f t="shared" si="52"/>
        <v>38.354090793279283</v>
      </c>
      <c r="L84" s="223">
        <f t="shared" ref="L84:L85" si="63">L64</f>
        <v>40.384874780810215</v>
      </c>
      <c r="M84" s="223">
        <f t="shared" si="53"/>
        <v>40.093364969776417</v>
      </c>
      <c r="N84" s="223">
        <f t="shared" si="53"/>
        <v>39.801855158742569</v>
      </c>
      <c r="O84" s="223">
        <f t="shared" si="53"/>
        <v>39.510345347708721</v>
      </c>
      <c r="P84" s="223">
        <f t="shared" si="53"/>
        <v>39.21883553667476</v>
      </c>
      <c r="Q84" s="223">
        <f t="shared" si="53"/>
        <v>38.927325725640912</v>
      </c>
      <c r="R84" s="223">
        <f t="shared" si="53"/>
        <v>38.635815914607065</v>
      </c>
      <c r="S84" s="223">
        <f t="shared" si="53"/>
        <v>38.344306103573217</v>
      </c>
      <c r="T84" s="223">
        <f t="shared" si="53"/>
        <v>38.052796292539256</v>
      </c>
      <c r="U84" s="223">
        <f t="shared" ref="U84:U85" si="64">U64</f>
        <v>37.761286481505337</v>
      </c>
      <c r="V84" s="223">
        <f t="shared" ref="V84:AD84" si="65">FORECAST(V$52,$U64:$AE64,$U$52:$AE$52)</f>
        <v>37.588531606884317</v>
      </c>
      <c r="W84" s="223">
        <f t="shared" si="65"/>
        <v>37.415776732263339</v>
      </c>
      <c r="X84" s="223">
        <f t="shared" si="65"/>
        <v>37.243021857642304</v>
      </c>
      <c r="Y84" s="223">
        <f t="shared" si="65"/>
        <v>37.07026698302127</v>
      </c>
      <c r="Z84" s="223">
        <f t="shared" si="65"/>
        <v>36.897512108400235</v>
      </c>
      <c r="AA84" s="223">
        <f t="shared" si="65"/>
        <v>36.724757233779258</v>
      </c>
      <c r="AB84" s="223">
        <f t="shared" si="65"/>
        <v>36.552002359158223</v>
      </c>
      <c r="AC84" s="223">
        <f t="shared" si="65"/>
        <v>36.379247484537188</v>
      </c>
      <c r="AD84" s="223">
        <f t="shared" si="65"/>
        <v>36.206492609916154</v>
      </c>
      <c r="AE84" s="223">
        <f t="shared" ref="AE84:AE85" si="66">AE64</f>
        <v>36.033737735295148</v>
      </c>
      <c r="AF84" s="223">
        <f t="shared" si="55"/>
        <v>35.883717919093215</v>
      </c>
      <c r="AG84" s="223">
        <f t="shared" si="55"/>
        <v>35.733698102891253</v>
      </c>
      <c r="AH84" s="223">
        <f t="shared" si="55"/>
        <v>35.583678286689349</v>
      </c>
      <c r="AI84" s="223">
        <f t="shared" si="55"/>
        <v>35.433658470487387</v>
      </c>
      <c r="AJ84" s="223">
        <f t="shared" si="55"/>
        <v>35.283638654285483</v>
      </c>
      <c r="AK84" s="223">
        <f t="shared" si="55"/>
        <v>35.133618838083521</v>
      </c>
      <c r="AL84" s="223">
        <f t="shared" si="55"/>
        <v>34.98359902188156</v>
      </c>
      <c r="AM84" s="223">
        <f t="shared" ref="AM84:AM85" si="67">AM64</f>
        <v>34.833579205679634</v>
      </c>
      <c r="AN84" s="223">
        <f t="shared" si="56"/>
        <v>35.036398218565239</v>
      </c>
      <c r="AO84" s="223">
        <f t="shared" si="56"/>
        <v>35.23921723145088</v>
      </c>
      <c r="AP84" s="223">
        <f t="shared" si="56"/>
        <v>35.442036244336464</v>
      </c>
      <c r="AQ84" s="223">
        <f t="shared" si="56"/>
        <v>35.644855257222105</v>
      </c>
      <c r="AR84" s="223">
        <f t="shared" ref="AR84:AR85" si="68">AR64</f>
        <v>35.847674270107746</v>
      </c>
      <c r="AS84" s="223">
        <f t="shared" si="57"/>
        <v>36.517430323189274</v>
      </c>
      <c r="AT84" s="223">
        <f t="shared" si="57"/>
        <v>37.187186376270802</v>
      </c>
      <c r="AU84" s="223">
        <f t="shared" si="57"/>
        <v>37.85694242935233</v>
      </c>
      <c r="AV84" s="223">
        <f t="shared" si="57"/>
        <v>38.526698482433858</v>
      </c>
      <c r="AW84" s="223">
        <f>AW64</f>
        <v>39.196454535515201</v>
      </c>
      <c r="AX84" s="223">
        <f t="shared" si="58"/>
        <v>39.56821152816201</v>
      </c>
      <c r="AY84" s="223">
        <f t="shared" si="58"/>
        <v>39.939968520808861</v>
      </c>
      <c r="AZ84" s="223">
        <f t="shared" si="58"/>
        <v>40.311725513455713</v>
      </c>
      <c r="BA84" s="223">
        <f>BA64</f>
        <v>40.683482506102521</v>
      </c>
      <c r="BB84" s="223">
        <f t="shared" ref="BB84:BE84" si="69">FORECAST(BB$52,$BA64:$BL64,$BA$52:$BL$52)</f>
        <v>40.697069429927396</v>
      </c>
      <c r="BC84" s="223">
        <f t="shared" si="69"/>
        <v>40.71065635375227</v>
      </c>
      <c r="BD84" s="223">
        <f t="shared" si="69"/>
        <v>40.724243277577145</v>
      </c>
      <c r="BE84" s="223">
        <f t="shared" si="69"/>
        <v>40.737830201402026</v>
      </c>
      <c r="BF84" s="223">
        <f t="shared" si="60"/>
        <v>40.751417125226901</v>
      </c>
      <c r="BG84" s="223">
        <f t="shared" si="60"/>
        <v>40.765004049051775</v>
      </c>
      <c r="BH84" s="223">
        <f t="shared" si="60"/>
        <v>40.778590972876657</v>
      </c>
      <c r="BI84" s="223">
        <f t="shared" si="60"/>
        <v>40.792177896701531</v>
      </c>
      <c r="BJ84" s="223">
        <f t="shared" si="60"/>
        <v>40.805764820526406</v>
      </c>
      <c r="BK84" s="223">
        <f t="shared" si="60"/>
        <v>40.81935174435128</v>
      </c>
      <c r="BL84" s="223">
        <f t="shared" ref="BL84:BL85" si="70">BL64</f>
        <v>40.832938668176155</v>
      </c>
      <c r="BM84" s="223">
        <f t="shared" ref="BM84:BU84" si="71">FORECAST(BM$52,$BL64:$BV64,$BL$52:$BV$52)</f>
        <v>41.128088537889312</v>
      </c>
      <c r="BN84" s="223">
        <f t="shared" si="71"/>
        <v>41.423238407602412</v>
      </c>
      <c r="BO84" s="223">
        <f t="shared" si="71"/>
        <v>41.718388277315398</v>
      </c>
      <c r="BP84" s="223">
        <f t="shared" si="71"/>
        <v>42.013538147028498</v>
      </c>
      <c r="BQ84" s="223">
        <f t="shared" si="71"/>
        <v>42.308688016741485</v>
      </c>
      <c r="BR84" s="223">
        <f t="shared" si="71"/>
        <v>42.603837886454585</v>
      </c>
      <c r="BS84" s="223">
        <f t="shared" si="71"/>
        <v>42.898987756167685</v>
      </c>
      <c r="BT84" s="223">
        <f t="shared" si="71"/>
        <v>43.194137625880671</v>
      </c>
      <c r="BU84" s="223">
        <f t="shared" si="71"/>
        <v>43.489287495593771</v>
      </c>
      <c r="BV84" s="223">
        <f t="shared" ref="BV84:BV85" si="72">BV64</f>
        <v>43.784437365306715</v>
      </c>
    </row>
    <row r="85" spans="1:74" s="106" customFormat="1" x14ac:dyDescent="0.35">
      <c r="A85" s="288"/>
      <c r="B85" s="78" t="s">
        <v>228</v>
      </c>
      <c r="C85" s="63" t="s">
        <v>0</v>
      </c>
      <c r="D85" s="40" t="s">
        <v>35</v>
      </c>
      <c r="E85" s="106" t="s">
        <v>6</v>
      </c>
      <c r="F85" s="223">
        <f t="shared" si="62"/>
        <v>11.645159839935255</v>
      </c>
      <c r="G85" s="223">
        <f t="shared" si="52"/>
        <v>12.577372120558039</v>
      </c>
      <c r="H85" s="223">
        <f t="shared" si="52"/>
        <v>13.509584401180973</v>
      </c>
      <c r="I85" s="223">
        <f t="shared" si="52"/>
        <v>14.441796681803908</v>
      </c>
      <c r="J85" s="223">
        <f t="shared" si="52"/>
        <v>15.374008962426842</v>
      </c>
      <c r="K85" s="223">
        <f t="shared" si="52"/>
        <v>16.306221243049549</v>
      </c>
      <c r="L85" s="223">
        <f t="shared" si="63"/>
        <v>17.238433523672494</v>
      </c>
      <c r="M85" s="223">
        <f t="shared" si="53"/>
        <v>18.277202467419102</v>
      </c>
      <c r="N85" s="223">
        <f t="shared" si="53"/>
        <v>19.315971411166174</v>
      </c>
      <c r="O85" s="223">
        <f t="shared" si="53"/>
        <v>20.354740354913247</v>
      </c>
      <c r="P85" s="223">
        <f t="shared" si="53"/>
        <v>21.393509298660319</v>
      </c>
      <c r="Q85" s="223">
        <f t="shared" si="53"/>
        <v>22.432278242407392</v>
      </c>
      <c r="R85" s="223">
        <f t="shared" si="53"/>
        <v>23.471047186154465</v>
      </c>
      <c r="S85" s="223">
        <f t="shared" si="53"/>
        <v>24.509816129901537</v>
      </c>
      <c r="T85" s="223">
        <f t="shared" si="53"/>
        <v>25.54858507364861</v>
      </c>
      <c r="U85" s="223">
        <f t="shared" si="64"/>
        <v>26.587354017395771</v>
      </c>
      <c r="V85" s="223">
        <f t="shared" ref="V85:AD85" si="73">FORECAST(V$52,$U65:$AE65,$U$52:$AE$52)</f>
        <v>26.986067944928323</v>
      </c>
      <c r="W85" s="223">
        <f t="shared" si="73"/>
        <v>27.384781872460962</v>
      </c>
      <c r="X85" s="223">
        <f t="shared" si="73"/>
        <v>27.783495799993602</v>
      </c>
      <c r="Y85" s="223">
        <f t="shared" si="73"/>
        <v>28.182209727526129</v>
      </c>
      <c r="Z85" s="223">
        <f t="shared" si="73"/>
        <v>28.580923655058768</v>
      </c>
      <c r="AA85" s="223">
        <f t="shared" si="73"/>
        <v>28.979637582591408</v>
      </c>
      <c r="AB85" s="223">
        <f t="shared" si="73"/>
        <v>29.378351510123935</v>
      </c>
      <c r="AC85" s="223">
        <f t="shared" si="73"/>
        <v>29.777065437656574</v>
      </c>
      <c r="AD85" s="223">
        <f t="shared" si="73"/>
        <v>30.175779365189214</v>
      </c>
      <c r="AE85" s="223">
        <f t="shared" si="66"/>
        <v>30.574493292721773</v>
      </c>
      <c r="AF85" s="223">
        <f t="shared" si="55"/>
        <v>30.987164300371205</v>
      </c>
      <c r="AG85" s="223">
        <f t="shared" si="55"/>
        <v>31.399835308020556</v>
      </c>
      <c r="AH85" s="223">
        <f t="shared" si="55"/>
        <v>31.812506315670021</v>
      </c>
      <c r="AI85" s="223">
        <f t="shared" si="55"/>
        <v>32.225177323319485</v>
      </c>
      <c r="AJ85" s="223">
        <f t="shared" si="55"/>
        <v>32.637848330968836</v>
      </c>
      <c r="AK85" s="223">
        <f t="shared" si="55"/>
        <v>33.050519338618301</v>
      </c>
      <c r="AL85" s="223">
        <f t="shared" si="55"/>
        <v>33.463190346267766</v>
      </c>
      <c r="AM85" s="223">
        <f t="shared" si="67"/>
        <v>33.875861353917195</v>
      </c>
      <c r="AN85" s="223">
        <f t="shared" si="56"/>
        <v>33.911747194454222</v>
      </c>
      <c r="AO85" s="223">
        <f t="shared" si="56"/>
        <v>33.947633034991256</v>
      </c>
      <c r="AP85" s="223">
        <f t="shared" si="56"/>
        <v>33.98351887552829</v>
      </c>
      <c r="AQ85" s="223">
        <f t="shared" si="56"/>
        <v>34.019404716065324</v>
      </c>
      <c r="AR85" s="223">
        <f t="shared" si="68"/>
        <v>34.055290556602358</v>
      </c>
      <c r="AS85" s="223">
        <f t="shared" si="57"/>
        <v>33.531997027020907</v>
      </c>
      <c r="AT85" s="223">
        <f t="shared" si="57"/>
        <v>33.008703497439228</v>
      </c>
      <c r="AU85" s="223">
        <f t="shared" si="57"/>
        <v>32.485409967857777</v>
      </c>
      <c r="AV85" s="223">
        <f t="shared" si="57"/>
        <v>31.962116438276098</v>
      </c>
      <c r="AW85" s="223">
        <f>AW65</f>
        <v>31.438822908694483</v>
      </c>
      <c r="AX85" s="223">
        <f t="shared" si="58"/>
        <v>31.459251180450629</v>
      </c>
      <c r="AY85" s="223">
        <f t="shared" si="58"/>
        <v>31.479679452206774</v>
      </c>
      <c r="AZ85" s="223">
        <f t="shared" si="58"/>
        <v>31.50010772396292</v>
      </c>
      <c r="BA85" s="223">
        <f>BA65</f>
        <v>31.520535995719069</v>
      </c>
      <c r="BB85" s="223">
        <f t="shared" ref="BB85:BE85" si="74">FORECAST(BB$52,$BA65:$BL65,$BA$52:$BL$52)</f>
        <v>31.183255576121041</v>
      </c>
      <c r="BC85" s="223">
        <f t="shared" si="74"/>
        <v>30.845975156522968</v>
      </c>
      <c r="BD85" s="223">
        <f t="shared" si="74"/>
        <v>30.508694736924895</v>
      </c>
      <c r="BE85" s="223">
        <f t="shared" si="74"/>
        <v>30.171414317326821</v>
      </c>
      <c r="BF85" s="223">
        <f t="shared" si="60"/>
        <v>29.834133897728748</v>
      </c>
      <c r="BG85" s="223">
        <f t="shared" si="60"/>
        <v>29.496853478130788</v>
      </c>
      <c r="BH85" s="223">
        <f t="shared" si="60"/>
        <v>29.159573058532715</v>
      </c>
      <c r="BI85" s="223">
        <f t="shared" si="60"/>
        <v>28.822292638934641</v>
      </c>
      <c r="BJ85" s="223">
        <f t="shared" si="60"/>
        <v>28.485012219336568</v>
      </c>
      <c r="BK85" s="223">
        <f t="shared" si="60"/>
        <v>28.147731799738494</v>
      </c>
      <c r="BL85" s="223">
        <f t="shared" si="70"/>
        <v>27.810451380140488</v>
      </c>
      <c r="BM85" s="223">
        <f t="shared" ref="BM85:BU85" si="75">FORECAST(BM$52,$BL65:$BV65,$BL$52:$BV$52)</f>
        <v>27.804383645293914</v>
      </c>
      <c r="BN85" s="223">
        <f t="shared" si="75"/>
        <v>27.798315910447336</v>
      </c>
      <c r="BO85" s="223">
        <f t="shared" si="75"/>
        <v>27.792248175600761</v>
      </c>
      <c r="BP85" s="223">
        <f t="shared" si="75"/>
        <v>27.786180440754187</v>
      </c>
      <c r="BQ85" s="223">
        <f t="shared" si="75"/>
        <v>27.780112705907609</v>
      </c>
      <c r="BR85" s="223">
        <f t="shared" si="75"/>
        <v>27.774044971061031</v>
      </c>
      <c r="BS85" s="223">
        <f t="shared" si="75"/>
        <v>27.767977236214456</v>
      </c>
      <c r="BT85" s="223">
        <f t="shared" si="75"/>
        <v>27.761909501367882</v>
      </c>
      <c r="BU85" s="223">
        <f t="shared" si="75"/>
        <v>27.755841766521304</v>
      </c>
      <c r="BV85" s="223">
        <f t="shared" si="72"/>
        <v>27.749774031674725</v>
      </c>
    </row>
    <row r="86" spans="1:74" s="106" customFormat="1" x14ac:dyDescent="0.35">
      <c r="A86" s="288"/>
      <c r="B86"/>
      <c r="C86"/>
      <c r="D86" s="40"/>
    </row>
    <row r="87" spans="1:74" s="105" customFormat="1" x14ac:dyDescent="0.35">
      <c r="A87" s="288"/>
      <c r="B87"/>
      <c r="C87"/>
      <c r="D87" s="40"/>
      <c r="E87" s="106"/>
      <c r="F87" s="105">
        <v>1971</v>
      </c>
      <c r="G87" s="105">
        <v>1972</v>
      </c>
      <c r="H87" s="105">
        <v>1973</v>
      </c>
      <c r="I87" s="105">
        <v>1974</v>
      </c>
      <c r="J87" s="105">
        <v>1975</v>
      </c>
      <c r="K87" s="105">
        <v>1976</v>
      </c>
      <c r="L87" s="105">
        <v>1977</v>
      </c>
      <c r="M87" s="105">
        <v>1978</v>
      </c>
      <c r="N87" s="105">
        <v>1979</v>
      </c>
      <c r="O87" s="105">
        <v>1980</v>
      </c>
      <c r="P87" s="105">
        <v>1981</v>
      </c>
      <c r="Q87" s="105">
        <v>1982</v>
      </c>
      <c r="R87" s="105">
        <v>1983</v>
      </c>
      <c r="S87" s="105">
        <v>1984</v>
      </c>
      <c r="T87" s="105">
        <v>1985</v>
      </c>
      <c r="U87" s="105">
        <v>1986</v>
      </c>
      <c r="V87" s="105">
        <v>1987</v>
      </c>
      <c r="W87" s="105">
        <v>1988</v>
      </c>
      <c r="X87" s="105">
        <v>1989</v>
      </c>
      <c r="Y87" s="105">
        <v>1990</v>
      </c>
      <c r="Z87" s="105">
        <v>1991</v>
      </c>
      <c r="AA87" s="105">
        <v>1992</v>
      </c>
      <c r="AB87" s="105">
        <v>1993</v>
      </c>
      <c r="AC87" s="105">
        <v>1994</v>
      </c>
      <c r="AD87" s="105">
        <v>1995</v>
      </c>
      <c r="AE87" s="105">
        <v>1996</v>
      </c>
      <c r="AF87" s="105">
        <v>1997</v>
      </c>
      <c r="AG87" s="105">
        <v>1998</v>
      </c>
      <c r="AH87" s="105">
        <v>1999</v>
      </c>
      <c r="AI87" s="105">
        <v>2000</v>
      </c>
      <c r="AJ87" s="105">
        <v>2001</v>
      </c>
      <c r="AK87" s="105">
        <v>2002</v>
      </c>
      <c r="AL87" s="105">
        <v>2003</v>
      </c>
      <c r="AM87" s="105">
        <v>2004</v>
      </c>
      <c r="AN87" s="105">
        <v>2005</v>
      </c>
      <c r="AO87" s="105">
        <v>2006</v>
      </c>
      <c r="AP87" s="105">
        <v>2007</v>
      </c>
      <c r="AQ87" s="105">
        <v>2008</v>
      </c>
      <c r="AR87" s="105">
        <v>2009</v>
      </c>
      <c r="AS87" s="105">
        <v>2010</v>
      </c>
      <c r="AT87" s="105">
        <v>2011</v>
      </c>
      <c r="AU87" s="105">
        <v>2012</v>
      </c>
      <c r="AV87" s="105">
        <v>2013</v>
      </c>
      <c r="AW87" s="105">
        <v>2014</v>
      </c>
      <c r="AX87" s="105">
        <v>2015</v>
      </c>
      <c r="AY87" s="105">
        <v>2016</v>
      </c>
      <c r="AZ87" s="105">
        <v>2017</v>
      </c>
      <c r="BA87" s="105">
        <v>2018</v>
      </c>
      <c r="BB87" s="105">
        <v>2019</v>
      </c>
      <c r="BC87" s="105">
        <v>2020</v>
      </c>
      <c r="BD87" s="105">
        <v>2021</v>
      </c>
      <c r="BE87" s="105">
        <v>2022</v>
      </c>
      <c r="BF87" s="105">
        <v>2023</v>
      </c>
      <c r="BG87" s="105">
        <v>2024</v>
      </c>
      <c r="BH87" s="105">
        <v>2025</v>
      </c>
      <c r="BI87" s="105">
        <v>2026</v>
      </c>
      <c r="BJ87" s="105">
        <v>2027</v>
      </c>
      <c r="BK87" s="105">
        <v>2028</v>
      </c>
      <c r="BL87" s="105">
        <v>2029</v>
      </c>
      <c r="BM87" s="105">
        <v>2030</v>
      </c>
      <c r="BN87" s="105">
        <v>2031</v>
      </c>
      <c r="BO87" s="105">
        <v>2032</v>
      </c>
      <c r="BP87" s="105">
        <v>2033</v>
      </c>
      <c r="BQ87" s="105">
        <v>2034</v>
      </c>
      <c r="BR87" s="105">
        <v>2035</v>
      </c>
      <c r="BS87" s="105">
        <v>2036</v>
      </c>
      <c r="BT87" s="105">
        <v>2037</v>
      </c>
      <c r="BU87" s="105">
        <v>2038</v>
      </c>
      <c r="BV87" s="105">
        <v>2039</v>
      </c>
    </row>
    <row r="88" spans="1:74" s="106" customFormat="1" x14ac:dyDescent="0.35">
      <c r="A88" s="288"/>
      <c r="B88" s="78" t="s">
        <v>228</v>
      </c>
      <c r="C88" s="63" t="s">
        <v>2</v>
      </c>
      <c r="D88" s="40" t="s">
        <v>35</v>
      </c>
      <c r="E88" s="106" t="s">
        <v>4</v>
      </c>
      <c r="F88" s="223">
        <f>F68</f>
        <v>18.297656908417071</v>
      </c>
      <c r="G88" s="223">
        <f t="shared" ref="G88:K90" si="76">FORECAST(G$57,$F68:$L68,$F$57:$L$57)</f>
        <v>19.544541574589857</v>
      </c>
      <c r="H88" s="223">
        <f t="shared" si="76"/>
        <v>20.79142624076303</v>
      </c>
      <c r="I88" s="223">
        <f t="shared" si="76"/>
        <v>22.038310906935749</v>
      </c>
      <c r="J88" s="223">
        <f t="shared" si="76"/>
        <v>23.285195573108922</v>
      </c>
      <c r="K88" s="223">
        <f t="shared" si="76"/>
        <v>24.53208023928164</v>
      </c>
      <c r="L88" s="223">
        <f>L68</f>
        <v>25.778964905454586</v>
      </c>
      <c r="M88" s="223">
        <f t="shared" ref="M88:T90" si="77">FORECAST(M$57,$L68:$U68,$L$57:$U$57)</f>
        <v>26.999030846855931</v>
      </c>
      <c r="N88" s="223">
        <f t="shared" si="77"/>
        <v>28.219096788257048</v>
      </c>
      <c r="O88" s="223">
        <f t="shared" si="77"/>
        <v>29.439162729658619</v>
      </c>
      <c r="P88" s="223">
        <f t="shared" si="77"/>
        <v>30.659228671059736</v>
      </c>
      <c r="Q88" s="223">
        <f t="shared" si="77"/>
        <v>31.879294612461308</v>
      </c>
      <c r="R88" s="223">
        <f t="shared" si="77"/>
        <v>33.099360553862425</v>
      </c>
      <c r="S88" s="223">
        <f t="shared" si="77"/>
        <v>34.319426495263997</v>
      </c>
      <c r="T88" s="223">
        <f t="shared" si="77"/>
        <v>35.539492436665114</v>
      </c>
      <c r="U88" s="223">
        <f>U68</f>
        <v>36.759558378066394</v>
      </c>
      <c r="V88" s="223">
        <f t="shared" ref="V88:AD88" si="78">FORECAST(V$57,$U68:$AE68,$U$57:$AE$57)</f>
        <v>38.299589532626214</v>
      </c>
      <c r="W88" s="223">
        <f t="shared" si="78"/>
        <v>39.839620687186653</v>
      </c>
      <c r="X88" s="223">
        <f t="shared" si="78"/>
        <v>41.379651841746636</v>
      </c>
      <c r="Y88" s="223">
        <f t="shared" si="78"/>
        <v>42.919682996306619</v>
      </c>
      <c r="Z88" s="223">
        <f t="shared" si="78"/>
        <v>44.459714150867057</v>
      </c>
      <c r="AA88" s="223">
        <f t="shared" si="78"/>
        <v>45.999745305427041</v>
      </c>
      <c r="AB88" s="223">
        <f t="shared" si="78"/>
        <v>47.539776459987024</v>
      </c>
      <c r="AC88" s="223">
        <f t="shared" si="78"/>
        <v>49.079807614547462</v>
      </c>
      <c r="AD88" s="223">
        <f t="shared" si="78"/>
        <v>50.619838769107446</v>
      </c>
      <c r="AE88" s="223">
        <f>AE68</f>
        <v>52.159869923667614</v>
      </c>
      <c r="AF88" s="223">
        <f t="shared" ref="AF88:AL90" si="79">FORECAST(AF$57,$AE68:$AM68,$AE$57:$AM$57)</f>
        <v>52.525286988146604</v>
      </c>
      <c r="AG88" s="223">
        <f t="shared" si="79"/>
        <v>52.890704052625779</v>
      </c>
      <c r="AH88" s="223">
        <f t="shared" si="79"/>
        <v>53.25612111710484</v>
      </c>
      <c r="AI88" s="223">
        <f t="shared" si="79"/>
        <v>53.621538181584015</v>
      </c>
      <c r="AJ88" s="223">
        <f t="shared" si="79"/>
        <v>53.986955246063076</v>
      </c>
      <c r="AK88" s="223">
        <f t="shared" si="79"/>
        <v>54.35237231054225</v>
      </c>
      <c r="AL88" s="223">
        <f t="shared" si="79"/>
        <v>54.717789375021312</v>
      </c>
      <c r="AM88" s="223">
        <f>AM68</f>
        <v>55.083206439500486</v>
      </c>
      <c r="AN88" s="223">
        <f t="shared" ref="AN88:AQ90" si="80">FORECAST(AN$57,$AM68:$AR68,$AM$57:$AR$57)</f>
        <v>56.783271107194196</v>
      </c>
      <c r="AO88" s="223">
        <f t="shared" si="80"/>
        <v>58.483335774888474</v>
      </c>
      <c r="AP88" s="223">
        <f t="shared" si="80"/>
        <v>60.183400442582297</v>
      </c>
      <c r="AQ88" s="223">
        <f t="shared" si="80"/>
        <v>61.88346511027612</v>
      </c>
      <c r="AR88" s="223">
        <f>AR68</f>
        <v>63.583529777970107</v>
      </c>
      <c r="AS88" s="223">
        <f t="shared" ref="AS88:AV90" si="81">FORECAST(AS$57,$AR68:$AW68,$AR$57:$AW$57)</f>
        <v>63.203041836992725</v>
      </c>
      <c r="AT88" s="223">
        <f t="shared" si="81"/>
        <v>62.822553896015165</v>
      </c>
      <c r="AU88" s="223">
        <f t="shared" si="81"/>
        <v>62.44206595503772</v>
      </c>
      <c r="AV88" s="223">
        <f t="shared" si="81"/>
        <v>62.061578014060274</v>
      </c>
      <c r="AW88" s="223">
        <f>AW68</f>
        <v>61.68109007308275</v>
      </c>
      <c r="AX88" s="223">
        <f t="shared" ref="AX88:AZ90" si="82">FORECAST(AX$57,$AW68:$BA68,$AW$57:$BA$57)</f>
        <v>60.98399317170356</v>
      </c>
      <c r="AY88" s="223">
        <f t="shared" si="82"/>
        <v>60.286896270324405</v>
      </c>
      <c r="AZ88" s="223">
        <f t="shared" si="82"/>
        <v>59.589799368945251</v>
      </c>
      <c r="BA88" s="223">
        <f>BA68</f>
        <v>58.892702467565989</v>
      </c>
      <c r="BB88" s="223">
        <f t="shared" ref="BB88:BE88" si="83">FORECAST(BB$57,$BA68:$BL68,$BA$57:$BL$57)</f>
        <v>58.719876064406833</v>
      </c>
      <c r="BC88" s="223">
        <f t="shared" si="83"/>
        <v>58.547049661247627</v>
      </c>
      <c r="BD88" s="223">
        <f t="shared" si="83"/>
        <v>58.374223258088421</v>
      </c>
      <c r="BE88" s="223">
        <f t="shared" si="83"/>
        <v>58.201396854929158</v>
      </c>
      <c r="BF88" s="223">
        <f t="shared" ref="BF88:BK88" si="84">FORECAST(BF$57,$BA68:$BL68,$BA$57:$BL$57)</f>
        <v>58.028570451769951</v>
      </c>
      <c r="BG88" s="223">
        <f t="shared" si="84"/>
        <v>57.855744048610745</v>
      </c>
      <c r="BH88" s="223">
        <f t="shared" si="84"/>
        <v>57.682917645451539</v>
      </c>
      <c r="BI88" s="223">
        <f t="shared" si="84"/>
        <v>57.510091242292333</v>
      </c>
      <c r="BJ88" s="223">
        <f t="shared" si="84"/>
        <v>57.337264839133127</v>
      </c>
      <c r="BK88" s="223">
        <f t="shared" si="84"/>
        <v>57.164438435973921</v>
      </c>
      <c r="BL88" s="223">
        <f>BL68</f>
        <v>56.991612032814686</v>
      </c>
      <c r="BM88" s="223">
        <f t="shared" ref="BM88:BU88" si="85">FORECAST(BM$57,$BL68:$BV68,$BL$57:$BV$57)</f>
        <v>56.926515959676124</v>
      </c>
      <c r="BN88" s="223">
        <f t="shared" si="85"/>
        <v>56.861419886537561</v>
      </c>
      <c r="BO88" s="223">
        <f t="shared" si="85"/>
        <v>56.796323813398999</v>
      </c>
      <c r="BP88" s="223">
        <f t="shared" si="85"/>
        <v>56.731227740260437</v>
      </c>
      <c r="BQ88" s="223">
        <f t="shared" si="85"/>
        <v>56.666131667121874</v>
      </c>
      <c r="BR88" s="223">
        <f t="shared" si="85"/>
        <v>56.601035593983312</v>
      </c>
      <c r="BS88" s="223">
        <f t="shared" si="85"/>
        <v>56.535939520844749</v>
      </c>
      <c r="BT88" s="223">
        <f t="shared" si="85"/>
        <v>56.470843447706159</v>
      </c>
      <c r="BU88" s="223">
        <f t="shared" si="85"/>
        <v>56.405747374567596</v>
      </c>
      <c r="BV88" s="223">
        <f>BV68</f>
        <v>56.340651301429027</v>
      </c>
    </row>
    <row r="89" spans="1:74" s="106" customFormat="1" x14ac:dyDescent="0.35">
      <c r="A89" s="288"/>
      <c r="B89" s="78" t="s">
        <v>228</v>
      </c>
      <c r="C89" s="63" t="s">
        <v>2</v>
      </c>
      <c r="D89" s="40" t="s">
        <v>35</v>
      </c>
      <c r="E89" s="106" t="s">
        <v>5</v>
      </c>
      <c r="F89" s="223">
        <f t="shared" ref="F89:F90" si="86">F69</f>
        <v>8.4127158199618712</v>
      </c>
      <c r="G89" s="223">
        <f t="shared" si="76"/>
        <v>8.7231850942699793</v>
      </c>
      <c r="H89" s="223">
        <f t="shared" si="76"/>
        <v>9.0336543685781407</v>
      </c>
      <c r="I89" s="223">
        <f t="shared" si="76"/>
        <v>9.3441236428861885</v>
      </c>
      <c r="J89" s="223">
        <f t="shared" si="76"/>
        <v>9.6545929171943499</v>
      </c>
      <c r="K89" s="223">
        <f t="shared" si="76"/>
        <v>9.9650621915025113</v>
      </c>
      <c r="L89" s="223">
        <f t="shared" ref="L89:L90" si="87">L69</f>
        <v>10.27553146581057</v>
      </c>
      <c r="M89" s="223">
        <f t="shared" si="77"/>
        <v>10.836948434416172</v>
      </c>
      <c r="N89" s="223">
        <f t="shared" si="77"/>
        <v>11.398365403021671</v>
      </c>
      <c r="O89" s="223">
        <f t="shared" si="77"/>
        <v>11.959782371627398</v>
      </c>
      <c r="P89" s="223">
        <f t="shared" si="77"/>
        <v>12.521199340232897</v>
      </c>
      <c r="Q89" s="223">
        <f t="shared" si="77"/>
        <v>13.082616308838396</v>
      </c>
      <c r="R89" s="223">
        <f t="shared" si="77"/>
        <v>13.644033277444123</v>
      </c>
      <c r="S89" s="223">
        <f t="shared" si="77"/>
        <v>14.205450246049622</v>
      </c>
      <c r="T89" s="223">
        <f t="shared" si="77"/>
        <v>14.766867214655122</v>
      </c>
      <c r="U89" s="223">
        <f t="shared" ref="U89:U90" si="88">U69</f>
        <v>15.328284183260827</v>
      </c>
      <c r="V89" s="223">
        <f t="shared" ref="V89:AD89" si="89">FORECAST(V$57,$U69:$AE69,$U$57:$AE$57)</f>
        <v>15.71276954552161</v>
      </c>
      <c r="W89" s="223">
        <f t="shared" si="89"/>
        <v>16.097254907782371</v>
      </c>
      <c r="X89" s="223">
        <f t="shared" si="89"/>
        <v>16.481740270043247</v>
      </c>
      <c r="Y89" s="223">
        <f t="shared" si="89"/>
        <v>16.866225632304008</v>
      </c>
      <c r="Z89" s="223">
        <f t="shared" si="89"/>
        <v>17.250710994564884</v>
      </c>
      <c r="AA89" s="223">
        <f t="shared" si="89"/>
        <v>17.635196356825645</v>
      </c>
      <c r="AB89" s="223">
        <f t="shared" si="89"/>
        <v>18.01968171908652</v>
      </c>
      <c r="AC89" s="223">
        <f t="shared" si="89"/>
        <v>18.404167081347282</v>
      </c>
      <c r="AD89" s="223">
        <f t="shared" si="89"/>
        <v>18.788652443608044</v>
      </c>
      <c r="AE89" s="223">
        <f t="shared" ref="AE89:AE90" si="90">AE69</f>
        <v>19.173137805868947</v>
      </c>
      <c r="AF89" s="223">
        <f t="shared" si="79"/>
        <v>18.995329993933467</v>
      </c>
      <c r="AG89" s="223">
        <f t="shared" si="79"/>
        <v>18.817522181998015</v>
      </c>
      <c r="AH89" s="223">
        <f t="shared" si="79"/>
        <v>18.639714370062563</v>
      </c>
      <c r="AI89" s="223">
        <f t="shared" si="79"/>
        <v>18.461906558127112</v>
      </c>
      <c r="AJ89" s="223">
        <f t="shared" si="79"/>
        <v>18.28409874619166</v>
      </c>
      <c r="AK89" s="223">
        <f t="shared" si="79"/>
        <v>18.106290934256208</v>
      </c>
      <c r="AL89" s="223">
        <f t="shared" si="79"/>
        <v>17.928483122320756</v>
      </c>
      <c r="AM89" s="223">
        <f t="shared" ref="AM89:AM90" si="91">AM69</f>
        <v>17.750675310385333</v>
      </c>
      <c r="AN89" s="223">
        <f t="shared" si="80"/>
        <v>18.281274248983891</v>
      </c>
      <c r="AO89" s="223">
        <f t="shared" si="80"/>
        <v>18.811873187582705</v>
      </c>
      <c r="AP89" s="223">
        <f t="shared" si="80"/>
        <v>19.342472126181292</v>
      </c>
      <c r="AQ89" s="223">
        <f t="shared" si="80"/>
        <v>19.873071064779879</v>
      </c>
      <c r="AR89" s="223">
        <f t="shared" ref="AR89:AR90" si="92">AR69</f>
        <v>20.403670003378465</v>
      </c>
      <c r="AS89" s="223">
        <f t="shared" si="81"/>
        <v>20.291229909502505</v>
      </c>
      <c r="AT89" s="223">
        <f t="shared" si="81"/>
        <v>20.178789815626544</v>
      </c>
      <c r="AU89" s="223">
        <f t="shared" si="81"/>
        <v>20.066349721750555</v>
      </c>
      <c r="AV89" s="223">
        <f t="shared" si="81"/>
        <v>19.953909627874594</v>
      </c>
      <c r="AW89" s="223">
        <f t="shared" ref="AW89:AW90" si="93">AW69</f>
        <v>19.841469533998644</v>
      </c>
      <c r="AX89" s="223">
        <f t="shared" si="82"/>
        <v>19.948169083585015</v>
      </c>
      <c r="AY89" s="223">
        <f t="shared" si="82"/>
        <v>20.054868633171395</v>
      </c>
      <c r="AZ89" s="223">
        <f t="shared" si="82"/>
        <v>20.161568182757776</v>
      </c>
      <c r="BA89" s="223">
        <f t="shared" ref="BA89:BA90" si="94">BA69</f>
        <v>20.268267732344142</v>
      </c>
      <c r="BB89" s="223">
        <f t="shared" ref="BB89:BE89" si="95">FORECAST(BB$57,$BA69:$BL69,$BA$57:$BL$57)</f>
        <v>20.274902154291862</v>
      </c>
      <c r="BC89" s="223">
        <f t="shared" si="95"/>
        <v>20.281536576239581</v>
      </c>
      <c r="BD89" s="223">
        <f t="shared" si="95"/>
        <v>20.288170998187304</v>
      </c>
      <c r="BE89" s="223">
        <f t="shared" si="95"/>
        <v>20.294805420135024</v>
      </c>
      <c r="BF89" s="223">
        <f t="shared" ref="BF89:BK89" si="96">FORECAST(BF$57,$BA69:$BL69,$BA$57:$BL$57)</f>
        <v>20.301439842082743</v>
      </c>
      <c r="BG89" s="223">
        <f t="shared" si="96"/>
        <v>20.308074264030466</v>
      </c>
      <c r="BH89" s="223">
        <f t="shared" si="96"/>
        <v>20.314708685978186</v>
      </c>
      <c r="BI89" s="223">
        <f t="shared" si="96"/>
        <v>20.321343107925905</v>
      </c>
      <c r="BJ89" s="223">
        <f t="shared" si="96"/>
        <v>20.327977529873628</v>
      </c>
      <c r="BK89" s="223">
        <f t="shared" si="96"/>
        <v>20.334611951821348</v>
      </c>
      <c r="BL89" s="223">
        <f t="shared" ref="BL89:BL90" si="97">BL69</f>
        <v>20.341246373769071</v>
      </c>
      <c r="BM89" s="223">
        <f t="shared" ref="BM89:BU89" si="98">FORECAST(BM$57,$BL69:$BV69,$BL$57:$BV$57)</f>
        <v>20.488277579771818</v>
      </c>
      <c r="BN89" s="223">
        <f t="shared" si="98"/>
        <v>20.635308785774612</v>
      </c>
      <c r="BO89" s="223">
        <f t="shared" si="98"/>
        <v>20.782339991777349</v>
      </c>
      <c r="BP89" s="223">
        <f t="shared" si="98"/>
        <v>20.929371197780142</v>
      </c>
      <c r="BQ89" s="223">
        <f t="shared" si="98"/>
        <v>21.076402403782936</v>
      </c>
      <c r="BR89" s="223">
        <f t="shared" si="98"/>
        <v>21.223433609785673</v>
      </c>
      <c r="BS89" s="223">
        <f t="shared" si="98"/>
        <v>21.370464815788466</v>
      </c>
      <c r="BT89" s="223">
        <f t="shared" si="98"/>
        <v>21.517496021791203</v>
      </c>
      <c r="BU89" s="223">
        <f t="shared" si="98"/>
        <v>21.664527227793997</v>
      </c>
      <c r="BV89" s="223">
        <f t="shared" ref="BV89:BV90" si="99">BV69</f>
        <v>21.811558433796776</v>
      </c>
    </row>
    <row r="90" spans="1:74" s="106" customFormat="1" x14ac:dyDescent="0.35">
      <c r="A90" s="288"/>
      <c r="B90" s="78" t="s">
        <v>228</v>
      </c>
      <c r="C90" s="63" t="s">
        <v>2</v>
      </c>
      <c r="D90" s="40" t="s">
        <v>35</v>
      </c>
      <c r="E90" s="106" t="s">
        <v>6</v>
      </c>
      <c r="F90" s="223">
        <f t="shared" si="86"/>
        <v>5.6785831784742635</v>
      </c>
      <c r="G90" s="223">
        <f t="shared" si="76"/>
        <v>6.0691735558295932</v>
      </c>
      <c r="H90" s="223">
        <f t="shared" si="76"/>
        <v>6.459763933184945</v>
      </c>
      <c r="I90" s="223">
        <f t="shared" si="76"/>
        <v>6.8503543105404106</v>
      </c>
      <c r="J90" s="223">
        <f t="shared" si="76"/>
        <v>7.2409446878957624</v>
      </c>
      <c r="K90" s="223">
        <f t="shared" si="76"/>
        <v>7.6315350652511142</v>
      </c>
      <c r="L90" s="223">
        <f t="shared" si="87"/>
        <v>8.0221254426064981</v>
      </c>
      <c r="M90" s="223">
        <f t="shared" si="77"/>
        <v>9.2998907643577695</v>
      </c>
      <c r="N90" s="223">
        <f t="shared" si="77"/>
        <v>10.577656086109073</v>
      </c>
      <c r="O90" s="223">
        <f t="shared" si="77"/>
        <v>11.855421407860376</v>
      </c>
      <c r="P90" s="223">
        <f t="shared" si="77"/>
        <v>13.13318672961168</v>
      </c>
      <c r="Q90" s="223">
        <f t="shared" si="77"/>
        <v>14.410952051362528</v>
      </c>
      <c r="R90" s="223">
        <f t="shared" si="77"/>
        <v>15.688717373113832</v>
      </c>
      <c r="S90" s="223">
        <f t="shared" si="77"/>
        <v>16.966482694865135</v>
      </c>
      <c r="T90" s="223">
        <f t="shared" si="77"/>
        <v>18.244248016616439</v>
      </c>
      <c r="U90" s="223">
        <f t="shared" si="88"/>
        <v>19.522013338367334</v>
      </c>
      <c r="V90" s="223">
        <f t="shared" ref="V90:AD90" si="100">FORECAST(V$57,$U70:$AE70,$U$57:$AE$57)</f>
        <v>20.052296794055337</v>
      </c>
      <c r="W90" s="223">
        <f t="shared" si="100"/>
        <v>20.582580249743387</v>
      </c>
      <c r="X90" s="223">
        <f t="shared" si="100"/>
        <v>21.112863705431437</v>
      </c>
      <c r="Y90" s="223">
        <f t="shared" si="100"/>
        <v>21.643147161119487</v>
      </c>
      <c r="Z90" s="223">
        <f t="shared" si="100"/>
        <v>22.173430616807536</v>
      </c>
      <c r="AA90" s="223">
        <f t="shared" si="100"/>
        <v>22.703714072495586</v>
      </c>
      <c r="AB90" s="223">
        <f t="shared" si="100"/>
        <v>23.233997528183636</v>
      </c>
      <c r="AC90" s="223">
        <f t="shared" si="100"/>
        <v>23.764280983871686</v>
      </c>
      <c r="AD90" s="223">
        <f t="shared" si="100"/>
        <v>24.294564439559736</v>
      </c>
      <c r="AE90" s="223">
        <f t="shared" si="90"/>
        <v>24.824847895247814</v>
      </c>
      <c r="AF90" s="223">
        <f t="shared" si="79"/>
        <v>25.014505765672766</v>
      </c>
      <c r="AG90" s="223">
        <f t="shared" si="79"/>
        <v>25.204163636097746</v>
      </c>
      <c r="AH90" s="223">
        <f t="shared" si="79"/>
        <v>25.393821506522784</v>
      </c>
      <c r="AI90" s="223">
        <f t="shared" si="79"/>
        <v>25.583479376947764</v>
      </c>
      <c r="AJ90" s="223">
        <f t="shared" si="79"/>
        <v>25.773137247372745</v>
      </c>
      <c r="AK90" s="223">
        <f t="shared" si="79"/>
        <v>25.962795117797725</v>
      </c>
      <c r="AL90" s="223">
        <f t="shared" si="79"/>
        <v>26.152452988222706</v>
      </c>
      <c r="AM90" s="223">
        <f t="shared" si="91"/>
        <v>26.342110858647736</v>
      </c>
      <c r="AN90" s="223">
        <f t="shared" si="80"/>
        <v>26.862636920434966</v>
      </c>
      <c r="AO90" s="223">
        <f t="shared" si="80"/>
        <v>27.383162982221961</v>
      </c>
      <c r="AP90" s="223">
        <f t="shared" si="80"/>
        <v>27.903689044009184</v>
      </c>
      <c r="AQ90" s="223">
        <f t="shared" si="80"/>
        <v>28.424215105796407</v>
      </c>
      <c r="AR90" s="223">
        <f t="shared" si="92"/>
        <v>28.944741167583405</v>
      </c>
      <c r="AS90" s="223">
        <f t="shared" si="81"/>
        <v>28.331828464675027</v>
      </c>
      <c r="AT90" s="223">
        <f t="shared" si="81"/>
        <v>27.718915761766766</v>
      </c>
      <c r="AU90" s="223">
        <f t="shared" si="81"/>
        <v>27.106003058858278</v>
      </c>
      <c r="AV90" s="223">
        <f t="shared" si="81"/>
        <v>26.493090355950017</v>
      </c>
      <c r="AW90" s="223">
        <f t="shared" si="93"/>
        <v>25.880177653041709</v>
      </c>
      <c r="AX90" s="223">
        <f t="shared" si="82"/>
        <v>25.146435428180439</v>
      </c>
      <c r="AY90" s="223">
        <f t="shared" si="82"/>
        <v>24.41269320331935</v>
      </c>
      <c r="AZ90" s="223">
        <f t="shared" si="82"/>
        <v>23.678950978458033</v>
      </c>
      <c r="BA90" s="223">
        <f t="shared" si="94"/>
        <v>22.945208753597139</v>
      </c>
      <c r="BB90" s="223">
        <f t="shared" ref="BB90:BE90" si="101">FORECAST(BB$57,$BA70:$BL70,$BA$57:$BL$57)</f>
        <v>22.699553389620462</v>
      </c>
      <c r="BC90" s="223">
        <f t="shared" si="101"/>
        <v>22.453898025643809</v>
      </c>
      <c r="BD90" s="223">
        <f t="shared" si="101"/>
        <v>22.208242661667157</v>
      </c>
      <c r="BE90" s="223">
        <f t="shared" si="101"/>
        <v>21.962587297690504</v>
      </c>
      <c r="BF90" s="223">
        <f t="shared" ref="BF90:BK90" si="102">FORECAST(BF$57,$BA70:$BL70,$BA$57:$BL$57)</f>
        <v>21.716931933713795</v>
      </c>
      <c r="BG90" s="223">
        <f t="shared" si="102"/>
        <v>21.471276569737142</v>
      </c>
      <c r="BH90" s="223">
        <f t="shared" si="102"/>
        <v>21.22562120576049</v>
      </c>
      <c r="BI90" s="223">
        <f t="shared" si="102"/>
        <v>20.97996584178378</v>
      </c>
      <c r="BJ90" s="223">
        <f t="shared" si="102"/>
        <v>20.734310477807128</v>
      </c>
      <c r="BK90" s="223">
        <f t="shared" si="102"/>
        <v>20.488655113830475</v>
      </c>
      <c r="BL90" s="223">
        <f t="shared" si="97"/>
        <v>20.24299974985378</v>
      </c>
      <c r="BM90" s="223">
        <f t="shared" ref="BM90:BU90" si="103">FORECAST(BM$57,$BL70:$BV70,$BL$57:$BV$57)</f>
        <v>20.238583095362905</v>
      </c>
      <c r="BN90" s="223">
        <f t="shared" si="103"/>
        <v>20.234166440872027</v>
      </c>
      <c r="BO90" s="223">
        <f t="shared" si="103"/>
        <v>20.229749786381149</v>
      </c>
      <c r="BP90" s="223">
        <f t="shared" si="103"/>
        <v>20.225333131890274</v>
      </c>
      <c r="BQ90" s="223">
        <f t="shared" si="103"/>
        <v>20.220916477399399</v>
      </c>
      <c r="BR90" s="223">
        <f t="shared" si="103"/>
        <v>20.216499822908521</v>
      </c>
      <c r="BS90" s="223">
        <f t="shared" si="103"/>
        <v>20.212083168417642</v>
      </c>
      <c r="BT90" s="223">
        <f t="shared" si="103"/>
        <v>20.207666513926767</v>
      </c>
      <c r="BU90" s="223">
        <f t="shared" si="103"/>
        <v>20.203249859435889</v>
      </c>
      <c r="BV90" s="223">
        <f t="shared" si="99"/>
        <v>20.198833204945011</v>
      </c>
    </row>
    <row r="91" spans="1:74" x14ac:dyDescent="0.35">
      <c r="A91" s="289" t="s">
        <v>139</v>
      </c>
      <c r="B91" s="105"/>
      <c r="C91" s="105"/>
      <c r="E91" s="105"/>
      <c r="F91" s="106"/>
      <c r="G91" s="106"/>
    </row>
    <row r="92" spans="1:74" x14ac:dyDescent="0.35">
      <c r="A92" s="289"/>
      <c r="B92" s="78" t="s">
        <v>228</v>
      </c>
      <c r="C92" s="63" t="s">
        <v>0</v>
      </c>
      <c r="D92" s="40" t="s">
        <v>8</v>
      </c>
      <c r="E92" s="106" t="s">
        <v>4</v>
      </c>
      <c r="F92" s="223">
        <f>F73*'Mineral soils'!E$32</f>
        <v>327.66773555902358</v>
      </c>
      <c r="G92" s="223">
        <f>G73*'Mineral soils'!F$32</f>
        <v>329.29337393699052</v>
      </c>
      <c r="H92" s="6">
        <f>H73*'Mineral soils'!G$32</f>
        <v>330.91901231495768</v>
      </c>
      <c r="I92" s="6">
        <f>I73*'Mineral soils'!H$32</f>
        <v>332.54465069292525</v>
      </c>
      <c r="J92" s="6">
        <f>J73*'Mineral soils'!I$32</f>
        <v>334.17028907089241</v>
      </c>
      <c r="K92" s="6">
        <f>K73*'Mineral soils'!J$32</f>
        <v>335.79592744885957</v>
      </c>
      <c r="L92" s="6">
        <f>L73*'Mineral soils'!K$32</f>
        <v>337.42156582682702</v>
      </c>
      <c r="M92" s="6">
        <f>M73*'Mineral soils'!L$32</f>
        <v>340.30276770881295</v>
      </c>
      <c r="N92" s="6">
        <f>N73*'Mineral soils'!M$32</f>
        <v>343.18396959079831</v>
      </c>
      <c r="O92" s="6">
        <f>O73*'Mineral soils'!N$32</f>
        <v>346.06517147278453</v>
      </c>
      <c r="P92" s="6">
        <f>P73*'Mineral soils'!O$32</f>
        <v>348.94637335476989</v>
      </c>
      <c r="Q92" s="6">
        <f>Q73*'Mineral soils'!P$32</f>
        <v>351.8275752367561</v>
      </c>
      <c r="R92" s="6">
        <f>R73*'Mineral soils'!Q$32</f>
        <v>354.70877711874147</v>
      </c>
      <c r="S92" s="6">
        <f>S73*'Mineral soils'!R$32</f>
        <v>357.58997900072768</v>
      </c>
      <c r="T92" s="6">
        <f>T73*'Mineral soils'!S$32</f>
        <v>360.47118088271304</v>
      </c>
      <c r="U92" s="6">
        <f>U73*'Mineral soils'!T$32</f>
        <v>363.35238276469954</v>
      </c>
      <c r="V92" s="6">
        <f>V73*'Mineral soils'!U$32</f>
        <v>367.70487390969168</v>
      </c>
      <c r="W92" s="6">
        <f>W73*'Mineral soils'!V$32</f>
        <v>372.05736505468406</v>
      </c>
      <c r="X92" s="6">
        <f>X73*'Mineral soils'!W$32</f>
        <v>376.40985619967648</v>
      </c>
      <c r="Y92" s="6">
        <f>Y73*'Mineral soils'!X$32</f>
        <v>383.31702167038259</v>
      </c>
      <c r="Z92" s="6">
        <f>Z73*'Mineral soils'!Y$32</f>
        <v>387.74636430287222</v>
      </c>
      <c r="AA92" s="6">
        <f>AA73*'Mineral soils'!Z$32</f>
        <v>392.15634077327161</v>
      </c>
      <c r="AB92" s="6">
        <f>AB73*'Mineral soils'!AA$32</f>
        <v>396.52091829440866</v>
      </c>
      <c r="AC92" s="6">
        <f>AC73*'Mineral soils'!AB$32</f>
        <v>400.8898261349978</v>
      </c>
      <c r="AD92" s="6">
        <f>AD73*'Mineral soils'!AC$32</f>
        <v>405.25089431231214</v>
      </c>
      <c r="AE92" s="6">
        <f>AE73*'Mineral soils'!AD$32</f>
        <v>409.58709750258998</v>
      </c>
      <c r="AF92" s="6">
        <f>AF73*'Mineral soils'!AE$32</f>
        <v>414.25791508410651</v>
      </c>
      <c r="AG92" s="6">
        <f>AG73*'Mineral soils'!AF$32</f>
        <v>418.92187245516715</v>
      </c>
      <c r="AH92" s="6">
        <f>AH73*'Mineral soils'!AG$32</f>
        <v>423.53407860564187</v>
      </c>
      <c r="AI92" s="6">
        <f>AI73*'Mineral soils'!AH$32</f>
        <v>428.0902043009375</v>
      </c>
      <c r="AJ92" s="6">
        <f>AJ73*'Mineral soils'!AI$32</f>
        <v>432.56885236977143</v>
      </c>
      <c r="AK92" s="6">
        <f>AK73*'Mineral soils'!AJ$32</f>
        <v>437.02392174432907</v>
      </c>
      <c r="AL92" s="6">
        <f>AL73*'Mineral soils'!AK$32</f>
        <v>441.43202296459765</v>
      </c>
      <c r="AM92" s="6">
        <f>AM73*'Mineral soils'!AL$32</f>
        <v>445.80130062330409</v>
      </c>
      <c r="AN92" s="6">
        <f>AN73*'Mineral soils'!AM$32</f>
        <v>451.45060719967699</v>
      </c>
      <c r="AO92" s="6">
        <f>AO73*'Mineral soils'!AN$32</f>
        <v>457.12790211414176</v>
      </c>
      <c r="AP92" s="6">
        <f>AP73*'Mineral soils'!AO$32</f>
        <v>462.78494449355918</v>
      </c>
      <c r="AQ92" s="6">
        <f>AQ73*'Mineral soils'!AP$32</f>
        <v>468.44150758268773</v>
      </c>
      <c r="AR92" s="6">
        <f>AR73*'Mineral soils'!AQ$32</f>
        <v>474.09911609646667</v>
      </c>
      <c r="AS92" s="6">
        <f>AS73*'Mineral soils'!AR$32</f>
        <v>477.53074248677183</v>
      </c>
      <c r="AT92" s="6">
        <f>AT73*'Mineral soils'!AS$32</f>
        <v>480.94506996990037</v>
      </c>
      <c r="AU92" s="6">
        <f>AU73*'Mineral soils'!AT$32</f>
        <v>484.40532662936147</v>
      </c>
      <c r="AV92" s="6">
        <f>AV73*'Mineral soils'!AU$32</f>
        <v>487.90323990260168</v>
      </c>
      <c r="AW92" s="6">
        <f>AW73*'Mineral soils'!AV$32</f>
        <v>491.41789926990646</v>
      </c>
      <c r="AX92" s="6">
        <f>AX73*'Mineral soils'!AW$32</f>
        <v>489.59483145106077</v>
      </c>
      <c r="AY92" s="6">
        <f>AY73*'Mineral soils'!AX$32</f>
        <v>487.82202543919669</v>
      </c>
      <c r="AZ92" s="6">
        <f>AZ73*'Mineral soils'!AY$32</f>
        <v>486.05897359114749</v>
      </c>
      <c r="BA92" s="6">
        <f>BA73*'Mineral soils'!AZ$32</f>
        <v>484.28762149212866</v>
      </c>
      <c r="BB92" s="6">
        <f>BB73*'Mineral soils'!BA$32</f>
        <v>487.25299153648092</v>
      </c>
      <c r="BC92" s="6">
        <f>BC73*'Mineral soils'!BB$32</f>
        <v>488.44417654506867</v>
      </c>
      <c r="BD92" s="6">
        <f>BD73*'Mineral soils'!BC$32</f>
        <v>491.4781420661003</v>
      </c>
      <c r="BE92" s="6">
        <f>BE73*'Mineral soils'!BD$32</f>
        <v>494.51092239892807</v>
      </c>
      <c r="BF92" s="6">
        <f>BF73*'Mineral soils'!BE$32</f>
        <v>497.6368562840816</v>
      </c>
      <c r="BG92" s="6">
        <f>BG73*'Mineral soils'!BF$32</f>
        <v>500.76279016923428</v>
      </c>
      <c r="BH92" s="6">
        <f>BH73*'Mineral soils'!BG$32</f>
        <v>503.88872405438696</v>
      </c>
      <c r="BI92" s="6">
        <f>BI73*'Mineral soils'!BH$32</f>
        <v>507.01465793954054</v>
      </c>
      <c r="BJ92" s="6">
        <f>BJ73*'Mineral soils'!BI$32</f>
        <v>510.14059182469322</v>
      </c>
      <c r="BK92" s="6">
        <f>BK73*'Mineral soils'!BJ$32</f>
        <v>513.26652570984675</v>
      </c>
      <c r="BL92" s="6">
        <f>BL73*'Mineral soils'!BK$32</f>
        <v>516.39245959499965</v>
      </c>
      <c r="BM92" s="6">
        <f>BM73*'Mineral soils'!BL$32</f>
        <v>518.75761589848867</v>
      </c>
      <c r="BN92" s="6">
        <f>BN73*'Mineral soils'!BM$32</f>
        <v>521.122772201977</v>
      </c>
      <c r="BO92" s="6">
        <f>BO73*'Mineral soils'!BN$32</f>
        <v>523.48792850546613</v>
      </c>
      <c r="BP92" s="6">
        <f>BP73*'Mineral soils'!BO$32</f>
        <v>525.85308480895446</v>
      </c>
      <c r="BQ92" s="6">
        <f>BQ73*'Mineral soils'!BP$32</f>
        <v>528.2182411124428</v>
      </c>
      <c r="BR92" s="6">
        <f>BR73*'Mineral soils'!BQ$32</f>
        <v>530.58339741593113</v>
      </c>
      <c r="BS92" s="6">
        <f>BS73*'Mineral soils'!BR$32</f>
        <v>532.94855371942026</v>
      </c>
      <c r="BT92" s="6">
        <f>BT73*'Mineral soils'!BS$32</f>
        <v>535.31371002290859</v>
      </c>
      <c r="BU92" s="6">
        <f>BU73*'Mineral soils'!BT$32</f>
        <v>537.67886632639693</v>
      </c>
      <c r="BV92" s="6">
        <f>BV73*'Mineral soils'!BU$32</f>
        <v>540.04402262988526</v>
      </c>
    </row>
    <row r="93" spans="1:74" x14ac:dyDescent="0.35">
      <c r="A93" s="289"/>
      <c r="B93" s="78" t="s">
        <v>228</v>
      </c>
      <c r="C93" s="63" t="s">
        <v>0</v>
      </c>
      <c r="D93" s="40" t="s">
        <v>8</v>
      </c>
      <c r="E93" s="106" t="s">
        <v>5</v>
      </c>
      <c r="F93" s="223">
        <f>F74*'Mineral soils'!E$32</f>
        <v>345.40034242457068</v>
      </c>
      <c r="G93" s="223">
        <f>G74*'Mineral soils'!F$32</f>
        <v>348.97136790558329</v>
      </c>
      <c r="H93" s="6">
        <f>H74*'Mineral soils'!G$32</f>
        <v>352.54239338659642</v>
      </c>
      <c r="I93" s="6">
        <f>I74*'Mineral soils'!H$32</f>
        <v>356.11341886760863</v>
      </c>
      <c r="J93" s="6">
        <f>J74*'Mineral soils'!I$32</f>
        <v>359.68444434862181</v>
      </c>
      <c r="K93" s="6">
        <f>K74*'Mineral soils'!J$32</f>
        <v>363.25546982963402</v>
      </c>
      <c r="L93" s="6">
        <f>L74*'Mineral soils'!K$32</f>
        <v>366.82649531064641</v>
      </c>
      <c r="M93" s="6">
        <f>M74*'Mineral soils'!L$32</f>
        <v>374.37081277017359</v>
      </c>
      <c r="N93" s="6">
        <f>N74*'Mineral soils'!M$32</f>
        <v>381.91513022970082</v>
      </c>
      <c r="O93" s="6">
        <f>O74*'Mineral soils'!N$32</f>
        <v>389.45944768922811</v>
      </c>
      <c r="P93" s="6">
        <f>P74*'Mineral soils'!O$32</f>
        <v>397.00376514875541</v>
      </c>
      <c r="Q93" s="6">
        <f>Q74*'Mineral soils'!P$32</f>
        <v>404.5480826082827</v>
      </c>
      <c r="R93" s="6">
        <f>R74*'Mineral soils'!Q$32</f>
        <v>412.09240006780999</v>
      </c>
      <c r="S93" s="6">
        <f>S74*'Mineral soils'!R$32</f>
        <v>419.63671752733728</v>
      </c>
      <c r="T93" s="6">
        <f>T74*'Mineral soils'!S$32</f>
        <v>427.18103498686457</v>
      </c>
      <c r="U93" s="6">
        <f>U74*'Mineral soils'!T$32</f>
        <v>434.725352446393</v>
      </c>
      <c r="V93" s="6">
        <f>V74*'Mineral soils'!U$32</f>
        <v>433.50220499883329</v>
      </c>
      <c r="W93" s="6">
        <f>W74*'Mineral soils'!V$32</f>
        <v>432.27905755127341</v>
      </c>
      <c r="X93" s="6">
        <f>X74*'Mineral soils'!W$32</f>
        <v>431.05591010371393</v>
      </c>
      <c r="Y93" s="6">
        <f>Y74*'Mineral soils'!X$32</f>
        <v>432.71666840672526</v>
      </c>
      <c r="Z93" s="6">
        <f>Z74*'Mineral soils'!Y$32</f>
        <v>431.53834491071666</v>
      </c>
      <c r="AA93" s="6">
        <f>AA74*'Mineral soils'!Z$32</f>
        <v>430.33728515920524</v>
      </c>
      <c r="AB93" s="6">
        <f>AB74*'Mineral soils'!AA$32</f>
        <v>429.08625264101426</v>
      </c>
      <c r="AC93" s="6">
        <f>AC74*'Mineral soils'!AB$32</f>
        <v>427.84037693267919</v>
      </c>
      <c r="AD93" s="6">
        <f>AD74*'Mineral soils'!AC$32</f>
        <v>426.58664056644363</v>
      </c>
      <c r="AE93" s="6">
        <f>AE74*'Mineral soils'!AD$32</f>
        <v>425.30768772610054</v>
      </c>
      <c r="AF93" s="6">
        <f>AF74*'Mineral soils'!AE$32</f>
        <v>422.99281447384516</v>
      </c>
      <c r="AG93" s="6">
        <f>AG74*'Mineral soils'!AF$32</f>
        <v>420.67425206955193</v>
      </c>
      <c r="AH93" s="6">
        <f>AH74*'Mineral soils'!AG$32</f>
        <v>418.30789555937304</v>
      </c>
      <c r="AI93" s="6">
        <f>AI74*'Mineral soils'!AH$32</f>
        <v>415.89193653538075</v>
      </c>
      <c r="AJ93" s="6">
        <f>AJ74*'Mineral soils'!AI$32</f>
        <v>413.40842283257933</v>
      </c>
      <c r="AK93" s="6">
        <f>AK74*'Mineral soils'!AJ$32</f>
        <v>410.91141363377062</v>
      </c>
      <c r="AL93" s="6">
        <f>AL74*'Mineral soils'!AK$32</f>
        <v>408.38006056769547</v>
      </c>
      <c r="AM93" s="6">
        <f>AM74*'Mineral soils'!AL$32</f>
        <v>405.82357265242888</v>
      </c>
      <c r="AN93" s="6">
        <f>AN74*'Mineral soils'!AM$32</f>
        <v>409.06753033114012</v>
      </c>
      <c r="AO93" s="6">
        <f>AO74*'Mineral soils'!AN$32</f>
        <v>412.33979782466565</v>
      </c>
      <c r="AP93" s="6">
        <f>AP74*'Mineral soils'!AO$32</f>
        <v>415.5965989202997</v>
      </c>
      <c r="AQ93" s="6">
        <f>AQ74*'Mineral soils'!AP$32</f>
        <v>418.85574531248062</v>
      </c>
      <c r="AR93" s="6">
        <f>AR74*'Mineral soils'!AQ$32</f>
        <v>422.11849467190132</v>
      </c>
      <c r="AS93" s="6">
        <f>AS74*'Mineral soils'!AR$32</f>
        <v>424.13847755570168</v>
      </c>
      <c r="AT93" s="6">
        <f>AT74*'Mineral soils'!AS$32</f>
        <v>426.14470137042196</v>
      </c>
      <c r="AU93" s="6">
        <f>AU74*'Mineral soils'!AT$32</f>
        <v>428.1931291652125</v>
      </c>
      <c r="AV93" s="6">
        <f>AV74*'Mineral soils'!AU$32</f>
        <v>430.27614314122701</v>
      </c>
      <c r="AW93" s="6">
        <f>AW74*'Mineral soils'!AV$32</f>
        <v>432.37508327629479</v>
      </c>
      <c r="AX93" s="6">
        <f>AX74*'Mineral soils'!AW$32</f>
        <v>432.16901209217428</v>
      </c>
      <c r="AY93" s="6">
        <f>AY74*'Mineral soils'!AX$32</f>
        <v>432.00610997033993</v>
      </c>
      <c r="AZ93" s="6">
        <f>AZ74*'Mineral soils'!AY$32</f>
        <v>431.85080994752457</v>
      </c>
      <c r="BA93" s="6">
        <f>BA74*'Mineral soils'!AZ$32</f>
        <v>431.68709331508097</v>
      </c>
      <c r="BB93" s="6">
        <f>BB74*'Mineral soils'!BA$32</f>
        <v>435.75247237253251</v>
      </c>
      <c r="BC93" s="6">
        <f>BC74*'Mineral soils'!BB$32</f>
        <v>438.225067754441</v>
      </c>
      <c r="BD93" s="6">
        <f>BD74*'Mineral soils'!BC$32</f>
        <v>442.34513639781699</v>
      </c>
      <c r="BE93" s="6">
        <f>BE74*'Mineral soils'!BD$32</f>
        <v>446.46361174589373</v>
      </c>
      <c r="BF93" s="6">
        <f>BF74*'Mineral soils'!BE$32</f>
        <v>450.66592809783481</v>
      </c>
      <c r="BG93" s="6">
        <f>BG74*'Mineral soils'!BF$32</f>
        <v>454.86824444977765</v>
      </c>
      <c r="BH93" s="6">
        <f>BH74*'Mineral soils'!BG$32</f>
        <v>459.07056080171873</v>
      </c>
      <c r="BI93" s="6">
        <f>BI74*'Mineral soils'!BH$32</f>
        <v>463.27287715366157</v>
      </c>
      <c r="BJ93" s="6">
        <f>BJ74*'Mineral soils'!BI$32</f>
        <v>467.47519350560447</v>
      </c>
      <c r="BK93" s="6">
        <f>BK74*'Mineral soils'!BJ$32</f>
        <v>471.67750985754554</v>
      </c>
      <c r="BL93" s="6">
        <f>BL74*'Mineral soils'!BK$32</f>
        <v>475.87982620948804</v>
      </c>
      <c r="BM93" s="6">
        <f>BM74*'Mineral soils'!BL$32</f>
        <v>477.82580319398772</v>
      </c>
      <c r="BN93" s="6">
        <f>BN74*'Mineral soils'!BM$32</f>
        <v>479.77178017848752</v>
      </c>
      <c r="BO93" s="6">
        <f>BO74*'Mineral soils'!BN$32</f>
        <v>481.71775716298725</v>
      </c>
      <c r="BP93" s="6">
        <f>BP74*'Mineral soils'!BO$32</f>
        <v>483.66373414748705</v>
      </c>
      <c r="BQ93" s="6">
        <f>BQ74*'Mineral soils'!BP$32</f>
        <v>485.60971113198678</v>
      </c>
      <c r="BR93" s="6">
        <f>BR74*'Mineral soils'!BQ$32</f>
        <v>487.55568811648658</v>
      </c>
      <c r="BS93" s="6">
        <f>BS74*'Mineral soils'!BR$32</f>
        <v>489.50166510098632</v>
      </c>
      <c r="BT93" s="6">
        <f>BT74*'Mineral soils'!BS$32</f>
        <v>491.44764208548611</v>
      </c>
      <c r="BU93" s="6">
        <f>BU74*'Mineral soils'!BT$32</f>
        <v>493.3936190699859</v>
      </c>
      <c r="BV93" s="6">
        <f>BV74*'Mineral soils'!BU$32</f>
        <v>495.33959605448564</v>
      </c>
    </row>
    <row r="94" spans="1:74" x14ac:dyDescent="0.35">
      <c r="A94" s="289"/>
      <c r="B94" s="78" t="s">
        <v>228</v>
      </c>
      <c r="C94" s="63" t="s">
        <v>0</v>
      </c>
      <c r="D94" s="40" t="s">
        <v>8</v>
      </c>
      <c r="E94" s="106" t="s">
        <v>6</v>
      </c>
      <c r="F94" s="223">
        <f>F75*'Mineral soils'!E$32</f>
        <v>142.63183783157498</v>
      </c>
      <c r="G94" s="223">
        <f>G75*'Mineral soils'!F$32</f>
        <v>144.95673977653561</v>
      </c>
      <c r="H94" s="6">
        <f>H75*'Mineral soils'!G$32</f>
        <v>147.28164172149673</v>
      </c>
      <c r="I94" s="6">
        <f>I75*'Mineral soils'!H$32</f>
        <v>149.60654366645696</v>
      </c>
      <c r="J94" s="6">
        <f>J75*'Mineral soils'!I$32</f>
        <v>151.93144561141719</v>
      </c>
      <c r="K94" s="6">
        <f>K75*'Mineral soils'!J$32</f>
        <v>154.25634755637833</v>
      </c>
      <c r="L94" s="6">
        <f>L75*'Mineral soils'!K$32</f>
        <v>156.58124950133805</v>
      </c>
      <c r="M94" s="6">
        <f>M75*'Mineral soils'!L$32</f>
        <v>156.73899723730378</v>
      </c>
      <c r="N94" s="6">
        <f>N75*'Mineral soils'!M$32</f>
        <v>156.89674497326953</v>
      </c>
      <c r="O94" s="6">
        <f>O75*'Mineral soils'!N$32</f>
        <v>157.05449270923529</v>
      </c>
      <c r="P94" s="6">
        <f>P75*'Mineral soils'!O$32</f>
        <v>157.21224044520099</v>
      </c>
      <c r="Q94" s="6">
        <f>Q75*'Mineral soils'!P$32</f>
        <v>157.36998818116675</v>
      </c>
      <c r="R94" s="6">
        <f>R75*'Mineral soils'!Q$32</f>
        <v>157.52773591713253</v>
      </c>
      <c r="S94" s="6">
        <f>S75*'Mineral soils'!R$32</f>
        <v>157.68548365309823</v>
      </c>
      <c r="T94" s="6">
        <f>T75*'Mineral soils'!S$32</f>
        <v>157.84323138906399</v>
      </c>
      <c r="U94" s="6">
        <f>U75*'Mineral soils'!T$32</f>
        <v>158.00097912502972</v>
      </c>
      <c r="V94" s="6">
        <f>V75*'Mineral soils'!U$32</f>
        <v>160.70578573739536</v>
      </c>
      <c r="W94" s="6">
        <f>W75*'Mineral soils'!V$32</f>
        <v>163.41059234976089</v>
      </c>
      <c r="X94" s="6">
        <f>X75*'Mineral soils'!W$32</f>
        <v>166.11539896212551</v>
      </c>
      <c r="Y94" s="6">
        <f>Y75*'Mineral soils'!X$32</f>
        <v>169.95288228964029</v>
      </c>
      <c r="Z94" s="6">
        <f>Z75*'Mineral soils'!Y$32</f>
        <v>172.69705868330306</v>
      </c>
      <c r="AA94" s="6">
        <f>AA75*'Mineral soils'!Z$32</f>
        <v>175.43275904037228</v>
      </c>
      <c r="AB94" s="6">
        <f>AB75*'Mineral soils'!AA$32</f>
        <v>178.14816940241289</v>
      </c>
      <c r="AC94" s="6">
        <f>AC75*'Mineral soils'!AB$32</f>
        <v>180.86546581546989</v>
      </c>
      <c r="AD94" s="6">
        <f>AD75*'Mineral soils'!AC$32</f>
        <v>183.57916137476712</v>
      </c>
      <c r="AE94" s="6">
        <f>AE75*'Mineral soils'!AD$32</f>
        <v>186.28147212130736</v>
      </c>
      <c r="AF94" s="6">
        <f>AF75*'Mineral soils'!AE$32</f>
        <v>188.52801497730522</v>
      </c>
      <c r="AG94" s="6">
        <f>AG75*'Mineral soils'!AF$32</f>
        <v>190.77137919518026</v>
      </c>
      <c r="AH94" s="6">
        <f>AH75*'Mineral soils'!AG$32</f>
        <v>192.9911053989085</v>
      </c>
      <c r="AI94" s="6">
        <f>AI75*'Mineral soils'!AH$32</f>
        <v>195.18517879684995</v>
      </c>
      <c r="AJ94" s="6">
        <f>AJ75*'Mineral soils'!AI$32</f>
        <v>197.34379510343996</v>
      </c>
      <c r="AK94" s="6">
        <f>AK75*'Mineral soils'!AJ$32</f>
        <v>199.49150027913052</v>
      </c>
      <c r="AL94" s="6">
        <f>AL75*'Mineral soils'!AK$32</f>
        <v>201.61759805634858</v>
      </c>
      <c r="AM94" s="6">
        <f>AM75*'Mineral soils'!AL$32</f>
        <v>203.72577979415414</v>
      </c>
      <c r="AN94" s="6">
        <f>AN75*'Mineral soils'!AM$32</f>
        <v>207.7912638427463</v>
      </c>
      <c r="AO94" s="6">
        <f>AO75*'Mineral soils'!AN$32</f>
        <v>211.86732558186381</v>
      </c>
      <c r="AP94" s="6">
        <f>AP75*'Mineral soils'!AO$32</f>
        <v>215.93181120087877</v>
      </c>
      <c r="AQ94" s="6">
        <f>AQ75*'Mineral soils'!AP$32</f>
        <v>219.99390403322141</v>
      </c>
      <c r="AR94" s="6">
        <f>AR75*'Mineral soils'!AQ$32</f>
        <v>224.054402692092</v>
      </c>
      <c r="AS94" s="6">
        <f>AS75*'Mineral soils'!AR$32</f>
        <v>227.92186766747406</v>
      </c>
      <c r="AT94" s="6">
        <f>AT75*'Mineral soils'!AS$32</f>
        <v>231.77759341687363</v>
      </c>
      <c r="AU94" s="6">
        <f>AU75*'Mineral soils'!AT$32</f>
        <v>235.65218239491369</v>
      </c>
      <c r="AV94" s="6">
        <f>AV75*'Mineral soils'!AU$32</f>
        <v>239.5422721812177</v>
      </c>
      <c r="AW94" s="6">
        <f>AW75*'Mineral soils'!AV$32</f>
        <v>243.43807209673739</v>
      </c>
      <c r="AX94" s="6">
        <f>AX75*'Mineral soils'!AW$32</f>
        <v>242.41413073237521</v>
      </c>
      <c r="AY94" s="6">
        <f>AY75*'Mineral soils'!AX$32</f>
        <v>241.41517910107237</v>
      </c>
      <c r="AZ94" s="6">
        <f>AZ75*'Mineral soils'!AY$32</f>
        <v>240.42114419347473</v>
      </c>
      <c r="BA94" s="6">
        <f>BA75*'Mineral soils'!AZ$32</f>
        <v>239.42309377138946</v>
      </c>
      <c r="BB94" s="6">
        <f>BB75*'Mineral soils'!BA$32</f>
        <v>240.62006970709984</v>
      </c>
      <c r="BC94" s="6">
        <f>BC75*'Mineral soils'!BB$32</f>
        <v>240.94205841160121</v>
      </c>
      <c r="BD94" s="6">
        <f>BD75*'Mineral soils'!BC$32</f>
        <v>242.17416804364848</v>
      </c>
      <c r="BE94" s="6">
        <f>BE75*'Mineral soils'!BD$32</f>
        <v>243.40579330551324</v>
      </c>
      <c r="BF94" s="6">
        <f>BF75*'Mineral soils'!BE$32</f>
        <v>244.6833196606392</v>
      </c>
      <c r="BG94" s="6">
        <f>BG75*'Mineral soils'!BF$32</f>
        <v>245.9608460157647</v>
      </c>
      <c r="BH94" s="6">
        <f>BH75*'Mineral soils'!BG$32</f>
        <v>247.23837237089066</v>
      </c>
      <c r="BI94" s="6">
        <f>BI75*'Mineral soils'!BH$32</f>
        <v>248.51589872601616</v>
      </c>
      <c r="BJ94" s="6">
        <f>BJ75*'Mineral soils'!BI$32</f>
        <v>249.79342508114212</v>
      </c>
      <c r="BK94" s="6">
        <f>BK75*'Mineral soils'!BJ$32</f>
        <v>251.07095143626807</v>
      </c>
      <c r="BL94" s="6">
        <f>BL75*'Mineral soils'!BK$32</f>
        <v>252.34847779139366</v>
      </c>
      <c r="BM94" s="6">
        <f>BM75*'Mineral soils'!BL$32</f>
        <v>254.35602880939155</v>
      </c>
      <c r="BN94" s="6">
        <f>BN75*'Mineral soils'!BM$32</f>
        <v>256.36357982739048</v>
      </c>
      <c r="BO94" s="6">
        <f>BO75*'Mineral soils'!BN$32</f>
        <v>258.37113084538845</v>
      </c>
      <c r="BP94" s="6">
        <f>BP75*'Mineral soils'!BO$32</f>
        <v>260.37868186338642</v>
      </c>
      <c r="BQ94" s="6">
        <f>BQ75*'Mineral soils'!BP$32</f>
        <v>262.38623288138535</v>
      </c>
      <c r="BR94" s="6">
        <f>BR75*'Mineral soils'!BQ$32</f>
        <v>264.39378389938332</v>
      </c>
      <c r="BS94" s="6">
        <f>BS75*'Mineral soils'!BR$32</f>
        <v>266.40133491738226</v>
      </c>
      <c r="BT94" s="6">
        <f>BT75*'Mineral soils'!BS$32</f>
        <v>268.40888593538023</v>
      </c>
      <c r="BU94" s="6">
        <f>BU75*'Mineral soils'!BT$32</f>
        <v>270.41643695337825</v>
      </c>
      <c r="BV94" s="6">
        <f>BV75*'Mineral soils'!BU$32</f>
        <v>272.42398797137696</v>
      </c>
    </row>
    <row r="95" spans="1:74" x14ac:dyDescent="0.35">
      <c r="A95" s="289"/>
      <c r="E95" s="106"/>
      <c r="F95" s="223"/>
      <c r="G95" s="223"/>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row>
    <row r="96" spans="1:74" x14ac:dyDescent="0.35">
      <c r="A96" s="289"/>
      <c r="B96" s="78" t="s">
        <v>228</v>
      </c>
      <c r="C96" s="63" t="s">
        <v>2</v>
      </c>
      <c r="D96" s="40" t="s">
        <v>8</v>
      </c>
      <c r="E96" s="106" t="s">
        <v>4</v>
      </c>
      <c r="F96" s="223">
        <f>F78*'Mineral soils'!E$33</f>
        <v>215.6949132152485</v>
      </c>
      <c r="G96" s="223">
        <f>G78*'Mineral soils'!F$33</f>
        <v>217.30610661789302</v>
      </c>
      <c r="H96" s="6">
        <f>H78*'Mineral soils'!G$33</f>
        <v>218.91730002053754</v>
      </c>
      <c r="I96" s="6">
        <f>I78*'Mineral soils'!H$33</f>
        <v>220.52849342318157</v>
      </c>
      <c r="J96" s="6">
        <f>J78*'Mineral soils'!I$33</f>
        <v>222.13968682582609</v>
      </c>
      <c r="K96" s="6">
        <f>K78*'Mineral soils'!J$33</f>
        <v>223.75088022847061</v>
      </c>
      <c r="L96" s="6">
        <f>L78*'Mineral soils'!K$33</f>
        <v>225.36207363111501</v>
      </c>
      <c r="M96" s="6">
        <f>M78*'Mineral soils'!L$33</f>
        <v>223.12019010638923</v>
      </c>
      <c r="N96" s="6">
        <f>N78*'Mineral soils'!M$33</f>
        <v>220.87830658166288</v>
      </c>
      <c r="O96" s="6">
        <f>O78*'Mineral soils'!N$33</f>
        <v>218.63642305693654</v>
      </c>
      <c r="P96" s="6">
        <f>P78*'Mineral soils'!O$33</f>
        <v>216.3945395322111</v>
      </c>
      <c r="Q96" s="6">
        <f>Q78*'Mineral soils'!P$33</f>
        <v>214.15265600748475</v>
      </c>
      <c r="R96" s="6">
        <f>R78*'Mineral soils'!Q$33</f>
        <v>211.91077248275928</v>
      </c>
      <c r="S96" s="6">
        <f>S78*'Mineral soils'!R$33</f>
        <v>209.66888895803294</v>
      </c>
      <c r="T96" s="6">
        <f>T78*'Mineral soils'!S$33</f>
        <v>207.4270054333075</v>
      </c>
      <c r="U96" s="6">
        <f>U78*'Mineral soils'!T$33</f>
        <v>205.18512190858129</v>
      </c>
      <c r="V96" s="6">
        <f>V78*'Mineral soils'!U$33</f>
        <v>214.31476722030794</v>
      </c>
      <c r="W96" s="6">
        <f>W78*'Mineral soils'!V$33</f>
        <v>223.44441253204016</v>
      </c>
      <c r="X96" s="6">
        <f>X78*'Mineral soils'!W$33</f>
        <v>232.57405784376874</v>
      </c>
      <c r="Y96" s="6">
        <f>Y78*'Mineral soils'!X$33</f>
        <v>243.32538200370482</v>
      </c>
      <c r="Z96" s="6">
        <f>Z78*'Mineral soils'!Y$33</f>
        <v>252.54731626420201</v>
      </c>
      <c r="AA96" s="6">
        <f>AA78*'Mineral soils'!Z$33</f>
        <v>261.75786418967459</v>
      </c>
      <c r="AB96" s="6">
        <f>AB78*'Mineral soils'!AA$33</f>
        <v>270.93826853933456</v>
      </c>
      <c r="AC96" s="6">
        <f>AC78*'Mineral soils'!AB$33</f>
        <v>280.12114323529346</v>
      </c>
      <c r="AD96" s="6">
        <f>AD78*'Mineral soils'!AC$33</f>
        <v>289.29801495707306</v>
      </c>
      <c r="AE96" s="6">
        <f>AE78*'Mineral soils'!AD$33</f>
        <v>298.45614268609285</v>
      </c>
      <c r="AF96" s="6">
        <f>AF78*'Mineral soils'!AE$33</f>
        <v>301.85965370260186</v>
      </c>
      <c r="AG96" s="6">
        <f>AG78*'Mineral soils'!AF$33</f>
        <v>305.25816585082714</v>
      </c>
      <c r="AH96" s="6">
        <f>AH78*'Mineral soils'!AG$33</f>
        <v>308.61896814498476</v>
      </c>
      <c r="AI96" s="6">
        <f>AI78*'Mineral soils'!AH$33</f>
        <v>311.93890597725999</v>
      </c>
      <c r="AJ96" s="6">
        <f>AJ78*'Mineral soils'!AI$33</f>
        <v>315.20238775005811</v>
      </c>
      <c r="AK96" s="6">
        <f>AK78*'Mineral soils'!AJ$33</f>
        <v>318.44868830258298</v>
      </c>
      <c r="AL96" s="6">
        <f>AL78*'Mineral soils'!AK$33</f>
        <v>321.66076430495912</v>
      </c>
      <c r="AM96" s="6">
        <f>AM78*'Mineral soils'!AL$33</f>
        <v>324.84455052355082</v>
      </c>
      <c r="AN96" s="6">
        <f>AN78*'Mineral soils'!AM$33</f>
        <v>327.87940459027686</v>
      </c>
      <c r="AO96" s="6">
        <f>AO78*'Mineral soils'!AN$33</f>
        <v>330.93626602272224</v>
      </c>
      <c r="AP96" s="6">
        <f>AP78*'Mineral soils'!AO$33</f>
        <v>333.98006183159282</v>
      </c>
      <c r="AQ96" s="6">
        <f>AQ78*'Mineral soils'!AP$33</f>
        <v>337.02509299404483</v>
      </c>
      <c r="AR96" s="6">
        <f>AR78*'Mineral soils'!AQ$33</f>
        <v>340.0723962967416</v>
      </c>
      <c r="AS96" s="6">
        <f>AS78*'Mineral soils'!AR$33</f>
        <v>344.7009917961775</v>
      </c>
      <c r="AT96" s="6">
        <f>AT78*'Mineral soils'!AS$33</f>
        <v>349.31373959813328</v>
      </c>
      <c r="AU96" s="6">
        <f>AU78*'Mineral soils'!AT$33</f>
        <v>353.95668959855499</v>
      </c>
      <c r="AV96" s="6">
        <f>AV78*'Mineral soils'!AU$33</f>
        <v>358.62443582090629</v>
      </c>
      <c r="AW96" s="6">
        <f>AW78*'Mineral soils'!AV$33</f>
        <v>363.30206731902854</v>
      </c>
      <c r="AX96" s="6">
        <f>AX78*'Mineral soils'!AW$33</f>
        <v>368.52424280829882</v>
      </c>
      <c r="AY96" s="6">
        <f>AY78*'Mineral soils'!AX$33</f>
        <v>373.77862355576502</v>
      </c>
      <c r="AZ96" s="6">
        <f>AZ78*'Mineral soils'!AY$33</f>
        <v>379.03560923131249</v>
      </c>
      <c r="BA96" s="6">
        <f>BA78*'Mineral soils'!AZ$33</f>
        <v>384.28122494694651</v>
      </c>
      <c r="BB96" s="6">
        <f>BB78*'Mineral soils'!BA$33</f>
        <v>385.90021483329986</v>
      </c>
      <c r="BC96" s="6">
        <f>BC78*'Mineral soils'!BB$33</f>
        <v>386.11722536545767</v>
      </c>
      <c r="BD96" s="6">
        <f>BD78*'Mineral soils'!BC$33</f>
        <v>387.79397765849797</v>
      </c>
      <c r="BE96" s="6">
        <f>BE78*'Mineral soils'!BD$33</f>
        <v>389.47006659970725</v>
      </c>
      <c r="BF96" s="6">
        <f>BF78*'Mineral soils'!BE$33</f>
        <v>391.2196570529822</v>
      </c>
      <c r="BG96" s="6">
        <f>BG78*'Mineral soils'!BF$33</f>
        <v>392.9692475062576</v>
      </c>
      <c r="BH96" s="6">
        <f>BH78*'Mineral soils'!BG$33</f>
        <v>394.71883795953255</v>
      </c>
      <c r="BI96" s="6">
        <f>BI78*'Mineral soils'!BH$33</f>
        <v>396.46842841280795</v>
      </c>
      <c r="BJ96" s="6">
        <f>BJ78*'Mineral soils'!BI$33</f>
        <v>398.2180188660829</v>
      </c>
      <c r="BK96" s="6">
        <f>BK78*'Mineral soils'!BJ$33</f>
        <v>399.96760931935785</v>
      </c>
      <c r="BL96" s="6">
        <f>BL78*'Mineral soils'!BK$33</f>
        <v>401.71719977263331</v>
      </c>
      <c r="BM96" s="6">
        <f>BM78*'Mineral soils'!BL$33</f>
        <v>403.5571258784625</v>
      </c>
      <c r="BN96" s="6">
        <f>BN78*'Mineral soils'!BM$33</f>
        <v>405.39705198429129</v>
      </c>
      <c r="BO96" s="6">
        <f>BO78*'Mineral soils'!BN$33</f>
        <v>407.23697809012009</v>
      </c>
      <c r="BP96" s="6">
        <f>BP78*'Mineral soils'!BO$33</f>
        <v>409.07690419594888</v>
      </c>
      <c r="BQ96" s="6">
        <f>BQ78*'Mineral soils'!BP$33</f>
        <v>410.91683030177768</v>
      </c>
      <c r="BR96" s="6">
        <f>BR78*'Mineral soils'!BQ$33</f>
        <v>412.75675640760647</v>
      </c>
      <c r="BS96" s="6">
        <f>BS78*'Mineral soils'!BR$33</f>
        <v>414.59668251343527</v>
      </c>
      <c r="BT96" s="6">
        <f>BT78*'Mineral soils'!BS$33</f>
        <v>416.43660861926406</v>
      </c>
      <c r="BU96" s="6">
        <f>BU78*'Mineral soils'!BT$33</f>
        <v>418.27653472509331</v>
      </c>
      <c r="BV96" s="6">
        <f>BV78*'Mineral soils'!BU$33</f>
        <v>420.11646083092188</v>
      </c>
    </row>
    <row r="97" spans="1:74" x14ac:dyDescent="0.35">
      <c r="A97" s="289"/>
      <c r="B97" s="78" t="s">
        <v>228</v>
      </c>
      <c r="C97" s="63" t="s">
        <v>2</v>
      </c>
      <c r="D97" s="40" t="s">
        <v>8</v>
      </c>
      <c r="E97" s="106" t="s">
        <v>5</v>
      </c>
      <c r="F97" s="223">
        <f>F79*'Mineral soils'!E$33</f>
        <v>99.170075041493575</v>
      </c>
      <c r="G97" s="223">
        <f>G79*'Mineral soils'!F$33</f>
        <v>97.613335491423527</v>
      </c>
      <c r="H97" s="6">
        <f>H79*'Mineral soils'!G$33</f>
        <v>96.056595941353876</v>
      </c>
      <c r="I97" s="6">
        <f>I79*'Mineral soils'!H$33</f>
        <v>94.499856391283771</v>
      </c>
      <c r="J97" s="6">
        <f>J79*'Mineral soils'!I$33</f>
        <v>92.943116841213666</v>
      </c>
      <c r="K97" s="6">
        <f>K79*'Mineral soils'!J$33</f>
        <v>91.386377291144015</v>
      </c>
      <c r="L97" s="6">
        <f>L79*'Mineral soils'!K$33</f>
        <v>89.82963774107381</v>
      </c>
      <c r="M97" s="6">
        <f>M79*'Mineral soils'!L$33</f>
        <v>88.995406487884722</v>
      </c>
      <c r="N97" s="6">
        <f>N79*'Mineral soils'!M$33</f>
        <v>88.16117523469552</v>
      </c>
      <c r="O97" s="6">
        <f>O79*'Mineral soils'!N$33</f>
        <v>87.326943981506545</v>
      </c>
      <c r="P97" s="6">
        <f>P79*'Mineral soils'!O$33</f>
        <v>86.492712728317343</v>
      </c>
      <c r="Q97" s="6">
        <f>Q79*'Mineral soils'!P$33</f>
        <v>85.658481475128141</v>
      </c>
      <c r="R97" s="6">
        <f>R79*'Mineral soils'!Q$33</f>
        <v>84.824250221939181</v>
      </c>
      <c r="S97" s="6">
        <f>S79*'Mineral soils'!R$33</f>
        <v>83.990018968749979</v>
      </c>
      <c r="T97" s="6">
        <f>T79*'Mineral soils'!S$33</f>
        <v>83.155787715561004</v>
      </c>
      <c r="U97" s="6">
        <f>U79*'Mineral soils'!T$33</f>
        <v>82.321556462371831</v>
      </c>
      <c r="V97" s="6">
        <f>V79*'Mineral soils'!U$33</f>
        <v>84.575135175661998</v>
      </c>
      <c r="W97" s="6">
        <f>W79*'Mineral soils'!V$33</f>
        <v>86.828713888951043</v>
      </c>
      <c r="X97" s="6">
        <f>X79*'Mineral soils'!W$33</f>
        <v>89.082292602241012</v>
      </c>
      <c r="Y97" s="6">
        <f>Y79*'Mineral soils'!X$33</f>
        <v>91.948677195874268</v>
      </c>
      <c r="Z97" s="6">
        <f>Z79*'Mineral soils'!Y$33</f>
        <v>94.22895551908131</v>
      </c>
      <c r="AA97" s="6">
        <f>AA79*'Mineral soils'!Z$33</f>
        <v>96.504760682727436</v>
      </c>
      <c r="AB97" s="6">
        <f>AB79*'Mineral soils'!AA$33</f>
        <v>98.769424029435456</v>
      </c>
      <c r="AC97" s="6">
        <f>AC79*'Mineral soils'!AB$33</f>
        <v>101.03507321070173</v>
      </c>
      <c r="AD97" s="6">
        <f>AD79*'Mineral soils'!AC$33</f>
        <v>103.29864684397948</v>
      </c>
      <c r="AE97" s="6">
        <f>AE79*'Mineral soils'!AD$33</f>
        <v>105.55569363465911</v>
      </c>
      <c r="AF97" s="6">
        <f>AF79*'Mineral soils'!AE$33</f>
        <v>104.98117297850909</v>
      </c>
      <c r="AG97" s="6">
        <f>AG79*'Mineral soils'!AF$33</f>
        <v>104.40573672404385</v>
      </c>
      <c r="AH97" s="6">
        <f>AH79*'Mineral soils'!AG$33</f>
        <v>103.81843861016718</v>
      </c>
      <c r="AI97" s="6">
        <f>AI79*'Mineral soils'!AH$33</f>
        <v>103.21882981415877</v>
      </c>
      <c r="AJ97" s="6">
        <f>AJ79*'Mineral soils'!AI$33</f>
        <v>102.60245484818549</v>
      </c>
      <c r="AK97" s="6">
        <f>AK79*'Mineral soils'!AJ$33</f>
        <v>101.98273048016023</v>
      </c>
      <c r="AL97" s="6">
        <f>AL79*'Mineral soils'!AK$33</f>
        <v>101.35448242249539</v>
      </c>
      <c r="AM97" s="6">
        <f>AM79*'Mineral soils'!AL$33</f>
        <v>100.71999623061069</v>
      </c>
      <c r="AN97" s="6">
        <f>AN79*'Mineral soils'!AM$33</f>
        <v>102.28538248606225</v>
      </c>
      <c r="AO97" s="6">
        <f>AO79*'Mineral soils'!AN$33</f>
        <v>103.85666114767018</v>
      </c>
      <c r="AP97" s="6">
        <f>AP79*'Mineral soils'!AO$33</f>
        <v>105.42291204378698</v>
      </c>
      <c r="AQ97" s="6">
        <f>AQ79*'Mineral soils'!AP$33</f>
        <v>106.98863122202009</v>
      </c>
      <c r="AR97" s="6">
        <f>AR79*'Mineral soils'!AQ$33</f>
        <v>108.5541829986774</v>
      </c>
      <c r="AS97" s="6">
        <f>AS79*'Mineral soils'!AR$33</f>
        <v>109.55466900459027</v>
      </c>
      <c r="AT97" s="6">
        <f>AT79*'Mineral soils'!AS$33</f>
        <v>110.55085328507738</v>
      </c>
      <c r="AU97" s="6">
        <f>AU79*'Mineral soils'!AT$33</f>
        <v>111.55728213044337</v>
      </c>
      <c r="AV97" s="6">
        <f>AV79*'Mineral soils'!AU$33</f>
        <v>112.57211369491007</v>
      </c>
      <c r="AW97" s="6">
        <f>AW79*'Mineral soils'!AV$33</f>
        <v>113.59056885168593</v>
      </c>
      <c r="AX97" s="6">
        <f>AX79*'Mineral soils'!AW$33</f>
        <v>114.24016947653868</v>
      </c>
      <c r="AY97" s="6">
        <f>AY79*'Mineral soils'!AX$33</f>
        <v>114.90058064135827</v>
      </c>
      <c r="AZ97" s="6">
        <f>AZ79*'Mineral soils'!AY$33</f>
        <v>115.56249557887323</v>
      </c>
      <c r="BA97" s="6">
        <f>BA79*'Mineral soils'!AZ$33</f>
        <v>116.22163876444235</v>
      </c>
      <c r="BB97" s="6">
        <f>BB79*'Mineral soils'!BA$33</f>
        <v>117.08663747054776</v>
      </c>
      <c r="BC97" s="6">
        <f>BC79*'Mineral soils'!BB$33</f>
        <v>117.52464023367602</v>
      </c>
      <c r="BD97" s="6">
        <f>BD79*'Mineral soils'!BC$33</f>
        <v>118.40540466611397</v>
      </c>
      <c r="BE97" s="6">
        <f>BE79*'Mineral soils'!BD$33</f>
        <v>119.28582678030261</v>
      </c>
      <c r="BF97" s="6">
        <f>BF79*'Mineral soils'!BE$33</f>
        <v>120.18869116224451</v>
      </c>
      <c r="BG97" s="6">
        <f>BG79*'Mineral soils'!BF$33</f>
        <v>121.09155554418662</v>
      </c>
      <c r="BH97" s="6">
        <f>BH79*'Mineral soils'!BG$33</f>
        <v>121.9944199261285</v>
      </c>
      <c r="BI97" s="6">
        <f>BI79*'Mineral soils'!BH$33</f>
        <v>122.89728430807062</v>
      </c>
      <c r="BJ97" s="6">
        <f>BJ79*'Mineral soils'!BI$33</f>
        <v>123.80014869001251</v>
      </c>
      <c r="BK97" s="6">
        <f>BK79*'Mineral soils'!BJ$33</f>
        <v>124.7030130719544</v>
      </c>
      <c r="BL97" s="6">
        <f>BL79*'Mineral soils'!BK$33</f>
        <v>125.6058774538965</v>
      </c>
      <c r="BM97" s="6">
        <f>BM79*'Mineral soils'!BL$33</f>
        <v>126.11950743605013</v>
      </c>
      <c r="BN97" s="6">
        <f>BN79*'Mineral soils'!BM$33</f>
        <v>126.63313741820352</v>
      </c>
      <c r="BO97" s="6">
        <f>BO79*'Mineral soils'!BN$33</f>
        <v>127.14676740035713</v>
      </c>
      <c r="BP97" s="6">
        <f>BP79*'Mineral soils'!BO$33</f>
        <v>127.66039738251052</v>
      </c>
      <c r="BQ97" s="6">
        <f>BQ79*'Mineral soils'!BP$33</f>
        <v>128.17402736466391</v>
      </c>
      <c r="BR97" s="6">
        <f>BR79*'Mineral soils'!BQ$33</f>
        <v>128.68765734681753</v>
      </c>
      <c r="BS97" s="6">
        <f>BS79*'Mineral soils'!BR$33</f>
        <v>129.20128732897092</v>
      </c>
      <c r="BT97" s="6">
        <f>BT79*'Mineral soils'!BS$33</f>
        <v>129.71491731112454</v>
      </c>
      <c r="BU97" s="6">
        <f>BU79*'Mineral soils'!BT$33</f>
        <v>130.22854729327793</v>
      </c>
      <c r="BV97" s="6">
        <f>BV79*'Mineral soils'!BU$33</f>
        <v>130.74217727543129</v>
      </c>
    </row>
    <row r="98" spans="1:74" x14ac:dyDescent="0.35">
      <c r="A98" s="289"/>
      <c r="B98" s="78" t="s">
        <v>228</v>
      </c>
      <c r="C98" s="63" t="s">
        <v>2</v>
      </c>
      <c r="D98" s="40" t="s">
        <v>8</v>
      </c>
      <c r="E98" s="106" t="s">
        <v>6</v>
      </c>
      <c r="F98" s="223">
        <f>F80*'Mineral soils'!E$33</f>
        <v>66.939800653008149</v>
      </c>
      <c r="G98" s="223">
        <f>G80*'Mineral soils'!F$33</f>
        <v>67.47152650755865</v>
      </c>
      <c r="H98" s="6">
        <f>H80*'Mineral soils'!G$33</f>
        <v>68.003252362109336</v>
      </c>
      <c r="I98" s="6">
        <f>I80*'Mineral soils'!H$33</f>
        <v>68.534978216660036</v>
      </c>
      <c r="J98" s="6">
        <f>J80*'Mineral soils'!I$33</f>
        <v>69.066704071210737</v>
      </c>
      <c r="K98" s="6">
        <f>K80*'Mineral soils'!J$33</f>
        <v>69.598429925761209</v>
      </c>
      <c r="L98" s="6">
        <f>L80*'Mineral soils'!K$33</f>
        <v>70.130155780312009</v>
      </c>
      <c r="M98" s="6">
        <f>M80*'Mineral soils'!L$33</f>
        <v>68.459141317534915</v>
      </c>
      <c r="N98" s="6">
        <f>N80*'Mineral soils'!M$33</f>
        <v>66.788126854758502</v>
      </c>
      <c r="O98" s="6">
        <f>O80*'Mineral soils'!N$33</f>
        <v>65.117112391981621</v>
      </c>
      <c r="P98" s="6">
        <f>P80*'Mineral soils'!O$33</f>
        <v>63.446097929204754</v>
      </c>
      <c r="Q98" s="6">
        <f>Q80*'Mineral soils'!P$33</f>
        <v>61.77508346642788</v>
      </c>
      <c r="R98" s="6">
        <f>R80*'Mineral soils'!Q$33</f>
        <v>60.104069003651013</v>
      </c>
      <c r="S98" s="6">
        <f>S80*'Mineral soils'!R$33</f>
        <v>58.433054540874139</v>
      </c>
      <c r="T98" s="6">
        <f>T80*'Mineral soils'!S$33</f>
        <v>56.762040078097264</v>
      </c>
      <c r="U98" s="6">
        <f>U80*'Mineral soils'!T$33</f>
        <v>55.091025615320646</v>
      </c>
      <c r="V98" s="6">
        <f>V80*'Mineral soils'!U$33</f>
        <v>56.715847025961828</v>
      </c>
      <c r="W98" s="6">
        <f>W80*'Mineral soils'!V$33</f>
        <v>58.340668436603274</v>
      </c>
      <c r="X98" s="6">
        <f>X80*'Mineral soils'!W$33</f>
        <v>59.965489847244712</v>
      </c>
      <c r="Y98" s="6">
        <f>Y80*'Mineral soils'!X$33</f>
        <v>62.003543259370822</v>
      </c>
      <c r="Z98" s="6">
        <f>Z80*'Mineral soils'!Y$33</f>
        <v>63.647087599309536</v>
      </c>
      <c r="AA98" s="6">
        <f>AA80*'Mineral soils'!Z$33</f>
        <v>65.287630547719132</v>
      </c>
      <c r="AB98" s="6">
        <f>AB80*'Mineral soils'!AA$33</f>
        <v>66.920638375379085</v>
      </c>
      <c r="AC98" s="6">
        <f>AC80*'Mineral soils'!AB$33</f>
        <v>68.554306378266077</v>
      </c>
      <c r="AD98" s="6">
        <f>AD80*'Mineral soils'!AC$33</f>
        <v>70.186557825968634</v>
      </c>
      <c r="AE98" s="6">
        <f>AE80*'Mineral soils'!AD$33</f>
        <v>71.814359147438537</v>
      </c>
      <c r="AF98" s="6">
        <f>AF80*'Mineral soils'!AE$33</f>
        <v>72.680435809081274</v>
      </c>
      <c r="AG98" s="6">
        <f>AG80*'Mineral soils'!AF$33</f>
        <v>73.54528705706835</v>
      </c>
      <c r="AH98" s="6">
        <f>AH80*'Mineral soils'!AG$33</f>
        <v>74.401025488745262</v>
      </c>
      <c r="AI98" s="6">
        <f>AI80*'Mineral soils'!AH$33</f>
        <v>75.24687437109138</v>
      </c>
      <c r="AJ98" s="6">
        <f>AJ80*'Mineral soils'!AI$33</f>
        <v>76.07905400193512</v>
      </c>
      <c r="AK98" s="6">
        <f>AK80*'Mineral soils'!AJ$33</f>
        <v>76.907027224786859</v>
      </c>
      <c r="AL98" s="6">
        <f>AL80*'Mineral soils'!AK$33</f>
        <v>77.726670464756054</v>
      </c>
      <c r="AM98" s="6">
        <f>AM80*'Mineral soils'!AL$33</f>
        <v>78.539406797268356</v>
      </c>
      <c r="AN98" s="6">
        <f>AN80*'Mineral soils'!AM$33</f>
        <v>79.737881595343325</v>
      </c>
      <c r="AO98" s="6">
        <f>AO80*'Mineral soils'!AN$33</f>
        <v>80.940984248757346</v>
      </c>
      <c r="AP98" s="6">
        <f>AP80*'Mineral soils'!AO$33</f>
        <v>82.140201048753639</v>
      </c>
      <c r="AQ98" s="6">
        <f>AQ80*'Mineral soils'!AP$33</f>
        <v>83.339035721412216</v>
      </c>
      <c r="AR98" s="6">
        <f>AR80*'Mineral soils'!AQ$33</f>
        <v>84.537770830828421</v>
      </c>
      <c r="AS98" s="6">
        <f>AS80*'Mineral soils'!AR$33</f>
        <v>85.085347593686251</v>
      </c>
      <c r="AT98" s="6">
        <f>AT80*'Mineral soils'!AS$33</f>
        <v>85.62994182958424</v>
      </c>
      <c r="AU98" s="6">
        <f>AU80*'Mineral soils'!AT$33</f>
        <v>86.182807226001657</v>
      </c>
      <c r="AV98" s="6">
        <f>AV80*'Mineral soils'!AU$33</f>
        <v>86.742453011061201</v>
      </c>
      <c r="AW98" s="6">
        <f>AW80*'Mineral soils'!AV$33</f>
        <v>87.305147960386705</v>
      </c>
      <c r="AX98" s="6">
        <f>AX80*'Mineral soils'!AW$33</f>
        <v>87.498117484083906</v>
      </c>
      <c r="AY98" s="6">
        <f>AY80*'Mineral soils'!AX$33</f>
        <v>87.699626856873365</v>
      </c>
      <c r="AZ98" s="6">
        <f>AZ80*'Mineral soils'!AY$33</f>
        <v>87.902506779061568</v>
      </c>
      <c r="BA98" s="6">
        <f>BA80*'Mineral soils'!AZ$33</f>
        <v>88.10350035369018</v>
      </c>
      <c r="BB98" s="6">
        <f>BB80*'Mineral soils'!BA$33</f>
        <v>88.377620250981934</v>
      </c>
      <c r="BC98" s="6">
        <f>BC80*'Mineral soils'!BB$33</f>
        <v>88.331082030196868</v>
      </c>
      <c r="BD98" s="6">
        <f>BD80*'Mineral soils'!BC$33</f>
        <v>88.61888562489645</v>
      </c>
      <c r="BE98" s="6">
        <f>BE80*'Mineral soils'!BD$33</f>
        <v>88.90657377513925</v>
      </c>
      <c r="BF98" s="6">
        <f>BF80*'Mineral soils'!BE$33</f>
        <v>89.211058529935656</v>
      </c>
      <c r="BG98" s="6">
        <f>BG80*'Mineral soils'!BF$33</f>
        <v>89.515543284732061</v>
      </c>
      <c r="BH98" s="6">
        <f>BH80*'Mineral soils'!BG$33</f>
        <v>89.820028039528367</v>
      </c>
      <c r="BI98" s="6">
        <f>BI80*'Mineral soils'!BH$33</f>
        <v>90.124512794324772</v>
      </c>
      <c r="BJ98" s="6">
        <f>BJ80*'Mineral soils'!BI$33</f>
        <v>90.428997549121178</v>
      </c>
      <c r="BK98" s="6">
        <f>BK80*'Mineral soils'!BJ$33</f>
        <v>90.733482303917597</v>
      </c>
      <c r="BL98" s="6">
        <f>BL80*'Mineral soils'!BK$33</f>
        <v>91.037967058714059</v>
      </c>
      <c r="BM98" s="6">
        <f>BM80*'Mineral soils'!BL$33</f>
        <v>91.762216973137086</v>
      </c>
      <c r="BN98" s="6">
        <f>BN80*'Mineral soils'!BM$33</f>
        <v>92.486466887560155</v>
      </c>
      <c r="BO98" s="6">
        <f>BO80*'Mineral soils'!BN$33</f>
        <v>93.210716801983466</v>
      </c>
      <c r="BP98" s="6">
        <f>BP80*'Mineral soils'!BO$33</f>
        <v>93.934966716406535</v>
      </c>
      <c r="BQ98" s="6">
        <f>BQ80*'Mineral soils'!BP$33</f>
        <v>94.659216630829619</v>
      </c>
      <c r="BR98" s="6">
        <f>BR80*'Mineral soils'!BQ$33</f>
        <v>95.383466545252702</v>
      </c>
      <c r="BS98" s="6">
        <f>BS80*'Mineral soils'!BR$33</f>
        <v>96.107716459675771</v>
      </c>
      <c r="BT98" s="6">
        <f>BT80*'Mineral soils'!BS$33</f>
        <v>96.831966374098855</v>
      </c>
      <c r="BU98" s="6">
        <f>BU80*'Mineral soils'!BT$33</f>
        <v>97.556216288522151</v>
      </c>
      <c r="BV98" s="6">
        <f>BV80*'Mineral soils'!BU$33</f>
        <v>98.280466202945178</v>
      </c>
    </row>
    <row r="99" spans="1:74" x14ac:dyDescent="0.35">
      <c r="A99" s="289"/>
      <c r="B99" s="106"/>
      <c r="C99" s="63"/>
      <c r="E99" s="106"/>
      <c r="F99" s="223"/>
      <c r="G99" s="223"/>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row>
    <row r="100" spans="1:74" x14ac:dyDescent="0.35">
      <c r="A100" s="289"/>
      <c r="B100" s="78" t="s">
        <v>228</v>
      </c>
      <c r="C100" s="63" t="s">
        <v>0</v>
      </c>
      <c r="D100" s="40" t="s">
        <v>35</v>
      </c>
      <c r="E100" s="106" t="s">
        <v>4</v>
      </c>
      <c r="F100" s="223">
        <f>F83*'Organic soils'!D$50</f>
        <v>78.705543815475934</v>
      </c>
      <c r="G100" s="223">
        <f>G83*'Organic soils'!E$50</f>
        <v>83.802664748287157</v>
      </c>
      <c r="H100" s="6">
        <f>H83*'Organic soils'!F$50</f>
        <v>88.899785681098962</v>
      </c>
      <c r="I100" s="6">
        <f>I83*'Organic soils'!G$50</f>
        <v>93.996906613910767</v>
      </c>
      <c r="J100" s="6">
        <f>J83*'Organic soils'!H$50</f>
        <v>99.094027546722572</v>
      </c>
      <c r="K100" s="6">
        <f>K83*'Organic soils'!I$50</f>
        <v>104.19114847953436</v>
      </c>
      <c r="L100" s="6">
        <f>L83*'Organic soils'!J$50</f>
        <v>109.28826941234657</v>
      </c>
      <c r="M100" s="6">
        <f>M83*'Organic soils'!K$50</f>
        <v>115.53766337931307</v>
      </c>
      <c r="N100" s="6">
        <f>N83*'Organic soils'!L$50</f>
        <v>121.78705734628265</v>
      </c>
      <c r="O100" s="6">
        <f>O83*'Organic soils'!M$50</f>
        <v>128.03645131324956</v>
      </c>
      <c r="P100" s="6">
        <f>P83*'Organic soils'!N$50</f>
        <v>134.28584528021912</v>
      </c>
      <c r="Q100" s="6">
        <f>Q83*'Organic soils'!O$50</f>
        <v>140.53523924718604</v>
      </c>
      <c r="R100" s="6">
        <f>R83*'Organic soils'!P$50</f>
        <v>146.7846332141556</v>
      </c>
      <c r="S100" s="6">
        <f>S83*'Organic soils'!Q$50</f>
        <v>153.03402718112253</v>
      </c>
      <c r="T100" s="6">
        <f>T83*'Organic soils'!R$50</f>
        <v>159.28342114809209</v>
      </c>
      <c r="U100" s="6">
        <f>U83*'Organic soils'!S$50</f>
        <v>165.53281511505992</v>
      </c>
      <c r="V100" s="6">
        <f>V83*'Organic soils'!T$50</f>
        <v>167.17975297067218</v>
      </c>
      <c r="W100" s="6">
        <f>W83*'Organic soils'!U$50</f>
        <v>168.8266908262847</v>
      </c>
      <c r="X100" s="6">
        <f>X83*'Organic soils'!V$50</f>
        <v>170.47362868189654</v>
      </c>
      <c r="Y100" s="6">
        <f>Y83*'Organic soils'!W$50</f>
        <v>172.12056653750906</v>
      </c>
      <c r="Z100" s="6">
        <f>Z83*'Organic soils'!X$50</f>
        <v>173.7675043931209</v>
      </c>
      <c r="AA100" s="6">
        <f>AA83*'Organic soils'!Y$50</f>
        <v>175.41444224873342</v>
      </c>
      <c r="AB100" s="6">
        <f>AB83*'Organic soils'!Z$50</f>
        <v>177.06138010434529</v>
      </c>
      <c r="AC100" s="6">
        <f>AC83*'Organic soils'!AA$50</f>
        <v>178.70831795995781</v>
      </c>
      <c r="AD100" s="6">
        <f>AD83*'Organic soils'!AB$50</f>
        <v>180.35525581556965</v>
      </c>
      <c r="AE100" s="6">
        <f>AE83*'Organic soils'!AC$50</f>
        <v>182.00219367118203</v>
      </c>
      <c r="AF100" s="6">
        <f>AF83*'Organic soils'!AD$50</f>
        <v>184.33821015356159</v>
      </c>
      <c r="AG100" s="6">
        <f>AG83*'Organic soils'!AE$50</f>
        <v>186.67422663594166</v>
      </c>
      <c r="AH100" s="6">
        <f>AH83*'Organic soils'!AF$50</f>
        <v>189.01024311832109</v>
      </c>
      <c r="AI100" s="6">
        <f>AI83*'Organic soils'!AG$50</f>
        <v>191.34625960070051</v>
      </c>
      <c r="AJ100" s="6">
        <f>AJ83*'Organic soils'!AH$50</f>
        <v>193.68227608308061</v>
      </c>
      <c r="AK100" s="6">
        <f>AK83*'Organic soils'!AI$50</f>
        <v>196.01829256546003</v>
      </c>
      <c r="AL100" s="6">
        <f>AL83*'Organic soils'!AJ$50</f>
        <v>198.35430904784013</v>
      </c>
      <c r="AM100" s="6">
        <f>AM83*'Organic soils'!AK$50</f>
        <v>200.69032553021947</v>
      </c>
      <c r="AN100" s="6">
        <f>AN83*'Organic soils'!AL$50</f>
        <v>201.94682457246824</v>
      </c>
      <c r="AO100" s="6">
        <f>AO83*'Organic soils'!AM$50</f>
        <v>203.20332361471728</v>
      </c>
      <c r="AP100" s="6">
        <f>AP83*'Organic soils'!AN$50</f>
        <v>204.45982265696628</v>
      </c>
      <c r="AQ100" s="6">
        <f>AQ83*'Organic soils'!AO$50</f>
        <v>205.71632169921531</v>
      </c>
      <c r="AR100" s="6">
        <f>AR83*'Organic soils'!AP$50</f>
        <v>206.97282074146435</v>
      </c>
      <c r="AS100" s="6">
        <f>AS83*'Organic soils'!AQ$50</f>
        <v>206.89981223875387</v>
      </c>
      <c r="AT100" s="6">
        <f>AT83*'Organic soils'!AR$50</f>
        <v>206.82680373604336</v>
      </c>
      <c r="AU100" s="6">
        <f>AU83*'Organic soils'!AS$50</f>
        <v>206.75379523333288</v>
      </c>
      <c r="AV100" s="6">
        <f>AV83*'Organic soils'!AT$50</f>
        <v>206.6807867306224</v>
      </c>
      <c r="AW100" s="6">
        <f>AW83*'Organic soils'!AU$50</f>
        <v>218.47613802414483</v>
      </c>
      <c r="AX100" s="6">
        <f>AX83*'Organic soils'!AV$50</f>
        <v>216.59306771664404</v>
      </c>
      <c r="AY100" s="6">
        <f>AY83*'Organic soils'!AW$50</f>
        <v>214.70999740914314</v>
      </c>
      <c r="AZ100" s="6">
        <f>AZ83*'Organic soils'!AX$50</f>
        <v>212.82692710164224</v>
      </c>
      <c r="BA100" s="6">
        <f>BA83*'Organic soils'!AY$50</f>
        <v>224.30160021697853</v>
      </c>
      <c r="BB100" s="6">
        <f>BB83*'Organic soils'!AZ$50</f>
        <v>223.64480047458682</v>
      </c>
      <c r="BC100" s="6">
        <f>BC83*'Organic soils'!BA$50</f>
        <v>222.98800073219499</v>
      </c>
      <c r="BD100" s="6">
        <f>BD83*'Organic soils'!BB$50</f>
        <v>222.33120098980314</v>
      </c>
      <c r="BE100" s="6">
        <f>BE83*'Organic soils'!BC$50</f>
        <v>221.67440124741148</v>
      </c>
      <c r="BF100" s="6">
        <f>BF83*'Organic soils'!BD$50</f>
        <v>221.01760150501963</v>
      </c>
      <c r="BG100" s="6">
        <f>BG83*'Organic soils'!BE$50</f>
        <v>220.3608017626278</v>
      </c>
      <c r="BH100" s="6">
        <f>BH83*'Organic soils'!BF$50</f>
        <v>219.70400202023595</v>
      </c>
      <c r="BI100" s="6">
        <f>BI83*'Organic soils'!BG$50</f>
        <v>219.04720227784409</v>
      </c>
      <c r="BJ100" s="6">
        <f>BJ83*'Organic soils'!BH$50</f>
        <v>218.39040253545244</v>
      </c>
      <c r="BK100" s="6">
        <f>BK83*'Organic soils'!BI$50</f>
        <v>217.73360279306061</v>
      </c>
      <c r="BL100" s="6">
        <f>BL83*'Organic soils'!BJ$50</f>
        <v>217.07680305066867</v>
      </c>
      <c r="BM100" s="6">
        <f>BM83*'Organic soils'!BK$50</f>
        <v>216.82885695923443</v>
      </c>
      <c r="BN100" s="6">
        <f>BN83*'Organic soils'!BL$50</f>
        <v>216.58091086780021</v>
      </c>
      <c r="BO100" s="6">
        <f>BO83*'Organic soils'!BM$50</f>
        <v>216.332964776366</v>
      </c>
      <c r="BP100" s="6">
        <f>BP83*'Organic soils'!BN$50</f>
        <v>216.08501868493175</v>
      </c>
      <c r="BQ100" s="6">
        <f>BQ83*'Organic soils'!BO$50</f>
        <v>215.83707259349745</v>
      </c>
      <c r="BR100" s="6">
        <f>BR83*'Organic soils'!BP$50</f>
        <v>215.58912650206324</v>
      </c>
      <c r="BS100" s="6">
        <f>BS83*'Organic soils'!BQ$50</f>
        <v>215.34118041062899</v>
      </c>
      <c r="BT100" s="6">
        <f>BT83*'Organic soils'!BR$50</f>
        <v>215.09323431919478</v>
      </c>
      <c r="BU100" s="6">
        <f>BU83*'Organic soils'!BS$50</f>
        <v>214.84528822776056</v>
      </c>
      <c r="BV100" s="6">
        <f>BV83*'Organic soils'!BT$50</f>
        <v>214.59734213632635</v>
      </c>
    </row>
    <row r="101" spans="1:74" x14ac:dyDescent="0.35">
      <c r="A101" s="289"/>
      <c r="B101" s="78" t="s">
        <v>228</v>
      </c>
      <c r="C101" s="63" t="s">
        <v>0</v>
      </c>
      <c r="D101" s="40" t="s">
        <v>35</v>
      </c>
      <c r="E101" s="106" t="s">
        <v>5</v>
      </c>
      <c r="F101" s="223">
        <f>F84*'Organic soils'!D$50</f>
        <v>82.964902657254626</v>
      </c>
      <c r="G101" s="223">
        <f>G84*'Organic soils'!E$50</f>
        <v>88.939469148568421</v>
      </c>
      <c r="H101" s="6">
        <f>H84*'Organic soils'!F$50</f>
        <v>94.914035639884233</v>
      </c>
      <c r="I101" s="6">
        <f>I84*'Organic soils'!G$50</f>
        <v>100.88860213119871</v>
      </c>
      <c r="J101" s="6">
        <f>J84*'Organic soils'!H$50</f>
        <v>106.86316862251319</v>
      </c>
      <c r="K101" s="6">
        <f>K84*'Organic soils'!I$50</f>
        <v>112.83773511382766</v>
      </c>
      <c r="L101" s="6">
        <f>L84*'Organic soils'!J$50</f>
        <v>118.81230160514366</v>
      </c>
      <c r="M101" s="6">
        <f>M84*'Organic soils'!K$50</f>
        <v>117.95467974108223</v>
      </c>
      <c r="N101" s="6">
        <f>N84*'Organic soils'!L$50</f>
        <v>117.09705787702065</v>
      </c>
      <c r="O101" s="6">
        <f>O84*'Organic soils'!M$50</f>
        <v>116.23943601295906</v>
      </c>
      <c r="P101" s="6">
        <f>P84*'Organic soils'!N$50</f>
        <v>115.38181414889715</v>
      </c>
      <c r="Q101" s="6">
        <f>Q84*'Organic soils'!O$50</f>
        <v>114.52419228483556</v>
      </c>
      <c r="R101" s="6">
        <f>R84*'Organic soils'!P$50</f>
        <v>113.66657042077399</v>
      </c>
      <c r="S101" s="6">
        <f>S84*'Organic soils'!Q$50</f>
        <v>112.80894855671241</v>
      </c>
      <c r="T101" s="6">
        <f>T84*'Organic soils'!R$50</f>
        <v>111.9513266926505</v>
      </c>
      <c r="U101" s="6">
        <f>U84*'Organic soils'!S$50</f>
        <v>111.09370482858871</v>
      </c>
      <c r="V101" s="6">
        <f>V84*'Organic soils'!T$50</f>
        <v>110.58545998745366</v>
      </c>
      <c r="W101" s="6">
        <f>W84*'Organic soils'!U$50</f>
        <v>110.07721514631875</v>
      </c>
      <c r="X101" s="6">
        <f>X84*'Organic soils'!V$50</f>
        <v>109.56897030518367</v>
      </c>
      <c r="Y101" s="6">
        <f>Y84*'Organic soils'!W$50</f>
        <v>109.06072546404859</v>
      </c>
      <c r="Z101" s="6">
        <f>Z84*'Organic soils'!X$50</f>
        <v>108.55248062291349</v>
      </c>
      <c r="AA101" s="6">
        <f>AA84*'Organic soils'!Y$50</f>
        <v>108.04423578177858</v>
      </c>
      <c r="AB101" s="6">
        <f>AB84*'Organic soils'!Z$50</f>
        <v>107.5359909406435</v>
      </c>
      <c r="AC101" s="6">
        <f>AC84*'Organic soils'!AA$50</f>
        <v>107.02774609950842</v>
      </c>
      <c r="AD101" s="6">
        <f>AD84*'Organic soils'!AB$50</f>
        <v>106.51950125837332</v>
      </c>
      <c r="AE101" s="6">
        <f>AE84*'Organic soils'!AC$50</f>
        <v>106.01125641723833</v>
      </c>
      <c r="AF101" s="6">
        <f>AF84*'Organic soils'!AD$50</f>
        <v>105.56989811797224</v>
      </c>
      <c r="AG101" s="6">
        <f>AG84*'Organic soils'!AE$50</f>
        <v>105.12853981870607</v>
      </c>
      <c r="AH101" s="6">
        <f>AH84*'Organic soils'!AF$50</f>
        <v>104.68718151944007</v>
      </c>
      <c r="AI101" s="6">
        <f>AI84*'Organic soils'!AG$50</f>
        <v>104.2458232201739</v>
      </c>
      <c r="AJ101" s="6">
        <f>AJ84*'Organic soils'!AH$50</f>
        <v>103.80446492090789</v>
      </c>
      <c r="AK101" s="6">
        <f>AK84*'Organic soils'!AI$50</f>
        <v>103.36310662164172</v>
      </c>
      <c r="AL101" s="6">
        <f>AL84*'Organic soils'!AJ$50</f>
        <v>102.92174832237555</v>
      </c>
      <c r="AM101" s="6">
        <f>AM84*'Organic soils'!AK$50</f>
        <v>102.48039002310949</v>
      </c>
      <c r="AN101" s="6">
        <f>AN84*'Organic soils'!AL$50</f>
        <v>103.07708355901894</v>
      </c>
      <c r="AO101" s="6">
        <f>AO84*'Organic soils'!AM$50</f>
        <v>103.6737770949285</v>
      </c>
      <c r="AP101" s="6">
        <f>AP84*'Organic soils'!AN$50</f>
        <v>104.27047063083788</v>
      </c>
      <c r="AQ101" s="6">
        <f>AQ84*'Organic soils'!AO$50</f>
        <v>104.86716416674744</v>
      </c>
      <c r="AR101" s="6">
        <f>AR84*'Organic soils'!AP$50</f>
        <v>105.46385770265699</v>
      </c>
      <c r="AS101" s="6">
        <f>AS84*'Organic soils'!AQ$50</f>
        <v>107.43428001082285</v>
      </c>
      <c r="AT101" s="6">
        <f>AT84*'Organic soils'!AR$50</f>
        <v>109.40470231898871</v>
      </c>
      <c r="AU101" s="6">
        <f>AU84*'Organic soils'!AS$50</f>
        <v>111.37512462715456</v>
      </c>
      <c r="AV101" s="6">
        <f>AV84*'Organic soils'!AT$50</f>
        <v>113.34554693532041</v>
      </c>
      <c r="AW101" s="6">
        <f>AW84*'Organic soils'!AU$50</f>
        <v>121.94017005998779</v>
      </c>
      <c r="AX101" s="6">
        <f>AX84*'Organic soils'!AV$50</f>
        <v>123.09670606411203</v>
      </c>
      <c r="AY101" s="6">
        <f>AY84*'Organic soils'!AW$50</f>
        <v>124.25324206823637</v>
      </c>
      <c r="AZ101" s="6">
        <f>AZ84*'Organic soils'!AX$50</f>
        <v>125.40977807236074</v>
      </c>
      <c r="BA101" s="6">
        <f>BA84*'Organic soils'!AY$50</f>
        <v>134.58096013018712</v>
      </c>
      <c r="BB101" s="6">
        <f>BB84*'Organic soils'!AZ$50</f>
        <v>134.62590567419983</v>
      </c>
      <c r="BC101" s="6">
        <f>BC84*'Organic soils'!BA$50</f>
        <v>134.6708512182125</v>
      </c>
      <c r="BD101" s="6">
        <f>BD84*'Organic soils'!BB$50</f>
        <v>134.71579676222518</v>
      </c>
      <c r="BE101" s="6">
        <f>BE84*'Organic soils'!BC$50</f>
        <v>134.76074230623789</v>
      </c>
      <c r="BF101" s="6">
        <f>BF84*'Organic soils'!BD$50</f>
        <v>134.80568785025059</v>
      </c>
      <c r="BG101" s="6">
        <f>BG84*'Organic soils'!BE$50</f>
        <v>134.85063339426327</v>
      </c>
      <c r="BH101" s="6">
        <f>BH84*'Organic soils'!BF$50</f>
        <v>134.89557893827597</v>
      </c>
      <c r="BI101" s="6">
        <f>BI84*'Organic soils'!BG$50</f>
        <v>134.94052448228865</v>
      </c>
      <c r="BJ101" s="6">
        <f>BJ84*'Organic soils'!BH$50</f>
        <v>134.98547002630136</v>
      </c>
      <c r="BK101" s="6">
        <f>BK84*'Organic soils'!BI$50</f>
        <v>135.03041557031403</v>
      </c>
      <c r="BL101" s="6">
        <f>BL84*'Organic soils'!BJ$50</f>
        <v>135.07536111432671</v>
      </c>
      <c r="BM101" s="6">
        <f>BM84*'Organic soils'!BK$50</f>
        <v>136.05171688333783</v>
      </c>
      <c r="BN101" s="6">
        <f>BN84*'Organic soils'!BL$50</f>
        <v>137.02807265234878</v>
      </c>
      <c r="BO101" s="6">
        <f>BO84*'Organic soils'!BM$50</f>
        <v>138.00442842135934</v>
      </c>
      <c r="BP101" s="6">
        <f>BP84*'Organic soils'!BN$50</f>
        <v>138.98078419037026</v>
      </c>
      <c r="BQ101" s="6">
        <f>BQ84*'Organic soils'!BO$50</f>
        <v>139.95713995938081</v>
      </c>
      <c r="BR101" s="6">
        <f>BR84*'Organic soils'!BP$50</f>
        <v>140.93349572839176</v>
      </c>
      <c r="BS101" s="6">
        <f>BS84*'Organic soils'!BQ$50</f>
        <v>141.90985149740268</v>
      </c>
      <c r="BT101" s="6">
        <f>BT84*'Organic soils'!BR$50</f>
        <v>142.88620726641327</v>
      </c>
      <c r="BU101" s="6">
        <f>BU84*'Organic soils'!BS$50</f>
        <v>143.86256303542419</v>
      </c>
      <c r="BV101" s="6">
        <f>BV84*'Organic soils'!BT$50</f>
        <v>144.8389188044346</v>
      </c>
    </row>
    <row r="102" spans="1:74" x14ac:dyDescent="0.35">
      <c r="A102" s="289"/>
      <c r="B102" s="78" t="s">
        <v>228</v>
      </c>
      <c r="C102" s="63" t="s">
        <v>0</v>
      </c>
      <c r="D102" s="40" t="s">
        <v>35</v>
      </c>
      <c r="E102" s="106" t="s">
        <v>6</v>
      </c>
      <c r="F102" s="223">
        <f>F85*'Organic soils'!D$50</f>
        <v>34.26006024908952</v>
      </c>
      <c r="G102" s="223">
        <f>G85*'Organic soils'!E$50</f>
        <v>37.002628778681753</v>
      </c>
      <c r="H102" s="6">
        <f>H85*'Organic soils'!F$50</f>
        <v>39.745197308274427</v>
      </c>
      <c r="I102" s="6">
        <f>I85*'Organic soils'!G$50</f>
        <v>42.487765837867101</v>
      </c>
      <c r="J102" s="6">
        <f>J85*'Organic soils'!H$50</f>
        <v>45.230334367459776</v>
      </c>
      <c r="K102" s="6">
        <f>K85*'Organic soils'!I$50</f>
        <v>47.972902897051775</v>
      </c>
      <c r="L102" s="6">
        <f>L85*'Organic soils'!J$50</f>
        <v>50.715471426644484</v>
      </c>
      <c r="M102" s="6">
        <f>M85*'Organic soils'!K$50</f>
        <v>53.771529659146999</v>
      </c>
      <c r="N102" s="6">
        <f>N85*'Organic soils'!L$50</f>
        <v>56.827587891650886</v>
      </c>
      <c r="O102" s="6">
        <f>O85*'Organic soils'!M$50</f>
        <v>59.883646124154772</v>
      </c>
      <c r="P102" s="6">
        <f>P85*'Organic soils'!N$50</f>
        <v>62.939704356658666</v>
      </c>
      <c r="Q102" s="6">
        <f>Q85*'Organic soils'!O$50</f>
        <v>65.995762589162553</v>
      </c>
      <c r="R102" s="6">
        <f>R85*'Organic soils'!P$50</f>
        <v>69.051820821666439</v>
      </c>
      <c r="S102" s="6">
        <f>S85*'Organic soils'!Q$50</f>
        <v>72.107879054170326</v>
      </c>
      <c r="T102" s="6">
        <f>T85*'Organic soils'!R$50</f>
        <v>75.163937286674212</v>
      </c>
      <c r="U102" s="6">
        <f>U85*'Organic soils'!S$50</f>
        <v>78.219995519178369</v>
      </c>
      <c r="V102" s="6">
        <f>V85*'Organic soils'!T$50</f>
        <v>79.393011893979136</v>
      </c>
      <c r="W102" s="6">
        <f>W85*'Organic soils'!U$50</f>
        <v>80.566028268780158</v>
      </c>
      <c r="X102" s="6">
        <f>X85*'Organic soils'!V$50</f>
        <v>81.739044643581181</v>
      </c>
      <c r="Y102" s="6">
        <f>Y85*'Organic soils'!W$50</f>
        <v>82.912061018381877</v>
      </c>
      <c r="Z102" s="6">
        <f>Z85*'Organic soils'!X$50</f>
        <v>84.0850773931829</v>
      </c>
      <c r="AA102" s="6">
        <f>AA85*'Organic soils'!Y$50</f>
        <v>85.258093767983922</v>
      </c>
      <c r="AB102" s="6">
        <f>AB85*'Organic soils'!Z$50</f>
        <v>86.431110142784618</v>
      </c>
      <c r="AC102" s="6">
        <f>AC85*'Organic soils'!AA$50</f>
        <v>87.604126517585641</v>
      </c>
      <c r="AD102" s="6">
        <f>AD85*'Organic soils'!AB$50</f>
        <v>88.777142892386678</v>
      </c>
      <c r="AE102" s="6">
        <f>AE85*'Organic soils'!AC$50</f>
        <v>89.950159267187459</v>
      </c>
      <c r="AF102" s="6">
        <f>AF85*'Organic soils'!AD$50</f>
        <v>91.164237371692096</v>
      </c>
      <c r="AG102" s="6">
        <f>AG85*'Organic soils'!AE$50</f>
        <v>92.378315476196477</v>
      </c>
      <c r="AH102" s="6">
        <f>AH85*'Organic soils'!AF$50</f>
        <v>93.592393580701213</v>
      </c>
      <c r="AI102" s="6">
        <f>AI85*'Organic soils'!AG$50</f>
        <v>94.806471685205935</v>
      </c>
      <c r="AJ102" s="6">
        <f>AJ85*'Organic soils'!AH$50</f>
        <v>96.020549789710316</v>
      </c>
      <c r="AK102" s="6">
        <f>AK85*'Organic soils'!AI$50</f>
        <v>97.234627894215052</v>
      </c>
      <c r="AL102" s="6">
        <f>AL85*'Organic soils'!AJ$50</f>
        <v>98.448705998719774</v>
      </c>
      <c r="AM102" s="6">
        <f>AM85*'Organic soils'!AK$50</f>
        <v>99.662784103224396</v>
      </c>
      <c r="AN102" s="6">
        <f>AN85*'Organic soils'!AL$50</f>
        <v>99.768360246084328</v>
      </c>
      <c r="AO102" s="6">
        <f>AO85*'Organic soils'!AM$50</f>
        <v>99.873936388944287</v>
      </c>
      <c r="AP102" s="6">
        <f>AP85*'Organic soils'!AN$50</f>
        <v>99.979512531804232</v>
      </c>
      <c r="AQ102" s="6">
        <f>AQ85*'Organic soils'!AO$50</f>
        <v>100.08508867466419</v>
      </c>
      <c r="AR102" s="6">
        <f>AR85*'Organic soils'!AP$50</f>
        <v>100.19066481752414</v>
      </c>
      <c r="AS102" s="6">
        <f>AS85*'Organic soils'!AQ$50</f>
        <v>98.651135253495511</v>
      </c>
      <c r="AT102" s="6">
        <f>AT85*'Organic soils'!AR$50</f>
        <v>97.111605689466217</v>
      </c>
      <c r="AU102" s="6">
        <f>AU85*'Organic soils'!AS$50</f>
        <v>95.57207612543759</v>
      </c>
      <c r="AV102" s="6">
        <f>AV85*'Organic soils'!AT$50</f>
        <v>94.032546561408282</v>
      </c>
      <c r="AW102" s="6">
        <f>AW85*'Organic soils'!AU$50</f>
        <v>97.80617806894854</v>
      </c>
      <c r="AX102" s="6">
        <f>AX85*'Organic soils'!AV$50</f>
        <v>97.869730422381906</v>
      </c>
      <c r="AY102" s="6">
        <f>AY85*'Organic soils'!AW$50</f>
        <v>97.933282775815286</v>
      </c>
      <c r="AZ102" s="6">
        <f>AZ85*'Organic soils'!AX$50</f>
        <v>97.996835129248652</v>
      </c>
      <c r="BA102" s="6">
        <f>BA85*'Organic soils'!AY$50</f>
        <v>104.26993307383867</v>
      </c>
      <c r="BB102" s="6">
        <f>BB85*'Organic soils'!AZ$50</f>
        <v>103.15420944580841</v>
      </c>
      <c r="BC102" s="6">
        <f>BC85*'Organic soils'!BA$50</f>
        <v>102.03848581777797</v>
      </c>
      <c r="BD102" s="6">
        <f>BD85*'Organic soils'!BB$50</f>
        <v>100.92276218974754</v>
      </c>
      <c r="BE102" s="6">
        <f>BE85*'Organic soils'!BC$50</f>
        <v>99.807038561717121</v>
      </c>
      <c r="BF102" s="6">
        <f>BF85*'Organic soils'!BD$50</f>
        <v>98.691314933686698</v>
      </c>
      <c r="BG102" s="6">
        <f>BG85*'Organic soils'!BE$50</f>
        <v>97.575591305656644</v>
      </c>
      <c r="BH102" s="6">
        <f>BH85*'Organic soils'!BF$50</f>
        <v>96.459867677626221</v>
      </c>
      <c r="BI102" s="6">
        <f>BI85*'Organic soils'!BG$50</f>
        <v>95.344144049595783</v>
      </c>
      <c r="BJ102" s="6">
        <f>BJ85*'Organic soils'!BH$50</f>
        <v>94.22842042156536</v>
      </c>
      <c r="BK102" s="6">
        <f>BK85*'Organic soils'!BI$50</f>
        <v>93.112696793534937</v>
      </c>
      <c r="BL102" s="6">
        <f>BL85*'Organic soils'!BJ$50</f>
        <v>91.996973165504727</v>
      </c>
      <c r="BM102" s="6">
        <f>BM85*'Organic soils'!BK$50</f>
        <v>91.976901098632268</v>
      </c>
      <c r="BN102" s="6">
        <f>BN85*'Organic soils'!BL$50</f>
        <v>91.956829031759781</v>
      </c>
      <c r="BO102" s="6">
        <f>BO85*'Organic soils'!BM$50</f>
        <v>91.936756964887309</v>
      </c>
      <c r="BP102" s="6">
        <f>BP85*'Organic soils'!BN$50</f>
        <v>91.91668489801485</v>
      </c>
      <c r="BQ102" s="6">
        <f>BQ85*'Organic soils'!BO$50</f>
        <v>91.896612831142363</v>
      </c>
      <c r="BR102" s="6">
        <f>BR85*'Organic soils'!BP$50</f>
        <v>91.87654076426989</v>
      </c>
      <c r="BS102" s="6">
        <f>BS85*'Organic soils'!BQ$50</f>
        <v>91.856468697397418</v>
      </c>
      <c r="BT102" s="6">
        <f>BT85*'Organic soils'!BR$50</f>
        <v>91.836396630524945</v>
      </c>
      <c r="BU102" s="6">
        <f>BU85*'Organic soils'!BS$50</f>
        <v>91.816324563652472</v>
      </c>
      <c r="BV102" s="6">
        <f>BV85*'Organic soils'!BT$50</f>
        <v>91.796252496779985</v>
      </c>
    </row>
    <row r="103" spans="1:74" x14ac:dyDescent="0.35">
      <c r="A103" s="289"/>
      <c r="E103" s="106"/>
      <c r="F103" s="223"/>
      <c r="G103" s="223"/>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row>
    <row r="104" spans="1:74" x14ac:dyDescent="0.35">
      <c r="A104" s="289"/>
      <c r="B104" s="78" t="s">
        <v>228</v>
      </c>
      <c r="C104" s="63" t="s">
        <v>2</v>
      </c>
      <c r="D104" s="40" t="s">
        <v>35</v>
      </c>
      <c r="E104" s="106" t="s">
        <v>4</v>
      </c>
      <c r="F104" s="223">
        <f>F88*'Organic soils'!D$53</f>
        <v>106.49236320698736</v>
      </c>
      <c r="G104" s="223">
        <f>G88*'Organic soils'!E$53</f>
        <v>113.74923196411298</v>
      </c>
      <c r="H104" s="6">
        <f>H88*'Organic soils'!F$53</f>
        <v>121.00610072124084</v>
      </c>
      <c r="I104" s="6">
        <f>I88*'Organic soils'!G$53</f>
        <v>128.26296947836607</v>
      </c>
      <c r="J104" s="6">
        <f>J88*'Organic soils'!H$53</f>
        <v>135.51983823549392</v>
      </c>
      <c r="K104" s="6">
        <f>K88*'Organic soils'!I$53</f>
        <v>142.77670699261915</v>
      </c>
      <c r="L104" s="6">
        <f>L88*'Organic soils'!J$53</f>
        <v>150.03357574974569</v>
      </c>
      <c r="M104" s="6">
        <f>M88*'Organic soils'!K$53</f>
        <v>157.13435952870154</v>
      </c>
      <c r="N104" s="6">
        <f>N88*'Organic soils'!L$53</f>
        <v>164.23514330765602</v>
      </c>
      <c r="O104" s="6">
        <f>O88*'Organic soils'!M$53</f>
        <v>171.33592708661317</v>
      </c>
      <c r="P104" s="6">
        <f>P88*'Organic soils'!N$53</f>
        <v>178.43671086556768</v>
      </c>
      <c r="Q104" s="6">
        <f>Q88*'Organic soils'!O$53</f>
        <v>185.53749464452483</v>
      </c>
      <c r="R104" s="6">
        <f>R88*'Organic soils'!P$53</f>
        <v>192.63827842347933</v>
      </c>
      <c r="S104" s="6">
        <f>S88*'Organic soils'!Q$53</f>
        <v>199.73906220243649</v>
      </c>
      <c r="T104" s="6">
        <f>T88*'Organic soils'!R$53</f>
        <v>206.83984598139097</v>
      </c>
      <c r="U104" s="6">
        <f>U88*'Organic soils'!S$53</f>
        <v>213.94062976034644</v>
      </c>
      <c r="V104" s="6">
        <f>V88*'Organic soils'!T$53</f>
        <v>222.90361107988457</v>
      </c>
      <c r="W104" s="6">
        <f>W88*'Organic soils'!U$53</f>
        <v>231.86659239942634</v>
      </c>
      <c r="X104" s="6">
        <f>X88*'Organic soils'!V$53</f>
        <v>240.82957371896543</v>
      </c>
      <c r="Y104" s="6">
        <f>Y88*'Organic soils'!W$53</f>
        <v>249.79255503850453</v>
      </c>
      <c r="Z104" s="6">
        <f>Z88*'Organic soils'!X$53</f>
        <v>258.7555363580463</v>
      </c>
      <c r="AA104" s="6">
        <f>AA88*'Organic soils'!Y$53</f>
        <v>267.7185176775854</v>
      </c>
      <c r="AB104" s="6">
        <f>AB88*'Organic soils'!Z$53</f>
        <v>276.68149899712449</v>
      </c>
      <c r="AC104" s="6">
        <f>AC88*'Organic soils'!AA$53</f>
        <v>285.64448031666626</v>
      </c>
      <c r="AD104" s="6">
        <f>AD88*'Organic soils'!AB$53</f>
        <v>294.60746163620536</v>
      </c>
      <c r="AE104" s="6">
        <f>AE88*'Organic soils'!AC$53</f>
        <v>303.57044295574553</v>
      </c>
      <c r="AF104" s="6">
        <f>AF88*'Organic soils'!AD$53</f>
        <v>305.69717027101325</v>
      </c>
      <c r="AG104" s="6">
        <f>AG88*'Organic soils'!AE$53</f>
        <v>307.82389758628204</v>
      </c>
      <c r="AH104" s="6">
        <f>AH88*'Organic soils'!AF$53</f>
        <v>309.95062490155016</v>
      </c>
      <c r="AI104" s="6">
        <f>AI88*'Organic soils'!AG$53</f>
        <v>312.07735221681901</v>
      </c>
      <c r="AJ104" s="6">
        <f>AJ88*'Organic soils'!AH$53</f>
        <v>314.20407953208712</v>
      </c>
      <c r="AK104" s="6">
        <f>AK88*'Organic soils'!AI$53</f>
        <v>316.33080684735592</v>
      </c>
      <c r="AL104" s="6">
        <f>AL88*'Organic soils'!AJ$53</f>
        <v>318.45753416262403</v>
      </c>
      <c r="AM104" s="6">
        <f>AM88*'Organic soils'!AK$53</f>
        <v>320.58426147789282</v>
      </c>
      <c r="AN104" s="6">
        <f>AN88*'Organic soils'!AL$53</f>
        <v>330.47863784387022</v>
      </c>
      <c r="AO104" s="6">
        <f>AO88*'Organic soils'!AM$53</f>
        <v>340.37301420985091</v>
      </c>
      <c r="AP104" s="6">
        <f>AP88*'Organic soils'!AN$53</f>
        <v>350.26739057582898</v>
      </c>
      <c r="AQ104" s="6">
        <f>AQ88*'Organic soils'!AO$53</f>
        <v>360.16176694180706</v>
      </c>
      <c r="AR104" s="6">
        <f>AR88*'Organic soils'!AP$53</f>
        <v>370.05614330778604</v>
      </c>
      <c r="AS104" s="6">
        <f>AS88*'Organic soils'!AQ$53</f>
        <v>367.84170349129766</v>
      </c>
      <c r="AT104" s="6">
        <f>AT88*'Organic soils'!AR$53</f>
        <v>365.62726367480826</v>
      </c>
      <c r="AU104" s="6">
        <f>AU88*'Organic soils'!AS$53</f>
        <v>363.41282385831954</v>
      </c>
      <c r="AV104" s="6">
        <f>AV88*'Organic soils'!AT$53</f>
        <v>361.19838404183082</v>
      </c>
      <c r="AW104" s="6">
        <f>AW88*'Organic soils'!AU$53</f>
        <v>350.22522943496386</v>
      </c>
      <c r="AX104" s="6">
        <f>AX88*'Organic soils'!AV$53</f>
        <v>346.26711322893283</v>
      </c>
      <c r="AY104" s="6">
        <f>AY88*'Organic soils'!AW$53</f>
        <v>342.30899702290196</v>
      </c>
      <c r="AZ104" s="6">
        <f>AZ88*'Organic soils'!AX$53</f>
        <v>338.35088081687115</v>
      </c>
      <c r="BA104" s="6">
        <f>BA88*'Organic soils'!AY$53</f>
        <v>339.86978594032331</v>
      </c>
      <c r="BB104" s="6">
        <f>BB88*'Organic soils'!AZ$53</f>
        <v>338.87240476769182</v>
      </c>
      <c r="BC104" s="6">
        <f>BC88*'Organic soils'!BA$53</f>
        <v>337.87502359506004</v>
      </c>
      <c r="BD104" s="6">
        <f>BD88*'Organic soils'!BB$53</f>
        <v>336.87764242242827</v>
      </c>
      <c r="BE104" s="6">
        <f>BE88*'Organic soils'!BC$53</f>
        <v>335.88026124979615</v>
      </c>
      <c r="BF104" s="6">
        <f>BF88*'Organic soils'!BD$53</f>
        <v>334.88288007716437</v>
      </c>
      <c r="BG104" s="6">
        <f>BG88*'Organic soils'!BE$53</f>
        <v>333.8854989045326</v>
      </c>
      <c r="BH104" s="6">
        <f>BH88*'Organic soils'!BF$53</f>
        <v>332.88811773190082</v>
      </c>
      <c r="BI104" s="6">
        <f>BI88*'Organic soils'!BG$53</f>
        <v>331.89073655926904</v>
      </c>
      <c r="BJ104" s="6">
        <f>BJ88*'Organic soils'!BH$53</f>
        <v>330.89335538663727</v>
      </c>
      <c r="BK104" s="6">
        <f>BK88*'Organic soils'!BI$53</f>
        <v>329.89597421400549</v>
      </c>
      <c r="BL104" s="6">
        <f>BL88*'Organic soils'!BJ$53</f>
        <v>328.89859304137354</v>
      </c>
      <c r="BM104" s="6">
        <f>BM88*'Organic soils'!BK$53</f>
        <v>328.52292360329091</v>
      </c>
      <c r="BN104" s="6">
        <f>BN88*'Organic soils'!BL$53</f>
        <v>328.14725416520827</v>
      </c>
      <c r="BO104" s="6">
        <f>BO88*'Organic soils'!BM$53</f>
        <v>327.77158472712563</v>
      </c>
      <c r="BP104" s="6">
        <f>BP88*'Organic soils'!BN$53</f>
        <v>327.39591528904299</v>
      </c>
      <c r="BQ104" s="6">
        <f>BQ88*'Organic soils'!BO$53</f>
        <v>327.02024585096035</v>
      </c>
      <c r="BR104" s="6">
        <f>BR88*'Organic soils'!BP$53</f>
        <v>326.64457641287771</v>
      </c>
      <c r="BS104" s="6">
        <f>BS88*'Organic soils'!BQ$53</f>
        <v>326.26890697479507</v>
      </c>
      <c r="BT104" s="6">
        <f>BT88*'Organic soils'!BR$53</f>
        <v>325.89323753671226</v>
      </c>
      <c r="BU104" s="6">
        <f>BU88*'Organic soils'!BS$53</f>
        <v>325.51756809862957</v>
      </c>
      <c r="BV104" s="6">
        <f>BV88*'Organic soils'!BT$53</f>
        <v>325.14189866054693</v>
      </c>
    </row>
    <row r="105" spans="1:74" x14ac:dyDescent="0.35">
      <c r="A105" s="289"/>
      <c r="B105" s="78" t="s">
        <v>228</v>
      </c>
      <c r="C105" s="63" t="s">
        <v>2</v>
      </c>
      <c r="D105" s="40" t="s">
        <v>35</v>
      </c>
      <c r="E105" s="106" t="s">
        <v>5</v>
      </c>
      <c r="F105" s="223">
        <f>F89*'Organic soils'!D$53</f>
        <v>48.962006072178092</v>
      </c>
      <c r="G105" s="223">
        <f>G89*'Organic soils'!E$53</f>
        <v>50.768937248651284</v>
      </c>
      <c r="H105" s="6">
        <f>H89*'Organic soils'!F$53</f>
        <v>52.575868425124781</v>
      </c>
      <c r="I105" s="6">
        <f>I89*'Organic soils'!G$53</f>
        <v>54.382799601597618</v>
      </c>
      <c r="J105" s="6">
        <f>J89*'Organic soils'!H$53</f>
        <v>56.189730778071116</v>
      </c>
      <c r="K105" s="6">
        <f>K89*'Organic soils'!I$53</f>
        <v>57.996661954544621</v>
      </c>
      <c r="L105" s="6">
        <f>L89*'Organic soils'!J$53</f>
        <v>59.803593131017522</v>
      </c>
      <c r="M105" s="6">
        <f>M89*'Organic soils'!K$53</f>
        <v>63.071039888302124</v>
      </c>
      <c r="N105" s="6">
        <f>N89*'Organic soils'!L$53</f>
        <v>66.33848664558613</v>
      </c>
      <c r="O105" s="6">
        <f>O89*'Organic soils'!M$53</f>
        <v>69.605933402871457</v>
      </c>
      <c r="P105" s="6">
        <f>P89*'Organic soils'!N$53</f>
        <v>72.873380160155463</v>
      </c>
      <c r="Q105" s="6">
        <f>Q89*'Organic soils'!O$53</f>
        <v>76.140826917439469</v>
      </c>
      <c r="R105" s="6">
        <f>R89*'Organic soils'!P$53</f>
        <v>79.408273674724796</v>
      </c>
      <c r="S105" s="6">
        <f>S89*'Organic soils'!Q$53</f>
        <v>82.675720432008802</v>
      </c>
      <c r="T105" s="6">
        <f>T89*'Organic soils'!R$53</f>
        <v>85.943167189292808</v>
      </c>
      <c r="U105" s="6">
        <f>U89*'Organic soils'!S$53</f>
        <v>89.210613946578022</v>
      </c>
      <c r="V105" s="6">
        <f>V89*'Organic soils'!T$53</f>
        <v>91.448318754935769</v>
      </c>
      <c r="W105" s="6">
        <f>W89*'Organic soils'!U$53</f>
        <v>93.686023563293404</v>
      </c>
      <c r="X105" s="6">
        <f>X89*'Organic soils'!V$53</f>
        <v>95.923728371651706</v>
      </c>
      <c r="Y105" s="6">
        <f>Y89*'Organic soils'!W$53</f>
        <v>98.16143318000934</v>
      </c>
      <c r="Z105" s="6">
        <f>Z89*'Organic soils'!X$53</f>
        <v>100.39913798836763</v>
      </c>
      <c r="AA105" s="6">
        <f>AA89*'Organic soils'!Y$53</f>
        <v>102.63684279672526</v>
      </c>
      <c r="AB105" s="6">
        <f>AB89*'Organic soils'!Z$53</f>
        <v>104.87454760508355</v>
      </c>
      <c r="AC105" s="6">
        <f>AC89*'Organic soils'!AA$53</f>
        <v>107.11225241344118</v>
      </c>
      <c r="AD105" s="6">
        <f>AD89*'Organic soils'!AB$53</f>
        <v>109.34995722179882</v>
      </c>
      <c r="AE105" s="6">
        <f>AE89*'Organic soils'!AC$53</f>
        <v>111.58766203015728</v>
      </c>
      <c r="AF105" s="6">
        <f>AF89*'Organic soils'!AD$53</f>
        <v>110.55282056469278</v>
      </c>
      <c r="AG105" s="6">
        <f>AG89*'Organic soils'!AE$53</f>
        <v>109.51797909922846</v>
      </c>
      <c r="AH105" s="6">
        <f>AH89*'Organic soils'!AF$53</f>
        <v>108.48313763376413</v>
      </c>
      <c r="AI105" s="6">
        <f>AI89*'Organic soils'!AG$53</f>
        <v>107.44829616829979</v>
      </c>
      <c r="AJ105" s="6">
        <f>AJ89*'Organic soils'!AH$53</f>
        <v>106.41345470283547</v>
      </c>
      <c r="AK105" s="6">
        <f>AK89*'Organic soils'!AI$53</f>
        <v>105.37861323737114</v>
      </c>
      <c r="AL105" s="6">
        <f>AL89*'Organic soils'!AJ$53</f>
        <v>104.3437717719068</v>
      </c>
      <c r="AM105" s="6">
        <f>AM89*'Organic soils'!AK$53</f>
        <v>103.30893030644265</v>
      </c>
      <c r="AN105" s="6">
        <f>AN89*'Organic soils'!AL$53</f>
        <v>106.39701612908625</v>
      </c>
      <c r="AO105" s="6">
        <f>AO89*'Organic soils'!AM$53</f>
        <v>109.48510195173135</v>
      </c>
      <c r="AP105" s="6">
        <f>AP89*'Organic soils'!AN$53</f>
        <v>112.57318777437513</v>
      </c>
      <c r="AQ105" s="6">
        <f>AQ89*'Organic soils'!AO$53</f>
        <v>115.6612735970189</v>
      </c>
      <c r="AR105" s="6">
        <f>AR89*'Organic soils'!AP$53</f>
        <v>118.74935941966268</v>
      </c>
      <c r="AS105" s="6">
        <f>AS89*'Organic soils'!AQ$53</f>
        <v>118.09495807330458</v>
      </c>
      <c r="AT105" s="6">
        <f>AT89*'Organic soils'!AR$53</f>
        <v>117.4405567269465</v>
      </c>
      <c r="AU105" s="6">
        <f>AU89*'Organic soils'!AS$53</f>
        <v>116.78615538058824</v>
      </c>
      <c r="AV105" s="6">
        <f>AV89*'Organic soils'!AT$53</f>
        <v>116.13175403423014</v>
      </c>
      <c r="AW105" s="6">
        <f>AW89*'Organic soils'!AU$53</f>
        <v>112.6598640140443</v>
      </c>
      <c r="AX105" s="6">
        <f>AX89*'Organic soils'!AV$53</f>
        <v>113.26570405659571</v>
      </c>
      <c r="AY105" s="6">
        <f>AY89*'Organic soils'!AW$53</f>
        <v>113.87154409914719</v>
      </c>
      <c r="AZ105" s="6">
        <f>AZ89*'Organic soils'!AX$53</f>
        <v>114.47738414169865</v>
      </c>
      <c r="BA105" s="6">
        <f>BA89*'Organic soils'!AY$53</f>
        <v>116.96817308335804</v>
      </c>
      <c r="BB105" s="6">
        <f>BB89*'Organic soils'!AZ$53</f>
        <v>117.00646033241833</v>
      </c>
      <c r="BC105" s="6">
        <f>BC89*'Organic soils'!BA$53</f>
        <v>117.04474758147862</v>
      </c>
      <c r="BD105" s="6">
        <f>BD89*'Organic soils'!BB$53</f>
        <v>117.08303483053894</v>
      </c>
      <c r="BE105" s="6">
        <f>BE89*'Organic soils'!BC$53</f>
        <v>117.12132207959922</v>
      </c>
      <c r="BF105" s="6">
        <f>BF89*'Organic soils'!BD$53</f>
        <v>117.15960932865951</v>
      </c>
      <c r="BG105" s="6">
        <f>BG89*'Organic soils'!BE$53</f>
        <v>117.19789657771982</v>
      </c>
      <c r="BH105" s="6">
        <f>BH89*'Organic soils'!BF$53</f>
        <v>117.23618382678011</v>
      </c>
      <c r="BI105" s="6">
        <f>BI89*'Organic soils'!BG$53</f>
        <v>117.2744710758404</v>
      </c>
      <c r="BJ105" s="6">
        <f>BJ89*'Organic soils'!BH$53</f>
        <v>117.31275832490071</v>
      </c>
      <c r="BK105" s="6">
        <f>BK89*'Organic soils'!BI$53</f>
        <v>117.351045573961</v>
      </c>
      <c r="BL105" s="6">
        <f>BL89*'Organic soils'!BJ$53</f>
        <v>117.38933282302131</v>
      </c>
      <c r="BM105" s="6">
        <f>BM89*'Organic soils'!BK$53</f>
        <v>118.23784991286315</v>
      </c>
      <c r="BN105" s="6">
        <f>BN89*'Organic soils'!BL$53</f>
        <v>119.08636700270529</v>
      </c>
      <c r="BO105" s="6">
        <f>BO89*'Organic soils'!BM$53</f>
        <v>119.93488409254708</v>
      </c>
      <c r="BP105" s="6">
        <f>BP89*'Organic soils'!BN$53</f>
        <v>120.7834011823892</v>
      </c>
      <c r="BQ105" s="6">
        <f>BQ89*'Organic soils'!BO$53</f>
        <v>121.63191827223132</v>
      </c>
      <c r="BR105" s="6">
        <f>BR89*'Organic soils'!BP$53</f>
        <v>122.48043536207311</v>
      </c>
      <c r="BS105" s="6">
        <f>BS89*'Organic soils'!BQ$53</f>
        <v>123.32895245191524</v>
      </c>
      <c r="BT105" s="6">
        <f>BT89*'Organic soils'!BR$53</f>
        <v>124.17746954175703</v>
      </c>
      <c r="BU105" s="6">
        <f>BU89*'Organic soils'!BS$53</f>
        <v>125.02598663159915</v>
      </c>
      <c r="BV105" s="6">
        <f>BV89*'Organic soils'!BT$53</f>
        <v>125.87450372144119</v>
      </c>
    </row>
    <row r="106" spans="1:74" x14ac:dyDescent="0.35">
      <c r="A106" s="289"/>
      <c r="B106" s="78" t="s">
        <v>228</v>
      </c>
      <c r="C106" s="63" t="s">
        <v>2</v>
      </c>
      <c r="D106" s="40" t="s">
        <v>35</v>
      </c>
      <c r="E106" s="106" t="s">
        <v>6</v>
      </c>
      <c r="F106" s="223">
        <f>F90*'Organic soils'!D$53</f>
        <v>33.049354098720215</v>
      </c>
      <c r="G106" s="223">
        <f>G90*'Organic soils'!E$53</f>
        <v>35.322590094928231</v>
      </c>
      <c r="H106" s="6">
        <f>H90*'Organic soils'!F$53</f>
        <v>37.595826091136381</v>
      </c>
      <c r="I106" s="6">
        <f>I90*'Organic soils'!G$53</f>
        <v>39.869062087345192</v>
      </c>
      <c r="J106" s="6">
        <f>J90*'Organic soils'!H$53</f>
        <v>42.142298083553342</v>
      </c>
      <c r="K106" s="6">
        <f>K90*'Organic soils'!I$53</f>
        <v>44.415534079761485</v>
      </c>
      <c r="L106" s="6">
        <f>L90*'Organic soils'!J$53</f>
        <v>46.688770075969821</v>
      </c>
      <c r="M106" s="6">
        <f>M90*'Organic soils'!K$53</f>
        <v>54.125364248562221</v>
      </c>
      <c r="N106" s="6">
        <f>N90*'Organic soils'!L$53</f>
        <v>61.561958421154806</v>
      </c>
      <c r="O106" s="6">
        <f>O90*'Organic soils'!M$53</f>
        <v>68.998552593747391</v>
      </c>
      <c r="P106" s="6">
        <f>P90*'Organic soils'!N$53</f>
        <v>76.435146766339983</v>
      </c>
      <c r="Q106" s="6">
        <f>Q90*'Organic soils'!O$53</f>
        <v>83.871740938929918</v>
      </c>
      <c r="R106" s="6">
        <f>R90*'Organic soils'!P$53</f>
        <v>91.30833511152251</v>
      </c>
      <c r="S106" s="6">
        <f>S90*'Organic soils'!Q$53</f>
        <v>98.744929284115088</v>
      </c>
      <c r="T106" s="6">
        <f>T90*'Organic soils'!R$53</f>
        <v>106.18152345670768</v>
      </c>
      <c r="U106" s="6">
        <f>U90*'Organic soils'!S$53</f>
        <v>113.61811762929788</v>
      </c>
      <c r="V106" s="6">
        <f>V90*'Organic soils'!T$53</f>
        <v>116.70436734140206</v>
      </c>
      <c r="W106" s="6">
        <f>W90*'Organic soils'!U$53</f>
        <v>119.79061705350652</v>
      </c>
      <c r="X106" s="6">
        <f>X90*'Organic soils'!V$53</f>
        <v>122.87686676561097</v>
      </c>
      <c r="Y106" s="6">
        <f>Y90*'Organic soils'!W$53</f>
        <v>125.96311647771542</v>
      </c>
      <c r="Z106" s="6">
        <f>Z90*'Organic soils'!X$53</f>
        <v>129.04936618981986</v>
      </c>
      <c r="AA106" s="6">
        <f>AA90*'Organic soils'!Y$53</f>
        <v>132.13561590192433</v>
      </c>
      <c r="AB106" s="6">
        <f>AB90*'Organic soils'!Z$53</f>
        <v>135.22186561402876</v>
      </c>
      <c r="AC106" s="6">
        <f>AC90*'Organic soils'!AA$53</f>
        <v>138.30811532613322</v>
      </c>
      <c r="AD106" s="6">
        <f>AD90*'Organic soils'!AB$53</f>
        <v>141.39436503823768</v>
      </c>
      <c r="AE106" s="6">
        <f>AE90*'Organic soils'!AC$53</f>
        <v>144.48061475034228</v>
      </c>
      <c r="AF106" s="6">
        <f>AF90*'Organic soils'!AD$53</f>
        <v>145.58442355621551</v>
      </c>
      <c r="AG106" s="6">
        <f>AG90*'Organic soils'!AE$53</f>
        <v>146.68823236208888</v>
      </c>
      <c r="AH106" s="6">
        <f>AH90*'Organic soils'!AF$53</f>
        <v>147.79204116796259</v>
      </c>
      <c r="AI106" s="6">
        <f>AI90*'Organic soils'!AG$53</f>
        <v>148.89584997383599</v>
      </c>
      <c r="AJ106" s="6">
        <f>AJ90*'Organic soils'!AH$53</f>
        <v>149.99965877970939</v>
      </c>
      <c r="AK106" s="6">
        <f>AK90*'Organic soils'!AI$53</f>
        <v>151.10346758558276</v>
      </c>
      <c r="AL106" s="6">
        <f>AL90*'Organic soils'!AJ$53</f>
        <v>152.20727639145616</v>
      </c>
      <c r="AM106" s="6">
        <f>AM90*'Organic soils'!AK$53</f>
        <v>153.31108519732982</v>
      </c>
      <c r="AN106" s="6">
        <f>AN90*'Organic soils'!AL$53</f>
        <v>156.34054687693151</v>
      </c>
      <c r="AO106" s="6">
        <f>AO90*'Organic soils'!AM$53</f>
        <v>159.37000855653181</v>
      </c>
      <c r="AP106" s="6">
        <f>AP90*'Organic soils'!AN$53</f>
        <v>162.39947023613345</v>
      </c>
      <c r="AQ106" s="6">
        <f>AQ90*'Organic soils'!AO$53</f>
        <v>165.42893191573509</v>
      </c>
      <c r="AR106" s="6">
        <f>AR90*'Organic soils'!AP$53</f>
        <v>168.45839359533542</v>
      </c>
      <c r="AS106" s="6">
        <f>AS90*'Organic soils'!AQ$53</f>
        <v>164.89124166440865</v>
      </c>
      <c r="AT106" s="6">
        <f>AT90*'Organic soils'!AR$53</f>
        <v>161.32408973348259</v>
      </c>
      <c r="AU106" s="6">
        <f>AU90*'Organic soils'!AS$53</f>
        <v>157.75693780255517</v>
      </c>
      <c r="AV106" s="6">
        <f>AV90*'Organic soils'!AT$53</f>
        <v>154.18978587162911</v>
      </c>
      <c r="AW106" s="6">
        <f>AW90*'Organic soils'!AU$53</f>
        <v>146.94764871397084</v>
      </c>
      <c r="AX106" s="6">
        <f>AX90*'Organic soils'!AV$53</f>
        <v>142.78146036120853</v>
      </c>
      <c r="AY106" s="6">
        <f>AY90*'Organic soils'!AW$53</f>
        <v>138.61527200844728</v>
      </c>
      <c r="AZ106" s="6">
        <f>AZ90*'Organic soils'!AX$53</f>
        <v>134.44908365568472</v>
      </c>
      <c r="BA106" s="6">
        <f>BA90*'Organic soils'!AY$53</f>
        <v>132.4167997170091</v>
      </c>
      <c r="BB106" s="6">
        <f>BB90*'Organic soils'!AZ$53</f>
        <v>130.99912261149967</v>
      </c>
      <c r="BC106" s="6">
        <f>BC90*'Organic soils'!BA$53</f>
        <v>129.58144550599042</v>
      </c>
      <c r="BD106" s="6">
        <f>BD90*'Organic soils'!BB$53</f>
        <v>128.16376840048116</v>
      </c>
      <c r="BE106" s="6">
        <f>BE90*'Organic soils'!BC$53</f>
        <v>126.7460912949719</v>
      </c>
      <c r="BF106" s="6">
        <f>BF90*'Organic soils'!BD$53</f>
        <v>125.32841418946231</v>
      </c>
      <c r="BG106" s="6">
        <f>BG90*'Organic soils'!BE$53</f>
        <v>123.91073708395305</v>
      </c>
      <c r="BH106" s="6">
        <f>BH90*'Organic soils'!BF$53</f>
        <v>122.49305997844378</v>
      </c>
      <c r="BI106" s="6">
        <f>BI90*'Organic soils'!BG$53</f>
        <v>121.0753828729342</v>
      </c>
      <c r="BJ106" s="6">
        <f>BJ90*'Organic soils'!BH$53</f>
        <v>119.65770576742493</v>
      </c>
      <c r="BK106" s="6">
        <f>BK90*'Organic soils'!BI$53</f>
        <v>118.24002866191567</v>
      </c>
      <c r="BL106" s="6">
        <f>BL90*'Organic soils'!BJ$53</f>
        <v>116.82235155640616</v>
      </c>
      <c r="BM106" s="6">
        <f>BM90*'Organic soils'!BK$53</f>
        <v>116.79686304333933</v>
      </c>
      <c r="BN106" s="6">
        <f>BN90*'Organic soils'!BL$53</f>
        <v>116.77137453027247</v>
      </c>
      <c r="BO106" s="6">
        <f>BO90*'Organic soils'!BM$53</f>
        <v>116.74588601720561</v>
      </c>
      <c r="BP106" s="6">
        <f>BP90*'Organic soils'!BN$53</f>
        <v>116.72039750413877</v>
      </c>
      <c r="BQ106" s="6">
        <f>BQ90*'Organic soils'!BO$53</f>
        <v>116.69490899107193</v>
      </c>
      <c r="BR106" s="6">
        <f>BR90*'Organic soils'!BP$53</f>
        <v>116.66942047800507</v>
      </c>
      <c r="BS106" s="6">
        <f>BS90*'Organic soils'!BQ$53</f>
        <v>116.64393196493822</v>
      </c>
      <c r="BT106" s="6">
        <f>BT90*'Organic soils'!BR$53</f>
        <v>116.61844345187137</v>
      </c>
      <c r="BU106" s="6">
        <f>BU90*'Organic soils'!BS$53</f>
        <v>116.59295493880451</v>
      </c>
      <c r="BV106" s="6">
        <f>BV90*'Organic soils'!BT$53</f>
        <v>116.56746642573765</v>
      </c>
    </row>
    <row r="107" spans="1:74" x14ac:dyDescent="0.35">
      <c r="A107" s="289" t="s">
        <v>140</v>
      </c>
      <c r="B107" s="105"/>
      <c r="C107" s="105"/>
      <c r="E107" s="106"/>
      <c r="F107" s="223"/>
      <c r="G107" s="223"/>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row>
    <row r="108" spans="1:74" x14ac:dyDescent="0.35">
      <c r="A108" s="289"/>
      <c r="B108" s="78" t="s">
        <v>228</v>
      </c>
      <c r="C108" s="63" t="s">
        <v>0</v>
      </c>
      <c r="D108" s="40" t="s">
        <v>8</v>
      </c>
      <c r="E108" s="106" t="s">
        <v>4</v>
      </c>
      <c r="F108" s="223">
        <f t="shared" ref="F108:AK108" si="104">F92/SUM(F$92:F$106)</f>
        <v>0.20713045765913141</v>
      </c>
      <c r="G108" s="223">
        <f t="shared" si="104"/>
        <v>0.2038718346609581</v>
      </c>
      <c r="H108" s="6">
        <f t="shared" si="104"/>
        <v>0.20074470270382302</v>
      </c>
      <c r="I108" s="6">
        <f t="shared" si="104"/>
        <v>0.19774126035396267</v>
      </c>
      <c r="J108" s="6">
        <f t="shared" si="104"/>
        <v>0.1948543113599934</v>
      </c>
      <c r="K108" s="6">
        <f t="shared" si="104"/>
        <v>0.19207720708687695</v>
      </c>
      <c r="L108" s="6">
        <f t="shared" si="104"/>
        <v>0.18940379539814298</v>
      </c>
      <c r="M108" s="6">
        <f t="shared" si="104"/>
        <v>0.18764124076102204</v>
      </c>
      <c r="N108" s="6">
        <f t="shared" si="104"/>
        <v>0.18593997359984574</v>
      </c>
      <c r="O108" s="6">
        <f t="shared" si="104"/>
        <v>0.18429685191307182</v>
      </c>
      <c r="P108" s="6">
        <f t="shared" si="104"/>
        <v>0.18270894486364575</v>
      </c>
      <c r="Q108" s="6">
        <f t="shared" si="104"/>
        <v>0.18117351533247181</v>
      </c>
      <c r="R108" s="6">
        <f t="shared" si="104"/>
        <v>0.17968800417349062</v>
      </c>
      <c r="S108" s="6">
        <f t="shared" si="104"/>
        <v>0.17825001597985246</v>
      </c>
      <c r="T108" s="6">
        <f t="shared" si="104"/>
        <v>0.17685730619463619</v>
      </c>
      <c r="U108" s="6">
        <f t="shared" si="104"/>
        <v>0.17550776942025231</v>
      </c>
      <c r="V108" s="6">
        <f t="shared" si="104"/>
        <v>0.17462083281425683</v>
      </c>
      <c r="W108" s="6">
        <f t="shared" si="104"/>
        <v>0.17376325746479043</v>
      </c>
      <c r="X108" s="6">
        <f t="shared" si="104"/>
        <v>0.17293360914341638</v>
      </c>
      <c r="Y108" s="6">
        <f t="shared" si="104"/>
        <v>0.17256624464834505</v>
      </c>
      <c r="Z108" s="6">
        <f t="shared" si="104"/>
        <v>0.17179615401194395</v>
      </c>
      <c r="AA108" s="6">
        <f t="shared" si="104"/>
        <v>0.17104680553883905</v>
      </c>
      <c r="AB108" s="6">
        <f t="shared" si="104"/>
        <v>0.1703129500932252</v>
      </c>
      <c r="AC108" s="6">
        <f t="shared" si="104"/>
        <v>0.16960186210107159</v>
      </c>
      <c r="AD108" s="6">
        <f t="shared" si="104"/>
        <v>0.16891058947881815</v>
      </c>
      <c r="AE108" s="6">
        <f t="shared" si="104"/>
        <v>0.1682355594410905</v>
      </c>
      <c r="AF108" s="6">
        <f t="shared" si="104"/>
        <v>0.16920871253921055</v>
      </c>
      <c r="AG108" s="6">
        <f t="shared" si="104"/>
        <v>0.17016976772112632</v>
      </c>
      <c r="AH108" s="6">
        <f t="shared" si="104"/>
        <v>0.17111194254127751</v>
      </c>
      <c r="AI108" s="6">
        <f t="shared" si="104"/>
        <v>0.17203487524630348</v>
      </c>
      <c r="AJ108" s="6">
        <f t="shared" si="104"/>
        <v>0.17293557721724481</v>
      </c>
      <c r="AK108" s="6">
        <f t="shared" si="104"/>
        <v>0.17382265950945328</v>
      </c>
      <c r="AL108" s="6">
        <f t="shared" ref="AL108:BV108" si="105">AL92/SUM(AL$92:AL$106)</f>
        <v>0.17469276948056151</v>
      </c>
      <c r="AM108" s="6">
        <f t="shared" si="105"/>
        <v>0.17554740607298105</v>
      </c>
      <c r="AN108" s="6">
        <f t="shared" si="105"/>
        <v>0.17523756228072243</v>
      </c>
      <c r="AO108" s="6">
        <f t="shared" si="105"/>
        <v>0.17494048514900121</v>
      </c>
      <c r="AP108" s="6">
        <f t="shared" si="105"/>
        <v>0.17464858840161843</v>
      </c>
      <c r="AQ108" s="6">
        <f t="shared" si="105"/>
        <v>0.17436451419053489</v>
      </c>
      <c r="AR108" s="6">
        <f t="shared" si="105"/>
        <v>0.17408816902689536</v>
      </c>
      <c r="AS108" s="6">
        <f t="shared" si="105"/>
        <v>0.17474396727410149</v>
      </c>
      <c r="AT108" s="6">
        <f t="shared" si="105"/>
        <v>0.17539316944828034</v>
      </c>
      <c r="AU108" s="6">
        <f t="shared" si="105"/>
        <v>0.17604468829975412</v>
      </c>
      <c r="AV108" s="6">
        <f t="shared" si="105"/>
        <v>0.17669718495262715</v>
      </c>
      <c r="AW108" s="6">
        <f t="shared" si="105"/>
        <v>0.17680184070433697</v>
      </c>
      <c r="AX108" s="6">
        <f t="shared" si="105"/>
        <v>0.17647417739955912</v>
      </c>
      <c r="AY108" s="6">
        <f t="shared" si="105"/>
        <v>0.17615262867225959</v>
      </c>
      <c r="AZ108" s="6">
        <f t="shared" si="105"/>
        <v>0.17583168012249648</v>
      </c>
      <c r="BA108" s="6">
        <f t="shared" si="105"/>
        <v>0.17318182052765521</v>
      </c>
      <c r="BB108" s="6">
        <f t="shared" si="105"/>
        <v>0.17381451288561928</v>
      </c>
      <c r="BC108" s="6">
        <f t="shared" si="105"/>
        <v>0.17420899211964855</v>
      </c>
      <c r="BD108" s="6">
        <f t="shared" si="105"/>
        <v>0.17484663544712811</v>
      </c>
      <c r="BE108" s="6">
        <f t="shared" si="105"/>
        <v>0.17548090585922346</v>
      </c>
      <c r="BF108" s="6">
        <f t="shared" si="105"/>
        <v>0.17612402693744225</v>
      </c>
      <c r="BG108" s="6">
        <f t="shared" si="105"/>
        <v>0.17676376169802246</v>
      </c>
      <c r="BH108" s="6">
        <f t="shared" si="105"/>
        <v>0.17740013681643133</v>
      </c>
      <c r="BI108" s="6">
        <f t="shared" si="105"/>
        <v>0.17803317868869076</v>
      </c>
      <c r="BJ108" s="6">
        <f t="shared" si="105"/>
        <v>0.1786629134350268</v>
      </c>
      <c r="BK108" s="6">
        <f t="shared" si="105"/>
        <v>0.179289366903464</v>
      </c>
      <c r="BL108" s="6">
        <f t="shared" si="105"/>
        <v>0.17991256467335975</v>
      </c>
      <c r="BM108" s="6">
        <f t="shared" si="105"/>
        <v>0.18007456353986623</v>
      </c>
      <c r="BN108" s="6">
        <f t="shared" si="105"/>
        <v>0.18023537995184719</v>
      </c>
      <c r="BO108" s="6">
        <f t="shared" si="105"/>
        <v>0.18039502680860109</v>
      </c>
      <c r="BP108" s="6">
        <f t="shared" si="105"/>
        <v>0.18055351682248186</v>
      </c>
      <c r="BQ108" s="6">
        <f t="shared" si="105"/>
        <v>0.18071086252227533</v>
      </c>
      <c r="BR108" s="6">
        <f t="shared" si="105"/>
        <v>0.18086707625649959</v>
      </c>
      <c r="BS108" s="6">
        <f t="shared" si="105"/>
        <v>0.18102217019663602</v>
      </c>
      <c r="BT108" s="6">
        <f t="shared" si="105"/>
        <v>0.18117615634028988</v>
      </c>
      <c r="BU108" s="6">
        <f t="shared" si="105"/>
        <v>0.18132904651428519</v>
      </c>
      <c r="BV108" s="6">
        <f t="shared" si="105"/>
        <v>0.18148085237769213</v>
      </c>
    </row>
    <row r="109" spans="1:74" x14ac:dyDescent="0.35">
      <c r="A109" s="289"/>
      <c r="B109" s="78" t="s">
        <v>228</v>
      </c>
      <c r="C109" s="63" t="s">
        <v>0</v>
      </c>
      <c r="D109" s="40" t="s">
        <v>8</v>
      </c>
      <c r="E109" s="106" t="s">
        <v>5</v>
      </c>
      <c r="F109" s="223">
        <f t="shared" ref="F109:AK109" si="106">F93/SUM(F$92:F$106)</f>
        <v>0.21833987066186084</v>
      </c>
      <c r="G109" s="223">
        <f t="shared" si="106"/>
        <v>0.21605485761359097</v>
      </c>
      <c r="H109" s="6">
        <f t="shared" si="106"/>
        <v>0.21386204877080023</v>
      </c>
      <c r="I109" s="6">
        <f t="shared" si="106"/>
        <v>0.21175597360868231</v>
      </c>
      <c r="J109" s="6">
        <f t="shared" si="106"/>
        <v>0.20973158596868616</v>
      </c>
      <c r="K109" s="6">
        <f t="shared" si="106"/>
        <v>0.20778422369203262</v>
      </c>
      <c r="L109" s="6">
        <f t="shared" si="106"/>
        <v>0.2059095727748875</v>
      </c>
      <c r="M109" s="6">
        <f t="shared" si="106"/>
        <v>0.20642619008322693</v>
      </c>
      <c r="N109" s="6">
        <f t="shared" si="106"/>
        <v>0.20692484359618024</v>
      </c>
      <c r="O109" s="6">
        <f t="shared" si="106"/>
        <v>0.20740645425676152</v>
      </c>
      <c r="P109" s="6">
        <f t="shared" si="106"/>
        <v>0.2078718811141706</v>
      </c>
      <c r="Q109" s="6">
        <f t="shared" si="106"/>
        <v>0.20832192643749509</v>
      </c>
      <c r="R109" s="6">
        <f t="shared" si="106"/>
        <v>0.2087573403306574</v>
      </c>
      <c r="S109" s="6">
        <f t="shared" si="106"/>
        <v>0.2091788249044543</v>
      </c>
      <c r="T109" s="6">
        <f t="shared" si="106"/>
        <v>0.20958703805449383</v>
      </c>
      <c r="U109" s="6">
        <f t="shared" si="106"/>
        <v>0.20998259688779436</v>
      </c>
      <c r="V109" s="6">
        <f t="shared" si="106"/>
        <v>0.20586758956669288</v>
      </c>
      <c r="W109" s="6">
        <f t="shared" si="106"/>
        <v>0.2018888059449617</v>
      </c>
      <c r="X109" s="6">
        <f t="shared" si="106"/>
        <v>0.19803959181475694</v>
      </c>
      <c r="Y109" s="6">
        <f t="shared" si="106"/>
        <v>0.19480556886905759</v>
      </c>
      <c r="Z109" s="6">
        <f t="shared" si="106"/>
        <v>0.1911987700971248</v>
      </c>
      <c r="AA109" s="6">
        <f t="shared" si="106"/>
        <v>0.18770018555761531</v>
      </c>
      <c r="AB109" s="6">
        <f t="shared" si="106"/>
        <v>0.18430035380246562</v>
      </c>
      <c r="AC109" s="6">
        <f t="shared" si="106"/>
        <v>0.18100365706305466</v>
      </c>
      <c r="AD109" s="6">
        <f t="shared" si="106"/>
        <v>0.17780343469479562</v>
      </c>
      <c r="AE109" s="6">
        <f t="shared" si="106"/>
        <v>0.17469270202962067</v>
      </c>
      <c r="AF109" s="6">
        <f t="shared" si="106"/>
        <v>0.17277658903855792</v>
      </c>
      <c r="AG109" s="6">
        <f t="shared" si="106"/>
        <v>0.17088159981094161</v>
      </c>
      <c r="AH109" s="6">
        <f t="shared" si="106"/>
        <v>0.16900051307598526</v>
      </c>
      <c r="AI109" s="6">
        <f t="shared" si="106"/>
        <v>0.16713280682197357</v>
      </c>
      <c r="AJ109" s="6">
        <f t="shared" si="106"/>
        <v>0.16527547889164418</v>
      </c>
      <c r="AK109" s="6">
        <f t="shared" si="106"/>
        <v>0.1634366248317112</v>
      </c>
      <c r="AL109" s="6">
        <f t="shared" ref="AL109:BV109" si="107">AL93/SUM(AL$92:AL$106)</f>
        <v>0.16161275138603082</v>
      </c>
      <c r="AM109" s="6">
        <f t="shared" si="107"/>
        <v>0.15980499698586961</v>
      </c>
      <c r="AN109" s="6">
        <f t="shared" si="107"/>
        <v>0.15878591296637373</v>
      </c>
      <c r="AO109" s="6">
        <f t="shared" si="107"/>
        <v>0.15780030915653118</v>
      </c>
      <c r="AP109" s="6">
        <f t="shared" si="107"/>
        <v>0.15684036442752969</v>
      </c>
      <c r="AQ109" s="6">
        <f t="shared" si="107"/>
        <v>0.15590757301632469</v>
      </c>
      <c r="AR109" s="6">
        <f t="shared" si="107"/>
        <v>0.15500099737555334</v>
      </c>
      <c r="AS109" s="6">
        <f t="shared" si="107"/>
        <v>0.15520600800635126</v>
      </c>
      <c r="AT109" s="6">
        <f t="shared" si="107"/>
        <v>0.1554083293163333</v>
      </c>
      <c r="AU109" s="6">
        <f t="shared" si="107"/>
        <v>0.15561580728376961</v>
      </c>
      <c r="AV109" s="6">
        <f t="shared" si="107"/>
        <v>0.15582717438094032</v>
      </c>
      <c r="AW109" s="6">
        <f t="shared" si="107"/>
        <v>0.15555947537017448</v>
      </c>
      <c r="AX109" s="6">
        <f t="shared" si="107"/>
        <v>0.15577507360628681</v>
      </c>
      <c r="AY109" s="6">
        <f t="shared" si="107"/>
        <v>0.15599749069394528</v>
      </c>
      <c r="AZ109" s="6">
        <f t="shared" si="107"/>
        <v>0.15622189405190545</v>
      </c>
      <c r="BA109" s="6">
        <f t="shared" si="107"/>
        <v>0.15437181005835932</v>
      </c>
      <c r="BB109" s="6">
        <f t="shared" si="107"/>
        <v>0.15544307585531839</v>
      </c>
      <c r="BC109" s="6">
        <f t="shared" si="107"/>
        <v>0.15629779418205786</v>
      </c>
      <c r="BD109" s="6">
        <f t="shared" si="107"/>
        <v>0.15736724013894648</v>
      </c>
      <c r="BE109" s="6">
        <f t="shared" si="107"/>
        <v>0.15843095768701246</v>
      </c>
      <c r="BF109" s="6">
        <f t="shared" si="107"/>
        <v>0.15950003915059588</v>
      </c>
      <c r="BG109" s="6">
        <f t="shared" si="107"/>
        <v>0.16056349142624093</v>
      </c>
      <c r="BH109" s="6">
        <f t="shared" si="107"/>
        <v>0.1616213588574581</v>
      </c>
      <c r="BI109" s="6">
        <f t="shared" si="107"/>
        <v>0.16267368532322959</v>
      </c>
      <c r="BJ109" s="6">
        <f t="shared" si="107"/>
        <v>0.16372051424407238</v>
      </c>
      <c r="BK109" s="6">
        <f t="shared" si="107"/>
        <v>0.16476188858801197</v>
      </c>
      <c r="BL109" s="6">
        <f t="shared" si="107"/>
        <v>0.16579785087646304</v>
      </c>
      <c r="BM109" s="6">
        <f t="shared" si="107"/>
        <v>0.16586604287093618</v>
      </c>
      <c r="BN109" s="6">
        <f t="shared" si="107"/>
        <v>0.16593373712160289</v>
      </c>
      <c r="BO109" s="6">
        <f t="shared" si="107"/>
        <v>0.16600093905830896</v>
      </c>
      <c r="BP109" s="6">
        <f t="shared" si="107"/>
        <v>0.16606765403220783</v>
      </c>
      <c r="BQ109" s="6">
        <f t="shared" si="107"/>
        <v>0.16613388731718134</v>
      </c>
      <c r="BR109" s="6">
        <f t="shared" si="107"/>
        <v>0.16619964411122931</v>
      </c>
      <c r="BS109" s="6">
        <f t="shared" si="107"/>
        <v>0.16626492953782937</v>
      </c>
      <c r="BT109" s="6">
        <f t="shared" si="107"/>
        <v>0.16632974864726793</v>
      </c>
      <c r="BU109" s="6">
        <f t="shared" si="107"/>
        <v>0.16639410641794217</v>
      </c>
      <c r="BV109" s="6">
        <f t="shared" si="107"/>
        <v>0.16645800775763481</v>
      </c>
    </row>
    <row r="110" spans="1:74" x14ac:dyDescent="0.35">
      <c r="A110" s="289"/>
      <c r="B110" s="78" t="s">
        <v>228</v>
      </c>
      <c r="C110" s="63" t="s">
        <v>0</v>
      </c>
      <c r="D110" s="40" t="s">
        <v>8</v>
      </c>
      <c r="E110" s="106" t="s">
        <v>6</v>
      </c>
      <c r="F110" s="223">
        <f t="shared" ref="F110:AK110" si="108">F94/SUM(F$92:F$106)</f>
        <v>9.0162669804563098E-2</v>
      </c>
      <c r="G110" s="223">
        <f t="shared" si="108"/>
        <v>8.9745493908323259E-2</v>
      </c>
      <c r="H110" s="6">
        <f t="shared" si="108"/>
        <v>8.9345151776812681E-2</v>
      </c>
      <c r="I110" s="6">
        <f t="shared" si="108"/>
        <v>8.8960644653769863E-2</v>
      </c>
      <c r="J110" s="6">
        <f t="shared" si="108"/>
        <v>8.8591051259678436E-2</v>
      </c>
      <c r="K110" s="6">
        <f t="shared" si="108"/>
        <v>8.8235520422040095E-2</v>
      </c>
      <c r="L110" s="6">
        <f t="shared" si="108"/>
        <v>8.7893264531164403E-2</v>
      </c>
      <c r="M110" s="6">
        <f t="shared" si="108"/>
        <v>8.6425097613111249E-2</v>
      </c>
      <c r="N110" s="6">
        <f t="shared" si="108"/>
        <v>8.5007981733578278E-2</v>
      </c>
      <c r="O110" s="6">
        <f t="shared" si="108"/>
        <v>8.3639299678537102E-2</v>
      </c>
      <c r="P110" s="6">
        <f t="shared" si="108"/>
        <v>8.2316610129055542E-2</v>
      </c>
      <c r="Q110" s="6">
        <f t="shared" si="108"/>
        <v>8.1037633128743153E-2</v>
      </c>
      <c r="R110" s="6">
        <f t="shared" si="108"/>
        <v>7.9800236968600988E-2</v>
      </c>
      <c r="S110" s="6">
        <f t="shared" si="108"/>
        <v>7.86024263305721E-2</v>
      </c>
      <c r="T110" s="6">
        <f t="shared" si="108"/>
        <v>7.7442331551074745E-2</v>
      </c>
      <c r="U110" s="6">
        <f t="shared" si="108"/>
        <v>7.6318198883004229E-2</v>
      </c>
      <c r="V110" s="6">
        <f t="shared" si="108"/>
        <v>7.6318210974885434E-2</v>
      </c>
      <c r="W110" s="6">
        <f t="shared" si="108"/>
        <v>7.6318222666475172E-2</v>
      </c>
      <c r="X110" s="6">
        <f t="shared" si="108"/>
        <v>7.6318233977326913E-2</v>
      </c>
      <c r="Y110" s="6">
        <f t="shared" si="108"/>
        <v>7.6511422675888757E-2</v>
      </c>
      <c r="Z110" s="6">
        <f t="shared" si="108"/>
        <v>7.651571548403216E-2</v>
      </c>
      <c r="AA110" s="6">
        <f t="shared" si="108"/>
        <v>7.6518495051108915E-2</v>
      </c>
      <c r="AB110" s="6">
        <f t="shared" si="108"/>
        <v>7.651788060801637E-2</v>
      </c>
      <c r="AC110" s="6">
        <f t="shared" si="108"/>
        <v>7.6517581121531619E-2</v>
      </c>
      <c r="AD110" s="6">
        <f t="shared" si="108"/>
        <v>7.6516708041961534E-2</v>
      </c>
      <c r="AE110" s="6">
        <f t="shared" si="108"/>
        <v>7.6514050044361751E-2</v>
      </c>
      <c r="AF110" s="6">
        <f t="shared" si="108"/>
        <v>7.7006573755883614E-2</v>
      </c>
      <c r="AG110" s="6">
        <f t="shared" si="108"/>
        <v>7.7493020584541022E-2</v>
      </c>
      <c r="AH110" s="6">
        <f t="shared" si="108"/>
        <v>7.7970308898670432E-2</v>
      </c>
      <c r="AI110" s="6">
        <f t="shared" si="108"/>
        <v>7.8438276668994972E-2</v>
      </c>
      <c r="AJ110" s="6">
        <f t="shared" si="108"/>
        <v>7.8895562936375618E-2</v>
      </c>
      <c r="AK110" s="6">
        <f t="shared" si="108"/>
        <v>7.9346098469034829E-2</v>
      </c>
      <c r="AL110" s="6">
        <f t="shared" ref="AL110:BV110" si="109">AL94/SUM(AL$92:AL$106)</f>
        <v>7.9788358678515955E-2</v>
      </c>
      <c r="AM110" s="6">
        <f t="shared" si="109"/>
        <v>8.0223032420622703E-2</v>
      </c>
      <c r="AN110" s="6">
        <f t="shared" si="109"/>
        <v>8.0657405169748397E-2</v>
      </c>
      <c r="AO110" s="6">
        <f t="shared" si="109"/>
        <v>8.1080530313500696E-2</v>
      </c>
      <c r="AP110" s="6">
        <f t="shared" si="109"/>
        <v>8.1489656191188198E-2</v>
      </c>
      <c r="AQ110" s="6">
        <f t="shared" si="109"/>
        <v>8.188670214041778E-2</v>
      </c>
      <c r="AR110" s="6">
        <f t="shared" si="109"/>
        <v>8.2272291600612182E-2</v>
      </c>
      <c r="AS110" s="6">
        <f t="shared" si="109"/>
        <v>8.3403994426265574E-2</v>
      </c>
      <c r="AT110" s="6">
        <f t="shared" si="109"/>
        <v>8.4525675081822835E-2</v>
      </c>
      <c r="AU110" s="6">
        <f t="shared" si="109"/>
        <v>8.5641739915489234E-2</v>
      </c>
      <c r="AV110" s="6">
        <f t="shared" si="109"/>
        <v>8.6751719828764923E-2</v>
      </c>
      <c r="AW110" s="6">
        <f t="shared" si="109"/>
        <v>8.7583906300854539E-2</v>
      </c>
      <c r="AX110" s="6">
        <f t="shared" si="109"/>
        <v>8.7378034985039085E-2</v>
      </c>
      <c r="AY110" s="6">
        <f t="shared" si="109"/>
        <v>8.7175068328969443E-2</v>
      </c>
      <c r="AZ110" s="6">
        <f t="shared" si="109"/>
        <v>8.6972272949064983E-2</v>
      </c>
      <c r="BA110" s="6">
        <f t="shared" si="109"/>
        <v>8.5617978687829541E-2</v>
      </c>
      <c r="BB110" s="6">
        <f t="shared" si="109"/>
        <v>8.5834794107184018E-2</v>
      </c>
      <c r="BC110" s="6">
        <f t="shared" si="109"/>
        <v>8.5934637304956346E-2</v>
      </c>
      <c r="BD110" s="6">
        <f t="shared" si="109"/>
        <v>8.6155079647355859E-2</v>
      </c>
      <c r="BE110" s="6">
        <f t="shared" si="109"/>
        <v>8.6374369434406975E-2</v>
      </c>
      <c r="BF110" s="6">
        <f t="shared" si="109"/>
        <v>8.659851262795569E-2</v>
      </c>
      <c r="BG110" s="6">
        <f t="shared" si="109"/>
        <v>8.6821475608204565E-2</v>
      </c>
      <c r="BH110" s="6">
        <f t="shared" si="109"/>
        <v>8.7043267672196958E-2</v>
      </c>
      <c r="BI110" s="6">
        <f t="shared" si="109"/>
        <v>8.7263898019582176E-2</v>
      </c>
      <c r="BJ110" s="6">
        <f t="shared" si="109"/>
        <v>8.7483375753888981E-2</v>
      </c>
      <c r="BK110" s="6">
        <f t="shared" si="109"/>
        <v>8.7701709883776444E-2</v>
      </c>
      <c r="BL110" s="6">
        <f t="shared" si="109"/>
        <v>8.7918909324267033E-2</v>
      </c>
      <c r="BM110" s="6">
        <f t="shared" si="109"/>
        <v>8.8293741562239805E-2</v>
      </c>
      <c r="BN110" s="6">
        <f t="shared" si="109"/>
        <v>8.8665837842328968E-2</v>
      </c>
      <c r="BO110" s="6">
        <f t="shared" si="109"/>
        <v>8.9035228010870451E-2</v>
      </c>
      <c r="BP110" s="6">
        <f t="shared" si="109"/>
        <v>8.940194148165248E-2</v>
      </c>
      <c r="BQ110" s="6">
        <f t="shared" si="109"/>
        <v>8.9766007243722218E-2</v>
      </c>
      <c r="BR110" s="6">
        <f t="shared" si="109"/>
        <v>9.0127453869023766E-2</v>
      </c>
      <c r="BS110" s="6">
        <f t="shared" si="109"/>
        <v>9.0486309519875407E-2</v>
      </c>
      <c r="BT110" s="6">
        <f t="shared" si="109"/>
        <v>9.0842601956281688E-2</v>
      </c>
      <c r="BU110" s="6">
        <f t="shared" si="109"/>
        <v>9.1196358543093978E-2</v>
      </c>
      <c r="BV110" s="6">
        <f t="shared" si="109"/>
        <v>9.1547606257015746E-2</v>
      </c>
    </row>
    <row r="111" spans="1:74" x14ac:dyDescent="0.35">
      <c r="A111" s="289"/>
      <c r="E111" s="106"/>
      <c r="F111" s="223"/>
      <c r="G111" s="223"/>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row>
    <row r="112" spans="1:74" x14ac:dyDescent="0.35">
      <c r="A112" s="289"/>
      <c r="B112" s="78" t="s">
        <v>228</v>
      </c>
      <c r="C112" s="63" t="s">
        <v>2</v>
      </c>
      <c r="D112" s="40" t="s">
        <v>8</v>
      </c>
      <c r="E112" s="106" t="s">
        <v>4</v>
      </c>
      <c r="F112" s="223">
        <f t="shared" ref="F112:AK112" si="110">F96/SUM(F$92:F$106)</f>
        <v>0.13634844459982934</v>
      </c>
      <c r="G112" s="223">
        <f t="shared" si="110"/>
        <v>0.13453837260538626</v>
      </c>
      <c r="H112" s="6">
        <f t="shared" si="110"/>
        <v>0.13280134012825964</v>
      </c>
      <c r="I112" s="6">
        <f t="shared" si="110"/>
        <v>0.13113301369483801</v>
      </c>
      <c r="J112" s="6">
        <f t="shared" si="110"/>
        <v>0.12952939599303603</v>
      </c>
      <c r="K112" s="6">
        <f t="shared" si="110"/>
        <v>0.12798679389600473</v>
      </c>
      <c r="L112" s="6">
        <f t="shared" si="110"/>
        <v>0.12650179006766757</v>
      </c>
      <c r="M112" s="6">
        <f t="shared" si="110"/>
        <v>0.12302735470615378</v>
      </c>
      <c r="N112" s="6">
        <f t="shared" si="110"/>
        <v>0.11967373226536111</v>
      </c>
      <c r="O112" s="6">
        <f t="shared" si="110"/>
        <v>0.11643472907558043</v>
      </c>
      <c r="P112" s="6">
        <f t="shared" si="110"/>
        <v>0.11330456772504616</v>
      </c>
      <c r="Q112" s="6">
        <f t="shared" si="110"/>
        <v>0.11027785266846309</v>
      </c>
      <c r="R112" s="6">
        <f t="shared" si="110"/>
        <v>0.10734953918984314</v>
      </c>
      <c r="S112" s="6">
        <f t="shared" si="110"/>
        <v>0.1045149053440651</v>
      </c>
      <c r="T112" s="6">
        <f t="shared" si="110"/>
        <v>0.10176952654889537</v>
      </c>
      <c r="U112" s="6">
        <f t="shared" si="110"/>
        <v>9.9109252539890738E-2</v>
      </c>
      <c r="V112" s="6">
        <f t="shared" si="110"/>
        <v>0.10177679381425621</v>
      </c>
      <c r="W112" s="6">
        <f t="shared" si="110"/>
        <v>0.10435602848008971</v>
      </c>
      <c r="X112" s="6">
        <f t="shared" si="110"/>
        <v>0.10685127010786064</v>
      </c>
      <c r="Y112" s="6">
        <f t="shared" si="110"/>
        <v>0.10954313277564456</v>
      </c>
      <c r="Z112" s="6">
        <f t="shared" si="110"/>
        <v>0.11189442799349693</v>
      </c>
      <c r="AA112" s="6">
        <f t="shared" si="110"/>
        <v>0.1141709105251951</v>
      </c>
      <c r="AB112" s="6">
        <f t="shared" si="110"/>
        <v>0.11637291673430288</v>
      </c>
      <c r="AC112" s="6">
        <f t="shared" si="110"/>
        <v>0.11850903766908844</v>
      </c>
      <c r="AD112" s="6">
        <f t="shared" si="110"/>
        <v>0.12058085232451651</v>
      </c>
      <c r="AE112" s="6">
        <f t="shared" si="110"/>
        <v>0.12258915488202667</v>
      </c>
      <c r="AF112" s="6">
        <f t="shared" si="110"/>
        <v>0.12329826784402904</v>
      </c>
      <c r="AG112" s="6">
        <f t="shared" si="110"/>
        <v>0.12399856534913087</v>
      </c>
      <c r="AH112" s="6">
        <f t="shared" si="110"/>
        <v>0.12468510519443601</v>
      </c>
      <c r="AI112" s="6">
        <f t="shared" si="110"/>
        <v>0.12535762377907975</v>
      </c>
      <c r="AJ112" s="6">
        <f t="shared" si="110"/>
        <v>0.12601394336921362</v>
      </c>
      <c r="AK112" s="6">
        <f t="shared" si="110"/>
        <v>0.12666033863115453</v>
      </c>
      <c r="AL112" s="6">
        <f t="shared" ref="AL112:BV112" si="111">AL96/SUM(AL$92:AL$106)</f>
        <v>0.1272943665760605</v>
      </c>
      <c r="AM112" s="6">
        <f t="shared" si="111"/>
        <v>0.12791711944676143</v>
      </c>
      <c r="AN112" s="6">
        <f t="shared" si="111"/>
        <v>0.12727148145586975</v>
      </c>
      <c r="AO112" s="6">
        <f t="shared" si="111"/>
        <v>0.12664759832787056</v>
      </c>
      <c r="AP112" s="6">
        <f t="shared" si="111"/>
        <v>0.1260394207875635</v>
      </c>
      <c r="AQ112" s="6">
        <f t="shared" si="111"/>
        <v>0.12544835514934261</v>
      </c>
      <c r="AR112" s="6">
        <f t="shared" si="111"/>
        <v>0.12487384767838786</v>
      </c>
      <c r="AS112" s="6">
        <f t="shared" si="111"/>
        <v>0.12613725875763934</v>
      </c>
      <c r="AT112" s="6">
        <f t="shared" si="111"/>
        <v>0.12738927529454089</v>
      </c>
      <c r="AU112" s="6">
        <f t="shared" si="111"/>
        <v>0.12863647789667695</v>
      </c>
      <c r="AV112" s="6">
        <f t="shared" si="111"/>
        <v>0.12987806409612723</v>
      </c>
      <c r="AW112" s="6">
        <f t="shared" si="111"/>
        <v>0.13070845471669751</v>
      </c>
      <c r="AX112" s="6">
        <f t="shared" si="111"/>
        <v>0.13283435286405948</v>
      </c>
      <c r="AY112" s="6">
        <f t="shared" si="111"/>
        <v>0.13497153397608055</v>
      </c>
      <c r="AZ112" s="6">
        <f t="shared" si="111"/>
        <v>0.13711601188018788</v>
      </c>
      <c r="BA112" s="6">
        <f t="shared" si="111"/>
        <v>0.13741941601947649</v>
      </c>
      <c r="BB112" s="6">
        <f t="shared" si="111"/>
        <v>0.137659612211296</v>
      </c>
      <c r="BC112" s="6">
        <f t="shared" si="111"/>
        <v>0.13771295861635693</v>
      </c>
      <c r="BD112" s="6">
        <f t="shared" si="111"/>
        <v>0.13796030064573639</v>
      </c>
      <c r="BE112" s="6">
        <f t="shared" si="111"/>
        <v>0.1382063711766397</v>
      </c>
      <c r="BF112" s="6">
        <f t="shared" si="111"/>
        <v>0.13846076822316836</v>
      </c>
      <c r="BG112" s="6">
        <f t="shared" si="111"/>
        <v>0.13871382575644686</v>
      </c>
      <c r="BH112" s="6">
        <f t="shared" si="111"/>
        <v>0.13896555432839164</v>
      </c>
      <c r="BI112" s="6">
        <f t="shared" si="111"/>
        <v>0.13921596438038042</v>
      </c>
      <c r="BJ112" s="6">
        <f t="shared" si="111"/>
        <v>0.13946506624469515</v>
      </c>
      <c r="BK112" s="6">
        <f t="shared" si="111"/>
        <v>0.13971287014594411</v>
      </c>
      <c r="BL112" s="6">
        <f t="shared" si="111"/>
        <v>0.13995938620246018</v>
      </c>
      <c r="BM112" s="6">
        <f t="shared" si="111"/>
        <v>0.14008540998497312</v>
      </c>
      <c r="BN112" s="6">
        <f t="shared" si="111"/>
        <v>0.14021051390060571</v>
      </c>
      <c r="BO112" s="6">
        <f t="shared" si="111"/>
        <v>0.14033470798410935</v>
      </c>
      <c r="BP112" s="6">
        <f t="shared" si="111"/>
        <v>0.14045800212480625</v>
      </c>
      <c r="BQ112" s="6">
        <f t="shared" si="111"/>
        <v>0.14058040606921493</v>
      </c>
      <c r="BR112" s="6">
        <f t="shared" si="111"/>
        <v>0.14070192942361834</v>
      </c>
      <c r="BS112" s="6">
        <f t="shared" si="111"/>
        <v>0.14082258165657716</v>
      </c>
      <c r="BT112" s="6">
        <f t="shared" si="111"/>
        <v>0.14094237210138913</v>
      </c>
      <c r="BU112" s="6">
        <f t="shared" si="111"/>
        <v>0.14106130995849575</v>
      </c>
      <c r="BV112" s="6">
        <f t="shared" si="111"/>
        <v>0.14117940429783737</v>
      </c>
    </row>
    <row r="113" spans="1:74" x14ac:dyDescent="0.35">
      <c r="A113" s="289"/>
      <c r="B113" s="78" t="s">
        <v>228</v>
      </c>
      <c r="C113" s="63" t="s">
        <v>2</v>
      </c>
      <c r="D113" s="40" t="s">
        <v>8</v>
      </c>
      <c r="E113" s="106" t="s">
        <v>5</v>
      </c>
      <c r="F113" s="223">
        <f t="shared" ref="F113:AK113" si="112">F97/SUM(F$92:F$106)</f>
        <v>6.2688940045898547E-2</v>
      </c>
      <c r="G113" s="223">
        <f t="shared" si="112"/>
        <v>6.0434285561482518E-2</v>
      </c>
      <c r="H113" s="6">
        <f t="shared" si="112"/>
        <v>5.8270610262294513E-2</v>
      </c>
      <c r="I113" s="6">
        <f t="shared" si="112"/>
        <v>5.6192516304633719E-2</v>
      </c>
      <c r="J113" s="6">
        <f t="shared" si="112"/>
        <v>5.4195024572947829E-2</v>
      </c>
      <c r="K113" s="6">
        <f t="shared" si="112"/>
        <v>5.2273534849656057E-2</v>
      </c>
      <c r="L113" s="6">
        <f t="shared" si="112"/>
        <v>5.0423790446552798E-2</v>
      </c>
      <c r="M113" s="6">
        <f t="shared" si="112"/>
        <v>4.907162115621469E-2</v>
      </c>
      <c r="N113" s="6">
        <f t="shared" si="112"/>
        <v>4.7766469439749118E-2</v>
      </c>
      <c r="O113" s="6">
        <f t="shared" si="112"/>
        <v>4.6505924865214328E-2</v>
      </c>
      <c r="P113" s="6">
        <f t="shared" si="112"/>
        <v>4.5287738998561131E-2</v>
      </c>
      <c r="Q113" s="6">
        <f t="shared" si="112"/>
        <v>4.4109812019274254E-2</v>
      </c>
      <c r="R113" s="6">
        <f t="shared" si="112"/>
        <v>4.2970180641429906E-2</v>
      </c>
      <c r="S113" s="6">
        <f t="shared" si="112"/>
        <v>4.186700719400565E-2</v>
      </c>
      <c r="T113" s="6">
        <f t="shared" si="112"/>
        <v>4.0798569732686286E-2</v>
      </c>
      <c r="U113" s="6">
        <f t="shared" si="112"/>
        <v>3.9763253071249428E-2</v>
      </c>
      <c r="V113" s="6">
        <f t="shared" si="112"/>
        <v>4.0164222961536294E-2</v>
      </c>
      <c r="W113" s="6">
        <f t="shared" si="112"/>
        <v>4.055191909614498E-2</v>
      </c>
      <c r="X113" s="6">
        <f t="shared" si="112"/>
        <v>4.0926989866873306E-2</v>
      </c>
      <c r="Y113" s="6">
        <f t="shared" si="112"/>
        <v>4.1394556012488565E-2</v>
      </c>
      <c r="Z113" s="6">
        <f t="shared" si="112"/>
        <v>4.1749384765593776E-2</v>
      </c>
      <c r="AA113" s="6">
        <f t="shared" si="112"/>
        <v>4.2092475163149887E-2</v>
      </c>
      <c r="AB113" s="6">
        <f t="shared" si="112"/>
        <v>4.2423264976331115E-2</v>
      </c>
      <c r="AC113" s="6">
        <f t="shared" si="112"/>
        <v>4.2744253999308847E-2</v>
      </c>
      <c r="AD113" s="6">
        <f t="shared" si="112"/>
        <v>4.3055390069871406E-2</v>
      </c>
      <c r="AE113" s="6">
        <f t="shared" si="112"/>
        <v>4.3356397892164895E-2</v>
      </c>
      <c r="AF113" s="6">
        <f t="shared" si="112"/>
        <v>4.2880844212579802E-2</v>
      </c>
      <c r="AG113" s="6">
        <f t="shared" si="112"/>
        <v>4.2410533169248629E-2</v>
      </c>
      <c r="AH113" s="6">
        <f t="shared" si="112"/>
        <v>4.1943672539108481E-2</v>
      </c>
      <c r="AI113" s="6">
        <f t="shared" si="112"/>
        <v>4.1480132765816115E-2</v>
      </c>
      <c r="AJ113" s="6">
        <f t="shared" si="112"/>
        <v>4.1019168753994188E-2</v>
      </c>
      <c r="AK113" s="6">
        <f t="shared" si="112"/>
        <v>4.0562789710326112E-2</v>
      </c>
      <c r="AL113" s="6">
        <f t="shared" ref="AL113:BV113" si="113">AL97/SUM(AL$92:AL$106)</f>
        <v>4.0110128655243944E-2</v>
      </c>
      <c r="AM113" s="6">
        <f t="shared" si="113"/>
        <v>3.9661468132199208E-2</v>
      </c>
      <c r="AN113" s="6">
        <f t="shared" si="113"/>
        <v>3.9703659266274817E-2</v>
      </c>
      <c r="AO113" s="6">
        <f t="shared" si="113"/>
        <v>3.9745407364331561E-2</v>
      </c>
      <c r="AP113" s="6">
        <f t="shared" si="113"/>
        <v>3.978513776800624E-2</v>
      </c>
      <c r="AQ113" s="6">
        <f t="shared" si="113"/>
        <v>3.9823586093392684E-2</v>
      </c>
      <c r="AR113" s="6">
        <f t="shared" si="113"/>
        <v>3.9860860982084259E-2</v>
      </c>
      <c r="AS113" s="6">
        <f t="shared" si="113"/>
        <v>4.0089602180520253E-2</v>
      </c>
      <c r="AT113" s="6">
        <f t="shared" si="113"/>
        <v>4.0316172788911336E-2</v>
      </c>
      <c r="AU113" s="6">
        <f t="shared" si="113"/>
        <v>4.0542632131806214E-2</v>
      </c>
      <c r="AV113" s="6">
        <f t="shared" si="113"/>
        <v>4.0768689295911417E-2</v>
      </c>
      <c r="AW113" s="6">
        <f t="shared" si="113"/>
        <v>4.086750134553075E-2</v>
      </c>
      <c r="AX113" s="6">
        <f t="shared" si="113"/>
        <v>4.1177803847738531E-2</v>
      </c>
      <c r="AY113" s="6">
        <f t="shared" si="113"/>
        <v>4.1490622113098841E-2</v>
      </c>
      <c r="AZ113" s="6">
        <f t="shared" si="113"/>
        <v>4.1804696262790951E-2</v>
      </c>
      <c r="BA113" s="6">
        <f t="shared" si="113"/>
        <v>4.1560994113207517E-2</v>
      </c>
      <c r="BB113" s="6">
        <f t="shared" si="113"/>
        <v>4.1767535984095931E-2</v>
      </c>
      <c r="BC113" s="6">
        <f t="shared" si="113"/>
        <v>4.1916456593159686E-2</v>
      </c>
      <c r="BD113" s="6">
        <f t="shared" si="113"/>
        <v>4.2123514461079196E-2</v>
      </c>
      <c r="BE113" s="6">
        <f t="shared" si="113"/>
        <v>4.2329469363444124E-2</v>
      </c>
      <c r="BF113" s="6">
        <f t="shared" si="113"/>
        <v>4.2537275952388508E-2</v>
      </c>
      <c r="BG113" s="6">
        <f t="shared" si="113"/>
        <v>4.2743988347500234E-2</v>
      </c>
      <c r="BH113" s="6">
        <f t="shared" si="113"/>
        <v>4.2949615168210178E-2</v>
      </c>
      <c r="BI113" s="6">
        <f t="shared" si="113"/>
        <v>4.3154164943654635E-2</v>
      </c>
      <c r="BJ113" s="6">
        <f t="shared" si="113"/>
        <v>4.335764611385412E-2</v>
      </c>
      <c r="BK113" s="6">
        <f t="shared" si="113"/>
        <v>4.3560067030874706E-2</v>
      </c>
      <c r="BL113" s="6">
        <f t="shared" si="113"/>
        <v>4.3761435959970542E-2</v>
      </c>
      <c r="BM113" s="6">
        <f t="shared" si="113"/>
        <v>4.3779434863957252E-2</v>
      </c>
      <c r="BN113" s="6">
        <f t="shared" si="113"/>
        <v>4.3797302391188425E-2</v>
      </c>
      <c r="BO113" s="6">
        <f t="shared" si="113"/>
        <v>4.3815039974842311E-2</v>
      </c>
      <c r="BP113" s="6">
        <f t="shared" si="113"/>
        <v>4.3832649027326448E-2</v>
      </c>
      <c r="BQ113" s="6">
        <f t="shared" si="113"/>
        <v>4.3850130940653195E-2</v>
      </c>
      <c r="BR113" s="6">
        <f t="shared" si="113"/>
        <v>4.3867487086806226E-2</v>
      </c>
      <c r="BS113" s="6">
        <f t="shared" si="113"/>
        <v>4.38847188180993E-2</v>
      </c>
      <c r="BT113" s="6">
        <f t="shared" si="113"/>
        <v>4.3901827467528048E-2</v>
      </c>
      <c r="BU113" s="6">
        <f t="shared" si="113"/>
        <v>4.3918814349113024E-2</v>
      </c>
      <c r="BV113" s="6">
        <f t="shared" si="113"/>
        <v>4.3935680758236707E-2</v>
      </c>
    </row>
    <row r="114" spans="1:74" x14ac:dyDescent="0.35">
      <c r="A114" s="289"/>
      <c r="B114" s="78" t="s">
        <v>228</v>
      </c>
      <c r="C114" s="63" t="s">
        <v>2</v>
      </c>
      <c r="D114" s="40" t="s">
        <v>8</v>
      </c>
      <c r="E114" s="106" t="s">
        <v>6</v>
      </c>
      <c r="F114" s="223">
        <f t="shared" ref="F114:AK114" si="114">F98/SUM(F$92:F$106)</f>
        <v>4.231503453098151E-2</v>
      </c>
      <c r="G114" s="223">
        <f t="shared" si="114"/>
        <v>4.1772914322605034E-2</v>
      </c>
      <c r="H114" s="6">
        <f t="shared" si="114"/>
        <v>4.1252669596788971E-2</v>
      </c>
      <c r="I114" s="6">
        <f t="shared" si="114"/>
        <v>4.0753002469457705E-2</v>
      </c>
      <c r="J114" s="6">
        <f t="shared" si="114"/>
        <v>4.0272715737589677E-2</v>
      </c>
      <c r="K114" s="6">
        <f t="shared" si="114"/>
        <v>3.9810703302254509E-2</v>
      </c>
      <c r="L114" s="6">
        <f t="shared" si="114"/>
        <v>3.9365941664414025E-2</v>
      </c>
      <c r="M114" s="6">
        <f t="shared" si="114"/>
        <v>3.7748027454328953E-2</v>
      </c>
      <c r="N114" s="6">
        <f t="shared" si="114"/>
        <v>3.6186371289324698E-2</v>
      </c>
      <c r="O114" s="6">
        <f t="shared" si="114"/>
        <v>3.4678089009762346E-2</v>
      </c>
      <c r="P114" s="6">
        <f t="shared" si="114"/>
        <v>3.3220490291712847E-2</v>
      </c>
      <c r="Q114" s="6">
        <f t="shared" si="114"/>
        <v>3.1811062632137725E-2</v>
      </c>
      <c r="R114" s="6">
        <f t="shared" si="114"/>
        <v>3.0447456896045277E-2</v>
      </c>
      <c r="S114" s="6">
        <f t="shared" si="114"/>
        <v>2.9127474250728962E-2</v>
      </c>
      <c r="T114" s="6">
        <f t="shared" si="114"/>
        <v>2.7849054334223158E-2</v>
      </c>
      <c r="U114" s="6">
        <f t="shared" si="114"/>
        <v>2.6610264524067586E-2</v>
      </c>
      <c r="V114" s="6">
        <f t="shared" si="114"/>
        <v>2.6934014597456254E-2</v>
      </c>
      <c r="W114" s="6">
        <f t="shared" si="114"/>
        <v>2.7247047209312706E-2</v>
      </c>
      <c r="X114" s="6">
        <f t="shared" si="114"/>
        <v>2.754988588246705E-2</v>
      </c>
      <c r="Y114" s="6">
        <f t="shared" si="114"/>
        <v>2.7913497210571583E-2</v>
      </c>
      <c r="Z114" s="6">
        <f t="shared" si="114"/>
        <v>2.8199683788864022E-2</v>
      </c>
      <c r="AA114" s="6">
        <f t="shared" si="114"/>
        <v>2.8476501551312958E-2</v>
      </c>
      <c r="AB114" s="6">
        <f t="shared" si="114"/>
        <v>2.8743631969928848E-2</v>
      </c>
      <c r="AC114" s="6">
        <f t="shared" si="114"/>
        <v>2.9002826359793871E-2</v>
      </c>
      <c r="AD114" s="6">
        <f t="shared" si="114"/>
        <v>2.9254106584986599E-2</v>
      </c>
      <c r="AE114" s="6">
        <f t="shared" si="114"/>
        <v>2.9497337588853905E-2</v>
      </c>
      <c r="AF114" s="6">
        <f t="shared" si="114"/>
        <v>2.968721301932515E-2</v>
      </c>
      <c r="AG114" s="6">
        <f t="shared" si="114"/>
        <v>2.9874745718425695E-2</v>
      </c>
      <c r="AH114" s="6">
        <f t="shared" si="114"/>
        <v>3.0058747669974899E-2</v>
      </c>
      <c r="AI114" s="6">
        <f t="shared" si="114"/>
        <v>3.0239156409205943E-2</v>
      </c>
      <c r="AJ114" s="6">
        <f t="shared" si="114"/>
        <v>3.0415447265536872E-2</v>
      </c>
      <c r="AK114" s="6">
        <f t="shared" si="114"/>
        <v>3.0589135610290762E-2</v>
      </c>
      <c r="AL114" s="6">
        <f t="shared" ref="AL114:BV114" si="115">AL98/SUM(AL$92:AL$106)</f>
        <v>3.0759633691278807E-2</v>
      </c>
      <c r="AM114" s="6">
        <f t="shared" si="115"/>
        <v>3.0927207072958426E-2</v>
      </c>
      <c r="AN114" s="6">
        <f t="shared" si="115"/>
        <v>3.0951496729334435E-2</v>
      </c>
      <c r="AO114" s="6">
        <f t="shared" si="115"/>
        <v>3.0975696271061694E-2</v>
      </c>
      <c r="AP114" s="6">
        <f t="shared" si="115"/>
        <v>3.0998567120390876E-2</v>
      </c>
      <c r="AQ114" s="6">
        <f t="shared" si="115"/>
        <v>3.1020672253529211E-2</v>
      </c>
      <c r="AR114" s="6">
        <f t="shared" si="115"/>
        <v>3.1042086428525795E-2</v>
      </c>
      <c r="AS114" s="6">
        <f t="shared" si="115"/>
        <v>3.1135484844367955E-2</v>
      </c>
      <c r="AT114" s="6">
        <f t="shared" si="115"/>
        <v>3.1227904879246617E-2</v>
      </c>
      <c r="AU114" s="6">
        <f t="shared" si="115"/>
        <v>3.1320930222776024E-2</v>
      </c>
      <c r="AV114" s="6">
        <f t="shared" si="115"/>
        <v>3.1414317449500344E-2</v>
      </c>
      <c r="AW114" s="6">
        <f t="shared" si="115"/>
        <v>3.1410558885407926E-2</v>
      </c>
      <c r="AX114" s="6">
        <f t="shared" si="115"/>
        <v>3.1538646478863341E-2</v>
      </c>
      <c r="AY114" s="6">
        <f t="shared" si="115"/>
        <v>3.1668352388365205E-2</v>
      </c>
      <c r="AZ114" s="6">
        <f t="shared" si="115"/>
        <v>3.1798704053846993E-2</v>
      </c>
      <c r="BA114" s="6">
        <f t="shared" si="115"/>
        <v>3.1505914892270219E-2</v>
      </c>
      <c r="BB114" s="6">
        <f t="shared" si="115"/>
        <v>3.152635957241641E-2</v>
      </c>
      <c r="BC114" s="6">
        <f t="shared" si="115"/>
        <v>3.1504252711463621E-2</v>
      </c>
      <c r="BD114" s="6">
        <f t="shared" si="115"/>
        <v>3.1526761136211591E-2</v>
      </c>
      <c r="BE114" s="6">
        <f t="shared" si="115"/>
        <v>3.1549163822746605E-2</v>
      </c>
      <c r="BF114" s="6">
        <f t="shared" si="115"/>
        <v>3.1573647886471323E-2</v>
      </c>
      <c r="BG114" s="6">
        <f t="shared" si="115"/>
        <v>3.1598003030744212E-2</v>
      </c>
      <c r="BH114" s="6">
        <f t="shared" si="115"/>
        <v>3.1622230271118733E-2</v>
      </c>
      <c r="BI114" s="6">
        <f t="shared" si="115"/>
        <v>3.1646330612509703E-2</v>
      </c>
      <c r="BJ114" s="6">
        <f t="shared" si="115"/>
        <v>3.167030504933218E-2</v>
      </c>
      <c r="BK114" s="6">
        <f t="shared" si="115"/>
        <v>3.1694154565638288E-2</v>
      </c>
      <c r="BL114" s="6">
        <f t="shared" si="115"/>
        <v>3.1717880135251862E-2</v>
      </c>
      <c r="BM114" s="6">
        <f t="shared" si="115"/>
        <v>3.1853105698059991E-2</v>
      </c>
      <c r="BN114" s="6">
        <f t="shared" si="115"/>
        <v>3.1987344228784978E-2</v>
      </c>
      <c r="BO114" s="6">
        <f t="shared" si="115"/>
        <v>3.212060649487767E-2</v>
      </c>
      <c r="BP114" s="6">
        <f t="shared" si="115"/>
        <v>3.2252903107741114E-2</v>
      </c>
      <c r="BQ114" s="6">
        <f t="shared" si="115"/>
        <v>3.2384244525547834E-2</v>
      </c>
      <c r="BR114" s="6">
        <f t="shared" si="115"/>
        <v>3.2514641055995282E-2</v>
      </c>
      <c r="BS114" s="6">
        <f t="shared" si="115"/>
        <v>3.2644102859002669E-2</v>
      </c>
      <c r="BT114" s="6">
        <f t="shared" si="115"/>
        <v>3.2772639949349799E-2</v>
      </c>
      <c r="BU114" s="6">
        <f t="shared" si="115"/>
        <v>3.2900262199259581E-2</v>
      </c>
      <c r="BV114" s="6">
        <f t="shared" si="115"/>
        <v>3.3026979340925369E-2</v>
      </c>
    </row>
    <row r="115" spans="1:74" x14ac:dyDescent="0.35">
      <c r="A115" s="289"/>
      <c r="B115" s="105"/>
      <c r="E115" s="106"/>
      <c r="F115" s="223"/>
      <c r="G115" s="223"/>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row>
    <row r="116" spans="1:74" x14ac:dyDescent="0.35">
      <c r="A116" s="289"/>
      <c r="B116" s="78" t="s">
        <v>228</v>
      </c>
      <c r="C116" s="63" t="s">
        <v>0</v>
      </c>
      <c r="D116" s="40" t="s">
        <v>35</v>
      </c>
      <c r="E116" s="106" t="s">
        <v>4</v>
      </c>
      <c r="F116" s="223">
        <f t="shared" ref="F116:AK116" si="116">F100/SUM(F$92:F$106)</f>
        <v>4.975258025633035E-2</v>
      </c>
      <c r="G116" s="223">
        <f t="shared" si="116"/>
        <v>5.1883834792799913E-2</v>
      </c>
      <c r="H116" s="6">
        <f t="shared" si="116"/>
        <v>5.3929089544122087E-2</v>
      </c>
      <c r="I116" s="6">
        <f t="shared" si="116"/>
        <v>5.5893446923528808E-2</v>
      </c>
      <c r="J116" s="6">
        <f t="shared" si="116"/>
        <v>5.7781613533597433E-2</v>
      </c>
      <c r="K116" s="6">
        <f t="shared" si="116"/>
        <v>5.959793781647614E-2</v>
      </c>
      <c r="L116" s="6">
        <f t="shared" si="116"/>
        <v>6.1346443486711706E-2</v>
      </c>
      <c r="M116" s="6">
        <f t="shared" si="116"/>
        <v>6.3706888595376404E-2</v>
      </c>
      <c r="N116" s="6">
        <f t="shared" si="116"/>
        <v>6.59852564056881E-2</v>
      </c>
      <c r="O116" s="6">
        <f t="shared" si="116"/>
        <v>6.8185754743045252E-2</v>
      </c>
      <c r="P116" s="6">
        <f t="shared" si="116"/>
        <v>7.0312308637542217E-2</v>
      </c>
      <c r="Q116" s="6">
        <f t="shared" si="116"/>
        <v>7.2368583688668942E-2</v>
      </c>
      <c r="R116" s="6">
        <f t="shared" si="116"/>
        <v>7.4358007151201971E-2</v>
      </c>
      <c r="S116" s="6">
        <f t="shared" si="116"/>
        <v>7.6283786997400044E-2</v>
      </c>
      <c r="T116" s="6">
        <f t="shared" si="116"/>
        <v>7.814892917856632E-2</v>
      </c>
      <c r="U116" s="6">
        <f t="shared" si="116"/>
        <v>7.9956253281302792E-2</v>
      </c>
      <c r="V116" s="6">
        <f t="shared" si="116"/>
        <v>7.9392659071988045E-2</v>
      </c>
      <c r="W116" s="6">
        <f t="shared" si="116"/>
        <v>7.8847722153449568E-2</v>
      </c>
      <c r="X116" s="6">
        <f t="shared" si="116"/>
        <v>7.8320531160842463E-2</v>
      </c>
      <c r="Y116" s="6">
        <f t="shared" si="116"/>
        <v>7.7487296715105708E-2</v>
      </c>
      <c r="Z116" s="6">
        <f t="shared" si="116"/>
        <v>7.6989990610649844E-2</v>
      </c>
      <c r="AA116" s="6">
        <f t="shared" si="116"/>
        <v>7.6510505817296279E-2</v>
      </c>
      <c r="AB116" s="6">
        <f t="shared" si="116"/>
        <v>7.6051084827658044E-2</v>
      </c>
      <c r="AC116" s="6">
        <f t="shared" si="116"/>
        <v>7.5604970550568959E-2</v>
      </c>
      <c r="AD116" s="6">
        <f t="shared" si="116"/>
        <v>7.5172968161134973E-2</v>
      </c>
      <c r="AE116" s="6">
        <f t="shared" si="116"/>
        <v>7.4756360877757846E-2</v>
      </c>
      <c r="AF116" s="6">
        <f t="shared" si="116"/>
        <v>7.5295196726739122E-2</v>
      </c>
      <c r="AG116" s="6">
        <f t="shared" si="116"/>
        <v>7.5828720997514171E-2</v>
      </c>
      <c r="AH116" s="6">
        <f t="shared" si="116"/>
        <v>7.6362001297867285E-2</v>
      </c>
      <c r="AI116" s="6">
        <f t="shared" si="116"/>
        <v>7.689554577173309E-2</v>
      </c>
      <c r="AJ116" s="6">
        <f t="shared" si="116"/>
        <v>7.7431733763727556E-2</v>
      </c>
      <c r="AK116" s="6">
        <f t="shared" si="116"/>
        <v>7.7964658754226396E-2</v>
      </c>
      <c r="AL116" s="6">
        <f t="shared" ref="AL116:BV116" si="117">AL100/SUM(AL$92:AL$106)</f>
        <v>7.8496941280468371E-2</v>
      </c>
      <c r="AM116" s="6">
        <f t="shared" si="117"/>
        <v>7.9027732807225734E-2</v>
      </c>
      <c r="AN116" s="6">
        <f t="shared" si="117"/>
        <v>7.8388795327856531E-2</v>
      </c>
      <c r="AO116" s="6">
        <f t="shared" si="117"/>
        <v>7.7764861546718536E-2</v>
      </c>
      <c r="AP116" s="6">
        <f t="shared" si="117"/>
        <v>7.7160287595270674E-2</v>
      </c>
      <c r="AQ116" s="6">
        <f t="shared" si="117"/>
        <v>7.6572263374453178E-2</v>
      </c>
      <c r="AR116" s="6">
        <f t="shared" si="117"/>
        <v>7.5999971689215087E-2</v>
      </c>
      <c r="AS116" s="6">
        <f t="shared" si="117"/>
        <v>7.5711343379883181E-2</v>
      </c>
      <c r="AT116" s="6">
        <f t="shared" si="117"/>
        <v>7.5426511049156583E-2</v>
      </c>
      <c r="AU116" s="6">
        <f t="shared" si="117"/>
        <v>7.5139362504353338E-2</v>
      </c>
      <c r="AV116" s="6">
        <f t="shared" si="117"/>
        <v>7.485072902238897E-2</v>
      </c>
      <c r="AW116" s="6">
        <f t="shared" si="117"/>
        <v>7.8603126605748849E-2</v>
      </c>
      <c r="AX116" s="6">
        <f t="shared" si="117"/>
        <v>7.8070847566867121E-2</v>
      </c>
      <c r="AY116" s="6">
        <f t="shared" si="117"/>
        <v>7.753182200369671E-2</v>
      </c>
      <c r="AZ116" s="6">
        <f t="shared" si="117"/>
        <v>7.6990073634701409E-2</v>
      </c>
      <c r="BA116" s="6">
        <f t="shared" si="117"/>
        <v>8.0210514886088213E-2</v>
      </c>
      <c r="BB116" s="6">
        <f t="shared" si="117"/>
        <v>7.9779319427701043E-2</v>
      </c>
      <c r="BC116" s="6">
        <f t="shared" si="117"/>
        <v>7.9531125004101227E-2</v>
      </c>
      <c r="BD116" s="6">
        <f t="shared" si="117"/>
        <v>7.909581143235872E-2</v>
      </c>
      <c r="BE116" s="6">
        <f t="shared" si="117"/>
        <v>7.8662822143523728E-2</v>
      </c>
      <c r="BF116" s="6">
        <f t="shared" si="117"/>
        <v>7.8222723075192249E-2</v>
      </c>
      <c r="BG116" s="6">
        <f t="shared" si="117"/>
        <v>7.778494132359641E-2</v>
      </c>
      <c r="BH116" s="6">
        <f t="shared" si="117"/>
        <v>7.7349458634245125E-2</v>
      </c>
      <c r="BI116" s="6">
        <f t="shared" si="117"/>
        <v>7.6916256943876202E-2</v>
      </c>
      <c r="BJ116" s="6">
        <f t="shared" si="117"/>
        <v>7.6485318377959202E-2</v>
      </c>
      <c r="BK116" s="6">
        <f t="shared" si="117"/>
        <v>7.6056625248236462E-2</v>
      </c>
      <c r="BL116" s="6">
        <f t="shared" si="117"/>
        <v>7.5630160050303305E-2</v>
      </c>
      <c r="BM116" s="6">
        <f t="shared" si="117"/>
        <v>7.5267062271761775E-2</v>
      </c>
      <c r="BN116" s="6">
        <f t="shared" si="117"/>
        <v>7.4906614799488569E-2</v>
      </c>
      <c r="BO116" s="6">
        <f t="shared" si="117"/>
        <v>7.4548788721513382E-2</v>
      </c>
      <c r="BP116" s="6">
        <f t="shared" si="117"/>
        <v>7.4193555544873294E-2</v>
      </c>
      <c r="BQ116" s="6">
        <f t="shared" si="117"/>
        <v>7.3840887188049611E-2</v>
      </c>
      <c r="BR116" s="6">
        <f t="shared" si="117"/>
        <v>7.3490755973567926E-2</v>
      </c>
      <c r="BS116" s="6">
        <f t="shared" si="117"/>
        <v>7.3143134620757166E-2</v>
      </c>
      <c r="BT116" s="6">
        <f t="shared" si="117"/>
        <v>7.2797996238664134E-2</v>
      </c>
      <c r="BU116" s="6">
        <f t="shared" si="117"/>
        <v>7.2455314319118905E-2</v>
      </c>
      <c r="BV116" s="6">
        <f t="shared" si="117"/>
        <v>7.2115062729948179E-2</v>
      </c>
    </row>
    <row r="117" spans="1:74" x14ac:dyDescent="0.35">
      <c r="A117" s="289"/>
      <c r="B117" s="78" t="s">
        <v>228</v>
      </c>
      <c r="C117" s="63" t="s">
        <v>0</v>
      </c>
      <c r="D117" s="40" t="s">
        <v>35</v>
      </c>
      <c r="E117" s="106" t="s">
        <v>5</v>
      </c>
      <c r="F117" s="223">
        <f t="shared" ref="F117:AK117" si="118">F101/SUM(F$92:F$106)</f>
        <v>5.2445072834908221E-2</v>
      </c>
      <c r="G117" s="223">
        <f t="shared" si="118"/>
        <v>5.5064128780677762E-2</v>
      </c>
      <c r="H117" s="6">
        <f t="shared" si="118"/>
        <v>5.7577501315681873E-2</v>
      </c>
      <c r="I117" s="6">
        <f t="shared" si="118"/>
        <v>5.9991460693182459E-2</v>
      </c>
      <c r="J117" s="6">
        <f t="shared" si="118"/>
        <v>6.2311790762670786E-2</v>
      </c>
      <c r="K117" s="6">
        <f t="shared" si="118"/>
        <v>6.4543835237470662E-2</v>
      </c>
      <c r="L117" s="6">
        <f t="shared" si="118"/>
        <v>6.6692538779671337E-2</v>
      </c>
      <c r="M117" s="6">
        <f t="shared" si="118"/>
        <v>6.5039619304901902E-2</v>
      </c>
      <c r="N117" s="6">
        <f t="shared" si="118"/>
        <v>6.3444175076808773E-2</v>
      </c>
      <c r="O117" s="6">
        <f t="shared" si="118"/>
        <v>6.1903259533945994E-2</v>
      </c>
      <c r="P117" s="6">
        <f t="shared" si="118"/>
        <v>6.0414124144414473E-2</v>
      </c>
      <c r="Q117" s="6">
        <f t="shared" si="118"/>
        <v>5.8974202044547258E-2</v>
      </c>
      <c r="R117" s="6">
        <f t="shared" si="118"/>
        <v>5.7581093273361937E-2</v>
      </c>
      <c r="S117" s="6">
        <f t="shared" si="118"/>
        <v>5.6232551424108622E-2</v>
      </c>
      <c r="T117" s="6">
        <f t="shared" si="118"/>
        <v>5.4926471556737279E-2</v>
      </c>
      <c r="U117" s="6">
        <f t="shared" si="118"/>
        <v>5.3660879234481172E-2</v>
      </c>
      <c r="V117" s="6">
        <f t="shared" si="118"/>
        <v>5.251636975826298E-2</v>
      </c>
      <c r="W117" s="6">
        <f t="shared" si="118"/>
        <v>5.1409748261980033E-2</v>
      </c>
      <c r="X117" s="6">
        <f t="shared" si="118"/>
        <v>5.0339164006777973E-2</v>
      </c>
      <c r="Y117" s="6">
        <f t="shared" si="118"/>
        <v>4.909826271200303E-2</v>
      </c>
      <c r="Z117" s="6">
        <f t="shared" si="118"/>
        <v>4.8095611967893998E-2</v>
      </c>
      <c r="AA117" s="6">
        <f t="shared" si="118"/>
        <v>4.7125647263327249E-2</v>
      </c>
      <c r="AB117" s="6">
        <f t="shared" si="118"/>
        <v>4.6188664994215992E-2</v>
      </c>
      <c r="AC117" s="6">
        <f t="shared" si="118"/>
        <v>4.527953530266117E-2</v>
      </c>
      <c r="AD117" s="6">
        <f t="shared" si="118"/>
        <v>4.4397858218359808E-2</v>
      </c>
      <c r="AE117" s="6">
        <f t="shared" si="118"/>
        <v>4.3543517701492555E-2</v>
      </c>
      <c r="AF117" s="6">
        <f t="shared" si="118"/>
        <v>4.3121316196966152E-2</v>
      </c>
      <c r="AG117" s="6">
        <f t="shared" si="118"/>
        <v>4.2704142175639066E-2</v>
      </c>
      <c r="AH117" s="6">
        <f t="shared" si="118"/>
        <v>4.2294653237672425E-2</v>
      </c>
      <c r="AI117" s="6">
        <f t="shared" si="118"/>
        <v>4.1892846443231609E-2</v>
      </c>
      <c r="AJ117" s="6">
        <f t="shared" si="118"/>
        <v>4.1499717236873623E-2</v>
      </c>
      <c r="AK117" s="6">
        <f t="shared" si="118"/>
        <v>4.1111822932759369E-2</v>
      </c>
      <c r="AL117" s="6">
        <f t="shared" ref="AL117:BV117" si="119">AL101/SUM(AL$92:AL$106)</f>
        <v>4.0730360098182247E-2</v>
      </c>
      <c r="AM117" s="6">
        <f t="shared" si="119"/>
        <v>4.0354675091236934E-2</v>
      </c>
      <c r="AN117" s="6">
        <f t="shared" si="119"/>
        <v>4.0010970329472928E-2</v>
      </c>
      <c r="AO117" s="6">
        <f t="shared" si="119"/>
        <v>3.9675418582713375E-2</v>
      </c>
      <c r="AP117" s="6">
        <f t="shared" si="119"/>
        <v>3.9350222439878214E-2</v>
      </c>
      <c r="AQ117" s="6">
        <f t="shared" si="119"/>
        <v>3.903392811800812E-2</v>
      </c>
      <c r="AR117" s="6">
        <f t="shared" si="119"/>
        <v>3.8726100223803864E-2</v>
      </c>
      <c r="AS117" s="6">
        <f t="shared" si="119"/>
        <v>3.9313683162184962E-2</v>
      </c>
      <c r="AT117" s="6">
        <f t="shared" si="119"/>
        <v>3.9898189399205149E-2</v>
      </c>
      <c r="AU117" s="6">
        <f t="shared" si="119"/>
        <v>4.0476431660578786E-2</v>
      </c>
      <c r="AV117" s="6">
        <f t="shared" si="119"/>
        <v>4.1048792941783041E-2</v>
      </c>
      <c r="AW117" s="6">
        <f t="shared" si="119"/>
        <v>4.387151252413888E-2</v>
      </c>
      <c r="AX117" s="6">
        <f t="shared" si="119"/>
        <v>4.4370137402953633E-2</v>
      </c>
      <c r="AY117" s="6">
        <f t="shared" si="119"/>
        <v>4.486786998119776E-2</v>
      </c>
      <c r="AZ117" s="6">
        <f t="shared" si="119"/>
        <v>4.5366947593484808E-2</v>
      </c>
      <c r="BA117" s="6">
        <f t="shared" si="119"/>
        <v>4.8126308931652935E-2</v>
      </c>
      <c r="BB117" s="6">
        <f t="shared" si="119"/>
        <v>4.8024202258375268E-2</v>
      </c>
      <c r="BC117" s="6">
        <f t="shared" si="119"/>
        <v>4.8031841477907795E-2</v>
      </c>
      <c r="BD117" s="6">
        <f t="shared" si="119"/>
        <v>4.7926045513304358E-2</v>
      </c>
      <c r="BE117" s="6">
        <f t="shared" si="119"/>
        <v>4.7820859081213418E-2</v>
      </c>
      <c r="BF117" s="6">
        <f t="shared" si="119"/>
        <v>4.7710534897970426E-2</v>
      </c>
      <c r="BG117" s="6">
        <f t="shared" si="119"/>
        <v>4.7600791620470158E-2</v>
      </c>
      <c r="BH117" s="6">
        <f t="shared" si="119"/>
        <v>4.7491624672670672E-2</v>
      </c>
      <c r="BI117" s="6">
        <f t="shared" si="119"/>
        <v>4.7383029526467252E-2</v>
      </c>
      <c r="BJ117" s="6">
        <f t="shared" si="119"/>
        <v>4.7275001701066577E-2</v>
      </c>
      <c r="BK117" s="6">
        <f t="shared" si="119"/>
        <v>4.7167536762370253E-2</v>
      </c>
      <c r="BL117" s="6">
        <f t="shared" si="119"/>
        <v>4.706063032236818E-2</v>
      </c>
      <c r="BM117" s="6">
        <f t="shared" si="119"/>
        <v>4.7227168885382885E-2</v>
      </c>
      <c r="BN117" s="6">
        <f t="shared" si="119"/>
        <v>4.7392491857932491E-2</v>
      </c>
      <c r="BO117" s="6">
        <f t="shared" si="119"/>
        <v>4.7556612500792052E-2</v>
      </c>
      <c r="BP117" s="6">
        <f t="shared" si="119"/>
        <v>4.7719543882554845E-2</v>
      </c>
      <c r="BQ117" s="6">
        <f t="shared" si="119"/>
        <v>4.7881298883100491E-2</v>
      </c>
      <c r="BR117" s="6">
        <f t="shared" si="119"/>
        <v>4.8041890196990039E-2</v>
      </c>
      <c r="BS117" s="6">
        <f t="shared" si="119"/>
        <v>4.8201330336786107E-2</v>
      </c>
      <c r="BT117" s="6">
        <f t="shared" si="119"/>
        <v>4.8359631636303323E-2</v>
      </c>
      <c r="BU117" s="6">
        <f t="shared" si="119"/>
        <v>4.8516806253789006E-2</v>
      </c>
      <c r="BV117" s="6">
        <f t="shared" si="119"/>
        <v>4.867286617503528E-2</v>
      </c>
    </row>
    <row r="118" spans="1:74" x14ac:dyDescent="0.35">
      <c r="A118" s="289"/>
      <c r="B118" s="78" t="s">
        <v>228</v>
      </c>
      <c r="C118" s="63" t="s">
        <v>0</v>
      </c>
      <c r="D118" s="40" t="s">
        <v>35</v>
      </c>
      <c r="E118" s="106" t="s">
        <v>6</v>
      </c>
      <c r="F118" s="223">
        <f t="shared" ref="F118:AK118" si="120">F102/SUM(F$92:F$106)</f>
        <v>2.1657005523343795E-2</v>
      </c>
      <c r="G118" s="223">
        <f t="shared" si="120"/>
        <v>2.2909036177058643E-2</v>
      </c>
      <c r="H118" s="6">
        <f t="shared" si="120"/>
        <v>2.4110545241083144E-2</v>
      </c>
      <c r="I118" s="6">
        <f t="shared" si="120"/>
        <v>2.5264530188344476E-2</v>
      </c>
      <c r="J118" s="6">
        <f t="shared" si="120"/>
        <v>2.6373755968125336E-2</v>
      </c>
      <c r="K118" s="6">
        <f t="shared" si="120"/>
        <v>2.7440777124132888E-2</v>
      </c>
      <c r="L118" s="6">
        <f t="shared" si="120"/>
        <v>2.8467957435010006E-2</v>
      </c>
      <c r="M118" s="6">
        <f t="shared" si="120"/>
        <v>2.9649351989678632E-2</v>
      </c>
      <c r="N118" s="6">
        <f t="shared" si="120"/>
        <v>3.078966714242411E-2</v>
      </c>
      <c r="O118" s="6">
        <f t="shared" si="120"/>
        <v>3.1891008895201918E-2</v>
      </c>
      <c r="P118" s="6">
        <f t="shared" si="120"/>
        <v>3.2955341711900669E-2</v>
      </c>
      <c r="Q118" s="6">
        <f t="shared" si="120"/>
        <v>3.3984500212297951E-2</v>
      </c>
      <c r="R118" s="6">
        <f t="shared" si="120"/>
        <v>3.4980199725469792E-2</v>
      </c>
      <c r="S118" s="6">
        <f t="shared" si="120"/>
        <v>3.5944045830358609E-2</v>
      </c>
      <c r="T118" s="6">
        <f t="shared" si="120"/>
        <v>3.6877542995119569E-2</v>
      </c>
      <c r="U118" s="6">
        <f t="shared" si="120"/>
        <v>3.7782102413026618E-2</v>
      </c>
      <c r="V118" s="6">
        <f t="shared" si="120"/>
        <v>3.7703263786391238E-2</v>
      </c>
      <c r="W118" s="6">
        <f t="shared" si="120"/>
        <v>3.7627035043174141E-2</v>
      </c>
      <c r="X118" s="6">
        <f t="shared" si="120"/>
        <v>3.7553288696698793E-2</v>
      </c>
      <c r="Y118" s="6">
        <f t="shared" si="120"/>
        <v>3.7326343984536152E-2</v>
      </c>
      <c r="Z118" s="6">
        <f t="shared" si="120"/>
        <v>3.7255005425819984E-2</v>
      </c>
      <c r="AA118" s="6">
        <f t="shared" si="120"/>
        <v>3.7187017189595321E-2</v>
      </c>
      <c r="AB118" s="6">
        <f t="shared" si="120"/>
        <v>3.7123734635660703E-2</v>
      </c>
      <c r="AC118" s="6">
        <f t="shared" si="120"/>
        <v>3.7062110376722524E-2</v>
      </c>
      <c r="AD118" s="6">
        <f t="shared" si="120"/>
        <v>3.7002754956641487E-2</v>
      </c>
      <c r="AE118" s="6">
        <f t="shared" si="120"/>
        <v>3.6946513838939425E-2</v>
      </c>
      <c r="AF118" s="6">
        <f t="shared" si="120"/>
        <v>3.7237147857877663E-2</v>
      </c>
      <c r="AG118" s="6">
        <f t="shared" si="120"/>
        <v>3.7524888339974728E-2</v>
      </c>
      <c r="AH118" s="6">
        <f t="shared" si="120"/>
        <v>3.7812249548856598E-2</v>
      </c>
      <c r="AI118" s="6">
        <f t="shared" si="120"/>
        <v>3.8099492501914481E-2</v>
      </c>
      <c r="AJ118" s="6">
        <f t="shared" si="120"/>
        <v>3.8387806037421375E-2</v>
      </c>
      <c r="AK118" s="6">
        <f t="shared" si="120"/>
        <v>3.867427107771098E-2</v>
      </c>
      <c r="AL118" s="6">
        <f t="shared" ref="AL118:BV118" si="121">AL102/SUM(AL$92:AL$106)</f>
        <v>3.8960193660606282E-2</v>
      </c>
      <c r="AM118" s="6">
        <f t="shared" si="121"/>
        <v>3.9245159686324166E-2</v>
      </c>
      <c r="AN118" s="6">
        <f t="shared" si="121"/>
        <v>3.872663800524237E-2</v>
      </c>
      <c r="AO118" s="6">
        <f t="shared" si="121"/>
        <v>3.8221239186707445E-2</v>
      </c>
      <c r="AP118" s="6">
        <f t="shared" si="121"/>
        <v>3.7730874654684332E-2</v>
      </c>
      <c r="AQ118" s="6">
        <f t="shared" si="121"/>
        <v>3.7253931562403197E-2</v>
      </c>
      <c r="AR118" s="6">
        <f t="shared" si="121"/>
        <v>3.678979521261367E-2</v>
      </c>
      <c r="AS118" s="6">
        <f t="shared" si="121"/>
        <v>3.6099645984085126E-2</v>
      </c>
      <c r="AT118" s="6">
        <f t="shared" si="121"/>
        <v>3.5415088698493399E-2</v>
      </c>
      <c r="AU118" s="6">
        <f t="shared" si="121"/>
        <v>3.4733219117832913E-2</v>
      </c>
      <c r="AV118" s="6">
        <f t="shared" si="121"/>
        <v>3.4054470051571153E-2</v>
      </c>
      <c r="AW118" s="6">
        <f t="shared" si="121"/>
        <v>3.5188609003736396E-2</v>
      </c>
      <c r="AX118" s="6">
        <f t="shared" si="121"/>
        <v>3.5277088439469945E-2</v>
      </c>
      <c r="AY118" s="6">
        <f t="shared" si="121"/>
        <v>3.5363727539632822E-2</v>
      </c>
      <c r="AZ118" s="6">
        <f t="shared" si="121"/>
        <v>3.5450324145145866E-2</v>
      </c>
      <c r="BA118" s="6">
        <f t="shared" si="121"/>
        <v>3.7287050163262635E-2</v>
      </c>
      <c r="BB118" s="6">
        <f t="shared" si="121"/>
        <v>3.6797513772846541E-2</v>
      </c>
      <c r="BC118" s="6">
        <f t="shared" si="121"/>
        <v>3.6393149156708111E-2</v>
      </c>
      <c r="BD118" s="6">
        <f t="shared" si="121"/>
        <v>3.5903947497495689E-2</v>
      </c>
      <c r="BE118" s="6">
        <f t="shared" si="121"/>
        <v>3.5417275422296182E-2</v>
      </c>
      <c r="BF118" s="6">
        <f t="shared" si="121"/>
        <v>3.4928907677106567E-2</v>
      </c>
      <c r="BG118" s="6">
        <f t="shared" si="121"/>
        <v>3.4443111404638849E-2</v>
      </c>
      <c r="BH118" s="6">
        <f t="shared" si="121"/>
        <v>3.3959866348306653E-2</v>
      </c>
      <c r="BI118" s="6">
        <f t="shared" si="121"/>
        <v>3.3479152463726382E-2</v>
      </c>
      <c r="BJ118" s="6">
        <f t="shared" si="121"/>
        <v>3.3000949915945391E-2</v>
      </c>
      <c r="BK118" s="6">
        <f t="shared" si="121"/>
        <v>3.252523907671389E-2</v>
      </c>
      <c r="BL118" s="6">
        <f t="shared" si="121"/>
        <v>3.2052000521799413E-2</v>
      </c>
      <c r="BM118" s="6">
        <f t="shared" si="121"/>
        <v>3.1927628267006812E-2</v>
      </c>
      <c r="BN118" s="6">
        <f t="shared" si="121"/>
        <v>3.1804163824340738E-2</v>
      </c>
      <c r="BO118" s="6">
        <f t="shared" si="121"/>
        <v>3.1681597290554357E-2</v>
      </c>
      <c r="BP118" s="6">
        <f t="shared" si="121"/>
        <v>3.1559918905923828E-2</v>
      </c>
      <c r="BQ118" s="6">
        <f t="shared" si="121"/>
        <v>3.1439119051657721E-2</v>
      </c>
      <c r="BR118" s="6">
        <f t="shared" si="121"/>
        <v>3.1319188247362309E-2</v>
      </c>
      <c r="BS118" s="6">
        <f t="shared" si="121"/>
        <v>3.1200117148561333E-2</v>
      </c>
      <c r="BT118" s="6">
        <f t="shared" si="121"/>
        <v>3.1081896544268999E-2</v>
      </c>
      <c r="BU118" s="6">
        <f t="shared" si="121"/>
        <v>3.0964517354614644E-2</v>
      </c>
      <c r="BV118" s="6">
        <f t="shared" si="121"/>
        <v>3.0847970628518129E-2</v>
      </c>
    </row>
    <row r="119" spans="1:74" x14ac:dyDescent="0.35">
      <c r="A119" s="289"/>
      <c r="E119" s="106"/>
      <c r="F119" s="223"/>
      <c r="G119" s="223"/>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row>
    <row r="120" spans="1:74" x14ac:dyDescent="0.35">
      <c r="A120" s="289"/>
      <c r="B120" s="78" t="s">
        <v>228</v>
      </c>
      <c r="C120" s="63" t="s">
        <v>2</v>
      </c>
      <c r="D120" s="40" t="s">
        <v>35</v>
      </c>
      <c r="E120" s="106" t="s">
        <v>4</v>
      </c>
      <c r="F120" s="223">
        <f t="shared" ref="F120:AK120" si="122">F104/SUM(F$92:F$106)</f>
        <v>6.7317619449573221E-2</v>
      </c>
      <c r="G120" s="223">
        <f t="shared" si="122"/>
        <v>7.042432811367777E-2</v>
      </c>
      <c r="H120" s="6">
        <f t="shared" si="122"/>
        <v>7.3405675741334178E-2</v>
      </c>
      <c r="I120" s="6">
        <f t="shared" si="122"/>
        <v>7.626910006985578E-2</v>
      </c>
      <c r="J120" s="6">
        <f t="shared" si="122"/>
        <v>7.9021461867284232E-2</v>
      </c>
      <c r="K120" s="6">
        <f t="shared" si="122"/>
        <v>8.1669099814738674E-2</v>
      </c>
      <c r="L120" s="6">
        <f t="shared" si="122"/>
        <v>8.4217879241129723E-2</v>
      </c>
      <c r="M120" s="6">
        <f t="shared" si="122"/>
        <v>8.6643098399315485E-2</v>
      </c>
      <c r="N120" s="6">
        <f t="shared" si="122"/>
        <v>8.8983987938611578E-2</v>
      </c>
      <c r="O120" s="6">
        <f t="shared" si="122"/>
        <v>9.1244871153275509E-2</v>
      </c>
      <c r="P120" s="6">
        <f t="shared" si="122"/>
        <v>9.3429780781934729E-2</v>
      </c>
      <c r="Q120" s="6">
        <f t="shared" si="122"/>
        <v>9.5542483013470333E-2</v>
      </c>
      <c r="R120" s="6">
        <f t="shared" si="122"/>
        <v>9.7586499151512796E-2</v>
      </c>
      <c r="S120" s="6">
        <f t="shared" si="122"/>
        <v>9.9565125199754537E-2</v>
      </c>
      <c r="T120" s="6">
        <f t="shared" si="122"/>
        <v>0.10148144959717238</v>
      </c>
      <c r="U120" s="6">
        <f t="shared" si="122"/>
        <v>0.10333836930393277</v>
      </c>
      <c r="V120" s="6">
        <f t="shared" si="122"/>
        <v>0.10585558409985692</v>
      </c>
      <c r="W120" s="6">
        <f t="shared" si="122"/>
        <v>0.10828946871314706</v>
      </c>
      <c r="X120" s="6">
        <f t="shared" si="122"/>
        <v>0.11064409362755402</v>
      </c>
      <c r="Y120" s="6">
        <f t="shared" si="122"/>
        <v>0.11245460213654891</v>
      </c>
      <c r="Z120" s="6">
        <f t="shared" si="122"/>
        <v>0.11464506199956856</v>
      </c>
      <c r="AA120" s="6">
        <f t="shared" si="122"/>
        <v>0.11677076836765835</v>
      </c>
      <c r="AB120" s="6">
        <f t="shared" si="122"/>
        <v>0.11883973872830728</v>
      </c>
      <c r="AC120" s="6">
        <f t="shared" si="122"/>
        <v>0.12084576011236957</v>
      </c>
      <c r="AD120" s="6">
        <f t="shared" si="122"/>
        <v>0.1227938561228189</v>
      </c>
      <c r="AE120" s="6">
        <f t="shared" si="122"/>
        <v>0.12468982448871342</v>
      </c>
      <c r="AF120" s="6">
        <f t="shared" si="122"/>
        <v>0.12486574842616094</v>
      </c>
      <c r="AG120" s="6">
        <f t="shared" si="122"/>
        <v>0.12504078826028672</v>
      </c>
      <c r="AH120" s="6">
        <f t="shared" si="122"/>
        <v>0.12522310765025796</v>
      </c>
      <c r="AI120" s="6">
        <f t="shared" si="122"/>
        <v>0.12541326060821428</v>
      </c>
      <c r="AJ120" s="6">
        <f t="shared" si="122"/>
        <v>0.12561483232141227</v>
      </c>
      <c r="AK120" s="6">
        <f t="shared" si="122"/>
        <v>0.12581796875445775</v>
      </c>
      <c r="AL120" s="6">
        <f t="shared" ref="AL120:BV120" si="123">AL104/SUM(AL$92:AL$106)</f>
        <v>0.12602671693639445</v>
      </c>
      <c r="AM120" s="6">
        <f t="shared" si="123"/>
        <v>0.12623950502517778</v>
      </c>
      <c r="AN120" s="6">
        <f t="shared" si="123"/>
        <v>0.12828041419822231</v>
      </c>
      <c r="AO120" s="6">
        <f t="shared" si="123"/>
        <v>0.13025899307855246</v>
      </c>
      <c r="AP120" s="6">
        <f t="shared" si="123"/>
        <v>0.13218603166559637</v>
      </c>
      <c r="AQ120" s="6">
        <f t="shared" si="123"/>
        <v>0.134060347997082</v>
      </c>
      <c r="AR120" s="6">
        <f t="shared" si="123"/>
        <v>0.13588381466735031</v>
      </c>
      <c r="AS120" s="6">
        <f t="shared" si="123"/>
        <v>0.13460519476128524</v>
      </c>
      <c r="AT120" s="6">
        <f t="shared" si="123"/>
        <v>0.13333856320980725</v>
      </c>
      <c r="AU120" s="6">
        <f t="shared" si="123"/>
        <v>0.13207306729148063</v>
      </c>
      <c r="AV120" s="6">
        <f t="shared" si="123"/>
        <v>0.13081023541136994</v>
      </c>
      <c r="AW120" s="6">
        <f t="shared" si="123"/>
        <v>0.12600368305101387</v>
      </c>
      <c r="AX120" s="6">
        <f t="shared" si="123"/>
        <v>0.12481178321774034</v>
      </c>
      <c r="AY120" s="6">
        <f t="shared" si="123"/>
        <v>0.12360784568810869</v>
      </c>
      <c r="AZ120" s="6">
        <f t="shared" si="123"/>
        <v>0.12239832423091909</v>
      </c>
      <c r="BA120" s="6">
        <f t="shared" si="123"/>
        <v>0.12153783342663102</v>
      </c>
      <c r="BB120" s="6">
        <f t="shared" si="123"/>
        <v>0.12088369489397956</v>
      </c>
      <c r="BC120" s="6">
        <f t="shared" si="123"/>
        <v>0.12050684632835786</v>
      </c>
      <c r="BD120" s="6">
        <f t="shared" si="123"/>
        <v>0.119846473919079</v>
      </c>
      <c r="BE120" s="6">
        <f t="shared" si="123"/>
        <v>0.11918962723496485</v>
      </c>
      <c r="BF120" s="6">
        <f t="shared" si="123"/>
        <v>0.11852201187833407</v>
      </c>
      <c r="BG120" s="6">
        <f t="shared" si="123"/>
        <v>0.11785791181257806</v>
      </c>
      <c r="BH120" s="6">
        <f t="shared" si="123"/>
        <v>0.11719729934625307</v>
      </c>
      <c r="BI120" s="6">
        <f t="shared" si="123"/>
        <v>0.11654014707800318</v>
      </c>
      <c r="BJ120" s="6">
        <f t="shared" si="123"/>
        <v>0.11588642789277197</v>
      </c>
      <c r="BK120" s="6">
        <f t="shared" si="123"/>
        <v>0.11523611495807282</v>
      </c>
      <c r="BL120" s="6">
        <f t="shared" si="123"/>
        <v>0.11458918172031754</v>
      </c>
      <c r="BM120" s="6">
        <f t="shared" si="123"/>
        <v>0.1140390430282949</v>
      </c>
      <c r="BN120" s="6">
        <f t="shared" si="123"/>
        <v>0.11349291988280014</v>
      </c>
      <c r="BO120" s="6">
        <f t="shared" si="123"/>
        <v>0.11295076847857073</v>
      </c>
      <c r="BP120" s="6">
        <f t="shared" si="123"/>
        <v>0.11241254564519286</v>
      </c>
      <c r="BQ120" s="6">
        <f t="shared" si="123"/>
        <v>0.11187820883564238</v>
      </c>
      <c r="BR120" s="6">
        <f t="shared" si="123"/>
        <v>0.11134771611507281</v>
      </c>
      <c r="BS120" s="6">
        <f t="shared" si="123"/>
        <v>0.11082102614984465</v>
      </c>
      <c r="BT120" s="6">
        <f t="shared" si="123"/>
        <v>0.11029809819678976</v>
      </c>
      <c r="BU120" s="6">
        <f t="shared" si="123"/>
        <v>0.10977889209270485</v>
      </c>
      <c r="BV120" s="6">
        <f t="shared" si="123"/>
        <v>0.10926336824406856</v>
      </c>
    </row>
    <row r="121" spans="1:74" x14ac:dyDescent="0.35">
      <c r="A121" s="289"/>
      <c r="B121" s="78" t="s">
        <v>228</v>
      </c>
      <c r="C121" s="63" t="s">
        <v>2</v>
      </c>
      <c r="D121" s="40" t="s">
        <v>35</v>
      </c>
      <c r="E121" s="106" t="s">
        <v>5</v>
      </c>
      <c r="F121" s="223">
        <f t="shared" ref="F121:AK121" si="124">F105/SUM(F$92:F$106)</f>
        <v>3.0950629631987685E-2</v>
      </c>
      <c r="G121" s="223">
        <f t="shared" si="124"/>
        <v>3.1432021412766437E-2</v>
      </c>
      <c r="H121" s="6">
        <f t="shared" si="124"/>
        <v>3.1893988207458243E-2</v>
      </c>
      <c r="I121" s="6">
        <f t="shared" si="124"/>
        <v>3.2337682510872733E-2</v>
      </c>
      <c r="J121" s="6">
        <f t="shared" si="124"/>
        <v>3.2764167415080231E-2</v>
      </c>
      <c r="K121" s="6">
        <f t="shared" si="124"/>
        <v>3.3174425113560134E-2</v>
      </c>
      <c r="L121" s="6">
        <f t="shared" si="124"/>
        <v>3.3569364452758002E-2</v>
      </c>
      <c r="M121" s="6">
        <f t="shared" si="124"/>
        <v>3.4777055327553347E-2</v>
      </c>
      <c r="N121" s="6">
        <f t="shared" si="124"/>
        <v>3.5942752425883524E-2</v>
      </c>
      <c r="O121" s="6">
        <f t="shared" si="124"/>
        <v>3.7068608626595008E-2</v>
      </c>
      <c r="P121" s="6">
        <f t="shared" si="124"/>
        <v>3.8156632120009214E-2</v>
      </c>
      <c r="Q121" s="6">
        <f t="shared" si="124"/>
        <v>3.9208698362176143E-2</v>
      </c>
      <c r="R121" s="6">
        <f t="shared" si="124"/>
        <v>4.0226560863186857E-2</v>
      </c>
      <c r="S121" s="6">
        <f t="shared" si="124"/>
        <v>4.121186094010032E-2</v>
      </c>
      <c r="T121" s="6">
        <f t="shared" si="124"/>
        <v>4.2166136548594454E-2</v>
      </c>
      <c r="U121" s="6">
        <f t="shared" si="124"/>
        <v>4.3090830293287093E-2</v>
      </c>
      <c r="V121" s="6">
        <f t="shared" si="124"/>
        <v>4.3428256500000706E-2</v>
      </c>
      <c r="W121" s="6">
        <f t="shared" si="124"/>
        <v>4.3754512508812453E-2</v>
      </c>
      <c r="X121" s="6">
        <f t="shared" si="124"/>
        <v>4.407014395766163E-2</v>
      </c>
      <c r="Y121" s="6">
        <f t="shared" si="124"/>
        <v>4.4191488860465873E-2</v>
      </c>
      <c r="Z121" s="6">
        <f t="shared" si="124"/>
        <v>4.448316569912001E-2</v>
      </c>
      <c r="AA121" s="6">
        <f t="shared" si="124"/>
        <v>4.4767105018255544E-2</v>
      </c>
      <c r="AB121" s="6">
        <f t="shared" si="124"/>
        <v>4.5045526650002284E-2</v>
      </c>
      <c r="AC121" s="6">
        <f t="shared" si="124"/>
        <v>4.531528684153277E-2</v>
      </c>
      <c r="AD121" s="6">
        <f t="shared" si="124"/>
        <v>4.5577606349668273E-2</v>
      </c>
      <c r="AE121" s="6">
        <f t="shared" si="124"/>
        <v>4.5833994436917366E-2</v>
      </c>
      <c r="AF121" s="6">
        <f t="shared" si="124"/>
        <v>4.5156651820477726E-2</v>
      </c>
      <c r="AG121" s="6">
        <f t="shared" si="124"/>
        <v>4.4487171212568663E-2</v>
      </c>
      <c r="AH121" s="6">
        <f t="shared" si="124"/>
        <v>4.3828256924681092E-2</v>
      </c>
      <c r="AI121" s="6">
        <f t="shared" si="124"/>
        <v>4.3179811266475271E-2</v>
      </c>
      <c r="AJ121" s="6">
        <f t="shared" si="124"/>
        <v>4.2542758480873903E-2</v>
      </c>
      <c r="AK121" s="6">
        <f t="shared" si="124"/>
        <v>4.1913474061618959E-2</v>
      </c>
      <c r="AL121" s="6">
        <f t="shared" ref="AL121:BV121" si="125">AL105/SUM(AL$92:AL$106)</f>
        <v>4.1293113142233245E-2</v>
      </c>
      <c r="AM121" s="6">
        <f t="shared" si="125"/>
        <v>4.0680937256382589E-2</v>
      </c>
      <c r="AN121" s="6">
        <f t="shared" si="125"/>
        <v>4.1299653700891337E-2</v>
      </c>
      <c r="AO121" s="6">
        <f t="shared" si="125"/>
        <v>4.1899382565453801E-2</v>
      </c>
      <c r="AP121" s="6">
        <f t="shared" si="125"/>
        <v>4.2483552178172845E-2</v>
      </c>
      <c r="AQ121" s="6">
        <f t="shared" si="125"/>
        <v>4.3051739555429749E-2</v>
      </c>
      <c r="AR121" s="6">
        <f t="shared" si="125"/>
        <v>4.3604507691761663E-2</v>
      </c>
      <c r="AS121" s="6">
        <f t="shared" si="125"/>
        <v>4.3214770595360316E-2</v>
      </c>
      <c r="AT121" s="6">
        <f t="shared" si="125"/>
        <v>4.2828740228897322E-2</v>
      </c>
      <c r="AU121" s="6">
        <f t="shared" si="125"/>
        <v>4.2442931965183145E-2</v>
      </c>
      <c r="AV121" s="6">
        <f t="shared" si="125"/>
        <v>4.2057835126398692E-2</v>
      </c>
      <c r="AW121" s="6">
        <f t="shared" si="125"/>
        <v>4.0532653289137313E-2</v>
      </c>
      <c r="AX121" s="6">
        <f t="shared" si="125"/>
        <v>4.0826558343616121E-2</v>
      </c>
      <c r="AY121" s="6">
        <f t="shared" si="125"/>
        <v>4.1119036816704944E-2</v>
      </c>
      <c r="AZ121" s="6">
        <f t="shared" si="125"/>
        <v>4.1412157543242421E-2</v>
      </c>
      <c r="BA121" s="6">
        <f t="shared" si="125"/>
        <v>4.1827955659814578E-2</v>
      </c>
      <c r="BB121" s="6">
        <f t="shared" si="125"/>
        <v>4.1738934927867247E-2</v>
      </c>
      <c r="BC121" s="6">
        <f t="shared" si="125"/>
        <v>4.1745297596329639E-2</v>
      </c>
      <c r="BD121" s="6">
        <f t="shared" si="125"/>
        <v>4.1653072549674777E-2</v>
      </c>
      <c r="BE121" s="6">
        <f t="shared" si="125"/>
        <v>4.1561378653185627E-2</v>
      </c>
      <c r="BF121" s="6">
        <f t="shared" si="125"/>
        <v>4.1465220931308056E-2</v>
      </c>
      <c r="BG121" s="6">
        <f t="shared" si="125"/>
        <v>4.1369569522472706E-2</v>
      </c>
      <c r="BH121" s="6">
        <f t="shared" si="125"/>
        <v>4.1274420438236072E-2</v>
      </c>
      <c r="BI121" s="6">
        <f t="shared" si="125"/>
        <v>4.1179769731936419E-2</v>
      </c>
      <c r="BJ121" s="6">
        <f t="shared" si="125"/>
        <v>4.1085613498148252E-2</v>
      </c>
      <c r="BK121" s="6">
        <f t="shared" si="125"/>
        <v>4.0991947872145024E-2</v>
      </c>
      <c r="BL121" s="6">
        <f t="shared" si="125"/>
        <v>4.089876902937039E-2</v>
      </c>
      <c r="BM121" s="6">
        <f t="shared" si="125"/>
        <v>4.1043501944687449E-2</v>
      </c>
      <c r="BN121" s="6">
        <f t="shared" si="125"/>
        <v>4.1187178432300096E-2</v>
      </c>
      <c r="BO121" s="6">
        <f t="shared" si="125"/>
        <v>4.1329810016689963E-2</v>
      </c>
      <c r="BP121" s="6">
        <f t="shared" si="125"/>
        <v>4.1471408055320257E-2</v>
      </c>
      <c r="BQ121" s="6">
        <f t="shared" si="125"/>
        <v>4.1611983741649795E-2</v>
      </c>
      <c r="BR121" s="6">
        <f t="shared" si="125"/>
        <v>4.1751548108082952E-2</v>
      </c>
      <c r="BS121" s="6">
        <f t="shared" si="125"/>
        <v>4.1890112028856258E-2</v>
      </c>
      <c r="BT121" s="6">
        <f t="shared" si="125"/>
        <v>4.2027686222862036E-2</v>
      </c>
      <c r="BU121" s="6">
        <f t="shared" si="125"/>
        <v>4.2164281256413284E-2</v>
      </c>
      <c r="BV121" s="6">
        <f t="shared" si="125"/>
        <v>4.2299907545948236E-2</v>
      </c>
    </row>
    <row r="122" spans="1:74" x14ac:dyDescent="0.35">
      <c r="A122" s="289"/>
      <c r="B122" s="78" t="s">
        <v>228</v>
      </c>
      <c r="C122" s="63" t="s">
        <v>2</v>
      </c>
      <c r="D122" s="40" t="s">
        <v>35</v>
      </c>
      <c r="E122" s="106" t="s">
        <v>6</v>
      </c>
      <c r="F122" s="223">
        <f t="shared" ref="F122:AK122" si="126">F106/SUM(F$92:F$106)</f>
        <v>2.0891675001591687E-2</v>
      </c>
      <c r="G122" s="223">
        <f t="shared" si="126"/>
        <v>2.1868892050673182E-2</v>
      </c>
      <c r="H122" s="6">
        <f t="shared" si="126"/>
        <v>2.2806676711541334E-2</v>
      </c>
      <c r="I122" s="6">
        <f t="shared" si="126"/>
        <v>2.3707368528871516E-2</v>
      </c>
      <c r="J122" s="6">
        <f t="shared" si="126"/>
        <v>2.4573125561310173E-2</v>
      </c>
      <c r="K122" s="6">
        <f t="shared" si="126"/>
        <v>2.540594164475642E-2</v>
      </c>
      <c r="L122" s="6">
        <f t="shared" si="126"/>
        <v>2.620766172189002E-2</v>
      </c>
      <c r="M122" s="6">
        <f t="shared" si="126"/>
        <v>2.9844454609116774E-2</v>
      </c>
      <c r="N122" s="6">
        <f t="shared" si="126"/>
        <v>3.3354789086544927E-2</v>
      </c>
      <c r="O122" s="6">
        <f t="shared" si="126"/>
        <v>3.6745148249008923E-2</v>
      </c>
      <c r="P122" s="6">
        <f t="shared" si="126"/>
        <v>4.0021579482006624E-2</v>
      </c>
      <c r="Q122" s="6">
        <f t="shared" si="126"/>
        <v>4.3189730460254261E-2</v>
      </c>
      <c r="R122" s="6">
        <f t="shared" si="126"/>
        <v>4.6254881635199474E-2</v>
      </c>
      <c r="S122" s="6">
        <f t="shared" si="126"/>
        <v>4.922197560459908E-2</v>
      </c>
      <c r="T122" s="6">
        <f t="shared" si="126"/>
        <v>5.2095643707800413E-2</v>
      </c>
      <c r="U122" s="6">
        <f t="shared" si="126"/>
        <v>5.4880230147711075E-2</v>
      </c>
      <c r="V122" s="6">
        <f t="shared" si="126"/>
        <v>5.542220205441626E-2</v>
      </c>
      <c r="W122" s="6">
        <f t="shared" si="126"/>
        <v>5.5946232457662018E-2</v>
      </c>
      <c r="X122" s="6">
        <f t="shared" si="126"/>
        <v>5.6453197757763925E-2</v>
      </c>
      <c r="Y122" s="6">
        <f t="shared" si="126"/>
        <v>5.6707583399344133E-2</v>
      </c>
      <c r="Z122" s="6">
        <f t="shared" si="126"/>
        <v>5.7177028155891908E-2</v>
      </c>
      <c r="AA122" s="6">
        <f t="shared" si="126"/>
        <v>5.763358295664623E-2</v>
      </c>
      <c r="AB122" s="6">
        <f t="shared" si="126"/>
        <v>5.8080251979885596E-2</v>
      </c>
      <c r="AC122" s="6">
        <f t="shared" si="126"/>
        <v>5.8513118502295965E-2</v>
      </c>
      <c r="AD122" s="6">
        <f t="shared" si="126"/>
        <v>5.8933874996426674E-2</v>
      </c>
      <c r="AE122" s="6">
        <f t="shared" si="126"/>
        <v>5.9344586778060808E-2</v>
      </c>
      <c r="AF122" s="6">
        <f t="shared" si="126"/>
        <v>5.9465738562192325E-2</v>
      </c>
      <c r="AG122" s="6">
        <f t="shared" si="126"/>
        <v>5.9586056660602467E-2</v>
      </c>
      <c r="AH122" s="6">
        <f t="shared" si="126"/>
        <v>5.9709441421211915E-2</v>
      </c>
      <c r="AI122" s="6">
        <f t="shared" si="126"/>
        <v>5.9836171717057664E-2</v>
      </c>
      <c r="AJ122" s="6">
        <f t="shared" si="126"/>
        <v>5.9967973725681856E-2</v>
      </c>
      <c r="AK122" s="6">
        <f t="shared" si="126"/>
        <v>6.0100157657255945E-2</v>
      </c>
      <c r="AL122" s="6">
        <f t="shared" ref="AL122:BV122" si="127">AL106/SUM(AL$92:AL$106)</f>
        <v>6.0234666414423703E-2</v>
      </c>
      <c r="AM122" s="6">
        <f t="shared" si="127"/>
        <v>6.0370760002260444E-2</v>
      </c>
      <c r="AN122" s="6">
        <f t="shared" si="127"/>
        <v>6.0686010569991088E-2</v>
      </c>
      <c r="AO122" s="6">
        <f t="shared" si="127"/>
        <v>6.0990078457557453E-2</v>
      </c>
      <c r="AP122" s="6">
        <f t="shared" si="127"/>
        <v>6.1287296770100724E-2</v>
      </c>
      <c r="AQ122" s="6">
        <f t="shared" si="127"/>
        <v>6.1576386549081819E-2</v>
      </c>
      <c r="AR122" s="6">
        <f t="shared" si="127"/>
        <v>6.1857557423196777E-2</v>
      </c>
      <c r="AS122" s="6">
        <f t="shared" si="127"/>
        <v>6.0339046627955188E-2</v>
      </c>
      <c r="AT122" s="6">
        <f t="shared" si="127"/>
        <v>5.8832380605305157E-2</v>
      </c>
      <c r="AU122" s="6">
        <f t="shared" si="127"/>
        <v>5.7332711710299245E-2</v>
      </c>
      <c r="AV122" s="6">
        <f t="shared" si="127"/>
        <v>5.5840787442616752E-2</v>
      </c>
      <c r="AW122" s="6">
        <f t="shared" si="127"/>
        <v>5.2868678203222587E-2</v>
      </c>
      <c r="AX122" s="6">
        <f t="shared" si="127"/>
        <v>5.1465495847806381E-2</v>
      </c>
      <c r="AY122" s="6">
        <f t="shared" si="127"/>
        <v>5.0054001797939972E-2</v>
      </c>
      <c r="AZ122" s="6">
        <f t="shared" si="127"/>
        <v>4.8636913532213576E-2</v>
      </c>
      <c r="BA122" s="6">
        <f t="shared" si="127"/>
        <v>4.7352402633752351E-2</v>
      </c>
      <c r="BB122" s="6">
        <f t="shared" si="127"/>
        <v>4.6730444103300205E-2</v>
      </c>
      <c r="BC122" s="6">
        <f t="shared" si="127"/>
        <v>4.6216648908952301E-2</v>
      </c>
      <c r="BD122" s="6">
        <f t="shared" si="127"/>
        <v>4.5595117611629689E-2</v>
      </c>
      <c r="BE122" s="6">
        <f t="shared" si="127"/>
        <v>4.4976800121342919E-2</v>
      </c>
      <c r="BF122" s="6">
        <f t="shared" si="127"/>
        <v>4.4356330762066715E-2</v>
      </c>
      <c r="BG122" s="6">
        <f t="shared" si="127"/>
        <v>4.3739128449084716E-2</v>
      </c>
      <c r="BH122" s="6">
        <f t="shared" si="127"/>
        <v>4.3125167446481316E-2</v>
      </c>
      <c r="BI122" s="6">
        <f t="shared" si="127"/>
        <v>4.2514422287943283E-2</v>
      </c>
      <c r="BJ122" s="6">
        <f t="shared" si="127"/>
        <v>4.1906867773239077E-2</v>
      </c>
      <c r="BK122" s="6">
        <f t="shared" si="127"/>
        <v>4.1302478964752025E-2</v>
      </c>
      <c r="BL122" s="6">
        <f t="shared" si="127"/>
        <v>4.0701231184068619E-2</v>
      </c>
      <c r="BM122" s="6">
        <f t="shared" si="127"/>
        <v>4.054329708283351E-2</v>
      </c>
      <c r="BN122" s="6">
        <f t="shared" si="127"/>
        <v>4.0386515766779735E-2</v>
      </c>
      <c r="BO122" s="6">
        <f t="shared" si="127"/>
        <v>4.0230874660269811E-2</v>
      </c>
      <c r="BP122" s="6">
        <f t="shared" si="127"/>
        <v>4.0076361369918934E-2</v>
      </c>
      <c r="BQ122" s="6">
        <f t="shared" si="127"/>
        <v>3.9922963681305317E-2</v>
      </c>
      <c r="BR122" s="6">
        <f t="shared" si="127"/>
        <v>3.9770669555751467E-2</v>
      </c>
      <c r="BS122" s="6">
        <f t="shared" si="127"/>
        <v>3.9619467127174714E-2</v>
      </c>
      <c r="BT122" s="6">
        <f t="shared" si="127"/>
        <v>3.9469344699005218E-2</v>
      </c>
      <c r="BU122" s="6">
        <f t="shared" si="127"/>
        <v>3.9320290741169689E-2</v>
      </c>
      <c r="BV122" s="6">
        <f t="shared" si="127"/>
        <v>3.9172293887139491E-2</v>
      </c>
    </row>
    <row r="123" spans="1:74" x14ac:dyDescent="0.35">
      <c r="B123" s="106"/>
      <c r="C123" s="106"/>
      <c r="E123" s="106"/>
      <c r="F123" s="106"/>
      <c r="G123" s="106"/>
    </row>
    <row r="124" spans="1:74" x14ac:dyDescent="0.35">
      <c r="B124" s="106"/>
      <c r="C124" s="106"/>
      <c r="E124" s="106"/>
      <c r="F124" s="106"/>
      <c r="G124" s="106"/>
    </row>
    <row r="125" spans="1:74" x14ac:dyDescent="0.35">
      <c r="B125" s="106"/>
      <c r="C125" s="106"/>
      <c r="E125" s="106"/>
      <c r="F125" s="106"/>
      <c r="G125" s="106"/>
    </row>
    <row r="126" spans="1:74" x14ac:dyDescent="0.35">
      <c r="B126" s="106"/>
      <c r="C126" s="106"/>
      <c r="E126" s="106"/>
      <c r="F126" s="106"/>
      <c r="G126" s="106"/>
    </row>
    <row r="127" spans="1:74" x14ac:dyDescent="0.35">
      <c r="B127" s="106"/>
      <c r="C127" s="106"/>
      <c r="E127" s="106"/>
      <c r="F127" s="106"/>
      <c r="G127" s="106"/>
    </row>
    <row r="128" spans="1:74" x14ac:dyDescent="0.35">
      <c r="B128" s="106"/>
      <c r="C128" s="106"/>
      <c r="E128" s="106"/>
      <c r="F128" s="106"/>
      <c r="G128" s="106"/>
    </row>
    <row r="129" spans="2:7" x14ac:dyDescent="0.35">
      <c r="B129" s="106"/>
      <c r="C129" s="106"/>
      <c r="E129" s="106"/>
      <c r="F129" s="106"/>
      <c r="G129" s="106"/>
    </row>
    <row r="130" spans="2:7" x14ac:dyDescent="0.35">
      <c r="B130" s="106"/>
      <c r="C130" s="106"/>
      <c r="E130" s="106"/>
      <c r="F130" s="106"/>
      <c r="G130" s="106"/>
    </row>
    <row r="131" spans="2:7" x14ac:dyDescent="0.35">
      <c r="B131" s="106"/>
      <c r="C131" s="106"/>
      <c r="E131" s="106"/>
      <c r="F131" s="106"/>
      <c r="G131" s="106"/>
    </row>
    <row r="132" spans="2:7" x14ac:dyDescent="0.35">
      <c r="B132" s="106"/>
      <c r="C132" s="106"/>
      <c r="E132" s="106"/>
      <c r="F132" s="106"/>
      <c r="G132" s="106"/>
    </row>
    <row r="133" spans="2:7" x14ac:dyDescent="0.35">
      <c r="B133" s="106"/>
      <c r="C133" s="106"/>
      <c r="E133" s="106"/>
      <c r="F133" s="106"/>
      <c r="G133" s="106"/>
    </row>
    <row r="137" spans="2:7" x14ac:dyDescent="0.35">
      <c r="F137" s="1"/>
    </row>
    <row r="144" spans="2:7" x14ac:dyDescent="0.35">
      <c r="F144" s="1"/>
    </row>
    <row r="147" spans="6:6" x14ac:dyDescent="0.35">
      <c r="F147" s="1"/>
    </row>
    <row r="152" spans="6:6" x14ac:dyDescent="0.35">
      <c r="F152" s="1"/>
    </row>
  </sheetData>
  <mergeCells count="7">
    <mergeCell ref="A72:A90"/>
    <mergeCell ref="A91:A106"/>
    <mergeCell ref="A107:A122"/>
    <mergeCell ref="A3:A26"/>
    <mergeCell ref="A31:A50"/>
    <mergeCell ref="A52:A70"/>
    <mergeCell ref="A28:A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df605a-090b-42ea-a80d-c4a8ce83a7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D36D8A9A42744DA8EBDD0D706A901C" ma:contentTypeVersion="11" ma:contentTypeDescription="Create a new document." ma:contentTypeScope="" ma:versionID="7d5df0e6cdc2daa443cf7da1d3f38489">
  <xsd:schema xmlns:xsd="http://www.w3.org/2001/XMLSchema" xmlns:xs="http://www.w3.org/2001/XMLSchema" xmlns:p="http://schemas.microsoft.com/office/2006/metadata/properties" xmlns:ns2="dddf605a-090b-42ea-a80d-c4a8ce83a781" targetNamespace="http://schemas.microsoft.com/office/2006/metadata/properties" ma:root="true" ma:fieldsID="ad1b444b232b00f0b223560b5b62768a" ns2:_="">
    <xsd:import namespace="dddf605a-090b-42ea-a80d-c4a8ce83a7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f605a-090b-42ea-a80d-c4a8ce83a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6d1fd-3a9d-41b9-87db-5b8f164e01e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313BB-1B16-45CE-84E6-4EBFB4F7CA5C}">
  <ds:schemaRefs>
    <ds:schemaRef ds:uri="http://purl.org/dc/elements/1.1/"/>
    <ds:schemaRef ds:uri="dddf605a-090b-42ea-a80d-c4a8ce83a781"/>
    <ds:schemaRef ds:uri="http://schemas.microsoft.com/office/2006/documentManagement/typ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CDA19F3-2CA4-4C95-95CA-EAC49C648344}">
  <ds:schemaRefs>
    <ds:schemaRef ds:uri="http://schemas.microsoft.com/sharepoint/v3/contenttype/forms"/>
  </ds:schemaRefs>
</ds:datastoreItem>
</file>

<file path=customXml/itemProps3.xml><?xml version="1.0" encoding="utf-8"?>
<ds:datastoreItem xmlns:ds="http://schemas.openxmlformats.org/officeDocument/2006/customXml" ds:itemID="{9946FB12-182D-4A30-884A-02087DDFD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df605a-090b-42ea-a80d-c4a8ce83a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 ME</vt:lpstr>
      <vt:lpstr>Flow chart</vt:lpstr>
      <vt:lpstr>Results</vt:lpstr>
      <vt:lpstr>Scenario data</vt:lpstr>
      <vt:lpstr>Living biomass</vt:lpstr>
      <vt:lpstr>Mineral soils</vt:lpstr>
      <vt:lpstr>Organic soils</vt:lpstr>
      <vt:lpstr>Weather data</vt:lpstr>
      <vt:lpstr>Growing stock</vt:lpstr>
      <vt:lpstr>Litter input from living trees</vt:lpstr>
      <vt:lpstr>Litter input from residues</vt:lpstr>
      <vt:lpstr>Other data</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2024-10-16T16:45:20Z</dcterms:created>
  <dcterms:modified xsi:type="dcterms:W3CDTF">2025-05-03T11:56:57Z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0x0101004ED36D8A9A42744DA8EBDD0D706A901C</vt:lpwstr>
  </property>
  <property fmtid="{D5CDD505-2E9C-101B-9397-08002B2CF9AE}" pid="3" name="MediaServiceImageTags">
    <vt:lpwstr/>
  </property>
</Properties>
</file>