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Coursimault\Recherche\MYT1L\Projet MYT1L 2022- Alimentation\Article\Retour reviewers 15.04.26\Soumis aux proofs le 03.07\"/>
    </mc:Choice>
  </mc:AlternateContent>
  <bookViews>
    <workbookView xWindow="0" yWindow="660" windowWidth="29400" windowHeight="17145"/>
  </bookViews>
  <sheets>
    <sheet name="Supp table informations" sheetId="77" r:id="rId1"/>
    <sheet name="Suplementary Table 1" sheetId="75" r:id="rId2"/>
    <sheet name="Supplementary Table 2" sheetId="79" r:id="rId3"/>
    <sheet name="Supplementary Table 3" sheetId="74" r:id="rId4"/>
    <sheet name="Supplementary Table 4" sheetId="18" r:id="rId5"/>
    <sheet name="Supplementary Table 5" sheetId="41" r:id="rId6"/>
    <sheet name="Supplementary Table 6" sheetId="85" r:id="rId7"/>
    <sheet name="Supplementary Table 7" sheetId="84" r:id="rId8"/>
  </sheets>
  <definedNames>
    <definedName name="_xlnm._FilterDatabase" localSheetId="2" hidden="1">'Supplementary Table 2'!$A$2:$N$64</definedName>
    <definedName name="_xlnm._FilterDatabase" localSheetId="4" hidden="1">'Supplementary Table 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79" l="1"/>
  <c r="E47" i="79"/>
  <c r="E44" i="79"/>
  <c r="N4" i="79"/>
  <c r="N5" i="79"/>
  <c r="N6" i="79"/>
  <c r="N7" i="79"/>
  <c r="N8" i="79"/>
  <c r="N9" i="79"/>
  <c r="N10" i="79"/>
  <c r="N11" i="79"/>
  <c r="N12" i="79"/>
  <c r="N13" i="79"/>
  <c r="N14" i="79"/>
  <c r="N15" i="79"/>
  <c r="N16" i="79"/>
  <c r="N17" i="79"/>
  <c r="N18" i="79"/>
  <c r="N19" i="79"/>
  <c r="N20" i="79"/>
  <c r="N21" i="79"/>
  <c r="N22" i="79"/>
  <c r="N23" i="79"/>
  <c r="N24" i="79"/>
  <c r="N25" i="79"/>
  <c r="N26" i="79"/>
  <c r="N27" i="79"/>
  <c r="N28" i="79"/>
  <c r="N29" i="79"/>
  <c r="N30" i="79"/>
  <c r="N31" i="79"/>
  <c r="N32" i="79"/>
  <c r="N33" i="79"/>
  <c r="N34" i="79"/>
  <c r="N35" i="79"/>
  <c r="N36" i="79"/>
  <c r="N37" i="79"/>
  <c r="N38" i="79"/>
  <c r="N39" i="79"/>
  <c r="N40" i="79"/>
  <c r="N41" i="79"/>
  <c r="N42" i="79"/>
  <c r="N43" i="79"/>
  <c r="N52" i="79"/>
  <c r="N53" i="79"/>
  <c r="N54" i="79"/>
  <c r="N55" i="79"/>
  <c r="N56" i="79"/>
  <c r="N57" i="79"/>
  <c r="N58" i="79"/>
  <c r="N59" i="79"/>
  <c r="N60" i="79"/>
  <c r="N61" i="79"/>
  <c r="N62" i="79"/>
  <c r="N64" i="79"/>
  <c r="N3" i="79"/>
  <c r="Y28" i="74" a="1"/>
  <c r="Y28" i="74" s="1"/>
  <c r="Y29" i="74" a="1"/>
  <c r="Y29" i="74" s="1"/>
  <c r="Y27" i="74" a="1"/>
  <c r="Y27" i="74" s="1"/>
  <c r="AC26" i="74" l="1"/>
  <c r="AA26" i="74"/>
  <c r="Y26" i="74"/>
  <c r="Z26" i="74"/>
  <c r="Y50" i="74" l="1"/>
  <c r="Y37" i="74"/>
  <c r="K4" i="79"/>
  <c r="AB26" i="74" l="1"/>
  <c r="AC3" i="74" l="1"/>
  <c r="AC47" i="74"/>
  <c r="Y45" i="74"/>
  <c r="Z47" i="74"/>
  <c r="AB47" i="74"/>
  <c r="AC48" i="74"/>
  <c r="AB48" i="74"/>
  <c r="AC42" i="74"/>
  <c r="AB42" i="74"/>
  <c r="AC34" i="74"/>
  <c r="AC35" i="74"/>
  <c r="AC36" i="74"/>
  <c r="AC33" i="74"/>
  <c r="AB34" i="74"/>
  <c r="AB35" i="74"/>
  <c r="AB36" i="74"/>
  <c r="AB33" i="74"/>
  <c r="AC31" i="74"/>
  <c r="AC32" i="74"/>
  <c r="AC30" i="74"/>
  <c r="AC20" i="74"/>
  <c r="AC21" i="74"/>
  <c r="AC22" i="74"/>
  <c r="AC23" i="74"/>
  <c r="AC24" i="74"/>
  <c r="AC13" i="74"/>
  <c r="AC14" i="74"/>
  <c r="AC15" i="74"/>
  <c r="AC16" i="74"/>
  <c r="AC17" i="74"/>
  <c r="AC18" i="74"/>
  <c r="AC19" i="74"/>
  <c r="AC12" i="74"/>
  <c r="AC9" i="74"/>
  <c r="AC10" i="74"/>
  <c r="AC11" i="74"/>
  <c r="AC8" i="74"/>
  <c r="AB13" i="74"/>
  <c r="AB14" i="74"/>
  <c r="AB15" i="74"/>
  <c r="AB16" i="74"/>
  <c r="AB17" i="74"/>
  <c r="AB18" i="74"/>
  <c r="AB19" i="74"/>
  <c r="AB20" i="74"/>
  <c r="AB21" i="74"/>
  <c r="AB22" i="74"/>
  <c r="AB23" i="74"/>
  <c r="AB24" i="74"/>
  <c r="AB12" i="74"/>
  <c r="AB9" i="74"/>
  <c r="AB10" i="74"/>
  <c r="AB11" i="74"/>
  <c r="AB8" i="74"/>
  <c r="AA48" i="74"/>
  <c r="AA42" i="74"/>
  <c r="AA30" i="74"/>
  <c r="AA31" i="74"/>
  <c r="AA32" i="74"/>
  <c r="AA33" i="74"/>
  <c r="AA34" i="74"/>
  <c r="AA35" i="74"/>
  <c r="AA36" i="74"/>
  <c r="AA20" i="74"/>
  <c r="AA21" i="74"/>
  <c r="AA22" i="74"/>
  <c r="AA23" i="74"/>
  <c r="AA24" i="74"/>
  <c r="AA8" i="74"/>
  <c r="AA9" i="74"/>
  <c r="AA10" i="74"/>
  <c r="AA11" i="74"/>
  <c r="Z48" i="74"/>
  <c r="Y48" i="74"/>
  <c r="Z42" i="74"/>
  <c r="Y42" i="74"/>
  <c r="Z34" i="74"/>
  <c r="Z35" i="74"/>
  <c r="Z36" i="74"/>
  <c r="Y34" i="74"/>
  <c r="Y35" i="74"/>
  <c r="Y36" i="74"/>
  <c r="Z33" i="74"/>
  <c r="Y33" i="74"/>
  <c r="Z31" i="74"/>
  <c r="Z32" i="74"/>
  <c r="Z30" i="74"/>
  <c r="Y30" i="74"/>
  <c r="Y31" i="74"/>
  <c r="Y32" i="74"/>
  <c r="Z21" i="74"/>
  <c r="Z22" i="74"/>
  <c r="Z23" i="74"/>
  <c r="Z24" i="74"/>
  <c r="Y21" i="74"/>
  <c r="Y22" i="74"/>
  <c r="Y23" i="74"/>
  <c r="Y24" i="74"/>
  <c r="Z20" i="74"/>
  <c r="Y20" i="74"/>
  <c r="Z9" i="74"/>
  <c r="Z10" i="74"/>
  <c r="Z11" i="74"/>
  <c r="Y9" i="74"/>
  <c r="Y10" i="74"/>
  <c r="Y11" i="74"/>
  <c r="Z8" i="74"/>
  <c r="Y8" i="74"/>
  <c r="Y12" i="74"/>
  <c r="AA15" i="74"/>
  <c r="AA16" i="74"/>
  <c r="AA17" i="74"/>
  <c r="AA18" i="74"/>
  <c r="AA19" i="74"/>
  <c r="AA12" i="74"/>
  <c r="AA13" i="74"/>
  <c r="AA14" i="74"/>
  <c r="Z13" i="74"/>
  <c r="Z14" i="74"/>
  <c r="Z15" i="74"/>
  <c r="Z16" i="74"/>
  <c r="Z17" i="74"/>
  <c r="Z18" i="74"/>
  <c r="Z19" i="74"/>
  <c r="Z12" i="74"/>
  <c r="Y13" i="74"/>
  <c r="Y14" i="74"/>
  <c r="Y15" i="74"/>
  <c r="Y16" i="74"/>
  <c r="Y17" i="74"/>
  <c r="Y18" i="74"/>
  <c r="Y19" i="74"/>
  <c r="AC7" i="74"/>
  <c r="AC6" i="74"/>
  <c r="AB7" i="74"/>
  <c r="AB6" i="74"/>
  <c r="AB3" i="74"/>
  <c r="AA47" i="74" l="1"/>
  <c r="Y47" i="74"/>
  <c r="Z7" i="74" l="1"/>
  <c r="Z6" i="74"/>
  <c r="Y6" i="74"/>
  <c r="Y3" i="74"/>
  <c r="Z3" i="74"/>
  <c r="Y7" i="74"/>
  <c r="L49" i="18"/>
  <c r="L36" i="18" l="1"/>
  <c r="L16" i="18" l="1"/>
  <c r="L11" i="18"/>
  <c r="L10" i="18"/>
  <c r="L6" i="18"/>
  <c r="L5" i="18"/>
  <c r="L4" i="18"/>
  <c r="L3" i="18"/>
  <c r="L48" i="18" l="1"/>
  <c r="L22" i="18" l="1"/>
  <c r="L25" i="18" l="1"/>
  <c r="L26" i="18"/>
  <c r="L19" i="18" l="1"/>
  <c r="L32" i="18"/>
  <c r="L47" i="18"/>
  <c r="L43" i="18"/>
  <c r="L42" i="18"/>
  <c r="L18" i="18"/>
  <c r="L17" i="18"/>
  <c r="AC45" i="74" l="1"/>
  <c r="AC46" i="74" l="1"/>
  <c r="Z45" i="74" l="1"/>
  <c r="AB45" i="74"/>
  <c r="AA45" i="74"/>
  <c r="Z46" i="74" l="1"/>
  <c r="Y46" i="74"/>
  <c r="AA46" i="74"/>
  <c r="AB46" i="7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<sst xmlns="http://schemas.openxmlformats.org/spreadsheetml/2006/main" count="2867" uniqueCount="1058">
  <si>
    <t>Patient 1</t>
  </si>
  <si>
    <t>Patient 2</t>
  </si>
  <si>
    <t>Patient 3</t>
  </si>
  <si>
    <t>Patient 4</t>
  </si>
  <si>
    <t>Patient 5</t>
  </si>
  <si>
    <t>Patient 6</t>
  </si>
  <si>
    <t>Patient 7</t>
  </si>
  <si>
    <t>Patient 8</t>
  </si>
  <si>
    <t>Patient 9</t>
  </si>
  <si>
    <t>Patient 10</t>
  </si>
  <si>
    <t>Patient 11</t>
  </si>
  <si>
    <t>Patient 12</t>
  </si>
  <si>
    <t>Patient 13</t>
  </si>
  <si>
    <t>Patient 14</t>
  </si>
  <si>
    <t>Patient 15</t>
  </si>
  <si>
    <t>Patient 16</t>
  </si>
  <si>
    <t>ID01</t>
  </si>
  <si>
    <t>ID02</t>
  </si>
  <si>
    <t>ID03</t>
  </si>
  <si>
    <t>ID04</t>
  </si>
  <si>
    <t>ID05</t>
  </si>
  <si>
    <t>ID06</t>
  </si>
  <si>
    <t>ID07</t>
  </si>
  <si>
    <t>ID08</t>
  </si>
  <si>
    <t>ID09</t>
  </si>
  <si>
    <t>ID10</t>
  </si>
  <si>
    <t>ID11</t>
  </si>
  <si>
    <t>ID12</t>
  </si>
  <si>
    <t>ID13</t>
  </si>
  <si>
    <t>ID14</t>
  </si>
  <si>
    <t>Type of variant</t>
  </si>
  <si>
    <t>Inheritance</t>
  </si>
  <si>
    <t>NA</t>
  </si>
  <si>
    <t>Patient 17</t>
  </si>
  <si>
    <t>NM_015025.4:c.52C&gt;T</t>
  </si>
  <si>
    <t>NM_015025.4:c.505G&gt;A</t>
  </si>
  <si>
    <t>de novo</t>
  </si>
  <si>
    <t>NM_015025.4:c.1579G&gt;A</t>
  </si>
  <si>
    <t>NM_015025.4:c.1579G&gt;C</t>
  </si>
  <si>
    <t>NM_015025.4:c.1174dupC</t>
  </si>
  <si>
    <t>NM_015025.4:c.1700G&gt;A</t>
  </si>
  <si>
    <t>NM_015025.4:c.2671C&gt;T</t>
  </si>
  <si>
    <t>p.?</t>
  </si>
  <si>
    <t>NM_015025.4:c.1704-2A&gt;G</t>
  </si>
  <si>
    <t>p.Arg567Gln</t>
  </si>
  <si>
    <t>p.Gly527Arg</t>
  </si>
  <si>
    <t>p.Arg891*</t>
  </si>
  <si>
    <t>NM_015025.4:c.591C&gt;G</t>
  </si>
  <si>
    <t>SNV truncating</t>
  </si>
  <si>
    <t>SNV missense</t>
  </si>
  <si>
    <t>NM_015025.4:c.1699C&gt;T</t>
  </si>
  <si>
    <t>ID15</t>
  </si>
  <si>
    <t>ID16</t>
  </si>
  <si>
    <t>NM_015025.4:c.1770C&gt;A</t>
  </si>
  <si>
    <t>ID17</t>
  </si>
  <si>
    <t>ID18</t>
  </si>
  <si>
    <t>Patient 18</t>
  </si>
  <si>
    <t>arr[GRCh37] 2p25.3(30341_2440761)x1</t>
  </si>
  <si>
    <t>arr[GRCh37] 2p25.3(42384_355653)x1</t>
  </si>
  <si>
    <t>NM_015025.4:c.2769-2A&gt;T</t>
  </si>
  <si>
    <t>p.Ser707Glnfs*56</t>
  </si>
  <si>
    <t>p.Arg392Profs*16</t>
  </si>
  <si>
    <t>p.Arg567*</t>
  </si>
  <si>
    <t>p.Cys590*</t>
  </si>
  <si>
    <t>p.Tyr197*</t>
  </si>
  <si>
    <t>p.Arg18*</t>
  </si>
  <si>
    <t>NM_015025.4:c.2117dup</t>
  </si>
  <si>
    <t>p.</t>
  </si>
  <si>
    <t>Type of mutation</t>
  </si>
  <si>
    <t>Mutation c.</t>
  </si>
  <si>
    <t>FLUOXETINE</t>
  </si>
  <si>
    <t>Patient 19</t>
  </si>
  <si>
    <t>ID19</t>
  </si>
  <si>
    <t>MELATONINE</t>
  </si>
  <si>
    <t>F</t>
  </si>
  <si>
    <t>M</t>
  </si>
  <si>
    <t>STRATTERA (ATOMOXETINE)</t>
  </si>
  <si>
    <t>RITALINE (METHYLPHENIDATE)</t>
  </si>
  <si>
    <t>MEDIKINET (METHYLPHENIDATE)</t>
  </si>
  <si>
    <t>CIRCADIN (MELATONINE)</t>
  </si>
  <si>
    <t>CONCERTA (METHYLPHENIDATE)</t>
  </si>
  <si>
    <t>QUAZYM (METHYLPHENIDATE)</t>
  </si>
  <si>
    <t>ARIPIPRAZOLE</t>
  </si>
  <si>
    <t>TOPIRAMATE (EPITOMAX)</t>
  </si>
  <si>
    <t>NM_015025.3:c.[2665A&gt;T]+[2666delG]</t>
  </si>
  <si>
    <t>p.Tyr649Ter</t>
  </si>
  <si>
    <t>NM_015025.4:c.1946dupA</t>
  </si>
  <si>
    <t>NM_015025.4:c.1510T&gt;C</t>
  </si>
  <si>
    <t>p.Cys504Arg</t>
  </si>
  <si>
    <t>SLENYTO (MELATONINE)</t>
  </si>
  <si>
    <t>RISPERDAL (RISPERIDONE)</t>
  </si>
  <si>
    <t>VERATRAN (CLOTIAZEPAM)</t>
  </si>
  <si>
    <t>SEROPLEX (ESCITALOPRAM)</t>
  </si>
  <si>
    <t>TERCIAN (CYAMEMAZINE)</t>
  </si>
  <si>
    <t>CATAPRESSAN (CLONIDINE CHLORHYDRATE)</t>
  </si>
  <si>
    <t>THERALENE (ALIMEMAZINE)</t>
  </si>
  <si>
    <t>OZEMPIC (SEMAGLUTIDE)</t>
  </si>
  <si>
    <t>SLENYTO (MELATONINE))</t>
  </si>
  <si>
    <t>Unkown</t>
  </si>
  <si>
    <t>CEBQ subscore Food Responsiveness :  sum of items 12, 14, 19, 28, 34 /5</t>
  </si>
  <si>
    <t xml:space="preserve">CEBQ subscore Emotional overeating :  sum of items 2, 13, 15, 23, 27 /5 </t>
  </si>
  <si>
    <t>CEBQ subscore Enjoyment of food: sum of items 1, 5, 20, 22 /4</t>
  </si>
  <si>
    <t>CEBQ subscore Desire to drink:  sum of items 6, 29, 31/3</t>
  </si>
  <si>
    <t>CEBQ subscore Satiety responsiveness:  sum of items  3, 17, 21, 26, 30/5</t>
  </si>
  <si>
    <t>CEBQ subscore Slowness in eating:  sum of items 4, 8, 18, 35/4</t>
  </si>
  <si>
    <t>CEBQ subscore Emotional undereating :  sum of items  9, 11, 25/3</t>
  </si>
  <si>
    <t>CEBQ subscore Food fussiness:  sum of items  7, 10, 16, 24, 32, 33/6</t>
  </si>
  <si>
    <t>Dykens subscore Behaviour : Sum of items 2, 4, 5, 8, 10</t>
  </si>
  <si>
    <t>Dykens subscore Drive: Sum of items 1, 3, 6, 9</t>
  </si>
  <si>
    <t>Dykens subscore Severity : Sum of items 7, 11</t>
  </si>
  <si>
    <t>Age at first interests towards food</t>
  </si>
  <si>
    <t>Dykens item 13</t>
  </si>
  <si>
    <t>Impulsivity Questionnaire</t>
  </si>
  <si>
    <t>HAD scale-B</t>
  </si>
  <si>
    <t>HAD scale-A</t>
  </si>
  <si>
    <t>yes</t>
  </si>
  <si>
    <t>no</t>
  </si>
  <si>
    <t xml:space="preserve">RPAQ training sessions (sessions per week) </t>
  </si>
  <si>
    <t>N/A</t>
  </si>
  <si>
    <t>Age (years)</t>
  </si>
  <si>
    <t>Yes</t>
  </si>
  <si>
    <t>Not at all</t>
  </si>
  <si>
    <t>A little</t>
  </si>
  <si>
    <t>Moderately</t>
  </si>
  <si>
    <t>A lot</t>
  </si>
  <si>
    <t>Slightly degraded</t>
  </si>
  <si>
    <t>Moderately degraded</t>
  </si>
  <si>
    <t>Severely degraded</t>
  </si>
  <si>
    <t>Extremely degraded</t>
  </si>
  <si>
    <t>Q13 - Almost never varies</t>
  </si>
  <si>
    <t>Q13 - Generally stays the same</t>
  </si>
  <si>
    <t>Q13 - Varies from time to time</t>
  </si>
  <si>
    <t>Q13 - Varies quite often</t>
  </si>
  <si>
    <t>Professional activity</t>
  </si>
  <si>
    <t>Full-time employment</t>
  </si>
  <si>
    <t>Student, in training or internship</t>
  </si>
  <si>
    <t>Disability</t>
  </si>
  <si>
    <t>No professional activity</t>
  </si>
  <si>
    <t>2 days per week</t>
  </si>
  <si>
    <t>4 days per week</t>
  </si>
  <si>
    <t>5 days per week</t>
  </si>
  <si>
    <t>0 to 15 min/day</t>
  </si>
  <si>
    <t>15 to 30 min/day</t>
  </si>
  <si>
    <t>30 to 60 min/day</t>
  </si>
  <si>
    <t>1 to 2 h/day</t>
  </si>
  <si>
    <t>2 to 3 h/day</t>
  </si>
  <si>
    <t>3 to 4 h/day</t>
  </si>
  <si>
    <t>5 to 6 h/day</t>
  </si>
  <si>
    <t>Patient 20</t>
  </si>
  <si>
    <t>ID20</t>
  </si>
  <si>
    <t>ID</t>
  </si>
  <si>
    <t>Sex (M/F)</t>
  </si>
  <si>
    <t>Age at questionnaires</t>
  </si>
  <si>
    <t>Weight when questionnaires completed</t>
  </si>
  <si>
    <t>Height when questionnaires completed</t>
  </si>
  <si>
    <t>BMI when questionnaires completed</t>
  </si>
  <si>
    <t>No</t>
  </si>
  <si>
    <t>Food Craving FCQ-T-reduced</t>
  </si>
  <si>
    <t>BMI (kg/m2)</t>
  </si>
  <si>
    <t>NM_015025.4:c.2769-1G&gt;T</t>
  </si>
  <si>
    <t>c.1704-2A&gt;G</t>
  </si>
  <si>
    <t>NM_015025.4:c.1567C&gt;T</t>
  </si>
  <si>
    <t>chr2-1895904-G-</t>
  </si>
  <si>
    <t xml:space="preserve"> c.2182delC</t>
  </si>
  <si>
    <t xml:space="preserve">Truncating </t>
  </si>
  <si>
    <t>De novo</t>
  </si>
  <si>
    <t>Heterozygous</t>
  </si>
  <si>
    <t>chr2-1914111-C-T</t>
  </si>
  <si>
    <t>c.1712G&gt;A</t>
  </si>
  <si>
    <t>p.(Gly571Glu)</t>
  </si>
  <si>
    <t>Missense  2-3 domains</t>
  </si>
  <si>
    <t>chr2-1921010-C-T</t>
  </si>
  <si>
    <t>c.1579G&gt;A</t>
  </si>
  <si>
    <t>p.(Gly527Arg)</t>
  </si>
  <si>
    <t>chr2-1983498-G-A</t>
  </si>
  <si>
    <t xml:space="preserve"> c.52C&gt;T</t>
  </si>
  <si>
    <t>chr2-1927006-G-A</t>
  </si>
  <si>
    <t xml:space="preserve"> c.535C&gt;T</t>
  </si>
  <si>
    <t>Maternally inherited</t>
  </si>
  <si>
    <t>chr2-1842925-G-T</t>
  </si>
  <si>
    <t>c.3070C&gt;A</t>
  </si>
  <si>
    <t>p.(Arg1024Ser)</t>
  </si>
  <si>
    <t>Missense outside 2-3 domains</t>
  </si>
  <si>
    <t>chr2-1895852-G-</t>
  </si>
  <si>
    <t>c.2234delC</t>
  </si>
  <si>
    <t>chr2-1926367--G</t>
  </si>
  <si>
    <t>c.1174dupC</t>
  </si>
  <si>
    <t>chr2-1915795-C-T</t>
  </si>
  <si>
    <t>c.1700G&gt;A</t>
  </si>
  <si>
    <t>p.(Arg567Gln)</t>
  </si>
  <si>
    <t>chr2-1921052-C-A</t>
  </si>
  <si>
    <t>c.1537G&gt;T</t>
  </si>
  <si>
    <t>p.(Gly513Cys)</t>
  </si>
  <si>
    <t>chr2-1946942-T-</t>
  </si>
  <si>
    <t>c.317delA</t>
  </si>
  <si>
    <t xml:space="preserve"> c.1700G&gt;A</t>
  </si>
  <si>
    <t>chr2-1914034-G-A</t>
  </si>
  <si>
    <t xml:space="preserve"> c.1789C&gt;T</t>
  </si>
  <si>
    <t>chr2-1946788-CT-</t>
  </si>
  <si>
    <t>c.470_471delAG</t>
  </si>
  <si>
    <t>chr2-1906873-A-</t>
  </si>
  <si>
    <t>c.2005delT</t>
  </si>
  <si>
    <t>chr2-1855461-C-</t>
  </si>
  <si>
    <t>c.2720delG</t>
  </si>
  <si>
    <t>chr2-1906849-T-C</t>
  </si>
  <si>
    <t>c.2026+3A&gt;G</t>
  </si>
  <si>
    <t>chr2-1915853-A-G</t>
  </si>
  <si>
    <t>c.1642T&gt;C</t>
  </si>
  <si>
    <t>p.(Cys548Arg)</t>
  </si>
  <si>
    <t>chr2-1921010-C-G</t>
  </si>
  <si>
    <t>c.1579G&gt;C</t>
  </si>
  <si>
    <t>chr2-1921079-A-G</t>
  </si>
  <si>
    <t>c.1510T&gt;C</t>
  </si>
  <si>
    <t>p.(Cys504Arg)</t>
  </si>
  <si>
    <t>chr2-1947078-T-</t>
  </si>
  <si>
    <t>c.181delA</t>
  </si>
  <si>
    <t>chr2-1843071--CGTCCCATCGCAGCGCCTCCGG</t>
  </si>
  <si>
    <t>c.2924_2925ins22</t>
  </si>
  <si>
    <t>chr2-1890350-CT-A</t>
  </si>
  <si>
    <t>c.2665_2666delAGinsT</t>
  </si>
  <si>
    <t>chr2-1812863-G-A</t>
  </si>
  <si>
    <t>c.3151C&gt;T</t>
  </si>
  <si>
    <t>chr2-1844616-C-A</t>
  </si>
  <si>
    <t>c.2769-1G&gt;T</t>
  </si>
  <si>
    <t>chr2-1906932--T</t>
  </si>
  <si>
    <t>c.1946dupA</t>
  </si>
  <si>
    <t>chr2-1914096-G-A</t>
  </si>
  <si>
    <t>c.1727C&gt;T</t>
  </si>
  <si>
    <t>p.(Ala576Val)</t>
  </si>
  <si>
    <t>chr2-1946754-C-T</t>
  </si>
  <si>
    <t>c.505G&gt;A</t>
  </si>
  <si>
    <t>Truncating</t>
  </si>
  <si>
    <t>chr2-1844560-C-A</t>
  </si>
  <si>
    <t xml:space="preserve"> c.2824G&gt;T</t>
  </si>
  <si>
    <t>chr2-1926916-C-G</t>
  </si>
  <si>
    <t>c.625G&gt;C</t>
  </si>
  <si>
    <t>p.(Gly209Arg)</t>
  </si>
  <si>
    <t>chr2-1926916-C-T</t>
  </si>
  <si>
    <t>c.625G&gt;A</t>
  </si>
  <si>
    <t>p.(Gly209Ser)</t>
  </si>
  <si>
    <t>chr2-1906847-C-T</t>
  </si>
  <si>
    <t>c.2026+5G&gt;A</t>
  </si>
  <si>
    <t>Paternally inherited</t>
  </si>
  <si>
    <t>chr2-1914023-G-</t>
  </si>
  <si>
    <t>c.1801delC</t>
  </si>
  <si>
    <t>chr2-1915838-A-T</t>
  </si>
  <si>
    <t>c.1657T&gt;A</t>
  </si>
  <si>
    <t>p.(Cys553Ser)</t>
  </si>
  <si>
    <t>chr2-1890345-G-A</t>
  </si>
  <si>
    <t>c.2671C&gt;T</t>
  </si>
  <si>
    <t>chr2-1946886-C-A</t>
  </si>
  <si>
    <t>c.373G&gt;T</t>
  </si>
  <si>
    <t xml:space="preserve">Not inherited from mother </t>
  </si>
  <si>
    <t>chr2-1946754_1947106del</t>
  </si>
  <si>
    <t>whole exon 9 deletion</t>
  </si>
  <si>
    <t>chr2-1926709-C-</t>
  </si>
  <si>
    <t>c.832delG</t>
  </si>
  <si>
    <t>Not inherited from father</t>
  </si>
  <si>
    <t>chr2-1895969--C</t>
  </si>
  <si>
    <t>c.2117dupG</t>
  </si>
  <si>
    <t>chr2-1891259-C-T</t>
  </si>
  <si>
    <t>c.2636+1G&gt;A</t>
  </si>
  <si>
    <t>chr2-1906961-A-C</t>
  </si>
  <si>
    <t>c.1917T&gt;G</t>
  </si>
  <si>
    <t>chr2-1895862-GGCAGCGCGT-</t>
  </si>
  <si>
    <t>c.2215_2224del</t>
  </si>
  <si>
    <t>chr2-1921058-C-A</t>
  </si>
  <si>
    <t>c.1531G&gt;T</t>
  </si>
  <si>
    <t>chr2-1844617-T-C</t>
  </si>
  <si>
    <t>c.2769-2A&gt;G</t>
  </si>
  <si>
    <t>chr2-1914112-C-T</t>
  </si>
  <si>
    <t>c.1711G&gt;A</t>
  </si>
  <si>
    <t>p.(Gly571Arg)</t>
  </si>
  <si>
    <t>chr2-1947036-G-A</t>
  </si>
  <si>
    <t>c.223C&gt;T</t>
  </si>
  <si>
    <t>chr2-1915795-C-G</t>
  </si>
  <si>
    <t>c.1700G&gt;C</t>
  </si>
  <si>
    <t>p.(Arg567Pro)</t>
  </si>
  <si>
    <t>chr2-1812896-T-A</t>
  </si>
  <si>
    <t>c.3118A&gt;T</t>
  </si>
  <si>
    <t>chr2-1926243-A-</t>
  </si>
  <si>
    <t>c.1298delT</t>
  </si>
  <si>
    <t>chr2-1915823-G-A</t>
  </si>
  <si>
    <t>c.1672C&gt;T</t>
  </si>
  <si>
    <t>p.(His558Tyr)</t>
  </si>
  <si>
    <t>chr2-1915791-C-T</t>
  </si>
  <si>
    <t>c.1703+1G&gt;A</t>
  </si>
  <si>
    <t>chr2-1921036-A-G</t>
  </si>
  <si>
    <t>c.1553T&gt;C</t>
  </si>
  <si>
    <t>p.(Leu518Pro)</t>
  </si>
  <si>
    <t>chr2-1895856-TCTCGCGGCA-</t>
  </si>
  <si>
    <t>c.2227_2236delGAGATGCCGC</t>
  </si>
  <si>
    <t>chr2-1921025-G-T</t>
  </si>
  <si>
    <t>c.1564C&gt;A</t>
  </si>
  <si>
    <t>p.(His522Asn)</t>
  </si>
  <si>
    <t>chr2-1891360-G-A</t>
  </si>
  <si>
    <t>c.2536C&gt;T</t>
  </si>
  <si>
    <t>chr2-1843005-G-T</t>
  </si>
  <si>
    <t>c.2990C&gt;A</t>
  </si>
  <si>
    <t>Individuals</t>
  </si>
  <si>
    <t>gNomen (GRCh37)</t>
  </si>
  <si>
    <t>cNomen (NM_015025.4)</t>
  </si>
  <si>
    <t>Variant (p.)</t>
  </si>
  <si>
    <t>ProteinPaint</t>
  </si>
  <si>
    <t>Genotype</t>
  </si>
  <si>
    <t>c.52C&gt;T</t>
  </si>
  <si>
    <t>c.1699C&gt;T</t>
  </si>
  <si>
    <t>c.1770C&gt;A</t>
  </si>
  <si>
    <t>c.2769-2A&gt;T</t>
  </si>
  <si>
    <t>c.2117dup</t>
  </si>
  <si>
    <t>c.2665-2666delinsT</t>
  </si>
  <si>
    <t>c.1567C&gt;T</t>
  </si>
  <si>
    <t>p.Ile890Phefs*48</t>
  </si>
  <si>
    <t>p.(Arg523Cys)</t>
  </si>
  <si>
    <t>p.Tyr649*</t>
  </si>
  <si>
    <t>p.Glu106Glyfs*68</t>
  </si>
  <si>
    <t>p.Gln597*</t>
  </si>
  <si>
    <t>p.Glu157Glyfs*31</t>
  </si>
  <si>
    <t>p.Ser669Profs*33</t>
  </si>
  <si>
    <t>p.Gly907Alafs*31</t>
  </si>
  <si>
    <t>p.Arg61Glufs*20</t>
  </si>
  <si>
    <t>p.Cys976Argfs*92</t>
  </si>
  <si>
    <t>p.Gln1051*</t>
  </si>
  <si>
    <t>p.Glu942*</t>
  </si>
  <si>
    <t>p.Arg601Alafs*9</t>
  </si>
  <si>
    <t>p.Glu125*</t>
  </si>
  <si>
    <t>p.Glu278Lysfs*3</t>
  </si>
  <si>
    <t>p.Tyr639*</t>
  </si>
  <si>
    <t>p.Thr739Alafs*7</t>
  </si>
  <si>
    <t>p.Gly511*</t>
  </si>
  <si>
    <t>p.Arg75*</t>
  </si>
  <si>
    <t>p.Lys1040*</t>
  </si>
  <si>
    <t>p.Leu433Argfs*16</t>
  </si>
  <si>
    <t>p.Glu743Argfs*3</t>
  </si>
  <si>
    <t>p.Gln846*</t>
  </si>
  <si>
    <t>p.Ser997*</t>
  </si>
  <si>
    <t>p.His728Thrfs*21</t>
  </si>
  <si>
    <t>p.Arg179*</t>
  </si>
  <si>
    <t>p.Pro745Argfs*4</t>
  </si>
  <si>
    <t>c.591C&gt;G</t>
  </si>
  <si>
    <t>chr2-1926950-G-C</t>
  </si>
  <si>
    <t>chr2-1914121-T-C</t>
  </si>
  <si>
    <t>chr2-1915796-G-A</t>
  </si>
  <si>
    <t>chr2-1914053-G-T</t>
  </si>
  <si>
    <t>chr2-1844617-T-A</t>
  </si>
  <si>
    <t>chr2-1921022-G-A</t>
  </si>
  <si>
    <t>ID02 = P4 Coursimault et al., 2022</t>
  </si>
  <si>
    <t>ID03 = P28 Coursimault et al., 2022</t>
  </si>
  <si>
    <t>ID04 = P3 Coursimault et al., 2022</t>
  </si>
  <si>
    <t>ID05 = P19 Coursimault et al., 2022</t>
  </si>
  <si>
    <t>ID06 = P8 Coursimault et al., 2022</t>
  </si>
  <si>
    <t>ID10 = P26 Coursimault et al., 2022</t>
  </si>
  <si>
    <t>ID14 = P9 Coursimault et al., 2022</t>
  </si>
  <si>
    <t>ID16 = P25 Coursimault et al., 2022</t>
  </si>
  <si>
    <t>ID18 = P40 Coursimault et al., 2022</t>
  </si>
  <si>
    <t>ID19 = P23 Coursimault et al., 2022</t>
  </si>
  <si>
    <t>G527R,527,M</t>
  </si>
  <si>
    <t>R523C,523,M</t>
  </si>
  <si>
    <t>C504R,504,M</t>
  </si>
  <si>
    <t>G571E,571,M</t>
  </si>
  <si>
    <t>R1024S,1024,M</t>
  </si>
  <si>
    <t>R567Q,567,M</t>
  </si>
  <si>
    <t>G513C,513,M</t>
  </si>
  <si>
    <t>C548R,548,M</t>
  </si>
  <si>
    <t>A576V,576,M</t>
  </si>
  <si>
    <t>E169K,169,M</t>
  </si>
  <si>
    <t>G209R,209,M</t>
  </si>
  <si>
    <t>G209S,209,M</t>
  </si>
  <si>
    <t>C553S,553,M</t>
  </si>
  <si>
    <t>R567P,567,M</t>
  </si>
  <si>
    <t>H558Y,558,M</t>
  </si>
  <si>
    <t>L518P,518,M</t>
  </si>
  <si>
    <t>H522N,522,M</t>
  </si>
  <si>
    <t>G571R,571,M</t>
  </si>
  <si>
    <t>R891*,891,F</t>
  </si>
  <si>
    <t>R18*,18,F</t>
  </si>
  <si>
    <t>c.505G&gt;A,168,F</t>
  </si>
  <si>
    <t>R392Pfs*16,392,F</t>
  </si>
  <si>
    <t>Y197*,197,F</t>
  </si>
  <si>
    <t>c.1704-2A&gt;G,568,F</t>
  </si>
  <si>
    <t>Y649*,649,F</t>
  </si>
  <si>
    <t>Q846*,846,F</t>
  </si>
  <si>
    <t>E743Rfs*3,743,F</t>
  </si>
  <si>
    <t>c.1703+1G&gt;A,568,F</t>
  </si>
  <si>
    <t>L433Rfs*16,433,F</t>
  </si>
  <si>
    <t>K1040*,1040,F</t>
  </si>
  <si>
    <t>R75*,75,F</t>
  </si>
  <si>
    <t>c.2769-2A&gt;G,923,F</t>
  </si>
  <si>
    <t>G511*,511,F</t>
  </si>
  <si>
    <t>T739Afs*7,739,F</t>
  </si>
  <si>
    <t>Y639*,639,F</t>
  </si>
  <si>
    <t>c.2636+1G&gt;A,878,F</t>
  </si>
  <si>
    <t>S707Qfs*56,707,F</t>
  </si>
  <si>
    <t>E278Kfs*3,278,F</t>
  </si>
  <si>
    <t>E125*,125,F</t>
  </si>
  <si>
    <t>R601Afs*9,601,F</t>
  </si>
  <si>
    <t>c.2026+5G&gt;A,675,F</t>
  </si>
  <si>
    <t>E942*,942,F</t>
  </si>
  <si>
    <t>c.2769-1G&gt;T,923,F</t>
  </si>
  <si>
    <t>Q1051*,1051,F</t>
  </si>
  <si>
    <t>I890Ffs*48,890,F</t>
  </si>
  <si>
    <t>C976Rfs*92,976,F</t>
  </si>
  <si>
    <t>R61Efs*20,61,F</t>
  </si>
  <si>
    <t>c.2026+3A&gt;G,675,F</t>
  </si>
  <si>
    <t>G907Afs*31,907,F</t>
  </si>
  <si>
    <t>S669Pfs*33,669,F</t>
  </si>
  <si>
    <t>E157Gfs*31,157,F</t>
  </si>
  <si>
    <t>Q597*,597,F</t>
  </si>
  <si>
    <t>E106Gfs*68,106,F</t>
  </si>
  <si>
    <t>P745Rfs*4,745,F</t>
  </si>
  <si>
    <t>R179*,179,F</t>
  </si>
  <si>
    <t>H728Tfs*21,728,F</t>
  </si>
  <si>
    <t>c.2769-2A&gt;T,923,F</t>
  </si>
  <si>
    <t>R567*,567,F</t>
  </si>
  <si>
    <t>C590*,590,F</t>
  </si>
  <si>
    <t>Paternally Inherited, in mosaic (15%) Asymptomatic father</t>
  </si>
  <si>
    <t>ID13 = P20 Coursimault et al., 2022</t>
  </si>
  <si>
    <t>chr2-1910340-C-T</t>
  </si>
  <si>
    <t>chr2-1886539--T</t>
  </si>
  <si>
    <t>c.2711dupA</t>
  </si>
  <si>
    <t>(Cys903ValfsTer7)</t>
  </si>
  <si>
    <t>c.1687A&gt;G</t>
  </si>
  <si>
    <t>chr2-1912042-T-C</t>
  </si>
  <si>
    <t>(Arg563Gly)</t>
  </si>
  <si>
    <t>chr2-1912066-A-G</t>
  </si>
  <si>
    <t>(Cys553Arg)</t>
  </si>
  <si>
    <t>c.1657T&gt;C</t>
  </si>
  <si>
    <t>chr2-1887487-C-T</t>
  </si>
  <si>
    <t>C903Vfs*7,903,F</t>
  </si>
  <si>
    <t>R563G,563,M</t>
  </si>
  <si>
    <t>C553R,553,M</t>
  </si>
  <si>
    <t>1 seance per month</t>
  </si>
  <si>
    <t>Both parents are overweight</t>
  </si>
  <si>
    <t>Deletion chr2p25.3</t>
  </si>
  <si>
    <t>unknown</t>
  </si>
  <si>
    <t>Age at genetic diagnosis</t>
  </si>
  <si>
    <t>Over the past 4 weeks, how much time per day did you spend on average in front of a screen during your free time (excluding working hours)
Weekdays</t>
  </si>
  <si>
    <t>Number of days per week  worked (or studied) during the past 4 weeks</t>
  </si>
  <si>
    <t>Over the past 4 weeks, how much time per day did you spend on average in front of a screen during your free time (excluding working hours)
Weekends</t>
  </si>
  <si>
    <t>RPAQ Light activity levels (min/week)</t>
  </si>
  <si>
    <t>RPAQ Moderate activity levels (min/week)</t>
  </si>
  <si>
    <t>RPAQ Vigorous activity levels (min/week)</t>
  </si>
  <si>
    <t>EPICES score</t>
  </si>
  <si>
    <t>Sex (F/M)</t>
  </si>
  <si>
    <t>Age when weight increased or when first eating disorders identified</t>
  </si>
  <si>
    <t xml:space="preserve">Age at weight gain or when first feeding troubles described </t>
  </si>
  <si>
    <t>Duration of follow-up</t>
  </si>
  <si>
    <t>Dietetician follow-up</t>
  </si>
  <si>
    <t>Parental history of overweight or obesity</t>
  </si>
  <si>
    <t>Details</t>
  </si>
  <si>
    <t>Siblings history of overweight or obesity</t>
  </si>
  <si>
    <t>Name of treatments</t>
  </si>
  <si>
    <t>Time</t>
  </si>
  <si>
    <t>Side effects</t>
  </si>
  <si>
    <t>Two follow-up consultations</t>
  </si>
  <si>
    <t>1 annual follow-up visit</t>
  </si>
  <si>
    <t>1 annual follow-up visit in a reference center for complex obesity managment</t>
  </si>
  <si>
    <t>Biannual follow-up consultations over the past two years</t>
  </si>
  <si>
    <t>Biannual follow-up consultations</t>
  </si>
  <si>
    <t>Was evaluated once during a medical consultation</t>
  </si>
  <si>
    <t>Was evaluated twice during a medical consultation</t>
  </si>
  <si>
    <t>&gt;2 follow-up visits in a reference center for complex obesity managment</t>
  </si>
  <si>
    <t>Was evaluated once during a medical consultation. Then, has been followed-up  in a reference center for complex obesity managment</t>
  </si>
  <si>
    <t>Followed-up in a reference center for complex obesity managment</t>
  </si>
  <si>
    <t>followed-up  in a reference center for complex obesity managment</t>
  </si>
  <si>
    <t>Follow-up initiated at diagnosis (age 6): 1 consultation/6 months. Since July 2024: 1/year. Multidisciplinary day hospital care involving physician, dietitian, and psychologist</t>
  </si>
  <si>
    <t>Benefited from 2 distincts multidisciplinary days hospital care visits involving physician, dietitian, and psychologist</t>
  </si>
  <si>
    <t>Was seen once in consultation</t>
  </si>
  <si>
    <t>Has been followed-up. Now follow-up is over</t>
  </si>
  <si>
    <t>1/month follow-up</t>
  </si>
  <si>
    <t>Was seen twice in consultation</t>
  </si>
  <si>
    <t>She was enrolled for three years, from the age of 12, in an obesity and diabetes care network, which contributed to the stabilization of her weight. Concurrent dietary and psychological follow-up was also provided</t>
  </si>
  <si>
    <t>1 consultation in a reference center for complex obesity managment et another appointment is scheduled for soon</t>
  </si>
  <si>
    <t>Mother is overweight</t>
  </si>
  <si>
    <t>Mother is overweight since age 27</t>
  </si>
  <si>
    <t>Father is obese</t>
  </si>
  <si>
    <t>Father is overweight</t>
  </si>
  <si>
    <t>Mother is overweight since adulthood</t>
  </si>
  <si>
    <t>FLUOXETINE (selective serotonin reuptake inhibitor)</t>
  </si>
  <si>
    <t>ABILIFY (ARIPIPRAZOLE) with  RISPERDAL (RISPERIDONE) later added</t>
  </si>
  <si>
    <t>DEPAKINE (VALPROATE)</t>
  </si>
  <si>
    <t>OPTIMIZETTE (progestin-only contraceptive pill)</t>
  </si>
  <si>
    <t>KEPPRA (LEVETIRACETAM)</t>
  </si>
  <si>
    <t>ARKOPHARMA COQUELICOT</t>
  </si>
  <si>
    <t>since 2024, for sleeping disorders</t>
  </si>
  <si>
    <t>since beginning of 2022</t>
  </si>
  <si>
    <t>in 2019-2023 and then in 2024</t>
  </si>
  <si>
    <t>from 2022-2023</t>
  </si>
  <si>
    <t>since 2022</t>
  </si>
  <si>
    <t>in 2017</t>
  </si>
  <si>
    <t>in 2025</t>
  </si>
  <si>
    <t>from 2020</t>
  </si>
  <si>
    <t>stopped</t>
  </si>
  <si>
    <t>from 2023</t>
  </si>
  <si>
    <t>1 month of treatment, then stopped</t>
  </si>
  <si>
    <t>from 2016-2019</t>
  </si>
  <si>
    <t>from 2018-2021</t>
  </si>
  <si>
    <t>still ongoing</t>
  </si>
  <si>
    <t>Until the age of 18</t>
  </si>
  <si>
    <t>ongoing (2024-2025), during school days</t>
  </si>
  <si>
    <t>since 2022 but then stopped because of a supply shortage</t>
  </si>
  <si>
    <t>in 2020</t>
  </si>
  <si>
    <t>A surge in compulsive behaviors including food-related compulsions, with food obsessions, hidden food, and bite marks found on refrigerator items (+15 kg in 1 year)</t>
  </si>
  <si>
    <t>No side effect identified</t>
  </si>
  <si>
    <t>Significant side effects: the child was unrecognizable, exhibiting alternating periods of drowsiness and severe agitation, inability to maintain concentration, and aggression</t>
  </si>
  <si>
    <t>Weight gain following treatment with DEPAKINE</t>
  </si>
  <si>
    <t>2-3 years of treamtment, no side effect identified</t>
  </si>
  <si>
    <t>Ongoing treatment</t>
  </si>
  <si>
    <t>Has worsened crises and anger</t>
  </si>
  <si>
    <t>Suspected weight gain</t>
  </si>
  <si>
    <t xml:space="preserve"> Causing drowsiness</t>
  </si>
  <si>
    <t>Behavioral problems worsened, but lexical skills and comprehension considered as improved</t>
  </si>
  <si>
    <t>Highly effective for a period of time, then a sudden loss of effectiveness</t>
  </si>
  <si>
    <t>Shows little effectiveness so far</t>
  </si>
  <si>
    <t>Demonstration of decreased appetite and weight loss</t>
  </si>
  <si>
    <t>Demonstration of decreased appetite</t>
  </si>
  <si>
    <t>Diarrhea and nausea, but significant weight loss of 10%. Treatment was discontinued due to another unrelated health issue, with no proven link</t>
  </si>
  <si>
    <t>Headaches</t>
  </si>
  <si>
    <t>Worsening irritability, quick to become agitated</t>
  </si>
  <si>
    <t>Worsening irritability, quick to become agitated (worse than KEPPRA or NEURONTIN)</t>
  </si>
  <si>
    <t>Treatment regarded as the best tolerated regarding irritability exacerbation</t>
  </si>
  <si>
    <t>Obsessive-Compulsive Disorders, stereotypies, headaches</t>
  </si>
  <si>
    <t>Obsessive-Compulsive Disorders</t>
  </si>
  <si>
    <t>Behavioral problems improved. Learning skills improved</t>
  </si>
  <si>
    <r>
      <t xml:space="preserve">Digestive pain, headaches, tachycardia, sleep disturbances (light sleep and need for parental reassurance). </t>
    </r>
    <r>
      <rPr>
        <b/>
        <sz val="12"/>
        <color theme="1"/>
        <rFont val="Calibri"/>
        <family val="2"/>
        <scheme val="minor"/>
      </rPr>
      <t>Effective on food-related impulsivity, with stabilization or even weight loss</t>
    </r>
  </si>
  <si>
    <t>The Dykens’ Hyperphagia Questionnaire</t>
  </si>
  <si>
    <t>Questionnaire</t>
  </si>
  <si>
    <t>Reference</t>
  </si>
  <si>
    <t>Dykens et al. 2007</t>
  </si>
  <si>
    <t>Methods</t>
  </si>
  <si>
    <t xml:space="preserve">The Child Eating Behaviour Questionnaire (CEBQ) </t>
  </si>
  <si>
    <t>Wardle et al. 2001</t>
  </si>
  <si>
    <t>The Recent Physical Activity Questionnaire (RPAQ)</t>
  </si>
  <si>
    <t>Arnouk et al. 2024</t>
  </si>
  <si>
    <t>The Food Cravings Questionnaire-Trait (FCQ-T-reduced)</t>
  </si>
  <si>
    <t>The Hospital Anxiety and Depression Scale (HADS)</t>
  </si>
  <si>
    <t>Évaluation de la Précarité et des Inégalités de Santé dans les Centres d’Examens de Santé (EPICES) questionnaire</t>
  </si>
  <si>
    <t>Labbe et al. 2015</t>
  </si>
  <si>
    <t>https://doi.org/10.1186/s13023-024-03085-1</t>
  </si>
  <si>
    <t>DOI</t>
  </si>
  <si>
    <t>https://doi:10.1093/eurpub/cku231</t>
  </si>
  <si>
    <t>https://doi.org/10.1038/oby.2007.216</t>
  </si>
  <si>
    <t xml:space="preserve">https://doi.org/10.1111/1469-7610.00792 </t>
  </si>
  <si>
    <t>Besson et al. 2010</t>
  </si>
  <si>
    <t xml:space="preserve">https://doi.org/10.3945/ajcn.2009.28432 </t>
  </si>
  <si>
    <t xml:space="preserve">https://doi.org/10.3389/fpsyg.2014.00190 </t>
  </si>
  <si>
    <t>Zigmond and Snaith, 1983</t>
  </si>
  <si>
    <t>https://doi.org/10.1111/j.1600-0447.1983.tb09716.x</t>
  </si>
  <si>
    <t>https://doi.org/ 10.1007/s11136-014-0635-6
https://theses.fr/2011MON30068</t>
  </si>
  <si>
    <t>Raysse, 2011;
Baghdadli et al., 2014</t>
  </si>
  <si>
    <t>P1-Coursimault et al., 2022</t>
  </si>
  <si>
    <t>P2-Coursimault et al., 2022</t>
  </si>
  <si>
    <t>P3-Coursimault et al., 2022</t>
  </si>
  <si>
    <t>P4-Coursimault et al., 2022</t>
  </si>
  <si>
    <t>P5-Coursimault et al., 2022</t>
  </si>
  <si>
    <t>P6-Coursimault et al., 2022</t>
  </si>
  <si>
    <t>P7-Coursimault et al., 2022</t>
  </si>
  <si>
    <t>P8-Coursimault et al., 2022</t>
  </si>
  <si>
    <t>P9-Coursimault et al., 2022</t>
  </si>
  <si>
    <t>P10-Coursimault et al., 2022</t>
  </si>
  <si>
    <t>P11-Coursimault et al., 2022</t>
  </si>
  <si>
    <t>P12-Coursimault et al., 2022</t>
  </si>
  <si>
    <t>P13-Coursimault et al., 2022</t>
  </si>
  <si>
    <t>P14-Coursimault et al., 2022</t>
  </si>
  <si>
    <t>P15-Coursimault et al., 2022</t>
  </si>
  <si>
    <t>P16-Coursimault et al., 2022</t>
  </si>
  <si>
    <t>P17-Coursimault et al., 2022</t>
  </si>
  <si>
    <t>P18-Coursimault et al., 2022</t>
  </si>
  <si>
    <t>P19-Coursimault et al., 2022</t>
  </si>
  <si>
    <t>P20-Coursimault et al., 2022</t>
  </si>
  <si>
    <t>P21-Coursimault et al., 2022</t>
  </si>
  <si>
    <t>P22-Coursimault et al., 2022</t>
  </si>
  <si>
    <t>P23-Coursimault et al., 2022</t>
  </si>
  <si>
    <t>P24-Coursimault et al., 2022</t>
  </si>
  <si>
    <t>P25-Coursimault et al., 2022</t>
  </si>
  <si>
    <t>P26-Coursimault et al., 2022</t>
  </si>
  <si>
    <t>P27-Coursimault et al., 2022</t>
  </si>
  <si>
    <t>P28-Coursimault et al., 2022</t>
  </si>
  <si>
    <t>P29-Coursimault et al., 2022</t>
  </si>
  <si>
    <t>P30-Coursimault et al., 2022</t>
  </si>
  <si>
    <t>P31-Coursimault et al., 2022</t>
  </si>
  <si>
    <t>P32-Coursimault et al., 2022</t>
  </si>
  <si>
    <t>P33-Coursimault et al., 2022</t>
  </si>
  <si>
    <t>P34-Coursimault et al., 2022</t>
  </si>
  <si>
    <t>P35-Coursimault et al., 2022</t>
  </si>
  <si>
    <t>P36-Coursimault et al., 2022</t>
  </si>
  <si>
    <t>P37-Coursimault et al., 2022</t>
  </si>
  <si>
    <t>P38-Coursimault et al., 2022</t>
  </si>
  <si>
    <t>P39-Coursimault et al., 2022</t>
  </si>
  <si>
    <t>P40-Coursimault et al., 2022</t>
  </si>
  <si>
    <t>Hu et al., 2022</t>
  </si>
  <si>
    <t>Endocrinologist or Nutrition specialist follow-up</t>
  </si>
  <si>
    <t>NEURONTIN (GABAPENTINE)</t>
  </si>
  <si>
    <t>Supp table 1 </t>
  </si>
  <si>
    <t>Supp table 2</t>
  </si>
  <si>
    <t>Supp table 3</t>
  </si>
  <si>
    <t>Supp table 4</t>
  </si>
  <si>
    <t>Supp table 5</t>
  </si>
  <si>
    <t>Questionnaires</t>
  </si>
  <si>
    <t xml:space="preserve">Abbreviations used  </t>
  </si>
  <si>
    <t>SNV-single nucleotide variant</t>
  </si>
  <si>
    <t>F-female</t>
  </si>
  <si>
    <t>M-male</t>
  </si>
  <si>
    <t>LEPR syndrome</t>
  </si>
  <si>
    <t>MC4R syndrome</t>
  </si>
  <si>
    <t>Bardet Biedl syndrome</t>
  </si>
  <si>
    <t>MYT1L syndrome</t>
  </si>
  <si>
    <t>https://doi.org/10.1007/s13679-019-00340-6</t>
  </si>
  <si>
    <t>Gibbons et al., 2019</t>
  </si>
  <si>
    <t>Ranges</t>
  </si>
  <si>
    <t>Cut-off</t>
  </si>
  <si>
    <t xml:space="preserve"> ≥ 7 </t>
  </si>
  <si>
    <t>The higher the score, the more pronounced the symptoms</t>
  </si>
  <si>
    <t>≥ 50</t>
  </si>
  <si>
    <t>≥ 11 indicates a probable case of anxiety or depression</t>
  </si>
  <si>
    <t>Visual Analogue Scale measuring hunger feelings, question 1</t>
  </si>
  <si>
    <t>Visual Analogue Scale measuring hunger feelings, question 2</t>
  </si>
  <si>
    <t>Visual Analogue Scale measuring hunger feelings, question 3</t>
  </si>
  <si>
    <t>Visual Analogue Scale measuring hunger feelings, question 4</t>
  </si>
  <si>
    <t>from 1-10</t>
  </si>
  <si>
    <t>from 1-5</t>
  </si>
  <si>
    <t>From almost never varies to varies all the time</t>
  </si>
  <si>
    <t>no cut-off</t>
  </si>
  <si>
    <t>from 11-55</t>
  </si>
  <si>
    <t xml:space="preserve">from 5-25 </t>
  </si>
  <si>
    <t>from 4-20</t>
  </si>
  <si>
    <t>from 2-10</t>
  </si>
  <si>
    <t>from 0-10</t>
  </si>
  <si>
    <t>from 15-90</t>
  </si>
  <si>
    <t>from 0-21</t>
  </si>
  <si>
    <t>see supp table 1</t>
  </si>
  <si>
    <t>The RPAQ is a tool designed to assess physical activity levels in individuals during the last 4 weeks. It is commonly used in clinical research to evaluate habitual physical activity and energy expenditure. It collects information about average screen time (reflection of sedentary behavior) and physical activity across different domains. We used a simplified version of the RPAQ, focusing on sedentary behavior during leisure time, household activity and recreational activity. The questionnaire captures self-reported data on the frequency, duration, and intensity of activities and distinguishes between sedentary, light, moderate, and vigorous activity levels. The number of weekly strength training sessions (sessions per week) is considered a separate subscore. 
Guidelines vary regarding age group. For adults between 18 to 64 years old, recommandations are to be engaged in 150 to 300 minutes of moderate-intensity aerobic physical activity per week, or 75 to 150 minutes of vigorous-intensity aerobic physical activity, or an equivalent combination of moderate- and vigorous-intensity activity throughout the week. Muscle-strengthening activities involving major muscle groups are recommanded on 2 or more days per week. For children and adolescents (5-17 years old), they recommand to accumulate at least 60 minutes per day (420 minutes per week) of moderate-to-vigorous intensity physical activity. Most of the activity should be aerobic; vigorous-intensity activities, including those that strengthen muscle and bone, should be performed on at least 3 days per week.</t>
  </si>
  <si>
    <t xml:space="preserve">&gt;30 </t>
  </si>
  <si>
    <t>from 0-100</t>
  </si>
  <si>
    <t>from Unchanged to Extremely degraded</t>
  </si>
  <si>
    <t>yes/no</t>
  </si>
  <si>
    <t>from Not at all to Extremly</t>
  </si>
  <si>
    <t xml:space="preserve">5-point Likert scale </t>
  </si>
  <si>
    <t>from 0-50</t>
  </si>
  <si>
    <t>Visual Analogue Scale (VAS) for hunger</t>
  </si>
  <si>
    <t>Comprises 4 questions assessing hunger intensity in different contexts over the past 24 hours, including average hunger, peak hunger, lowest hunger, and hunger upon waking. Each item is scored from 0 to 10 based on perceived intensity.The higher the score, the more severe the symptoms.</t>
  </si>
  <si>
    <t>The Parental Developmental Disorders Quality of Life (PAR-DD-QoL) questionnaire</t>
  </si>
  <si>
    <t>This questionnaire is an in-house questionnaire for children, routinely used by the Department of Pediatric Nutrition and Gastroenterology at Trousseau Hospital. Food impulsivity (lack of control) is assessed through 10 binary response questions (yes or no). Impulsivity is considered present when 7 or more responses are positive. Three additional questions assess difficulty adapting to new or unexpected situations, preoccupation with food outside mealtimes and night-time food seeking.</t>
  </si>
  <si>
    <t>Meule, Hermann, et Kübler 2014
Brunault et al. 2018</t>
  </si>
  <si>
    <t>Applied to eating behavior, food craving is defined as an intense and uncontrollable urge to eat, which may concern any type of food. It is currently the only validated French-language self-report questionnaire designed to assess food craving (Brunault et al. 2018). It includes 15 items rated on a 6-point scale (1 = never to 6 = always), for a total score of 15–90; higher scores indicate greater loss of control, and scores above 50 suggest food addiction. This version is a shortened version of the original questionnaire and consists of 15 questions. Its brief administration time makes it a practical tool in clinical settings for evaluating craving and monitoring its progression in patients with difficulties regulating food intake. In our study, this questionnaire was administered only to adult patients.</t>
  </si>
  <si>
    <t>The HADS is a widely used screening tool designed to assess anxiety and depression in medical and non-medical populations. It can be notably used in research studies to assess mental health in various populations. The questionnaire consists of 14 items, divided into two subscales:  HADS-A (7 items): Measures symptoms of anxiety and HADS-D (7 items): Measures symptoms of depression. Each item is scored on a 4-point Likert scale (0 to 3), leading to a maximum score of 21 for each subscale. Higher scores indicate greater severity of anxiety or depression. A subscale score: ≤ 7 is interpreted as the absence of clinically relevant symptoms, 8 to 10 suggests a possible (borderline) case, ≥ 11 indicates a probable case of anxiety or depression. In our study, this questionnaire was administered only to adult patients.</t>
  </si>
  <si>
    <t>EPICES is a validated French deprivation tool developed to assess individual social precariousness and the health inequalities experienced by individuals. It consists of 11 items that explore various aspects of social deprivation, including financial difficulties, social support, living conditions and health behaviors. All questions must be answered. Each item is answered on a Yes/No basis, and the answers are then scored. Each coefficient is added to a constant value (equal to 75.14) if the answer to the question is “Yes.” The total score is the sum of the coefficients for the questions answered with “Yes.” A score above 30 (range 0–100) indicates social precariousness, with higher scores reflecting greater social vulnerability.</t>
  </si>
  <si>
    <t>Mean all</t>
  </si>
  <si>
    <t>Median all</t>
  </si>
  <si>
    <t>Mean Children only</t>
  </si>
  <si>
    <t>Mean Adults only</t>
  </si>
  <si>
    <t>Patient 21</t>
  </si>
  <si>
    <t>ID21</t>
  </si>
  <si>
    <t>c.2417_2418del</t>
  </si>
  <si>
    <t>NM_015025.4:c.2417_2418del</t>
  </si>
  <si>
    <t>p.(Cys806Phefs*103)</t>
  </si>
  <si>
    <t>p.(Ser889Serfs*49)</t>
  </si>
  <si>
    <t>FLUOXETINE  (selective serotonin reuptake inhibitor)</t>
  </si>
  <si>
    <t>LAMOTRIGINE</t>
  </si>
  <si>
    <t>epilepsy</t>
  </si>
  <si>
    <t>works well</t>
  </si>
  <si>
    <t>1 session, in a reference center for complex obesity managment</t>
  </si>
  <si>
    <t>chr2:g.1889337-AC-</t>
  </si>
  <si>
    <t>C806Ffs*103,806,F</t>
  </si>
  <si>
    <t>ProteinPaint Panel</t>
  </si>
  <si>
    <t>Novel variants</t>
  </si>
  <si>
    <t>Already published variants</t>
  </si>
  <si>
    <t>Literature variants</t>
  </si>
  <si>
    <t>SD</t>
  </si>
  <si>
    <t>This study</t>
  </si>
  <si>
    <t>TOTAL Dykens hyperphagia score</t>
  </si>
  <si>
    <t>History of any treatments regarding MYT1L-related syndrome</t>
  </si>
  <si>
    <t>History of treatment for obesity managment</t>
  </si>
  <si>
    <t>BMI analysis</t>
  </si>
  <si>
    <t>Overweight</t>
  </si>
  <si>
    <t>Obese</t>
  </si>
  <si>
    <t>Standard</t>
  </si>
  <si>
    <t>S997*,997,F</t>
  </si>
  <si>
    <t>Author</t>
  </si>
  <si>
    <t>Date</t>
  </si>
  <si>
    <t>PMID</t>
  </si>
  <si>
    <t>Type of population</t>
  </si>
  <si>
    <t>Number of patients</t>
  </si>
  <si>
    <t>Score, mean</t>
  </si>
  <si>
    <t>%</t>
  </si>
  <si>
    <t>Arnouk</t>
  </si>
  <si>
    <t>global score</t>
  </si>
  <si>
    <t>Dykens</t>
  </si>
  <si>
    <t>Zorn</t>
  </si>
  <si>
    <t>Hollander</t>
  </si>
  <si>
    <t>Sherafat-Kazemzadeh</t>
  </si>
  <si>
    <t>Han</t>
  </si>
  <si>
    <t>Perez</t>
  </si>
  <si>
    <t>Andrea Calderón García</t>
  </si>
  <si>
    <t>CEBQ</t>
  </si>
  <si>
    <t>Enjoyment of food</t>
  </si>
  <si>
    <t>Food responsiveness</t>
  </si>
  <si>
    <t>Emotional overeating</t>
  </si>
  <si>
    <t>Desire for drinks</t>
  </si>
  <si>
    <t>Satiety responsiveness</t>
  </si>
  <si>
    <t>Slowness in eating</t>
  </si>
  <si>
    <t>Emotional undereating</t>
  </si>
  <si>
    <t>Food fussiness</t>
  </si>
  <si>
    <t>Anaelle L. Leuba</t>
  </si>
  <si>
    <t>Wardle</t>
  </si>
  <si>
    <t>V. Viana</t>
  </si>
  <si>
    <t>Adrian Meule</t>
  </si>
  <si>
    <t>FQT-r</t>
  </si>
  <si>
    <t>Alaleh Vaziri</t>
  </si>
  <si>
    <t>Strength training (squats, push-ups, sit-ups, weights)</t>
  </si>
  <si>
    <t>2 trainings a week recommanded</t>
  </si>
  <si>
    <t>Self-assessment with Item 17 can be dichotomized into two categories:
• 0: Unchanged + Slightly degraded + Moderately degraded
• 1: Severely degraded + Extremely degraded</t>
  </si>
  <si>
    <t>PAR DD QoL adaptative score = sum of items  7, 8, 9, 10, 11, 15, 16</t>
  </si>
  <si>
    <t>PAR DD QoL emotional score = sum of items 1, 2, 3, 4, 5, 6, 13, 14</t>
  </si>
  <si>
    <t xml:space="preserve"> ≥ 19</t>
  </si>
  <si>
    <t>Range or cut-off</t>
  </si>
  <si>
    <t>WAGRO syndrome</t>
  </si>
  <si>
    <t>Alström syndrome</t>
  </si>
  <si>
    <t>Swiss preschool children</t>
  </si>
  <si>
    <t>Spanish schoolchildren</t>
  </si>
  <si>
    <t>UK schoolchildren</t>
  </si>
  <si>
    <t>Pseudo-hypoparathyroidism 1A syndrome</t>
  </si>
  <si>
    <t>Group of different etiologies (hypothalamic obesity, intellectual disability with obesity, common polygenic obesity)</t>
  </si>
  <si>
    <t>Students from German universities</t>
  </si>
  <si>
    <t>Female students from the University of Tehran, Iran</t>
  </si>
  <si>
    <t>Male students from the University of Tehran, Iran</t>
  </si>
  <si>
    <t>Supp question 1. Is it difficult for your child to adapt when faced with something new or unexpected?</t>
  </si>
  <si>
    <t>Supp Question 2. Outside of meal times, is your child very preoccupied with food? (in discussions, reactions, reading, TV shows, etc.)</t>
  </si>
  <si>
    <t>Supp Question 3. Does your child wake up at night to eat?</t>
  </si>
  <si>
    <t>16p11.2 deletion syndrome</t>
  </si>
  <si>
    <t xml:space="preserve">Prader-Willi syndrome, study 1 </t>
  </si>
  <si>
    <t>Prader-Willi syndrome, study 2</t>
  </si>
  <si>
    <t>Name</t>
  </si>
  <si>
    <t>Short Name</t>
  </si>
  <si>
    <t>MYT1L</t>
  </si>
  <si>
    <t>LEPR</t>
  </si>
  <si>
    <t>MC4R</t>
  </si>
  <si>
    <t>PWS, S1</t>
  </si>
  <si>
    <t>16p11.2 del</t>
  </si>
  <si>
    <t>PWS, S2</t>
  </si>
  <si>
    <t>BBS</t>
  </si>
  <si>
    <t>WAGRO</t>
  </si>
  <si>
    <t>Alström</t>
  </si>
  <si>
    <t>PHP1A</t>
  </si>
  <si>
    <t>Misc*</t>
  </si>
  <si>
    <t>Subscore</t>
  </si>
  <si>
    <t>Unaffected individuals</t>
  </si>
  <si>
    <t>Spain</t>
  </si>
  <si>
    <t>UK</t>
  </si>
  <si>
    <t>Portugal</t>
  </si>
  <si>
    <t>Switz.</t>
  </si>
  <si>
    <t>Port.</t>
  </si>
  <si>
    <t>Patients with rare obesity disorders from litterature</t>
  </si>
  <si>
    <t>Iran-M</t>
  </si>
  <si>
    <t>Iran-F</t>
  </si>
  <si>
    <t>Germ.</t>
  </si>
  <si>
    <t>The PAR-DD-QoL is designed to assess the quality of life of parents or caregivers of individuals with chronic developmental disabilities. The questionnaire is self-reported and consists of multiple dimensions related to parent burden and quality of life through 17 items. It includes various domains, such as mental health, social support, financial strain, and physical well-being. Responses are given using a Likert scale (from “not at all” to “strongly agree”). 
The first 15 questions concern the intensity of the difficulties encountered by parents. The 16th question concerns the number of times parents are woken up during the night. The last one is about the global parental quality of life.
It provides two sub scores—emotional and adaptive—each ranging from 0 to 50, as well as a global score (0–100) calculated as their sum, with higher scores indicating a greater impact of behavioural symptoms on quality of life.
The emotional score  corresponds to the sum of scores from items 1, 2, 3, 4, 5, 6, 13, and 14, whereas the adaptive score corresponds to the sum of scores from items 7, 8, 9, 10, 11, 15, and 16.
The scores linearly transformed range from 0 to 100, 0 being the best and 100 the worst, assuming equal weights on each domain.*
Item 12 is not included in the score calculation but remains part of the questionnaire, as it may help assess economic and financial aspects. 
Item 17, can be used independently as a self-assessment of overall quality of life and can be dichotomized into two categories: 0 point = “unchanged,” “slightly degraded,” or “moderately degraded” quality of life; 1 point = “severely” or “extremely degraded” quality of life.</t>
  </si>
  <si>
    <t>PAR DD QoL Question 2 : Are they related to eating behavior?</t>
  </si>
  <si>
    <t>PAR DD QoL Question 1: Does your child or the adult you are supporting exhibit certain behavioral disorders?</t>
  </si>
  <si>
    <t>PAR-DD-QoL Global score= sum of emotional and adaptative score</t>
  </si>
  <si>
    <t>PAR-DD-QoL  BONUS item 12</t>
  </si>
  <si>
    <t xml:space="preserve"> PAR-DD-QoL BONUS item 17 self evaluation of quality of life</t>
  </si>
  <si>
    <t>PAR-DD-QoL BONUS item 17 self evaluation of quality of life, scoring</t>
  </si>
  <si>
    <t>≥ 19 (French clinical cut-off)</t>
  </si>
  <si>
    <t xml:space="preserve">The Dykens’ Hyperphagia Questionnaire, originally developed and validated for patients with PWS, comprises 13 items rated from 1 (no problem) to 5 (severe/frequent problem) (except item 12). It assesses three dimensions of hyperphagia—behavior (e.g., food-seeking), drive (e.g., constant preoccupation with food), and severity (e.g., intensity and distress related to food urges)—and provides a global score (11–55) as well as three subscores: behavior (5–25), drive (4–20), and severity (2–10). In the French national diagnostic and care protocol (PNDS) for Prader-Willi syndrome, developed as an expert consensus, a total score of ≥ 19 on the Dykens Hyperphagia Questionnaire is considered to reflect clinically significant (marked) hyperphagia. This threshold has since been used in research on other rare obesity syndromes, although it has not been formally validated as a universal cut-off in the original questionnaire. Higher scores indicate more severe hyperphagic behaviors. It has to be completed by caregivers and is suitable for individuals with cognitive impairments.  Item 12 collects information on the age of disorder onset. Item 13 is also analyzed separatly. The “Behaviour” subscore is calculated as the sum of items 2, 4, 5, 8, and 10, the “Drive” subscore, is the sum of items 1, 3, 6, and 9, and the “Severity” subscore, is the sum of items 7 and 11. </t>
  </si>
  <si>
    <t>The CEBQ, a validated 35-item questionnaire, assesses eight domains of eating behaviour in children: four food-approach (Food Responsiveness, Emotional Overeating, Enjoyment of Food, Desire to Drink) and four food-avoidant (Satiety Responsiveness, Slowness in Eating, Emotional Undereating, Food Fussiness). Items are rated from 1 (never) to 5 (always), with higher scores indicating more pronounced symptoms. Each subscore ranges from 1 to 5, with reverse scoring applied to questions 3, 4, 10, 16, and 32.
Enjoyment of food (EF) : Condition positively associated with hunger sensation, desire to eat, and pleasure from food. Food responsiveness (FR) Susceptibility to preferring foods with better organoleptic properties in habitual contexts. Emotional overeating (EOE) Tendency to increase intake in negative emotional contexts. Desire for drinks (DD) Desire for drinks and tendency to have sugary beverages readily available. Satiety responsiveness (SR) Decrease in hunger sensation caused by the consumption of food. Slowness in eating (SE) Tendency to eat more slowly during a meal and extend its duration. Emotional undereating (EUE) Tendency to decrease intake in negative emotional contexts. Food fussiness (FF) Conditioned demand that limits the range of accepted food products.</t>
  </si>
  <si>
    <t>Considered with eating behaviour disturbance by family</t>
  </si>
  <si>
    <t>SEM</t>
  </si>
  <si>
    <t>P14 - De Rocker et al., 2014; 
De Ligt et al., 2012</t>
  </si>
  <si>
    <t xml:space="preserve">P15 - De rocker et al., 2014 </t>
  </si>
  <si>
    <t>Loid et al.,2018</t>
  </si>
  <si>
    <t>Al Tuwaijri et al.,2019</t>
  </si>
  <si>
    <t>Windhauser et al.,2020 P1</t>
  </si>
  <si>
    <t>Windhauser et al.,2020 P2</t>
  </si>
  <si>
    <t>Windhauser et al.,2020 P3</t>
  </si>
  <si>
    <t>Windhauser et al.,2020 P4</t>
  </si>
  <si>
    <t>Windhauser et al.,2020 P5</t>
  </si>
  <si>
    <t>Windhauser et al.,2020 P6a</t>
  </si>
  <si>
    <t>Windhauser et al.,2020 P6b</t>
  </si>
  <si>
    <t>Blanchet et al.,2017 P1</t>
  </si>
  <si>
    <t>Blanchet et al.,2017 P2</t>
  </si>
  <si>
    <t>Blanchet et al.,2017 P3</t>
  </si>
  <si>
    <t>Blanchet et al.,2017 P4</t>
  </si>
  <si>
    <t>Blanchet et al.,2017 P5</t>
  </si>
  <si>
    <t>Blanchet et al.,2017 P6</t>
  </si>
  <si>
    <t>Blanchet et al.,2017 P7</t>
  </si>
  <si>
    <t>Blanchet et al.,2017 P8</t>
  </si>
  <si>
    <t>Blanchet et al.,2017 P9</t>
  </si>
  <si>
    <t>Wang et al., 2016</t>
  </si>
  <si>
    <t>Carvalho et al., 2021</t>
  </si>
  <si>
    <t>Boeri et al., 2023</t>
  </si>
  <si>
    <t>Al-Sarraj et al., 2024</t>
  </si>
  <si>
    <t>Supp table 6</t>
  </si>
  <si>
    <t>from 2024</t>
  </si>
  <si>
    <t>Medication status</t>
  </si>
  <si>
    <t>No treatment</t>
  </si>
  <si>
    <t xml:space="preserve"> ATOMOXETINE
FLUOXETINE</t>
  </si>
  <si>
    <t>VALPROATE</t>
  </si>
  <si>
    <t>METHYLPHENIDATE</t>
  </si>
  <si>
    <t>CLOTIAZEPAM
OPTIMIZETTE</t>
  </si>
  <si>
    <t>FLUOXETINE
METHYLPHENIDATE</t>
  </si>
  <si>
    <t>CATAPRESSAN</t>
  </si>
  <si>
    <t>ALIMEMAZINE
METHYLPHENIDATE
CLONIDINE CHLORHYDRATE</t>
  </si>
  <si>
    <t>LAMOTRIGINE
 FLUOXETINE
ALIMEMAZINE
ARIPIPRAZOLE</t>
  </si>
  <si>
    <t>test</t>
  </si>
  <si>
    <t>n_missense</t>
  </si>
  <si>
    <t>p_raw</t>
  </si>
  <si>
    <t>p_fdr</t>
  </si>
  <si>
    <t>Mann-Whitney U</t>
  </si>
  <si>
    <t>0.0962758829507814</t>
  </si>
  <si>
    <t>0.5198897679342196</t>
  </si>
  <si>
    <t>0.01319635699657357</t>
  </si>
  <si>
    <t>0.11876721296916214</t>
  </si>
  <si>
    <t>0.8383001938648743</t>
  </si>
  <si>
    <t>1.0</t>
  </si>
  <si>
    <t>0.9596238767827246</t>
  </si>
  <si>
    <t>0.2804032086592241</t>
  </si>
  <si>
    <t>0.7315651781924349</t>
  </si>
  <si>
    <t>0.2630998484278202</t>
  </si>
  <si>
    <t>0.545515842153327</t>
  </si>
  <si>
    <t>0.9826327689966984</t>
  </si>
  <si>
    <t>0.9660031000477177</t>
  </si>
  <si>
    <t>0.47859279453436643</t>
  </si>
  <si>
    <t>0.16359447224328005</t>
  </si>
  <si>
    <t>0.5521313438210702</t>
  </si>
  <si>
    <t>0.61148338613633</t>
  </si>
  <si>
    <t>0.2980450725969179</t>
  </si>
  <si>
    <t>0.010275567368183164</t>
  </si>
  <si>
    <t>Dykens subscore Behaviour¬†: Sum of items 2, 4, 5, 8, 10</t>
  </si>
  <si>
    <t>0.010690253438349624</t>
  </si>
  <si>
    <t>0.050951347710551</t>
  </si>
  <si>
    <t>0.3439215970462193</t>
  </si>
  <si>
    <t>0.15355483171324055</t>
  </si>
  <si>
    <t>0.8341012942422484</t>
  </si>
  <si>
    <t>0.9188023799973881</t>
  </si>
  <si>
    <t>0.6186947064053286</t>
  </si>
  <si>
    <t>0.4052040397182858</t>
  </si>
  <si>
    <t>0.911709089366143</t>
  </si>
  <si>
    <t>0.5694474170917054</t>
  </si>
  <si>
    <t>Fisher exact</t>
  </si>
  <si>
    <t>0.11764705882352941</t>
  </si>
  <si>
    <t>0.5294117647058824</t>
  </si>
  <si>
    <t>0.8562961298546314</t>
  </si>
  <si>
    <t>Measures</t>
  </si>
  <si>
    <t>7.00 [5.75-8.50]</t>
  </si>
  <si>
    <t>4.00 [2.50-6.50]</t>
  </si>
  <si>
    <t>Median [IQR]</t>
  </si>
  <si>
    <t>9.50 [8.50-10.00]</t>
  </si>
  <si>
    <t>5.00 [2.50-8.00]</t>
  </si>
  <si>
    <t>2.50 [1.50-3.00]</t>
  </si>
  <si>
    <t>1.00 [0.00-5.00]</t>
  </si>
  <si>
    <t>5.00 [4.25-6.25]</t>
  </si>
  <si>
    <t>5.00 [3.00-7.50]</t>
  </si>
  <si>
    <t>4.40 [4.00-4.80]</t>
  </si>
  <si>
    <t>3.70 [2.90-4.30]</t>
  </si>
  <si>
    <t>3.40 [2.20-3.80]</t>
  </si>
  <si>
    <t>2.60 [1.35-3.25]</t>
  </si>
  <si>
    <t>5.00 [4.50-5.00]</t>
  </si>
  <si>
    <t>4.62 [4.19-5.00]</t>
  </si>
  <si>
    <t>2.33 [2.33-2.33]</t>
  </si>
  <si>
    <t>2.33 [1.67-2.75]</t>
  </si>
  <si>
    <t>2.00 [1.20-2.20]</t>
  </si>
  <si>
    <t>2.20 [1.40-2.65]</t>
  </si>
  <si>
    <t>1.00 [1.00-1.50]</t>
  </si>
  <si>
    <t>1.50 [1.19-2.25]</t>
  </si>
  <si>
    <t>1.67 [1.33-1.67]</t>
  </si>
  <si>
    <t>1.83 [1.33-2.42]</t>
  </si>
  <si>
    <t>2.00 [1.50-3.50]</t>
  </si>
  <si>
    <t>1.75 [1.46-2.54]</t>
  </si>
  <si>
    <t>33.00 [31.00-34.00]</t>
  </si>
  <si>
    <t>24.50 [17.50-30.00]</t>
  </si>
  <si>
    <t>13.00 [12.00-14.00]</t>
  </si>
  <si>
    <t>10.00 [5.75-11.25]</t>
  </si>
  <si>
    <t>15.00 [13.00-17.00]</t>
  </si>
  <si>
    <t>10.50 [8.75-12.25]</t>
  </si>
  <si>
    <t>5.00 [5.00-6.00]</t>
  </si>
  <si>
    <t>3.50 [2.00-6.00]</t>
  </si>
  <si>
    <t>4.00 [2.00-5.50]</t>
  </si>
  <si>
    <t>3.00 [2.62-5.25]</t>
  </si>
  <si>
    <t>6.00 [6.00-6.00]</t>
  </si>
  <si>
    <t>6.00 [4.00-7.00]</t>
  </si>
  <si>
    <t>68.00 [68.00-68.00]</t>
  </si>
  <si>
    <t>51.00 [36.50-62.00]</t>
  </si>
  <si>
    <t>9.00 [9.00-9.00]</t>
  </si>
  <si>
    <t>7.00 [5.00-8.50]</t>
  </si>
  <si>
    <t>6.00 [5.50-8.50]</t>
  </si>
  <si>
    <t>10.06 [10.06-28.99]</t>
  </si>
  <si>
    <t>21.60 [11.39-30.77]</t>
  </si>
  <si>
    <t>24.00 [21.00-26.00]</t>
  </si>
  <si>
    <t>27.00 [19.00-29.50]</t>
  </si>
  <si>
    <t>16.00 [14.00-19.00]</t>
  </si>
  <si>
    <t>17.00 [11.00-19.00]</t>
  </si>
  <si>
    <t>41.00 [37.00-43.00]</t>
  </si>
  <si>
    <t>44.00 [31.50-48.50]</t>
  </si>
  <si>
    <t>4/5 (80%)</t>
  </si>
  <si>
    <t>10/13 (77%)</t>
  </si>
  <si>
    <t>n yes / N (%)</t>
  </si>
  <si>
    <t>4/13 (31%)</t>
  </si>
  <si>
    <t>0/5 (0%)</t>
  </si>
  <si>
    <t>0/13 (0%)</t>
  </si>
  <si>
    <t>5/5 (100%)</t>
  </si>
  <si>
    <t>15/16 (94%)</t>
  </si>
  <si>
    <t>2.00 [2.00-4.00]</t>
  </si>
  <si>
    <t>stat_type</t>
  </si>
  <si>
    <t xml:space="preserve">Supp Question 2. Outside of meal times, is your child very preoccupied with food? </t>
  </si>
  <si>
    <t>Median [IQR]_missense</t>
  </si>
  <si>
    <t>Supp table 7</t>
  </si>
  <si>
    <t>No treatment (n=11)</t>
  </si>
  <si>
    <t>On treatment (n=10)</t>
  </si>
  <si>
    <t>Summary statistic</t>
  </si>
  <si>
    <t>p value (raw)</t>
  </si>
  <si>
    <t>p value (FDR-BH)</t>
  </si>
  <si>
    <t>Bonferroni threshold (alpha/30)</t>
  </si>
  <si>
    <t>Significance</t>
  </si>
  <si>
    <t>3.00 [2.25-4.75]</t>
  </si>
  <si>
    <t>7.00 [5.00-8.00]</t>
  </si>
  <si>
    <t>0.021</t>
  </si>
  <si>
    <t>0.286</t>
  </si>
  <si>
    <t>0.0017</t>
  </si>
  <si>
    <t>* (nominal)</t>
  </si>
  <si>
    <t>4.50 [2.25-5.75]</t>
  </si>
  <si>
    <t>8.00 [7.00-9.00]</t>
  </si>
  <si>
    <t>0.029</t>
  </si>
  <si>
    <t>1.00 [0.25-3.75]</t>
  </si>
  <si>
    <t>3.00 [0.00-5.00]</t>
  </si>
  <si>
    <t>0.617</t>
  </si>
  <si>
    <t>0.834</t>
  </si>
  <si>
    <t>ns</t>
  </si>
  <si>
    <t>5.00 [2.50-7.00]</t>
  </si>
  <si>
    <t>5.00 [5.00-9.00]</t>
  </si>
  <si>
    <t>0.385</t>
  </si>
  <si>
    <t>0.723</t>
  </si>
  <si>
    <t>4.00 [2.80-4.40]</t>
  </si>
  <si>
    <t>4.00 [3.25-4.55]</t>
  </si>
  <si>
    <t>0.620</t>
  </si>
  <si>
    <t>2.60 [1.30-3.10]</t>
  </si>
  <si>
    <t>3.30 [2.20-3.70]</t>
  </si>
  <si>
    <t>0.243</t>
  </si>
  <si>
    <t>0.522</t>
  </si>
  <si>
    <t>4.50 [4.12-4.88]</t>
  </si>
  <si>
    <t>5.00 [4.56-5.00]</t>
  </si>
  <si>
    <t>0.162</t>
  </si>
  <si>
    <t>0.441</t>
  </si>
  <si>
    <t>2.33 [2.00-2.67]</t>
  </si>
  <si>
    <t>2.33 [1.83-3.08]</t>
  </si>
  <si>
    <t>0.971</t>
  </si>
  <si>
    <t>1.000</t>
  </si>
  <si>
    <t>2.60 [1.60-2.70]</t>
  </si>
  <si>
    <t>1.70 [1.40-2.50]</t>
  </si>
  <si>
    <t>0.414</t>
  </si>
  <si>
    <t>0.730</t>
  </si>
  <si>
    <t>1.50 [1.25-2.00]</t>
  </si>
  <si>
    <t>1.25 [1.00-2.12]</t>
  </si>
  <si>
    <t>0.640</t>
  </si>
  <si>
    <t>2.00 [1.33-2.50]</t>
  </si>
  <si>
    <t>1.50 [1.33-1.92]</t>
  </si>
  <si>
    <t>0.312</t>
  </si>
  <si>
    <t>0.624</t>
  </si>
  <si>
    <t>1.50 [1.42-2.50]</t>
  </si>
  <si>
    <t>1.92 [1.58-3.04]</t>
  </si>
  <si>
    <t>0.189</t>
  </si>
  <si>
    <t>0.473</t>
  </si>
  <si>
    <t>22.00 [16.00-29.50]</t>
  </si>
  <si>
    <t>30.00 [27.00-32.50]</t>
  </si>
  <si>
    <t>0.052</t>
  </si>
  <si>
    <t>0.391</t>
  </si>
  <si>
    <t>8.00 [5.00-11.00]</t>
  </si>
  <si>
    <t>12.00 [11.25-13.00]</t>
  </si>
  <si>
    <t>0.007</t>
  </si>
  <si>
    <t>0.200</t>
  </si>
  <si>
    <t>10.00 [8.00-12.50]</t>
  </si>
  <si>
    <t>12.50 [9.50-14.50]</t>
  </si>
  <si>
    <t>0.157</t>
  </si>
  <si>
    <t>3.00 [2.00-6.00]</t>
  </si>
  <si>
    <t>0.152</t>
  </si>
  <si>
    <t>3.00 [2.25-5.50]</t>
  </si>
  <si>
    <t>3.50 [2.25-5.38]</t>
  </si>
  <si>
    <t>0.943</t>
  </si>
  <si>
    <t>51.00 [38.25-65.25]</t>
  </si>
  <si>
    <t>56.50 [46.25-63.50]</t>
  </si>
  <si>
    <t>6.00 [3.75-7.25]</t>
  </si>
  <si>
    <t>9.00 [8.00-9.25]</t>
  </si>
  <si>
    <t>0.144</t>
  </si>
  <si>
    <t>5.50 [4.75-6.50]</t>
  </si>
  <si>
    <t>9.00 [8.25-9.25]</t>
  </si>
  <si>
    <t>0.080</t>
  </si>
  <si>
    <t>0.398</t>
  </si>
  <si>
    <t>26.62 [14.20-29.28]</t>
  </si>
  <si>
    <t>11.84 [10.06-36.98]</t>
  </si>
  <si>
    <t>0.860</t>
  </si>
  <si>
    <t>22.50 [16.50-28.50]</t>
  </si>
  <si>
    <t>27.00 [24.50-29.00]</t>
  </si>
  <si>
    <t>0.225</t>
  </si>
  <si>
    <t>0.519</t>
  </si>
  <si>
    <t>11.50 [9.50-18.00]</t>
  </si>
  <si>
    <t>17.00 [16.00-19.75]</t>
  </si>
  <si>
    <t>0.095</t>
  </si>
  <si>
    <t>0.409</t>
  </si>
  <si>
    <t>35.00 [26.75-45.50]</t>
  </si>
  <si>
    <t>45.50 [41.50-48.75]</t>
  </si>
  <si>
    <t>0.075</t>
  </si>
  <si>
    <t>6/9 (67%)</t>
  </si>
  <si>
    <t>8/9 (89%)</t>
  </si>
  <si>
    <t>0.576</t>
  </si>
  <si>
    <t>3/9 (33%)</t>
  </si>
  <si>
    <t>5/9 (56%)</t>
  </si>
  <si>
    <t>0.637</t>
  </si>
  <si>
    <t>0/9 (0%)</t>
  </si>
  <si>
    <t>10/11 (91%)</t>
  </si>
  <si>
    <t>10/10 (100%)</t>
  </si>
  <si>
    <t>2.00 [1.25-3.50]</t>
  </si>
  <si>
    <t>3.00 [2.00-3.75]</t>
  </si>
  <si>
    <t>0.480</t>
  </si>
  <si>
    <t>0.801</t>
  </si>
  <si>
    <t>Statistical test</t>
  </si>
  <si>
    <t>Statistical comparison of outcome measures between "No treatment" (n=11) and "On treatment" (n=10)</t>
  </si>
  <si>
    <t>LEGEND</t>
  </si>
  <si>
    <t>For continuous and ordinal variables, data are expressed as median [interquartile</t>
  </si>
  <si>
    <t>range, IQR]. The two-sided Mann-Whitney U test (Wilcoxon rank-sum test) was used,</t>
  </si>
  <si>
    <t>as it does not assume normality and is appropriate for small sample sizes.</t>
  </si>
  <si>
    <t>The ordinal variable 'PAR DD QoL Question 2' was encoded numerically (1-4).</t>
  </si>
  <si>
    <t>For binary (yes/no) variables, data are expressed as n positive / N total (%).</t>
  </si>
  <si>
    <t>Fisher's exact test was applied to 2x2 contingency tables.</t>
  </si>
  <si>
    <t>Variables with fewer than 2 non-missing observations in either group could not be</t>
  </si>
  <si>
    <t>tested and are reported as 'n.c.' (not calculable).</t>
  </si>
  <si>
    <t>Two multiple-testing corrections are reported (27 calculable tests):</t>
  </si>
  <si>
    <t xml:space="preserve">  - Benjamini-Hochberg FDR: controls the expected proportion of false discoveries;</t>
  </si>
  <si>
    <t xml:space="preserve">    adjusted p-value threshold = 0.05.</t>
  </si>
  <si>
    <t xml:space="preserve">  - Bonferroni: controls the family-wise error rate; threshold = 0.05 / 27</t>
  </si>
  <si>
    <t xml:space="preserve">    = 0.0019 (more conservative).</t>
  </si>
  <si>
    <t>'Significance' column:</t>
  </si>
  <si>
    <t xml:space="preserve">  ns          : raw p &gt;= 0.05</t>
  </si>
  <si>
    <t xml:space="preserve">  * (nominal) : raw p &lt; 0.05, does not survive either correction</t>
  </si>
  <si>
    <t xml:space="preserve">  * (Bonf.)   : survives Bonferroni correction</t>
  </si>
  <si>
    <t xml:space="preserve">  * (FDR)     : survives BH-FDR correction</t>
  </si>
  <si>
    <t xml:space="preserve">  n.c.        : not calculable</t>
  </si>
  <si>
    <t>All tests are two-sided. Analyses performed in Python (scipy, statsmodels).</t>
  </si>
  <si>
    <t>Two multiple-testing corrections are reported (30 calculable tests):</t>
  </si>
  <si>
    <t xml:space="preserve">  - Bonferroni: controls the family-wise error rate; threshold = 0.05 / 30</t>
  </si>
  <si>
    <t xml:space="preserve">    = 0.0017 (more conservative).</t>
  </si>
  <si>
    <t>raw_p_value</t>
  </si>
  <si>
    <t>Pooled controls</t>
  </si>
  <si>
    <t>FDR-corrected p-values</t>
  </si>
  <si>
    <t>Supplementary Table 2.</t>
  </si>
  <si>
    <t xml:space="preserve">Supplementary Table 1. </t>
  </si>
  <si>
    <t>Supplementary Table 3.</t>
  </si>
  <si>
    <t>Supplementary Table4</t>
  </si>
  <si>
    <t>Supplementary Table 5.</t>
  </si>
  <si>
    <t xml:space="preserve">Supplementary table 6. </t>
  </si>
  <si>
    <t xml:space="preserve">Supplementary table 7. </t>
  </si>
  <si>
    <t>Statistical comparison of all outcome measures between "Missense" (n=5) and "LOF" variants (n=16)</t>
  </si>
  <si>
    <t>n_LOF</t>
  </si>
  <si>
    <t>Median [IQR]_LOF</t>
  </si>
  <si>
    <t xml:space="preserve">LOF Loss of function </t>
  </si>
  <si>
    <t xml:space="preserve">Questionnaires' results from litterature and our study </t>
  </si>
  <si>
    <t>Questionnaires' results from our study</t>
  </si>
  <si>
    <t>Complementary clinical and molecular data from our study</t>
  </si>
  <si>
    <t>Molecular informations from our study and litterature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</si>
</sst>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164" formatCode="0.0"/>
    <numFmt numFmtId="165" formatCode="0.000E+00"/>
  </numFmts>
  <fonts count="24">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
      <u/>
      <sz val="12"/>
      <color theme="10"/>
      <name val="Calibri"/>
      <family val="2"/>
      <scheme val="minor"/>
    </font>
    <font>
      <sz val="12"/>
      <name val="Calibri"/>
      <family val="2"/>
      <scheme val="minor"/>
    </font>
    <font>
      <sz val="11"/>
      <color rgb="FF9C0006"/>
      <name val="Calibri"/>
      <family val="2"/>
      <scheme val="minor"/>
    </font>
    <font>
      <i/>
      <sz val="12"/>
      <color theme="1"/>
      <name val="Calibri"/>
      <family val="2"/>
      <scheme val="minor"/>
    </font>
    <font>
      <b/>
      <sz val="12"/>
      <name val="Calibri"/>
      <family val="2"/>
      <scheme val="minor"/>
    </font>
    <font>
      <b/>
      <sz val="11"/>
      <color theme="1"/>
      <name val="Arial"/>
      <family val="2"/>
    </font>
    <font>
      <sz val="11"/>
      <color theme="1"/>
      <name val="Arial"/>
      <family val="2"/>
    </font>
    <font>
      <b/>
      <sz val="10"/>
      <color theme="1"/>
      <name val="Calibri"/>
      <family val="2"/>
      <scheme val="minor"/>
    </font>
    <font>
      <sz val="10"/>
      <color theme="1"/>
      <name val="Calibri"/>
      <family val="2"/>
      <scheme val="minor"/>
    </font>
    <font>
      <sz val="11"/>
      <color rgb="FF000000"/>
      <name val="Calibri"/>
      <family val="2"/>
    </font>
    <font>
      <sz val="10"/>
      <color rgb="FF000000"/>
      <name val="Calibri"/>
      <family val="2"/>
      <scheme val="minor"/>
    </font>
    <font>
      <b/>
      <sz val="12"/>
      <color rgb="FFFA696A"/>
      <name val="Calibri"/>
      <family val="2"/>
      <scheme val="minor"/>
    </font>
    <font>
      <b/>
      <u/>
      <sz val="12"/>
      <color theme="10"/>
      <name val="Calibri"/>
      <family val="2"/>
      <scheme val="minor"/>
    </font>
    <font>
      <sz val="12"/>
      <color theme="1"/>
      <name val="Calibri"/>
      <family val="2"/>
      <scheme val="minor"/>
    </font>
    <font>
      <sz val="12"/>
      <color rgb="FFFF0000"/>
      <name val="Calibri"/>
      <family val="2"/>
      <scheme val="minor"/>
    </font>
    <font>
      <sz val="12"/>
      <color theme="1"/>
      <name val="Calibri (Corps)"/>
    </font>
    <font>
      <sz val="12"/>
      <color rgb="FF0070C0"/>
      <name val="Calibri"/>
      <family val="2"/>
      <scheme val="minor"/>
    </font>
    <font>
      <b/>
      <sz val="11"/>
      <name val="Calibri"/>
      <family val="2"/>
      <scheme val="minor"/>
    </font>
  </fonts>
  <fills count="19">
    <fill>
      <patternFill patternType="none"/>
    </fill>
    <fill>
      <patternFill patternType="gray125"/>
    </fill>
    <fill>
      <patternFill patternType="solid">
        <fgColor rgb="FFFFC7CE"/>
      </patternFill>
    </fill>
    <fill>
      <patternFill patternType="solid">
        <fgColor theme="0" tint="-0.14999847407452621"/>
        <bgColor indexed="64"/>
      </patternFill>
    </fill>
    <fill>
      <patternFill patternType="solid">
        <fgColor theme="4" tint="0.59999389629810485"/>
        <bgColor indexed="64"/>
      </patternFill>
    </fill>
    <fill>
      <patternFill patternType="solid">
        <fgColor theme="6" tint="0.59999389629810485"/>
        <bgColor indexed="65"/>
      </patternFill>
    </fill>
    <fill>
      <patternFill patternType="solid">
        <fgColor theme="2"/>
        <bgColor indexed="64"/>
      </patternFill>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3D7F0"/>
        <bgColor indexed="64"/>
      </patternFill>
    </fill>
    <fill>
      <patternFill patternType="solid">
        <fgColor rgb="FFD9D9D9"/>
        <bgColor indexed="64"/>
      </patternFill>
    </fill>
    <fill>
      <patternFill patternType="solid">
        <fgColor rgb="FFD9E1F2"/>
        <bgColor rgb="FF000000"/>
      </patternFill>
    </fill>
    <fill>
      <patternFill patternType="solid">
        <fgColor rgb="FFC5AD9B"/>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0" tint="-4.9989318521683403E-2"/>
        <bgColor indexed="64"/>
      </patternFill>
    </fill>
  </fills>
  <borders count="40">
    <border>
      <left/>
      <right/>
      <top/>
      <bottom/>
      <diagonal/>
    </border>
    <border>
      <left style="thin">
        <color auto="1"/>
      </left>
      <right style="thin">
        <color auto="1"/>
      </right>
      <top style="thin">
        <color auto="1"/>
      </top>
      <bottom style="thin">
        <color auto="1"/>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auto="1"/>
      </right>
      <top style="medium">
        <color indexed="64"/>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auto="1"/>
      </left>
      <right style="medium">
        <color indexed="64"/>
      </right>
      <top style="medium">
        <color indexed="64"/>
      </top>
      <bottom/>
      <diagonal/>
    </border>
    <border>
      <left/>
      <right style="medium">
        <color indexed="64"/>
      </right>
      <top/>
      <bottom style="medium">
        <color indexed="64"/>
      </bottom>
      <diagonal/>
    </border>
    <border>
      <left style="thin">
        <color auto="1"/>
      </left>
      <right/>
      <top style="medium">
        <color indexed="64"/>
      </top>
      <bottom/>
      <diagonal/>
    </border>
    <border>
      <left style="thin">
        <color auto="1"/>
      </left>
      <right/>
      <top/>
      <bottom/>
      <diagonal/>
    </border>
    <border>
      <left style="thin">
        <color auto="1"/>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bottom style="thin">
        <color auto="1"/>
      </bottom>
      <diagonal/>
    </border>
  </borders>
  <cellStyleXfs count="5">
    <xf numFmtId="0" fontId="0" fillId="0" borderId="0"/>
    <xf numFmtId="0" fontId="6" fillId="0" borderId="0" applyNumberFormat="0" applyFill="0" applyBorder="0" applyAlignment="0" applyProtection="0"/>
    <xf numFmtId="0" fontId="8" fillId="2" borderId="0" applyNumberFormat="0" applyBorder="0" applyAlignment="0" applyProtection="0"/>
    <xf numFmtId="0" fontId="2" fillId="5" borderId="0" applyNumberFormat="0" applyBorder="0" applyAlignment="0" applyProtection="0"/>
    <xf numFmtId="9" fontId="19" fillId="0" borderId="0" applyFont="0" applyFill="0" applyBorder="0" applyAlignment="0" applyProtection="0"/>
  </cellStyleXfs>
  <cellXfs count="282">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7"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3" fillId="0" borderId="12" xfId="0" applyFont="1" applyBorder="1" applyAlignment="1">
      <alignment horizontal="center" vertical="center"/>
    </xf>
    <xf numFmtId="0" fontId="0" fillId="0" borderId="6" xfId="0" applyBorder="1" applyAlignment="1">
      <alignment horizontal="center" vertical="center" wrapText="1"/>
    </xf>
    <xf numFmtId="0" fontId="0" fillId="0" borderId="14" xfId="0" applyBorder="1" applyAlignment="1">
      <alignment horizontal="center" vertical="center"/>
    </xf>
    <xf numFmtId="0" fontId="0" fillId="0" borderId="14" xfId="0" applyBorder="1" applyAlignment="1">
      <alignment horizontal="center" vertical="center" wrapText="1"/>
    </xf>
    <xf numFmtId="164" fontId="0" fillId="0" borderId="14" xfId="0" applyNumberFormat="1" applyBorder="1" applyAlignment="1">
      <alignment horizontal="center" vertical="center" wrapText="1"/>
    </xf>
    <xf numFmtId="0" fontId="0" fillId="0" borderId="15" xfId="0" applyBorder="1" applyAlignment="1">
      <alignment horizontal="center" vertical="center" wrapText="1"/>
    </xf>
    <xf numFmtId="0" fontId="0" fillId="0" borderId="18" xfId="0" applyBorder="1" applyAlignment="1">
      <alignment horizontal="center" vertical="center"/>
    </xf>
    <xf numFmtId="0" fontId="9" fillId="0" borderId="18" xfId="0" applyFont="1" applyBorder="1" applyAlignment="1">
      <alignment horizontal="center" vertical="center"/>
    </xf>
    <xf numFmtId="0" fontId="0" fillId="0" borderId="18" xfId="0" applyBorder="1" applyAlignment="1">
      <alignment horizontal="center" vertical="center" wrapText="1"/>
    </xf>
    <xf numFmtId="164" fontId="0" fillId="8" borderId="18" xfId="0" applyNumberFormat="1" applyFill="1" applyBorder="1" applyAlignment="1">
      <alignment horizontal="center" vertical="center" wrapText="1"/>
    </xf>
    <xf numFmtId="164" fontId="0" fillId="0" borderId="18" xfId="0" applyNumberFormat="1" applyBorder="1" applyAlignment="1">
      <alignment horizontal="center" vertical="center" wrapText="1"/>
    </xf>
    <xf numFmtId="0" fontId="3" fillId="0" borderId="20" xfId="0" applyFont="1" applyBorder="1" applyAlignment="1">
      <alignment horizontal="center" vertical="center"/>
    </xf>
    <xf numFmtId="0" fontId="3" fillId="4" borderId="18" xfId="0" applyFont="1" applyFill="1" applyBorder="1" applyAlignment="1">
      <alignment horizontal="center" vertical="center"/>
    </xf>
    <xf numFmtId="0" fontId="3" fillId="10" borderId="18" xfId="0" applyFont="1" applyFill="1" applyBorder="1" applyAlignment="1">
      <alignment horizontal="center" vertical="center" wrapText="1"/>
    </xf>
    <xf numFmtId="0" fontId="0" fillId="0" borderId="21" xfId="0" applyBorder="1" applyAlignment="1">
      <alignment horizontal="center" vertical="center"/>
    </xf>
    <xf numFmtId="0" fontId="3" fillId="3" borderId="11" xfId="0" applyFont="1" applyFill="1" applyBorder="1" applyAlignment="1">
      <alignment horizontal="center" vertical="center"/>
    </xf>
    <xf numFmtId="0" fontId="0" fillId="0" borderId="6" xfId="0" applyBorder="1" applyAlignment="1">
      <alignment horizontal="center" vertical="center"/>
    </xf>
    <xf numFmtId="0" fontId="9" fillId="0" borderId="14" xfId="0" applyFont="1" applyBorder="1" applyAlignment="1">
      <alignment horizontal="center" vertical="center"/>
    </xf>
    <xf numFmtId="0" fontId="0" fillId="0" borderId="15" xfId="0" applyBorder="1" applyAlignment="1">
      <alignment horizontal="center" vertical="center"/>
    </xf>
    <xf numFmtId="0" fontId="0" fillId="6" borderId="18" xfId="0" applyFill="1" applyBorder="1" applyAlignment="1">
      <alignment horizontal="center" vertical="center"/>
    </xf>
    <xf numFmtId="0" fontId="2" fillId="6" borderId="18" xfId="3" applyFill="1" applyBorder="1" applyAlignment="1">
      <alignment horizontal="center" vertical="center"/>
    </xf>
    <xf numFmtId="0" fontId="9" fillId="6" borderId="18" xfId="0" applyFont="1" applyFill="1" applyBorder="1" applyAlignment="1">
      <alignment horizontal="center" vertical="center"/>
    </xf>
    <xf numFmtId="0" fontId="3" fillId="11" borderId="18"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center" vertical="center"/>
    </xf>
    <xf numFmtId="0" fontId="3" fillId="7" borderId="18" xfId="0" applyFont="1" applyFill="1" applyBorder="1" applyAlignment="1">
      <alignment horizontal="center" vertical="center"/>
    </xf>
    <xf numFmtId="0" fontId="3" fillId="9" borderId="1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0" fillId="3" borderId="11" xfId="0" applyFont="1" applyFill="1" applyBorder="1" applyAlignment="1">
      <alignment horizontal="center" vertical="center"/>
    </xf>
    <xf numFmtId="0" fontId="7" fillId="0" borderId="21" xfId="0" applyFont="1" applyBorder="1" applyAlignment="1">
      <alignment horizontal="center" vertical="center"/>
    </xf>
    <xf numFmtId="0" fontId="10" fillId="3" borderId="5" xfId="0" applyFont="1" applyFill="1" applyBorder="1" applyAlignment="1">
      <alignment horizontal="center" vertical="center"/>
    </xf>
    <xf numFmtId="0" fontId="7" fillId="0" borderId="24" xfId="0" applyFont="1" applyBorder="1" applyAlignment="1">
      <alignment horizontal="center" vertical="center"/>
    </xf>
    <xf numFmtId="0" fontId="7" fillId="0" borderId="14" xfId="0" applyFont="1" applyBorder="1" applyAlignment="1">
      <alignment horizontal="center" vertical="center"/>
    </xf>
    <xf numFmtId="17" fontId="0" fillId="0" borderId="15" xfId="0" applyNumberFormat="1" applyBorder="1" applyAlignment="1">
      <alignment horizontal="center" vertical="center"/>
    </xf>
    <xf numFmtId="0" fontId="0" fillId="0" borderId="27" xfId="0" applyBorder="1" applyAlignment="1">
      <alignment horizontal="center" vertical="center" wrapText="1"/>
    </xf>
    <xf numFmtId="0" fontId="0" fillId="0" borderId="27" xfId="0" applyBorder="1" applyAlignment="1">
      <alignment horizontal="center" vertical="center"/>
    </xf>
    <xf numFmtId="0" fontId="5" fillId="0" borderId="14" xfId="0" applyFont="1" applyBorder="1" applyAlignment="1">
      <alignment horizontal="center" vertical="center" wrapText="1"/>
    </xf>
    <xf numFmtId="164" fontId="0" fillId="0" borderId="0" xfId="0" applyNumberFormat="1" applyAlignment="1">
      <alignment horizontal="center" vertical="center"/>
    </xf>
    <xf numFmtId="0" fontId="7" fillId="0" borderId="14" xfId="0" applyFont="1" applyBorder="1" applyAlignment="1">
      <alignment horizontal="center" vertical="center" wrapText="1"/>
    </xf>
    <xf numFmtId="0" fontId="0" fillId="8" borderId="18" xfId="0" applyFill="1" applyBorder="1" applyAlignment="1">
      <alignment horizontal="center" vertical="center" wrapText="1"/>
    </xf>
    <xf numFmtId="0" fontId="0" fillId="8" borderId="18" xfId="0" applyFill="1" applyBorder="1" applyAlignment="1">
      <alignment horizontal="center" vertical="center"/>
    </xf>
    <xf numFmtId="0" fontId="0" fillId="8" borderId="21" xfId="0" applyFill="1" applyBorder="1" applyAlignment="1">
      <alignment horizontal="center" vertical="center"/>
    </xf>
    <xf numFmtId="0" fontId="0" fillId="8" borderId="0" xfId="0" applyFill="1" applyAlignment="1">
      <alignment horizontal="center" vertical="center"/>
    </xf>
    <xf numFmtId="0" fontId="0" fillId="8" borderId="0" xfId="0" applyFill="1" applyAlignment="1">
      <alignment horizontal="center" vertical="center" wrapText="1"/>
    </xf>
    <xf numFmtId="0" fontId="0" fillId="8" borderId="1"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14" xfId="0"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3" fillId="0" borderId="1" xfId="0" applyFont="1" applyBorder="1" applyAlignment="1">
      <alignment horizontal="left" vertical="top" wrapText="1"/>
    </xf>
    <xf numFmtId="0" fontId="14" fillId="0" borderId="1" xfId="0" applyFont="1" applyBorder="1" applyAlignment="1">
      <alignment horizontal="center" vertical="center"/>
    </xf>
    <xf numFmtId="0" fontId="14" fillId="10" borderId="1" xfId="0" applyFont="1" applyFill="1" applyBorder="1" applyAlignment="1">
      <alignment horizontal="left" vertical="top" wrapText="1"/>
    </xf>
    <xf numFmtId="0" fontId="14" fillId="12" borderId="1" xfId="0" applyFont="1" applyFill="1" applyBorder="1" applyAlignment="1">
      <alignment horizontal="center" vertical="center"/>
    </xf>
    <xf numFmtId="0" fontId="14" fillId="3" borderId="1" xfId="0" applyFont="1" applyFill="1" applyBorder="1" applyAlignment="1">
      <alignment horizontal="left" vertical="top" wrapText="1"/>
    </xf>
    <xf numFmtId="2" fontId="14" fillId="0" borderId="1" xfId="0" applyNumberFormat="1" applyFont="1" applyBorder="1" applyAlignment="1">
      <alignment horizontal="center" vertical="center"/>
    </xf>
    <xf numFmtId="0" fontId="14" fillId="10" borderId="1" xfId="0" applyFont="1" applyFill="1" applyBorder="1" applyAlignment="1">
      <alignment wrapText="1"/>
    </xf>
    <xf numFmtId="0" fontId="14" fillId="0" borderId="1" xfId="0" applyFont="1" applyBorder="1" applyAlignment="1">
      <alignment horizontal="center" vertical="center" wrapText="1"/>
    </xf>
    <xf numFmtId="0" fontId="14" fillId="10" borderId="1" xfId="0" applyFont="1" applyFill="1" applyBorder="1" applyAlignment="1">
      <alignment horizontal="left" vertical="center" wrapText="1"/>
    </xf>
    <xf numFmtId="0" fontId="14" fillId="13" borderId="1" xfId="0" applyFont="1" applyFill="1" applyBorder="1" applyAlignment="1">
      <alignment horizontal="left" vertical="top" wrapText="1"/>
    </xf>
    <xf numFmtId="0" fontId="3" fillId="0" borderId="19" xfId="0" applyFont="1"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3" fillId="0" borderId="7" xfId="0" applyFont="1" applyBorder="1" applyAlignment="1">
      <alignment horizontal="center" vertical="center" wrapText="1"/>
    </xf>
    <xf numFmtId="0" fontId="0" fillId="0" borderId="28" xfId="0" applyBorder="1" applyAlignment="1">
      <alignment horizontal="center" vertical="center" wrapText="1"/>
    </xf>
    <xf numFmtId="0" fontId="3" fillId="0" borderId="16" xfId="0" applyFont="1" applyBorder="1" applyAlignment="1">
      <alignment horizontal="center" vertical="center"/>
    </xf>
    <xf numFmtId="0" fontId="0" fillId="0" borderId="16" xfId="0" applyBorder="1" applyAlignment="1">
      <alignment horizontal="center" vertical="center"/>
    </xf>
    <xf numFmtId="0" fontId="0" fillId="0" borderId="28"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center" vertical="center" wrapText="1"/>
    </xf>
    <xf numFmtId="0" fontId="3" fillId="0" borderId="8" xfId="0" applyFont="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horizontal="center" vertical="center" wrapText="1"/>
    </xf>
    <xf numFmtId="0" fontId="0" fillId="0" borderId="0" xfId="0" applyAlignment="1">
      <alignment horizontal="left" vertical="center" wrapText="1"/>
    </xf>
    <xf numFmtId="0" fontId="6" fillId="0" borderId="0" xfId="1" applyAlignment="1">
      <alignment horizontal="center" vertical="center"/>
    </xf>
    <xf numFmtId="0" fontId="6" fillId="0" borderId="0" xfId="1" applyAlignment="1">
      <alignment horizontal="center" vertical="center" wrapText="1"/>
    </xf>
    <xf numFmtId="0" fontId="12" fillId="10" borderId="0" xfId="0" applyFont="1" applyFill="1" applyAlignment="1">
      <alignment horizontal="center" vertical="center"/>
    </xf>
    <xf numFmtId="0" fontId="3" fillId="4" borderId="0" xfId="0" applyFont="1" applyFill="1" applyAlignment="1">
      <alignment horizontal="center" vertical="center" wrapText="1"/>
    </xf>
    <xf numFmtId="0" fontId="3" fillId="4" borderId="0" xfId="0" applyFont="1" applyFill="1" applyAlignment="1">
      <alignment horizontal="center" vertical="center"/>
    </xf>
    <xf numFmtId="0" fontId="3" fillId="4" borderId="0" xfId="0" applyFont="1" applyFill="1" applyAlignment="1">
      <alignment horizontal="left" vertical="center" wrapText="1"/>
    </xf>
    <xf numFmtId="0" fontId="3" fillId="4" borderId="0" xfId="0" applyFont="1" applyFill="1"/>
    <xf numFmtId="0" fontId="14" fillId="10" borderId="1" xfId="0" applyFont="1" applyFill="1" applyBorder="1" applyAlignment="1">
      <alignment horizontal="center" vertical="center" wrapText="1"/>
    </xf>
    <xf numFmtId="49" fontId="14" fillId="10" borderId="1" xfId="0" applyNumberFormat="1"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3" fillId="0" borderId="30" xfId="0" applyFont="1" applyBorder="1" applyAlignment="1">
      <alignment vertical="center"/>
    </xf>
    <xf numFmtId="0" fontId="3" fillId="0" borderId="31" xfId="0" applyFont="1" applyBorder="1" applyAlignment="1">
      <alignment vertical="center"/>
    </xf>
    <xf numFmtId="0" fontId="3" fillId="10" borderId="0" xfId="0" applyFont="1" applyFill="1" applyAlignment="1">
      <alignment horizontal="center" vertical="center"/>
    </xf>
    <xf numFmtId="0" fontId="0" fillId="10" borderId="0" xfId="0" applyFill="1" applyAlignment="1">
      <alignment horizontal="center" vertical="center"/>
    </xf>
    <xf numFmtId="0" fontId="0" fillId="10" borderId="0" xfId="0" applyFill="1" applyAlignment="1">
      <alignment horizontal="center" vertical="center" wrapText="1"/>
    </xf>
    <xf numFmtId="0" fontId="5" fillId="10" borderId="0" xfId="0" applyFont="1" applyFill="1" applyAlignment="1">
      <alignment horizontal="center" vertical="center" wrapText="1"/>
    </xf>
    <xf numFmtId="0" fontId="9" fillId="10" borderId="0" xfId="0" applyFont="1" applyFill="1" applyAlignment="1">
      <alignment horizontal="center" vertical="center" wrapText="1"/>
    </xf>
    <xf numFmtId="0" fontId="7" fillId="10" borderId="0" xfId="0" applyFont="1" applyFill="1" applyAlignment="1">
      <alignment horizontal="center" vertical="center" wrapText="1"/>
    </xf>
    <xf numFmtId="8" fontId="0" fillId="0" borderId="0" xfId="0" applyNumberFormat="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164" fontId="0" fillId="0" borderId="13" xfId="0" applyNumberFormat="1" applyBorder="1" applyAlignment="1">
      <alignment horizontal="center" vertical="center" wrapText="1"/>
    </xf>
    <xf numFmtId="0" fontId="9" fillId="0" borderId="13" xfId="0" applyFont="1" applyBorder="1" applyAlignment="1">
      <alignment horizontal="center" vertical="center"/>
    </xf>
    <xf numFmtId="0" fontId="7" fillId="0" borderId="22" xfId="0" applyFont="1" applyBorder="1" applyAlignment="1">
      <alignment horizontal="center" vertical="center"/>
    </xf>
    <xf numFmtId="0" fontId="7" fillId="0" borderId="13" xfId="0" applyFont="1" applyBorder="1" applyAlignment="1">
      <alignment horizontal="center" vertical="center"/>
    </xf>
    <xf numFmtId="0" fontId="10" fillId="3" borderId="3" xfId="0" applyFont="1" applyFill="1" applyBorder="1" applyAlignment="1">
      <alignment horizontal="center" vertical="center"/>
    </xf>
    <xf numFmtId="2" fontId="13" fillId="3" borderId="1" xfId="0" applyNumberFormat="1" applyFont="1" applyFill="1" applyBorder="1" applyAlignment="1">
      <alignment horizontal="center" vertical="center"/>
    </xf>
    <xf numFmtId="2" fontId="13" fillId="3" borderId="1"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64" fontId="0" fillId="0" borderId="2" xfId="0" applyNumberFormat="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21"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11"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3" fillId="0" borderId="0" xfId="0" applyFont="1"/>
    <xf numFmtId="0" fontId="13" fillId="0" borderId="39" xfId="0" applyFont="1" applyBorder="1" applyAlignment="1">
      <alignment horizontal="left" vertical="top" wrapText="1"/>
    </xf>
    <xf numFmtId="0" fontId="13" fillId="0" borderId="39" xfId="0" applyFont="1" applyBorder="1" applyAlignment="1">
      <alignment horizontal="center" vertical="center" wrapText="1"/>
    </xf>
    <xf numFmtId="0" fontId="14" fillId="0" borderId="39" xfId="0" applyFont="1" applyBorder="1" applyAlignment="1">
      <alignment horizontal="center" vertical="center"/>
    </xf>
    <xf numFmtId="0" fontId="14" fillId="15" borderId="39" xfId="0" applyFont="1" applyFill="1" applyBorder="1" applyAlignment="1">
      <alignment horizontal="center" vertical="center"/>
    </xf>
    <xf numFmtId="2" fontId="13" fillId="3" borderId="39" xfId="0" applyNumberFormat="1" applyFont="1" applyFill="1" applyBorder="1" applyAlignment="1">
      <alignment horizontal="center" vertical="center"/>
    </xf>
    <xf numFmtId="0" fontId="13" fillId="4" borderId="15" xfId="0" applyFont="1" applyFill="1" applyBorder="1" applyAlignment="1">
      <alignment horizontal="left" vertical="top" wrapText="1"/>
    </xf>
    <xf numFmtId="0" fontId="13" fillId="4" borderId="15" xfId="0" applyFont="1" applyFill="1" applyBorder="1" applyAlignment="1">
      <alignment horizontal="center" vertical="center" wrapText="1"/>
    </xf>
    <xf numFmtId="0" fontId="13" fillId="4" borderId="15" xfId="0" applyFont="1" applyFill="1" applyBorder="1" applyAlignment="1">
      <alignment horizontal="center" vertical="center"/>
    </xf>
    <xf numFmtId="0" fontId="13" fillId="3" borderId="15" xfId="0" applyFont="1" applyFill="1" applyBorder="1" applyAlignment="1">
      <alignment horizontal="center" vertical="center"/>
    </xf>
    <xf numFmtId="0" fontId="14" fillId="10" borderId="39" xfId="0" applyFont="1" applyFill="1" applyBorder="1" applyAlignment="1">
      <alignment horizontal="left" vertical="top" wrapText="1"/>
    </xf>
    <xf numFmtId="49" fontId="14" fillId="10" borderId="39" xfId="0" applyNumberFormat="1" applyFont="1" applyFill="1" applyBorder="1" applyAlignment="1">
      <alignment horizontal="center" vertical="center" wrapText="1"/>
    </xf>
    <xf numFmtId="0" fontId="14" fillId="10" borderId="39" xfId="0" applyFont="1" applyFill="1" applyBorder="1" applyAlignment="1">
      <alignment horizontal="center" vertical="center" wrapText="1"/>
    </xf>
    <xf numFmtId="0" fontId="14" fillId="12" borderId="39" xfId="0" applyFont="1" applyFill="1" applyBorder="1" applyAlignment="1">
      <alignment horizontal="center" vertical="center"/>
    </xf>
    <xf numFmtId="0" fontId="13" fillId="0" borderId="15" xfId="0" applyFont="1" applyBorder="1" applyAlignment="1">
      <alignment horizontal="left" vertical="top" wrapText="1"/>
    </xf>
    <xf numFmtId="164" fontId="14" fillId="0" borderId="15" xfId="0" applyNumberFormat="1" applyFont="1" applyBorder="1" applyAlignment="1">
      <alignment horizontal="center" vertical="center"/>
    </xf>
    <xf numFmtId="2" fontId="13" fillId="3" borderId="15" xfId="0" applyNumberFormat="1" applyFont="1" applyFill="1" applyBorder="1" applyAlignment="1">
      <alignment horizontal="center" vertical="center"/>
    </xf>
    <xf numFmtId="2" fontId="0" fillId="0" borderId="1" xfId="0" applyNumberFormat="1" applyBorder="1" applyAlignment="1">
      <alignment horizontal="center" vertical="center"/>
    </xf>
    <xf numFmtId="2" fontId="0" fillId="0" borderId="39" xfId="0" applyNumberFormat="1" applyBorder="1" applyAlignment="1">
      <alignment horizontal="center" vertical="center"/>
    </xf>
    <xf numFmtId="2" fontId="0" fillId="0" borderId="15" xfId="0" applyNumberFormat="1" applyBorder="1" applyAlignment="1">
      <alignment horizontal="center" vertical="center"/>
    </xf>
    <xf numFmtId="0" fontId="13" fillId="15" borderId="14" xfId="0" applyFont="1" applyFill="1" applyBorder="1" applyAlignment="1">
      <alignment horizontal="center" vertical="center"/>
    </xf>
    <xf numFmtId="0" fontId="13" fillId="16" borderId="14" xfId="0" applyFont="1" applyFill="1" applyBorder="1" applyAlignment="1">
      <alignment horizontal="center" vertical="center"/>
    </xf>
    <xf numFmtId="0" fontId="14" fillId="16" borderId="39" xfId="0" applyFont="1" applyFill="1" applyBorder="1" applyAlignment="1">
      <alignment horizontal="center" vertical="center"/>
    </xf>
    <xf numFmtId="164" fontId="0" fillId="0" borderId="18" xfId="0" applyNumberFormat="1" applyBorder="1" applyAlignment="1">
      <alignment horizontal="center" vertical="center"/>
    </xf>
    <xf numFmtId="0" fontId="17" fillId="3" borderId="0" xfId="0" applyFont="1" applyFill="1" applyAlignment="1">
      <alignment horizontal="left" vertical="top"/>
    </xf>
    <xf numFmtId="0" fontId="3" fillId="3" borderId="0" xfId="0" applyFont="1" applyFill="1" applyAlignment="1">
      <alignment horizontal="left" vertical="top"/>
    </xf>
    <xf numFmtId="0" fontId="3" fillId="3" borderId="0" xfId="0" applyFont="1" applyFill="1" applyAlignment="1">
      <alignment vertical="top" wrapText="1"/>
    </xf>
    <xf numFmtId="0" fontId="3" fillId="3" borderId="0" xfId="0" applyFont="1" applyFill="1" applyAlignment="1">
      <alignment vertical="top"/>
    </xf>
    <xf numFmtId="0" fontId="17" fillId="18" borderId="0" xfId="0" applyFont="1" applyFill="1" applyAlignment="1">
      <alignment horizontal="left" vertical="top"/>
    </xf>
    <xf numFmtId="0" fontId="3" fillId="18" borderId="0" xfId="0" applyFont="1" applyFill="1" applyAlignment="1">
      <alignment horizontal="left" vertical="top"/>
    </xf>
    <xf numFmtId="0" fontId="3" fillId="18" borderId="0" xfId="0" applyFont="1" applyFill="1" applyAlignment="1">
      <alignment vertical="top" wrapText="1"/>
    </xf>
    <xf numFmtId="0" fontId="3" fillId="18" borderId="0" xfId="0" applyFont="1" applyFill="1" applyAlignment="1">
      <alignment vertical="top"/>
    </xf>
    <xf numFmtId="0" fontId="3" fillId="0" borderId="0" xfId="0" applyFont="1" applyAlignment="1">
      <alignment horizontal="left" vertical="top"/>
    </xf>
    <xf numFmtId="0" fontId="16" fillId="0" borderId="1" xfId="0" applyFont="1" applyBorder="1" applyAlignment="1">
      <alignment horizontal="center" vertical="center" wrapText="1"/>
    </xf>
    <xf numFmtId="9" fontId="13" fillId="3" borderId="1" xfId="4" applyFont="1" applyFill="1" applyBorder="1" applyAlignment="1">
      <alignment horizontal="center" vertical="center"/>
    </xf>
    <xf numFmtId="0" fontId="20" fillId="0" borderId="0" xfId="0" applyFont="1"/>
    <xf numFmtId="164" fontId="0" fillId="0" borderId="0" xfId="0" applyNumberFormat="1" applyAlignment="1">
      <alignment horizontal="center" vertical="center" wrapText="1"/>
    </xf>
    <xf numFmtId="9" fontId="20" fillId="0" borderId="0" xfId="4" applyFont="1"/>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3" fillId="17" borderId="31" xfId="0" applyFont="1" applyFill="1" applyBorder="1" applyAlignment="1">
      <alignment vertical="top" wrapText="1"/>
    </xf>
    <xf numFmtId="0" fontId="0" fillId="18" borderId="0" xfId="0" applyFill="1" applyAlignment="1">
      <alignment horizontal="left" vertical="top"/>
    </xf>
    <xf numFmtId="0" fontId="6" fillId="18" borderId="0" xfId="1" applyFill="1" applyAlignment="1">
      <alignment horizontal="left" vertical="top"/>
    </xf>
    <xf numFmtId="0" fontId="0" fillId="18" borderId="0" xfId="0" applyFill="1" applyAlignment="1">
      <alignment vertical="top" wrapText="1"/>
    </xf>
    <xf numFmtId="0" fontId="0" fillId="18" borderId="0" xfId="0" applyFill="1" applyAlignment="1">
      <alignment vertical="top"/>
    </xf>
    <xf numFmtId="2" fontId="0" fillId="18" borderId="0" xfId="0" applyNumberFormat="1" applyFill="1" applyAlignment="1">
      <alignment horizontal="left" vertical="top"/>
    </xf>
    <xf numFmtId="0" fontId="0" fillId="3" borderId="0" xfId="0" applyFill="1" applyAlignment="1">
      <alignment horizontal="left" vertical="top"/>
    </xf>
    <xf numFmtId="0" fontId="6" fillId="3" borderId="0" xfId="1" applyFill="1" applyAlignment="1">
      <alignment horizontal="left" vertical="top"/>
    </xf>
    <xf numFmtId="0" fontId="0" fillId="3" borderId="0" xfId="0" applyFill="1" applyAlignment="1">
      <alignment vertical="top" wrapText="1"/>
    </xf>
    <xf numFmtId="0" fontId="0" fillId="3" borderId="0" xfId="0" applyFill="1" applyAlignment="1">
      <alignment vertical="top"/>
    </xf>
    <xf numFmtId="2" fontId="0" fillId="3" borderId="0" xfId="0" applyNumberFormat="1" applyFill="1" applyAlignment="1">
      <alignment horizontal="left" vertical="top"/>
    </xf>
    <xf numFmtId="0" fontId="3" fillId="17" borderId="31" xfId="0" applyFont="1" applyFill="1" applyBorder="1" applyAlignment="1">
      <alignment horizontal="left" vertical="top" wrapText="1"/>
    </xf>
    <xf numFmtId="0" fontId="13" fillId="0" borderId="1" xfId="0" applyFont="1" applyBorder="1" applyAlignment="1">
      <alignment horizontal="left" vertical="center" wrapText="1"/>
    </xf>
    <xf numFmtId="0" fontId="0" fillId="10" borderId="0" xfId="0" applyFill="1"/>
    <xf numFmtId="0" fontId="21" fillId="0" borderId="0" xfId="0" applyFont="1" applyAlignment="1">
      <alignment vertical="center"/>
    </xf>
    <xf numFmtId="0" fontId="0" fillId="0" borderId="0" xfId="0" applyAlignment="1">
      <alignment vertical="center"/>
    </xf>
    <xf numFmtId="0" fontId="3"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3" fillId="0" borderId="3" xfId="0" applyFont="1" applyBorder="1"/>
    <xf numFmtId="0" fontId="0" fillId="0" borderId="4" xfId="0" applyBorder="1"/>
    <xf numFmtId="0" fontId="0" fillId="0" borderId="5" xfId="0" applyBorder="1"/>
    <xf numFmtId="0" fontId="18" fillId="3" borderId="0" xfId="1" applyFont="1" applyFill="1" applyAlignment="1">
      <alignment horizontal="left" vertical="top"/>
    </xf>
    <xf numFmtId="11" fontId="0" fillId="3" borderId="0" xfId="0" applyNumberFormat="1" applyFill="1" applyAlignment="1">
      <alignment horizontal="left" vertical="top"/>
    </xf>
    <xf numFmtId="11" fontId="0" fillId="0" borderId="0" xfId="0" applyNumberFormat="1"/>
    <xf numFmtId="11" fontId="3" fillId="17" borderId="31" xfId="0" applyNumberFormat="1" applyFont="1" applyFill="1" applyBorder="1" applyAlignment="1">
      <alignment horizontal="left" vertical="top" wrapText="1"/>
    </xf>
    <xf numFmtId="11" fontId="0" fillId="18" borderId="0" xfId="0" applyNumberFormat="1" applyFill="1" applyAlignment="1">
      <alignment horizontal="left" vertical="top"/>
    </xf>
    <xf numFmtId="11" fontId="0" fillId="3" borderId="0" xfId="0" applyNumberFormat="1" applyFill="1"/>
    <xf numFmtId="11" fontId="3" fillId="3" borderId="0" xfId="0" applyNumberFormat="1" applyFont="1" applyFill="1"/>
    <xf numFmtId="11" fontId="0" fillId="18" borderId="0" xfId="0" applyNumberFormat="1" applyFill="1"/>
    <xf numFmtId="11" fontId="3" fillId="18" borderId="0" xfId="0" applyNumberFormat="1" applyFont="1" applyFill="1"/>
    <xf numFmtId="11" fontId="0" fillId="3" borderId="0" xfId="0" quotePrefix="1" applyNumberFormat="1" applyFill="1" applyAlignment="1">
      <alignment horizontal="center" vertical="center"/>
    </xf>
    <xf numFmtId="165" fontId="0" fillId="3" borderId="0" xfId="0" applyNumberFormat="1" applyFill="1" applyAlignment="1">
      <alignment horizontal="left" vertical="top"/>
    </xf>
    <xf numFmtId="0" fontId="22" fillId="3" borderId="0" xfId="0" applyFont="1" applyFill="1" applyAlignment="1">
      <alignment vertical="top" wrapText="1"/>
    </xf>
    <xf numFmtId="0" fontId="22" fillId="18" borderId="0" xfId="0" applyFont="1" applyFill="1" applyAlignment="1">
      <alignment vertical="top" wrapText="1"/>
    </xf>
    <xf numFmtId="164" fontId="1" fillId="0" borderId="13" xfId="2" applyNumberFormat="1" applyFont="1" applyFill="1" applyBorder="1" applyAlignment="1">
      <alignment horizontal="center" vertical="center" wrapText="1"/>
    </xf>
    <xf numFmtId="164" fontId="1" fillId="0" borderId="10" xfId="2" applyNumberFormat="1" applyFont="1" applyFill="1" applyBorder="1" applyAlignment="1">
      <alignment horizontal="center" vertical="center" wrapText="1"/>
    </xf>
    <xf numFmtId="164" fontId="1" fillId="0" borderId="14" xfId="2" applyNumberFormat="1" applyFont="1" applyFill="1" applyBorder="1" applyAlignment="1">
      <alignment horizontal="center" vertical="center" wrapText="1"/>
    </xf>
    <xf numFmtId="164" fontId="0" fillId="0" borderId="13" xfId="0" applyNumberFormat="1" applyBorder="1" applyAlignment="1">
      <alignment horizontal="center" vertical="center" wrapText="1"/>
    </xf>
    <xf numFmtId="164" fontId="0" fillId="0" borderId="14" xfId="0" applyNumberFormat="1" applyBorder="1" applyAlignment="1">
      <alignment horizontal="center" vertical="center" wrapText="1"/>
    </xf>
    <xf numFmtId="164" fontId="0" fillId="0" borderId="10" xfId="0" applyNumberFormat="1" applyBorder="1" applyAlignment="1">
      <alignment horizontal="center" vertical="center" wrapText="1"/>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9" xfId="0" applyBorder="1" applyAlignment="1">
      <alignment horizontal="center" vertical="center"/>
    </xf>
    <xf numFmtId="0" fontId="9" fillId="0" borderId="13"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0" fillId="0" borderId="24" xfId="0" applyBorder="1" applyAlignment="1">
      <alignment horizontal="center" vertical="center"/>
    </xf>
    <xf numFmtId="0" fontId="1" fillId="0" borderId="13" xfId="3" applyFont="1" applyFill="1" applyBorder="1" applyAlignment="1">
      <alignment horizontal="center" vertical="center"/>
    </xf>
    <xf numFmtId="0" fontId="1" fillId="0" borderId="14" xfId="3" applyFont="1" applyFill="1" applyBorder="1" applyAlignment="1">
      <alignment horizontal="center" vertical="center"/>
    </xf>
    <xf numFmtId="0" fontId="9" fillId="6" borderId="13"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14" xfId="0" applyFont="1" applyFill="1" applyBorder="1" applyAlignment="1">
      <alignment horizontal="center" vertical="center"/>
    </xf>
    <xf numFmtId="0" fontId="0" fillId="6" borderId="13" xfId="0" applyFill="1" applyBorder="1" applyAlignment="1">
      <alignment horizontal="center" vertical="center"/>
    </xf>
    <xf numFmtId="0" fontId="0" fillId="6" borderId="10" xfId="0" applyFill="1" applyBorder="1" applyAlignment="1">
      <alignment horizontal="center" vertical="center"/>
    </xf>
    <xf numFmtId="0" fontId="0" fillId="6" borderId="14" xfId="0" applyFill="1" applyBorder="1" applyAlignment="1">
      <alignment horizontal="center" vertical="center"/>
    </xf>
    <xf numFmtId="0" fontId="2" fillId="6" borderId="13" xfId="3" applyFill="1" applyBorder="1" applyAlignment="1">
      <alignment horizontal="center" vertical="center"/>
    </xf>
    <xf numFmtId="0" fontId="2" fillId="6" borderId="10" xfId="3" applyFill="1" applyBorder="1" applyAlignment="1">
      <alignment horizontal="center" vertical="center"/>
    </xf>
    <xf numFmtId="0" fontId="2" fillId="6" borderId="14" xfId="3" applyFill="1" applyBorder="1" applyAlignment="1">
      <alignment horizontal="center" vertical="center"/>
    </xf>
    <xf numFmtId="0" fontId="1" fillId="0" borderId="13" xfId="2" applyFont="1" applyFill="1" applyBorder="1" applyAlignment="1">
      <alignment horizontal="center" vertical="center" wrapText="1"/>
    </xf>
    <xf numFmtId="0" fontId="1" fillId="0" borderId="10" xfId="2" applyFont="1" applyFill="1" applyBorder="1" applyAlignment="1">
      <alignment horizontal="center" vertical="center" wrapText="1"/>
    </xf>
    <xf numFmtId="0" fontId="1" fillId="0" borderId="14" xfId="2" applyFont="1" applyFill="1" applyBorder="1" applyAlignment="1">
      <alignment horizontal="center" vertical="center" wrapText="1"/>
    </xf>
    <xf numFmtId="0" fontId="0" fillId="0" borderId="0" xfId="0" applyAlignment="1">
      <alignment horizontal="center" vertical="center"/>
    </xf>
    <xf numFmtId="0" fontId="0" fillId="8" borderId="13"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3" xfId="0" applyFill="1" applyBorder="1" applyAlignment="1">
      <alignment horizontal="center" vertical="center"/>
    </xf>
    <xf numFmtId="0" fontId="0" fillId="8" borderId="10" xfId="0" applyFill="1" applyBorder="1" applyAlignment="1">
      <alignment horizontal="center" vertical="center"/>
    </xf>
    <xf numFmtId="0" fontId="0" fillId="8" borderId="14" xfId="0" applyFill="1" applyBorder="1" applyAlignment="1">
      <alignment horizontal="center" vertical="center"/>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9"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3" fillId="0" borderId="0" xfId="0" applyFont="1" applyAlignment="1">
      <alignment horizontal="left" vertical="top" wrapText="1"/>
    </xf>
    <xf numFmtId="0" fontId="23" fillId="0" borderId="0" xfId="0" applyFont="1"/>
    <xf numFmtId="0" fontId="7" fillId="0" borderId="0" xfId="0" applyFont="1"/>
  </cellXfs>
  <cellStyles count="5">
    <cellStyle name="40 % - Accent3" xfId="3" builtinId="39"/>
    <cellStyle name="Insatisfaisant" xfId="2" builtinId="27"/>
    <cellStyle name="Lien hypertexte" xfId="1" builtinId="8"/>
    <cellStyle name="Normal" xfId="0" builtinId="0"/>
    <cellStyle name="Pourcentage" xfId="4" builtinId="5"/>
  </cellStyles>
  <dxfs count="31">
    <dxf>
      <font>
        <b val="0"/>
        <i/>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12"/>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scheme val="minor"/>
      </font>
      <fill>
        <patternFill patternType="none">
          <fgColor indexed="64"/>
          <bgColor indexed="65"/>
        </patternFill>
      </fil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dxf>
    <dxf>
      <font>
        <i val="0"/>
        <strike val="0"/>
        <outline val="0"/>
        <shadow val="0"/>
        <vertAlign val="baseline"/>
        <sz val="12"/>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12"/>
        <name val="Calibri"/>
        <scheme val="minor"/>
      </font>
      <alignment horizontal="center" vertical="center" textRotation="0" indent="0" justifyLastLine="0" shrinkToFit="0" readingOrder="0"/>
    </dxf>
    <dxf>
      <font>
        <strike val="0"/>
        <outline val="0"/>
        <shadow val="0"/>
        <vertAlign val="baseline"/>
        <sz val="11"/>
        <name val="Arial"/>
        <scheme val="none"/>
      </font>
      <alignment horizontal="center" vertical="center" textRotation="0" indent="0" justifyLastLine="0" shrinkToFit="0" readingOrder="0"/>
    </dxf>
    <dxf>
      <font>
        <color rgb="FF9C5700"/>
      </font>
      <fill>
        <patternFill>
          <bgColor rgb="FFFFEB9C"/>
        </patternFill>
      </fill>
    </dxf>
    <dxf>
      <font>
        <color rgb="FF9C5700"/>
      </font>
      <fill>
        <patternFill>
          <bgColor rgb="FFFFEB9C"/>
        </patternFill>
      </fill>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s>
  <tableStyles count="0" defaultTableStyle="TableStyleMedium2" defaultPivotStyle="PivotStyleLight16"/>
  <colors>
    <mruColors>
      <color rgb="FFC5AD9B"/>
      <color rgb="FFF3D7F0"/>
      <color rgb="FFD9D9D9"/>
      <color rgb="FFFA696A"/>
      <color rgb="FF94B431"/>
      <color rgb="FFE56BBC"/>
      <color rgb="FF18B2A9"/>
      <color rgb="FF19A95B"/>
      <color rgb="FFDEA321"/>
      <color rgb="FFFFA0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10</xdr:col>
      <xdr:colOff>298450</xdr:colOff>
      <xdr:row>15</xdr:row>
      <xdr:rowOff>127000</xdr:rowOff>
    </xdr:from>
    <xdr:ext cx="65" cy="172098"/>
    <xdr:sp macro="" textlink="">
      <xdr:nvSpPr>
        <xdr:cNvPr id="3" name="ZoneTexte 2">
          <a:extLst>
            <a:ext uri="{FF2B5EF4-FFF2-40B4-BE49-F238E27FC236}">
              <a16:creationId xmlns:a16="http://schemas.microsoft.com/office/drawing/2014/main" id="{82A44FEB-0061-520D-26AA-089470A34AC0}"/>
            </a:ext>
          </a:extLst>
        </xdr:cNvPr>
        <xdr:cNvSpPr txBox="1"/>
      </xdr:nvSpPr>
      <xdr:spPr>
        <a:xfrm>
          <a:off x="9810750" y="3657600"/>
          <a:ext cx="65" cy="172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wsDr>
</file>

<file path=xl/tables/table1.xml><?xml version="1.0" encoding="utf-8"?>
<table xmlns="http://schemas.openxmlformats.org/spreadsheetml/2006/main" id="2" name="Tableau1" displayName="Tableau1" ref="A2:I91" totalsRowShown="0" headerRowDxfId="10" dataDxfId="9">
  <autoFilter ref="A2:I91"/>
  <tableColumns count="9">
    <tableColumn id="1" name="Individuals" dataDxfId="8"/>
    <tableColumn id="5" name="gNomen (GRCh37)" dataDxfId="7"/>
    <tableColumn id="2" name="cNomen (NM_015025.4)" dataDxfId="6"/>
    <tableColumn id="3" name="Variant (p.)" dataDxfId="5"/>
    <tableColumn id="7" name="ProteinPaint" dataDxfId="4"/>
    <tableColumn id="9" name="ProteinPaint Panel" dataDxfId="3"/>
    <tableColumn id="4" name="Type of variant" dataDxfId="2"/>
    <tableColumn id="11" name="Inheritance" dataDxfId="1"/>
    <tableColumn id="6" name="Genotype" dataDxfId="0"/>
  </tableColumns>
  <tableStyleInfo name="TableStyleLight1"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2010.1007/s11136-014-0635-6" TargetMode="External"/><Relationship Id="rId3" Type="http://schemas.openxmlformats.org/officeDocument/2006/relationships/hyperlink" Target="https://doi.org/10.1038/oby.2007.216" TargetMode="External"/><Relationship Id="rId7" Type="http://schemas.openxmlformats.org/officeDocument/2006/relationships/hyperlink" Target="https://doi.org/10.1111/j.1600-0447.1983.tb09716.x" TargetMode="External"/><Relationship Id="rId2" Type="http://schemas.openxmlformats.org/officeDocument/2006/relationships/hyperlink" Target="https://doi:10.1093/eurpub/cku231" TargetMode="External"/><Relationship Id="rId1" Type="http://schemas.openxmlformats.org/officeDocument/2006/relationships/hyperlink" Target="https://doi.org/10.1186/s13023-024-03085-1" TargetMode="External"/><Relationship Id="rId6" Type="http://schemas.openxmlformats.org/officeDocument/2006/relationships/hyperlink" Target="https://doi.org/10.3389/fpsyg.2014.00190" TargetMode="External"/><Relationship Id="rId5" Type="http://schemas.openxmlformats.org/officeDocument/2006/relationships/hyperlink" Target="https://doi.org/10.3945/ajcn.2009.28432" TargetMode="External"/><Relationship Id="rId4" Type="http://schemas.openxmlformats.org/officeDocument/2006/relationships/hyperlink" Target="https://doi.org/10.1111/1469-7610.00792" TargetMode="External"/><Relationship Id="rId9" Type="http://schemas.openxmlformats.org/officeDocument/2006/relationships/hyperlink" Target="https://doi.org/10.1007/s13679-019-00340-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workbookViewId="0"/>
  </sheetViews>
  <sheetFormatPr baseColWidth="10" defaultRowHeight="15.75"/>
  <cols>
    <col min="1" max="1" width="16.875" bestFit="1" customWidth="1"/>
    <col min="2" max="2" width="126.875" bestFit="1" customWidth="1"/>
  </cols>
  <sheetData>
    <row r="1" spans="1:2">
      <c r="A1" s="280" t="s">
        <v>593</v>
      </c>
      <c r="B1" s="281" t="s">
        <v>598</v>
      </c>
    </row>
    <row r="2" spans="1:2">
      <c r="A2" s="280" t="s">
        <v>594</v>
      </c>
      <c r="B2" s="281" t="s">
        <v>1054</v>
      </c>
    </row>
    <row r="3" spans="1:2">
      <c r="A3" s="280" t="s">
        <v>595</v>
      </c>
      <c r="B3" s="281" t="s">
        <v>1055</v>
      </c>
    </row>
    <row r="4" spans="1:2">
      <c r="A4" s="280" t="s">
        <v>596</v>
      </c>
      <c r="B4" s="281" t="s">
        <v>1056</v>
      </c>
    </row>
    <row r="5" spans="1:2">
      <c r="A5" s="280" t="s">
        <v>597</v>
      </c>
      <c r="B5" s="281" t="s">
        <v>1057</v>
      </c>
    </row>
    <row r="6" spans="1:2">
      <c r="A6" s="280" t="s">
        <v>792</v>
      </c>
      <c r="B6" s="281" t="s">
        <v>1015</v>
      </c>
    </row>
    <row r="7" spans="1:2">
      <c r="A7" s="280" t="s">
        <v>906</v>
      </c>
      <c r="B7" s="281" t="s">
        <v>1050</v>
      </c>
    </row>
    <row r="8" spans="1:2">
      <c r="A8" s="280" t="s">
        <v>599</v>
      </c>
      <c r="B8" s="281" t="s">
        <v>600</v>
      </c>
    </row>
    <row r="9" spans="1:2">
      <c r="A9" s="281"/>
      <c r="B9" s="281" t="s">
        <v>601</v>
      </c>
    </row>
    <row r="10" spans="1:2">
      <c r="A10" s="281"/>
      <c r="B10" s="281" t="s">
        <v>602</v>
      </c>
    </row>
    <row r="11" spans="1:2">
      <c r="A11" s="281"/>
      <c r="B11" s="281" t="s">
        <v>1053</v>
      </c>
    </row>
    <row r="12" spans="1:2">
      <c r="A12" s="281"/>
      <c r="B12" s="281"/>
    </row>
    <row r="17" spans="2:2">
      <c r="B17" s="16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D11"/>
  <sheetViews>
    <sheetView zoomScale="80" zoomScaleNormal="80" workbookViewId="0">
      <selection activeCell="A2" sqref="A2"/>
    </sheetView>
  </sheetViews>
  <sheetFormatPr baseColWidth="10" defaultRowHeight="15.75"/>
  <cols>
    <col min="1" max="1" width="31.5" style="3" bestFit="1" customWidth="1"/>
    <col min="2" max="2" width="17.625" style="2" bestFit="1" customWidth="1"/>
    <col min="3" max="3" width="45" style="2" bestFit="1" customWidth="1"/>
    <col min="4" max="4" width="255.875" style="87" bestFit="1" customWidth="1"/>
  </cols>
  <sheetData>
    <row r="1" spans="1:4" s="131" customFormat="1" ht="15.95" customHeight="1">
      <c r="A1" s="132" t="s">
        <v>1044</v>
      </c>
    </row>
    <row r="2" spans="1:4" s="94" customFormat="1">
      <c r="A2" s="91" t="s">
        <v>526</v>
      </c>
      <c r="B2" s="92" t="s">
        <v>527</v>
      </c>
      <c r="C2" s="92" t="s">
        <v>539</v>
      </c>
      <c r="D2" s="93" t="s">
        <v>529</v>
      </c>
    </row>
    <row r="3" spans="1:4" ht="78.75">
      <c r="A3" s="86" t="s">
        <v>525</v>
      </c>
      <c r="B3" s="85" t="s">
        <v>528</v>
      </c>
      <c r="C3" s="88" t="s">
        <v>541</v>
      </c>
      <c r="D3" s="87" t="s">
        <v>764</v>
      </c>
    </row>
    <row r="4" spans="1:4" ht="31.5">
      <c r="A4" s="3" t="s">
        <v>639</v>
      </c>
      <c r="B4" s="2" t="s">
        <v>608</v>
      </c>
      <c r="C4" s="88" t="s">
        <v>607</v>
      </c>
      <c r="D4" s="87" t="s">
        <v>640</v>
      </c>
    </row>
    <row r="5" spans="1:4" ht="78.75">
      <c r="A5" s="3" t="s">
        <v>530</v>
      </c>
      <c r="B5" s="2" t="s">
        <v>531</v>
      </c>
      <c r="C5" s="88" t="s">
        <v>542</v>
      </c>
      <c r="D5" s="87" t="s">
        <v>765</v>
      </c>
    </row>
    <row r="6" spans="1:4" ht="94.5">
      <c r="A6" s="3" t="s">
        <v>532</v>
      </c>
      <c r="B6" s="3" t="s">
        <v>543</v>
      </c>
      <c r="C6" s="88" t="s">
        <v>544</v>
      </c>
      <c r="D6" s="87" t="s">
        <v>631</v>
      </c>
    </row>
    <row r="7" spans="1:4" ht="31.5">
      <c r="A7" s="3" t="s">
        <v>112</v>
      </c>
      <c r="B7" s="2" t="s">
        <v>533</v>
      </c>
      <c r="C7" s="88" t="s">
        <v>538</v>
      </c>
      <c r="D7" s="87" t="s">
        <v>642</v>
      </c>
    </row>
    <row r="8" spans="1:4" ht="47.25">
      <c r="A8" s="3" t="s">
        <v>534</v>
      </c>
      <c r="B8" s="3" t="s">
        <v>643</v>
      </c>
      <c r="C8" s="88" t="s">
        <v>545</v>
      </c>
      <c r="D8" s="87" t="s">
        <v>644</v>
      </c>
    </row>
    <row r="9" spans="1:4" ht="47.25">
      <c r="A9" s="3" t="s">
        <v>535</v>
      </c>
      <c r="B9" s="3" t="s">
        <v>546</v>
      </c>
      <c r="C9" s="88" t="s">
        <v>547</v>
      </c>
      <c r="D9" s="87" t="s">
        <v>645</v>
      </c>
    </row>
    <row r="10" spans="1:4" ht="63">
      <c r="A10" s="3" t="s">
        <v>536</v>
      </c>
      <c r="B10" s="2" t="s">
        <v>537</v>
      </c>
      <c r="C10" s="88" t="s">
        <v>540</v>
      </c>
      <c r="D10" s="87" t="s">
        <v>646</v>
      </c>
    </row>
    <row r="11" spans="1:4" ht="126">
      <c r="A11" s="3" t="s">
        <v>641</v>
      </c>
      <c r="B11" s="3" t="s">
        <v>549</v>
      </c>
      <c r="C11" s="89" t="s">
        <v>548</v>
      </c>
      <c r="D11" s="87" t="s">
        <v>756</v>
      </c>
    </row>
  </sheetData>
  <hyperlinks>
    <hyperlink ref="C7" r:id="rId1"/>
    <hyperlink ref="C10" r:id="rId2"/>
    <hyperlink ref="C3" r:id="rId3"/>
    <hyperlink ref="C5" r:id="rId4"/>
    <hyperlink ref="C6" r:id="rId5"/>
    <hyperlink ref="C8" r:id="rId6"/>
    <hyperlink ref="C9" r:id="rId7"/>
    <hyperlink ref="C11" r:id="rId8" display="https://doi.org/ 10.1007/s11136-014-0635-6"/>
    <hyperlink ref="C4"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64"/>
  <sheetViews>
    <sheetView zoomScale="80" zoomScaleNormal="80" workbookViewId="0">
      <pane ySplit="2" topLeftCell="A3" activePane="bottomLeft" state="frozen"/>
      <selection pane="bottomLeft"/>
    </sheetView>
  </sheetViews>
  <sheetFormatPr baseColWidth="10" defaultColWidth="84.375" defaultRowHeight="15.75"/>
  <cols>
    <col min="1" max="1" width="25.625" style="171" customWidth="1"/>
    <col min="2" max="2" width="5.625" style="171" bestFit="1" customWidth="1"/>
    <col min="3" max="3" width="9.875" style="171" bestFit="1" customWidth="1"/>
    <col min="4" max="4" width="20.875" style="171" bestFit="1" customWidth="1"/>
    <col min="5" max="5" width="12.625" style="171" customWidth="1"/>
    <col min="6" max="6" width="39.625" style="172" customWidth="1"/>
    <col min="7" max="7" width="13.875" style="173" bestFit="1" customWidth="1"/>
    <col min="8" max="8" width="15.625" style="173" bestFit="1" customWidth="1"/>
    <col min="9" max="9" width="17.125" style="173" bestFit="1" customWidth="1"/>
    <col min="10" max="10" width="20.625" style="173" bestFit="1" customWidth="1"/>
    <col min="11" max="11" width="14" style="171" bestFit="1" customWidth="1"/>
    <col min="12" max="12" width="5" style="171" bestFit="1" customWidth="1"/>
    <col min="13" max="13" width="6.5" style="171" bestFit="1" customWidth="1"/>
    <col min="14" max="14" width="7.125" style="171" bestFit="1" customWidth="1"/>
    <col min="15" max="15" width="20.625" style="198" customWidth="1"/>
    <col min="16" max="16" width="27.375" style="198" customWidth="1"/>
  </cols>
  <sheetData>
    <row r="1" spans="1:17">
      <c r="A1" s="165" t="s">
        <v>1043</v>
      </c>
    </row>
    <row r="2" spans="1:17" s="1" customFormat="1" ht="32.25" thickBot="1">
      <c r="A2" s="185" t="s">
        <v>678</v>
      </c>
      <c r="B2" s="185" t="s">
        <v>679</v>
      </c>
      <c r="C2" s="185" t="s">
        <v>680</v>
      </c>
      <c r="D2" s="185" t="s">
        <v>681</v>
      </c>
      <c r="E2" s="185" t="s">
        <v>682</v>
      </c>
      <c r="F2" s="174" t="s">
        <v>732</v>
      </c>
      <c r="G2" s="174" t="s">
        <v>733</v>
      </c>
      <c r="H2" s="174" t="s">
        <v>526</v>
      </c>
      <c r="I2" s="174" t="s">
        <v>715</v>
      </c>
      <c r="J2" s="174" t="s">
        <v>745</v>
      </c>
      <c r="K2" s="185" t="s">
        <v>683</v>
      </c>
      <c r="L2" s="185" t="s">
        <v>684</v>
      </c>
      <c r="M2" s="185" t="s">
        <v>668</v>
      </c>
      <c r="N2" s="185" t="s">
        <v>767</v>
      </c>
      <c r="O2" s="199" t="s">
        <v>1040</v>
      </c>
      <c r="P2" s="199" t="s">
        <v>1042</v>
      </c>
    </row>
    <row r="3" spans="1:17" ht="47.25">
      <c r="A3" s="175" t="s">
        <v>685</v>
      </c>
      <c r="B3" s="175">
        <v>2024</v>
      </c>
      <c r="C3" s="176">
        <v>38395939</v>
      </c>
      <c r="D3" s="175" t="s">
        <v>752</v>
      </c>
      <c r="E3" s="175">
        <v>75</v>
      </c>
      <c r="F3" s="177" t="s">
        <v>722</v>
      </c>
      <c r="G3" s="178" t="s">
        <v>744</v>
      </c>
      <c r="H3" s="178" t="s">
        <v>687</v>
      </c>
      <c r="I3" s="178" t="s">
        <v>714</v>
      </c>
      <c r="J3" s="178" t="s">
        <v>686</v>
      </c>
      <c r="K3" s="175">
        <v>22.1</v>
      </c>
      <c r="L3" s="175" t="s">
        <v>118</v>
      </c>
      <c r="M3" s="175">
        <v>7.2</v>
      </c>
      <c r="N3" s="179">
        <f>M3/SQRT(E3)</f>
        <v>0.83138438763306099</v>
      </c>
      <c r="O3" s="200">
        <v>4.3973671106312701E-2</v>
      </c>
      <c r="P3" s="200">
        <v>0.18847478274381099</v>
      </c>
    </row>
    <row r="4" spans="1:17">
      <c r="A4" s="175" t="s">
        <v>687</v>
      </c>
      <c r="B4" s="175">
        <v>2007</v>
      </c>
      <c r="C4" s="176">
        <v>17636101</v>
      </c>
      <c r="D4" s="175" t="s">
        <v>752</v>
      </c>
      <c r="E4" s="175">
        <v>153</v>
      </c>
      <c r="F4" s="177" t="s">
        <v>730</v>
      </c>
      <c r="G4" s="178" t="s">
        <v>737</v>
      </c>
      <c r="H4" s="178" t="s">
        <v>687</v>
      </c>
      <c r="I4" s="178" t="s">
        <v>714</v>
      </c>
      <c r="J4" s="178" t="s">
        <v>686</v>
      </c>
      <c r="K4" s="175">
        <f>13.57+12.29+4.61</f>
        <v>30.47</v>
      </c>
      <c r="L4" s="175" t="s">
        <v>118</v>
      </c>
      <c r="M4" s="175">
        <v>5.84</v>
      </c>
      <c r="N4" s="179">
        <f t="shared" ref="N4:N64" si="0">M4/SQRT(E4)</f>
        <v>0.47213601673739486</v>
      </c>
      <c r="O4" s="200">
        <v>1.39565850655887E-2</v>
      </c>
      <c r="P4" s="200">
        <v>0.139565850655887</v>
      </c>
    </row>
    <row r="5" spans="1:17">
      <c r="A5" s="175" t="s">
        <v>688</v>
      </c>
      <c r="B5" s="175">
        <v>2022</v>
      </c>
      <c r="C5" s="176">
        <v>35809703</v>
      </c>
      <c r="D5" s="175" t="s">
        <v>752</v>
      </c>
      <c r="E5" s="175">
        <v>8</v>
      </c>
      <c r="F5" s="177" t="s">
        <v>603</v>
      </c>
      <c r="G5" s="178" t="s">
        <v>735</v>
      </c>
      <c r="H5" s="178" t="s">
        <v>687</v>
      </c>
      <c r="I5" s="178" t="s">
        <v>714</v>
      </c>
      <c r="J5" s="178" t="s">
        <v>686</v>
      </c>
      <c r="K5" s="175">
        <v>32</v>
      </c>
      <c r="L5" s="175" t="s">
        <v>118</v>
      </c>
      <c r="M5" s="175">
        <v>9.32</v>
      </c>
      <c r="N5" s="179">
        <f t="shared" si="0"/>
        <v>3.2951176003293114</v>
      </c>
      <c r="O5" s="200">
        <v>0.12918647579103601</v>
      </c>
      <c r="P5" s="200">
        <v>0.31959313854346399</v>
      </c>
    </row>
    <row r="6" spans="1:17">
      <c r="A6" s="175" t="s">
        <v>688</v>
      </c>
      <c r="B6" s="175">
        <v>2022</v>
      </c>
      <c r="C6" s="176">
        <v>35809703</v>
      </c>
      <c r="D6" s="175" t="s">
        <v>752</v>
      </c>
      <c r="E6" s="175">
        <v>7</v>
      </c>
      <c r="F6" s="177" t="s">
        <v>604</v>
      </c>
      <c r="G6" s="178" t="s">
        <v>736</v>
      </c>
      <c r="H6" s="178" t="s">
        <v>687</v>
      </c>
      <c r="I6" s="178" t="s">
        <v>714</v>
      </c>
      <c r="J6" s="178" t="s">
        <v>686</v>
      </c>
      <c r="K6" s="175">
        <v>31.4</v>
      </c>
      <c r="L6" s="175" t="s">
        <v>118</v>
      </c>
      <c r="M6" s="175">
        <v>5.44</v>
      </c>
      <c r="N6" s="179">
        <f t="shared" si="0"/>
        <v>2.056126733170196</v>
      </c>
      <c r="O6" s="200">
        <v>5.6542434823143299E-2</v>
      </c>
      <c r="P6" s="200">
        <v>0.18847478274381099</v>
      </c>
    </row>
    <row r="7" spans="1:17">
      <c r="A7" s="175" t="s">
        <v>688</v>
      </c>
      <c r="B7" s="175">
        <v>2022</v>
      </c>
      <c r="C7" s="176">
        <v>35809703</v>
      </c>
      <c r="D7" s="175" t="s">
        <v>752</v>
      </c>
      <c r="E7" s="175">
        <v>5</v>
      </c>
      <c r="F7" s="177" t="s">
        <v>729</v>
      </c>
      <c r="G7" s="178" t="s">
        <v>738</v>
      </c>
      <c r="H7" s="178" t="s">
        <v>687</v>
      </c>
      <c r="I7" s="178" t="s">
        <v>714</v>
      </c>
      <c r="J7" s="178" t="s">
        <v>686</v>
      </c>
      <c r="K7" s="175">
        <v>21.4</v>
      </c>
      <c r="L7" s="175" t="s">
        <v>118</v>
      </c>
      <c r="M7" s="175">
        <v>5.46</v>
      </c>
      <c r="N7" s="179">
        <f t="shared" si="0"/>
        <v>2.44178623142977</v>
      </c>
      <c r="O7" s="200">
        <v>0.159796569271732</v>
      </c>
      <c r="P7" s="200">
        <v>0.31959313854346399</v>
      </c>
    </row>
    <row r="8" spans="1:17">
      <c r="A8" s="175" t="s">
        <v>689</v>
      </c>
      <c r="B8" s="175">
        <v>2021</v>
      </c>
      <c r="C8" s="176">
        <v>33190843</v>
      </c>
      <c r="D8" s="175" t="s">
        <v>752</v>
      </c>
      <c r="E8" s="175">
        <v>23</v>
      </c>
      <c r="F8" s="177" t="s">
        <v>731</v>
      </c>
      <c r="G8" s="178" t="s">
        <v>739</v>
      </c>
      <c r="H8" s="178" t="s">
        <v>687</v>
      </c>
      <c r="I8" s="178" t="s">
        <v>714</v>
      </c>
      <c r="J8" s="178" t="s">
        <v>686</v>
      </c>
      <c r="K8" s="175">
        <v>29.3</v>
      </c>
      <c r="L8" s="175" t="s">
        <v>118</v>
      </c>
      <c r="M8" s="175">
        <v>9.3000000000000007</v>
      </c>
      <c r="N8" s="179">
        <f t="shared" si="0"/>
        <v>1.9391840507307956</v>
      </c>
      <c r="O8" s="200">
        <v>0.193785892621647</v>
      </c>
      <c r="P8" s="200">
        <v>0.32297648770274501</v>
      </c>
    </row>
    <row r="9" spans="1:17">
      <c r="A9" s="175" t="s">
        <v>690</v>
      </c>
      <c r="B9" s="175">
        <v>2013</v>
      </c>
      <c r="C9" s="176">
        <v>23776152</v>
      </c>
      <c r="D9" s="175" t="s">
        <v>752</v>
      </c>
      <c r="E9" s="175">
        <v>13</v>
      </c>
      <c r="F9" s="177" t="s">
        <v>605</v>
      </c>
      <c r="G9" s="178" t="s">
        <v>740</v>
      </c>
      <c r="H9" s="178" t="s">
        <v>687</v>
      </c>
      <c r="I9" s="178" t="s">
        <v>714</v>
      </c>
      <c r="J9" s="178" t="s">
        <v>686</v>
      </c>
      <c r="K9" s="175">
        <v>27.6</v>
      </c>
      <c r="L9" s="175" t="s">
        <v>118</v>
      </c>
      <c r="M9" s="175">
        <v>9</v>
      </c>
      <c r="N9" s="179">
        <f t="shared" si="0"/>
        <v>2.4961508830135313</v>
      </c>
      <c r="O9" s="200">
        <v>0.58581515909293003</v>
      </c>
      <c r="P9" s="200">
        <v>0.73226894886616201</v>
      </c>
    </row>
    <row r="10" spans="1:17">
      <c r="A10" s="175" t="s">
        <v>691</v>
      </c>
      <c r="B10" s="175">
        <v>2008</v>
      </c>
      <c r="C10" s="176">
        <v>18753648</v>
      </c>
      <c r="D10" s="175" t="s">
        <v>752</v>
      </c>
      <c r="E10" s="175">
        <v>19</v>
      </c>
      <c r="F10" s="177" t="s">
        <v>716</v>
      </c>
      <c r="G10" s="178" t="s">
        <v>741</v>
      </c>
      <c r="H10" s="178" t="s">
        <v>687</v>
      </c>
      <c r="I10" s="178" t="s">
        <v>714</v>
      </c>
      <c r="J10" s="178" t="s">
        <v>686</v>
      </c>
      <c r="K10" s="175">
        <v>26.4</v>
      </c>
      <c r="L10" s="175" t="s">
        <v>118</v>
      </c>
      <c r="M10" s="175">
        <v>7.3</v>
      </c>
      <c r="N10" s="179">
        <f t="shared" si="0"/>
        <v>1.6747348572551006</v>
      </c>
      <c r="O10" s="200">
        <v>0.84853908703095704</v>
      </c>
      <c r="P10" s="200">
        <v>0.84853908703095704</v>
      </c>
    </row>
    <row r="11" spans="1:17">
      <c r="A11" s="175" t="s">
        <v>691</v>
      </c>
      <c r="B11" s="175">
        <v>2018</v>
      </c>
      <c r="C11" s="176">
        <v>29718281</v>
      </c>
      <c r="D11" s="175" t="s">
        <v>752</v>
      </c>
      <c r="E11" s="175">
        <v>23</v>
      </c>
      <c r="F11" s="177" t="s">
        <v>717</v>
      </c>
      <c r="G11" s="178" t="s">
        <v>742</v>
      </c>
      <c r="H11" s="178" t="s">
        <v>687</v>
      </c>
      <c r="I11" s="178" t="s">
        <v>714</v>
      </c>
      <c r="J11" s="178" t="s">
        <v>686</v>
      </c>
      <c r="K11" s="175">
        <v>27</v>
      </c>
      <c r="L11" s="175" t="s">
        <v>118</v>
      </c>
      <c r="M11" s="175">
        <v>13</v>
      </c>
      <c r="N11" s="179">
        <f t="shared" si="0"/>
        <v>2.710687382741972</v>
      </c>
      <c r="O11" s="200">
        <v>0.74203974521840399</v>
      </c>
      <c r="P11" s="200">
        <v>0.82448860579822703</v>
      </c>
    </row>
    <row r="12" spans="1:17">
      <c r="A12" s="175" t="s">
        <v>692</v>
      </c>
      <c r="B12" s="175">
        <v>2018</v>
      </c>
      <c r="C12" s="176">
        <v>30085125</v>
      </c>
      <c r="D12" s="175" t="s">
        <v>752</v>
      </c>
      <c r="E12" s="175">
        <v>16</v>
      </c>
      <c r="F12" s="177" t="s">
        <v>721</v>
      </c>
      <c r="G12" s="178" t="s">
        <v>743</v>
      </c>
      <c r="H12" s="178" t="s">
        <v>687</v>
      </c>
      <c r="I12" s="178" t="s">
        <v>714</v>
      </c>
      <c r="J12" s="178" t="s">
        <v>686</v>
      </c>
      <c r="K12" s="175">
        <v>24.4</v>
      </c>
      <c r="L12" s="175" t="s">
        <v>118</v>
      </c>
      <c r="M12" s="175">
        <v>7.2</v>
      </c>
      <c r="N12" s="179">
        <f t="shared" si="0"/>
        <v>1.8</v>
      </c>
      <c r="O12" s="200">
        <v>0.52818369069384297</v>
      </c>
      <c r="P12" s="200">
        <v>0.73226894886616201</v>
      </c>
    </row>
    <row r="13" spans="1:17" s="133" customFormat="1">
      <c r="A13" s="161" t="s">
        <v>669</v>
      </c>
      <c r="B13" s="162"/>
      <c r="C13" s="162"/>
      <c r="D13" s="162" t="s">
        <v>669</v>
      </c>
      <c r="E13" s="162">
        <v>21</v>
      </c>
      <c r="F13" s="163" t="s">
        <v>606</v>
      </c>
      <c r="G13" s="164" t="s">
        <v>734</v>
      </c>
      <c r="H13" s="164" t="s">
        <v>687</v>
      </c>
      <c r="I13" s="164" t="s">
        <v>714</v>
      </c>
      <c r="J13" s="164" t="s">
        <v>686</v>
      </c>
      <c r="K13" s="162">
        <v>25.95</v>
      </c>
      <c r="L13" s="162" t="s">
        <v>118</v>
      </c>
      <c r="M13" s="162">
        <v>7.49</v>
      </c>
      <c r="N13" s="179">
        <f t="shared" si="0"/>
        <v>1.6344519978675831</v>
      </c>
      <c r="O13" s="200" t="s">
        <v>118</v>
      </c>
      <c r="P13" s="200" t="s">
        <v>118</v>
      </c>
      <c r="Q13"/>
    </row>
    <row r="14" spans="1:17">
      <c r="A14" s="180" t="s">
        <v>693</v>
      </c>
      <c r="B14" s="180">
        <v>2025</v>
      </c>
      <c r="C14" s="181">
        <v>39972936</v>
      </c>
      <c r="D14" s="180" t="s">
        <v>746</v>
      </c>
      <c r="E14" s="180">
        <v>283</v>
      </c>
      <c r="F14" s="182" t="s">
        <v>719</v>
      </c>
      <c r="G14" s="183" t="s">
        <v>747</v>
      </c>
      <c r="H14" s="183" t="s">
        <v>694</v>
      </c>
      <c r="I14" s="183" t="s">
        <v>620</v>
      </c>
      <c r="J14" s="183" t="s">
        <v>695</v>
      </c>
      <c r="K14" s="180">
        <v>3.9</v>
      </c>
      <c r="L14" s="180" t="s">
        <v>118</v>
      </c>
      <c r="M14" s="180">
        <v>0.25</v>
      </c>
      <c r="N14" s="184">
        <f t="shared" si="0"/>
        <v>1.48609574569441E-2</v>
      </c>
      <c r="O14" s="201"/>
      <c r="P14" s="205"/>
    </row>
    <row r="15" spans="1:17">
      <c r="A15" s="180" t="s">
        <v>693</v>
      </c>
      <c r="B15" s="180">
        <v>2025</v>
      </c>
      <c r="C15" s="181">
        <v>39972936</v>
      </c>
      <c r="D15" s="180" t="s">
        <v>746</v>
      </c>
      <c r="E15" s="180">
        <v>283</v>
      </c>
      <c r="F15" s="182" t="s">
        <v>719</v>
      </c>
      <c r="G15" s="183" t="s">
        <v>747</v>
      </c>
      <c r="H15" s="183" t="s">
        <v>694</v>
      </c>
      <c r="I15" s="183" t="s">
        <v>620</v>
      </c>
      <c r="J15" s="183" t="s">
        <v>696</v>
      </c>
      <c r="K15" s="180">
        <v>2.38</v>
      </c>
      <c r="L15" s="180" t="s">
        <v>118</v>
      </c>
      <c r="M15" s="180">
        <v>0.99</v>
      </c>
      <c r="N15" s="184">
        <f t="shared" si="0"/>
        <v>5.884939152949864E-2</v>
      </c>
      <c r="O15" s="201"/>
      <c r="P15" s="201"/>
    </row>
    <row r="16" spans="1:17">
      <c r="A16" s="180" t="s">
        <v>693</v>
      </c>
      <c r="B16" s="180">
        <v>2025</v>
      </c>
      <c r="C16" s="181">
        <v>39972936</v>
      </c>
      <c r="D16" s="180" t="s">
        <v>746</v>
      </c>
      <c r="E16" s="180">
        <v>283</v>
      </c>
      <c r="F16" s="182" t="s">
        <v>719</v>
      </c>
      <c r="G16" s="183" t="s">
        <v>747</v>
      </c>
      <c r="H16" s="183" t="s">
        <v>694</v>
      </c>
      <c r="I16" s="183" t="s">
        <v>620</v>
      </c>
      <c r="J16" s="183" t="s">
        <v>697</v>
      </c>
      <c r="K16" s="180">
        <v>2.15</v>
      </c>
      <c r="L16" s="180" t="s">
        <v>118</v>
      </c>
      <c r="M16" s="180">
        <v>0.69</v>
      </c>
      <c r="N16" s="184">
        <f t="shared" si="0"/>
        <v>4.1016242581165714E-2</v>
      </c>
      <c r="O16" s="201"/>
      <c r="P16" s="201"/>
    </row>
    <row r="17" spans="1:16">
      <c r="A17" s="180" t="s">
        <v>693</v>
      </c>
      <c r="B17" s="180">
        <v>2025</v>
      </c>
      <c r="C17" s="181">
        <v>39972936</v>
      </c>
      <c r="D17" s="180" t="s">
        <v>746</v>
      </c>
      <c r="E17" s="180">
        <v>283</v>
      </c>
      <c r="F17" s="182" t="s">
        <v>719</v>
      </c>
      <c r="G17" s="183" t="s">
        <v>747</v>
      </c>
      <c r="H17" s="183" t="s">
        <v>694</v>
      </c>
      <c r="I17" s="183" t="s">
        <v>620</v>
      </c>
      <c r="J17" s="183" t="s">
        <v>698</v>
      </c>
      <c r="K17" s="180">
        <v>2.39</v>
      </c>
      <c r="L17" s="180" t="s">
        <v>118</v>
      </c>
      <c r="M17" s="180">
        <v>0.68</v>
      </c>
      <c r="N17" s="184">
        <f t="shared" si="0"/>
        <v>4.0421804282887955E-2</v>
      </c>
      <c r="O17" s="201"/>
      <c r="P17" s="201"/>
    </row>
    <row r="18" spans="1:16">
      <c r="A18" s="180" t="s">
        <v>693</v>
      </c>
      <c r="B18" s="180">
        <v>2025</v>
      </c>
      <c r="C18" s="181">
        <v>39972936</v>
      </c>
      <c r="D18" s="180" t="s">
        <v>746</v>
      </c>
      <c r="E18" s="180">
        <v>283</v>
      </c>
      <c r="F18" s="182" t="s">
        <v>719</v>
      </c>
      <c r="G18" s="183" t="s">
        <v>747</v>
      </c>
      <c r="H18" s="183" t="s">
        <v>694</v>
      </c>
      <c r="I18" s="183" t="s">
        <v>620</v>
      </c>
      <c r="J18" s="183" t="s">
        <v>699</v>
      </c>
      <c r="K18" s="180">
        <v>2.42</v>
      </c>
      <c r="L18" s="180" t="s">
        <v>118</v>
      </c>
      <c r="M18" s="180">
        <v>0.66</v>
      </c>
      <c r="N18" s="184">
        <f t="shared" si="0"/>
        <v>3.9232927686332429E-2</v>
      </c>
      <c r="O18" s="201"/>
      <c r="P18" s="201"/>
    </row>
    <row r="19" spans="1:16">
      <c r="A19" s="180" t="s">
        <v>693</v>
      </c>
      <c r="B19" s="180">
        <v>2025</v>
      </c>
      <c r="C19" s="181">
        <v>39972936</v>
      </c>
      <c r="D19" s="180" t="s">
        <v>746</v>
      </c>
      <c r="E19" s="180">
        <v>283</v>
      </c>
      <c r="F19" s="182" t="s">
        <v>719</v>
      </c>
      <c r="G19" s="183" t="s">
        <v>747</v>
      </c>
      <c r="H19" s="183" t="s">
        <v>694</v>
      </c>
      <c r="I19" s="183" t="s">
        <v>620</v>
      </c>
      <c r="J19" s="183" t="s">
        <v>700</v>
      </c>
      <c r="K19" s="180">
        <v>2.4700000000000002</v>
      </c>
      <c r="L19" s="180" t="s">
        <v>118</v>
      </c>
      <c r="M19" s="180">
        <v>0.56999999999999995</v>
      </c>
      <c r="N19" s="184">
        <f t="shared" si="0"/>
        <v>3.3882983001832546E-2</v>
      </c>
      <c r="O19" s="201"/>
      <c r="P19" s="201"/>
    </row>
    <row r="20" spans="1:16">
      <c r="A20" s="180" t="s">
        <v>693</v>
      </c>
      <c r="B20" s="180">
        <v>2025</v>
      </c>
      <c r="C20" s="181">
        <v>39972936</v>
      </c>
      <c r="D20" s="180" t="s">
        <v>746</v>
      </c>
      <c r="E20" s="180">
        <v>283</v>
      </c>
      <c r="F20" s="182" t="s">
        <v>719</v>
      </c>
      <c r="G20" s="183" t="s">
        <v>747</v>
      </c>
      <c r="H20" s="183" t="s">
        <v>694</v>
      </c>
      <c r="I20" s="183" t="s">
        <v>620</v>
      </c>
      <c r="J20" s="183" t="s">
        <v>701</v>
      </c>
      <c r="K20" s="180">
        <v>2.4300000000000002</v>
      </c>
      <c r="L20" s="180" t="s">
        <v>118</v>
      </c>
      <c r="M20" s="180">
        <v>0.47</v>
      </c>
      <c r="N20" s="184">
        <f t="shared" si="0"/>
        <v>2.7938600019054908E-2</v>
      </c>
      <c r="O20" s="201"/>
      <c r="P20" s="201"/>
    </row>
    <row r="21" spans="1:16">
      <c r="A21" s="180" t="s">
        <v>693</v>
      </c>
      <c r="B21" s="180">
        <v>2025</v>
      </c>
      <c r="C21" s="181">
        <v>39972936</v>
      </c>
      <c r="D21" s="180" t="s">
        <v>746</v>
      </c>
      <c r="E21" s="180">
        <v>283</v>
      </c>
      <c r="F21" s="182" t="s">
        <v>719</v>
      </c>
      <c r="G21" s="183" t="s">
        <v>747</v>
      </c>
      <c r="H21" s="183" t="s">
        <v>694</v>
      </c>
      <c r="I21" s="183" t="s">
        <v>620</v>
      </c>
      <c r="J21" s="183" t="s">
        <v>702</v>
      </c>
      <c r="K21" s="180">
        <v>2.69</v>
      </c>
      <c r="L21" s="180" t="s">
        <v>118</v>
      </c>
      <c r="M21" s="180">
        <v>0.8</v>
      </c>
      <c r="N21" s="184">
        <f t="shared" si="0"/>
        <v>4.7555063862221122E-2</v>
      </c>
      <c r="O21" s="201"/>
      <c r="P21" s="201"/>
    </row>
    <row r="22" spans="1:16">
      <c r="A22" s="180" t="s">
        <v>703</v>
      </c>
      <c r="B22" s="180">
        <v>2023</v>
      </c>
      <c r="C22" s="181">
        <v>38060509</v>
      </c>
      <c r="D22" s="180" t="s">
        <v>746</v>
      </c>
      <c r="E22" s="180">
        <v>511</v>
      </c>
      <c r="F22" s="182" t="s">
        <v>718</v>
      </c>
      <c r="G22" s="183" t="s">
        <v>750</v>
      </c>
      <c r="H22" s="183" t="s">
        <v>694</v>
      </c>
      <c r="I22" s="183" t="s">
        <v>620</v>
      </c>
      <c r="J22" s="183" t="s">
        <v>695</v>
      </c>
      <c r="K22" s="180">
        <v>3.8</v>
      </c>
      <c r="L22" s="180" t="s">
        <v>118</v>
      </c>
      <c r="M22" s="180">
        <v>0.69</v>
      </c>
      <c r="N22" s="184">
        <f t="shared" si="0"/>
        <v>3.0523802909062807E-2</v>
      </c>
      <c r="O22" s="201"/>
      <c r="P22" s="201"/>
    </row>
    <row r="23" spans="1:16">
      <c r="A23" s="180" t="s">
        <v>703</v>
      </c>
      <c r="B23" s="180">
        <v>2023</v>
      </c>
      <c r="C23" s="181">
        <v>38060509</v>
      </c>
      <c r="D23" s="180" t="s">
        <v>746</v>
      </c>
      <c r="E23" s="180">
        <v>511</v>
      </c>
      <c r="F23" s="182" t="s">
        <v>718</v>
      </c>
      <c r="G23" s="183" t="s">
        <v>750</v>
      </c>
      <c r="H23" s="183" t="s">
        <v>694</v>
      </c>
      <c r="I23" s="183" t="s">
        <v>620</v>
      </c>
      <c r="J23" s="183" t="s">
        <v>696</v>
      </c>
      <c r="K23" s="180">
        <v>2.2000000000000002</v>
      </c>
      <c r="L23" s="180" t="s">
        <v>118</v>
      </c>
      <c r="M23" s="180">
        <v>0.73</v>
      </c>
      <c r="N23" s="184">
        <f t="shared" si="0"/>
        <v>3.2293298729878045E-2</v>
      </c>
      <c r="O23" s="201"/>
      <c r="P23" s="201"/>
    </row>
    <row r="24" spans="1:16">
      <c r="A24" s="180" t="s">
        <v>703</v>
      </c>
      <c r="B24" s="180">
        <v>2023</v>
      </c>
      <c r="C24" s="181">
        <v>38060509</v>
      </c>
      <c r="D24" s="180" t="s">
        <v>746</v>
      </c>
      <c r="E24" s="180">
        <v>511</v>
      </c>
      <c r="F24" s="182" t="s">
        <v>718</v>
      </c>
      <c r="G24" s="183" t="s">
        <v>750</v>
      </c>
      <c r="H24" s="183" t="s">
        <v>694</v>
      </c>
      <c r="I24" s="183" t="s">
        <v>620</v>
      </c>
      <c r="J24" s="183" t="s">
        <v>697</v>
      </c>
      <c r="K24" s="180">
        <v>1.5</v>
      </c>
      <c r="L24" s="180" t="s">
        <v>118</v>
      </c>
      <c r="M24" s="180">
        <v>0.56000000000000005</v>
      </c>
      <c r="N24" s="184">
        <f t="shared" si="0"/>
        <v>2.4772941491413299E-2</v>
      </c>
      <c r="O24" s="201"/>
      <c r="P24" s="201"/>
    </row>
    <row r="25" spans="1:16">
      <c r="A25" s="180" t="s">
        <v>703</v>
      </c>
      <c r="B25" s="180">
        <v>2023</v>
      </c>
      <c r="C25" s="181">
        <v>38060509</v>
      </c>
      <c r="D25" s="180" t="s">
        <v>746</v>
      </c>
      <c r="E25" s="180">
        <v>511</v>
      </c>
      <c r="F25" s="182" t="s">
        <v>718</v>
      </c>
      <c r="G25" s="183" t="s">
        <v>750</v>
      </c>
      <c r="H25" s="183" t="s">
        <v>694</v>
      </c>
      <c r="I25" s="183" t="s">
        <v>620</v>
      </c>
      <c r="J25" s="183" t="s">
        <v>699</v>
      </c>
      <c r="K25" s="180">
        <v>2.8</v>
      </c>
      <c r="L25" s="180" t="s">
        <v>118</v>
      </c>
      <c r="M25" s="180">
        <v>0.61</v>
      </c>
      <c r="N25" s="184">
        <f t="shared" si="0"/>
        <v>2.6984811267432338E-2</v>
      </c>
      <c r="O25" s="201"/>
      <c r="P25" s="201"/>
    </row>
    <row r="26" spans="1:16">
      <c r="A26" s="180" t="s">
        <v>703</v>
      </c>
      <c r="B26" s="180">
        <v>2023</v>
      </c>
      <c r="C26" s="181">
        <v>38060509</v>
      </c>
      <c r="D26" s="180" t="s">
        <v>746</v>
      </c>
      <c r="E26" s="180">
        <v>511</v>
      </c>
      <c r="F26" s="182" t="s">
        <v>718</v>
      </c>
      <c r="G26" s="183" t="s">
        <v>750</v>
      </c>
      <c r="H26" s="183" t="s">
        <v>694</v>
      </c>
      <c r="I26" s="183" t="s">
        <v>620</v>
      </c>
      <c r="J26" s="183" t="s">
        <v>700</v>
      </c>
      <c r="K26" s="180">
        <v>2.9</v>
      </c>
      <c r="L26" s="180" t="s">
        <v>118</v>
      </c>
      <c r="M26" s="180">
        <v>0.75</v>
      </c>
      <c r="N26" s="184">
        <f t="shared" si="0"/>
        <v>3.3178046640285661E-2</v>
      </c>
      <c r="O26" s="201"/>
      <c r="P26" s="201"/>
    </row>
    <row r="27" spans="1:16">
      <c r="A27" s="180" t="s">
        <v>703</v>
      </c>
      <c r="B27" s="180">
        <v>2023</v>
      </c>
      <c r="C27" s="181">
        <v>38060509</v>
      </c>
      <c r="D27" s="180" t="s">
        <v>746</v>
      </c>
      <c r="E27" s="180">
        <v>511</v>
      </c>
      <c r="F27" s="182" t="s">
        <v>718</v>
      </c>
      <c r="G27" s="183" t="s">
        <v>750</v>
      </c>
      <c r="H27" s="183" t="s">
        <v>694</v>
      </c>
      <c r="I27" s="183" t="s">
        <v>620</v>
      </c>
      <c r="J27" s="183" t="s">
        <v>701</v>
      </c>
      <c r="K27" s="180">
        <v>2.9</v>
      </c>
      <c r="L27" s="180" t="s">
        <v>118</v>
      </c>
      <c r="M27" s="180">
        <v>0.84</v>
      </c>
      <c r="N27" s="184">
        <f t="shared" si="0"/>
        <v>3.7159412237119945E-2</v>
      </c>
      <c r="O27" s="201"/>
      <c r="P27" s="201"/>
    </row>
    <row r="28" spans="1:16">
      <c r="A28" s="180" t="s">
        <v>703</v>
      </c>
      <c r="B28" s="180">
        <v>2023</v>
      </c>
      <c r="C28" s="181">
        <v>38060509</v>
      </c>
      <c r="D28" s="180" t="s">
        <v>746</v>
      </c>
      <c r="E28" s="180">
        <v>511</v>
      </c>
      <c r="F28" s="182" t="s">
        <v>718</v>
      </c>
      <c r="G28" s="183" t="s">
        <v>750</v>
      </c>
      <c r="H28" s="183" t="s">
        <v>694</v>
      </c>
      <c r="I28" s="183" t="s">
        <v>620</v>
      </c>
      <c r="J28" s="183" t="s">
        <v>702</v>
      </c>
      <c r="K28" s="180">
        <v>2.9</v>
      </c>
      <c r="L28" s="180" t="s">
        <v>118</v>
      </c>
      <c r="M28" s="180">
        <v>0.8</v>
      </c>
      <c r="N28" s="184">
        <f t="shared" si="0"/>
        <v>3.5389916416304713E-2</v>
      </c>
      <c r="O28" s="201"/>
      <c r="P28" s="201"/>
    </row>
    <row r="29" spans="1:16">
      <c r="A29" s="180" t="s">
        <v>704</v>
      </c>
      <c r="B29" s="180">
        <v>2001</v>
      </c>
      <c r="C29" s="181">
        <v>11693591</v>
      </c>
      <c r="D29" s="180" t="s">
        <v>746</v>
      </c>
      <c r="E29" s="180">
        <v>160</v>
      </c>
      <c r="F29" s="182" t="s">
        <v>720</v>
      </c>
      <c r="G29" s="183" t="s">
        <v>748</v>
      </c>
      <c r="H29" s="183" t="s">
        <v>694</v>
      </c>
      <c r="I29" s="183" t="s">
        <v>620</v>
      </c>
      <c r="J29" s="183" t="s">
        <v>695</v>
      </c>
      <c r="K29" s="180">
        <v>3.6</v>
      </c>
      <c r="L29" s="180" t="s">
        <v>118</v>
      </c>
      <c r="M29" s="180">
        <v>0.8</v>
      </c>
      <c r="N29" s="184">
        <f t="shared" si="0"/>
        <v>6.3245553203367583E-2</v>
      </c>
      <c r="O29" s="201"/>
      <c r="P29" s="201"/>
    </row>
    <row r="30" spans="1:16">
      <c r="A30" s="180" t="s">
        <v>704</v>
      </c>
      <c r="B30" s="180">
        <v>2001</v>
      </c>
      <c r="C30" s="181">
        <v>11693591</v>
      </c>
      <c r="D30" s="180" t="s">
        <v>746</v>
      </c>
      <c r="E30" s="180">
        <v>160</v>
      </c>
      <c r="F30" s="182" t="s">
        <v>720</v>
      </c>
      <c r="G30" s="183" t="s">
        <v>748</v>
      </c>
      <c r="H30" s="183" t="s">
        <v>694</v>
      </c>
      <c r="I30" s="183" t="s">
        <v>620</v>
      </c>
      <c r="J30" s="183" t="s">
        <v>696</v>
      </c>
      <c r="K30" s="180">
        <v>2.2000000000000002</v>
      </c>
      <c r="L30" s="180" t="s">
        <v>118</v>
      </c>
      <c r="M30" s="180">
        <v>0.8</v>
      </c>
      <c r="N30" s="184">
        <f t="shared" si="0"/>
        <v>6.3245553203367583E-2</v>
      </c>
      <c r="O30" s="201"/>
      <c r="P30" s="201"/>
    </row>
    <row r="31" spans="1:16">
      <c r="A31" s="180" t="s">
        <v>704</v>
      </c>
      <c r="B31" s="180">
        <v>2001</v>
      </c>
      <c r="C31" s="181">
        <v>11693591</v>
      </c>
      <c r="D31" s="180" t="s">
        <v>746</v>
      </c>
      <c r="E31" s="180">
        <v>160</v>
      </c>
      <c r="F31" s="182" t="s">
        <v>720</v>
      </c>
      <c r="G31" s="183" t="s">
        <v>748</v>
      </c>
      <c r="H31" s="183" t="s">
        <v>694</v>
      </c>
      <c r="I31" s="183" t="s">
        <v>620</v>
      </c>
      <c r="J31" s="183" t="s">
        <v>697</v>
      </c>
      <c r="K31" s="180">
        <v>1.9</v>
      </c>
      <c r="L31" s="180" t="s">
        <v>118</v>
      </c>
      <c r="M31" s="180">
        <v>0.6</v>
      </c>
      <c r="N31" s="184">
        <f t="shared" si="0"/>
        <v>4.7434164902525687E-2</v>
      </c>
      <c r="O31" s="201"/>
      <c r="P31" s="201"/>
    </row>
    <row r="32" spans="1:16">
      <c r="A32" s="180" t="s">
        <v>704</v>
      </c>
      <c r="B32" s="180">
        <v>2001</v>
      </c>
      <c r="C32" s="181">
        <v>11693591</v>
      </c>
      <c r="D32" s="180" t="s">
        <v>746</v>
      </c>
      <c r="E32" s="180">
        <v>160</v>
      </c>
      <c r="F32" s="182" t="s">
        <v>720</v>
      </c>
      <c r="G32" s="183" t="s">
        <v>748</v>
      </c>
      <c r="H32" s="183" t="s">
        <v>694</v>
      </c>
      <c r="I32" s="183" t="s">
        <v>620</v>
      </c>
      <c r="J32" s="183" t="s">
        <v>698</v>
      </c>
      <c r="K32" s="180">
        <v>2.8</v>
      </c>
      <c r="L32" s="180" t="s">
        <v>118</v>
      </c>
      <c r="M32" s="180">
        <v>1.1000000000000001</v>
      </c>
      <c r="N32" s="184">
        <f t="shared" si="0"/>
        <v>8.696263565463043E-2</v>
      </c>
      <c r="O32" s="201"/>
      <c r="P32" s="201"/>
    </row>
    <row r="33" spans="1:16">
      <c r="A33" s="180" t="s">
        <v>704</v>
      </c>
      <c r="B33" s="180">
        <v>2001</v>
      </c>
      <c r="C33" s="181">
        <v>11693591</v>
      </c>
      <c r="D33" s="180" t="s">
        <v>746</v>
      </c>
      <c r="E33" s="180">
        <v>160</v>
      </c>
      <c r="F33" s="182" t="s">
        <v>720</v>
      </c>
      <c r="G33" s="183" t="s">
        <v>748</v>
      </c>
      <c r="H33" s="183" t="s">
        <v>694</v>
      </c>
      <c r="I33" s="183" t="s">
        <v>620</v>
      </c>
      <c r="J33" s="183" t="s">
        <v>699</v>
      </c>
      <c r="K33" s="180">
        <v>3</v>
      </c>
      <c r="L33" s="180" t="s">
        <v>118</v>
      </c>
      <c r="M33" s="180">
        <v>0.7</v>
      </c>
      <c r="N33" s="184">
        <f t="shared" si="0"/>
        <v>5.5339859052946631E-2</v>
      </c>
      <c r="O33" s="201"/>
      <c r="P33" s="201"/>
    </row>
    <row r="34" spans="1:16">
      <c r="A34" s="180" t="s">
        <v>704</v>
      </c>
      <c r="B34" s="180">
        <v>2001</v>
      </c>
      <c r="C34" s="181">
        <v>11693591</v>
      </c>
      <c r="D34" s="180" t="s">
        <v>746</v>
      </c>
      <c r="E34" s="180">
        <v>160</v>
      </c>
      <c r="F34" s="182" t="s">
        <v>720</v>
      </c>
      <c r="G34" s="183" t="s">
        <v>748</v>
      </c>
      <c r="H34" s="183" t="s">
        <v>694</v>
      </c>
      <c r="I34" s="183" t="s">
        <v>620</v>
      </c>
      <c r="J34" s="183" t="s">
        <v>700</v>
      </c>
      <c r="K34" s="180">
        <v>3</v>
      </c>
      <c r="L34" s="180" t="s">
        <v>118</v>
      </c>
      <c r="M34" s="180">
        <v>0.8</v>
      </c>
      <c r="N34" s="184">
        <f t="shared" si="0"/>
        <v>6.3245553203367583E-2</v>
      </c>
      <c r="O34" s="201"/>
      <c r="P34" s="201"/>
    </row>
    <row r="35" spans="1:16">
      <c r="A35" s="180" t="s">
        <v>704</v>
      </c>
      <c r="B35" s="180">
        <v>2001</v>
      </c>
      <c r="C35" s="181">
        <v>11693591</v>
      </c>
      <c r="D35" s="180" t="s">
        <v>746</v>
      </c>
      <c r="E35" s="180">
        <v>160</v>
      </c>
      <c r="F35" s="182" t="s">
        <v>720</v>
      </c>
      <c r="G35" s="183" t="s">
        <v>748</v>
      </c>
      <c r="H35" s="183" t="s">
        <v>694</v>
      </c>
      <c r="I35" s="183" t="s">
        <v>620</v>
      </c>
      <c r="J35" s="183" t="s">
        <v>701</v>
      </c>
      <c r="K35" s="180">
        <v>3</v>
      </c>
      <c r="L35" s="180" t="s">
        <v>118</v>
      </c>
      <c r="M35" s="180">
        <v>0.8</v>
      </c>
      <c r="N35" s="184">
        <f t="shared" si="0"/>
        <v>6.3245553203367583E-2</v>
      </c>
      <c r="O35" s="201"/>
      <c r="P35" s="201"/>
    </row>
    <row r="36" spans="1:16">
      <c r="A36" s="180" t="s">
        <v>704</v>
      </c>
      <c r="B36" s="180">
        <v>2001</v>
      </c>
      <c r="C36" s="181">
        <v>11693591</v>
      </c>
      <c r="D36" s="180" t="s">
        <v>746</v>
      </c>
      <c r="E36" s="180">
        <v>160</v>
      </c>
      <c r="F36" s="182" t="s">
        <v>720</v>
      </c>
      <c r="G36" s="183" t="s">
        <v>748</v>
      </c>
      <c r="H36" s="183" t="s">
        <v>694</v>
      </c>
      <c r="I36" s="183" t="s">
        <v>620</v>
      </c>
      <c r="J36" s="183" t="s">
        <v>702</v>
      </c>
      <c r="K36" s="180">
        <v>3.1</v>
      </c>
      <c r="L36" s="180" t="s">
        <v>118</v>
      </c>
      <c r="M36" s="180">
        <v>0.9</v>
      </c>
      <c r="N36" s="184">
        <f t="shared" si="0"/>
        <v>7.1151247353788527E-2</v>
      </c>
      <c r="O36" s="201"/>
      <c r="P36" s="201"/>
    </row>
    <row r="37" spans="1:16">
      <c r="A37" s="180" t="s">
        <v>705</v>
      </c>
      <c r="B37" s="180">
        <v>2008</v>
      </c>
      <c r="C37" s="181">
        <v>18275626</v>
      </c>
      <c r="D37" s="180" t="s">
        <v>746</v>
      </c>
      <c r="E37" s="180">
        <v>240</v>
      </c>
      <c r="F37" s="182" t="s">
        <v>749</v>
      </c>
      <c r="G37" s="183" t="s">
        <v>751</v>
      </c>
      <c r="H37" s="183" t="s">
        <v>694</v>
      </c>
      <c r="I37" s="183" t="s">
        <v>620</v>
      </c>
      <c r="J37" s="183" t="s">
        <v>695</v>
      </c>
      <c r="K37" s="180">
        <v>3.14</v>
      </c>
      <c r="L37" s="180" t="s">
        <v>118</v>
      </c>
      <c r="M37" s="180">
        <v>1.05</v>
      </c>
      <c r="N37" s="184">
        <f t="shared" si="0"/>
        <v>6.7777208558629801E-2</v>
      </c>
      <c r="O37" s="201"/>
      <c r="P37" s="201"/>
    </row>
    <row r="38" spans="1:16">
      <c r="A38" s="180" t="s">
        <v>705</v>
      </c>
      <c r="B38" s="180">
        <v>2008</v>
      </c>
      <c r="C38" s="181">
        <v>18275626</v>
      </c>
      <c r="D38" s="180" t="s">
        <v>746</v>
      </c>
      <c r="E38" s="180">
        <v>240</v>
      </c>
      <c r="F38" s="182" t="s">
        <v>749</v>
      </c>
      <c r="G38" s="183" t="s">
        <v>751</v>
      </c>
      <c r="H38" s="183" t="s">
        <v>694</v>
      </c>
      <c r="I38" s="183" t="s">
        <v>620</v>
      </c>
      <c r="J38" s="183" t="s">
        <v>696</v>
      </c>
      <c r="K38" s="180">
        <v>2.36</v>
      </c>
      <c r="L38" s="180" t="s">
        <v>118</v>
      </c>
      <c r="M38" s="180">
        <v>1.1100000000000001</v>
      </c>
      <c r="N38" s="184">
        <f t="shared" si="0"/>
        <v>7.1650191904837221E-2</v>
      </c>
      <c r="O38" s="201"/>
      <c r="P38" s="201"/>
    </row>
    <row r="39" spans="1:16">
      <c r="A39" s="180" t="s">
        <v>705</v>
      </c>
      <c r="B39" s="180">
        <v>2008</v>
      </c>
      <c r="C39" s="181">
        <v>18275626</v>
      </c>
      <c r="D39" s="180" t="s">
        <v>746</v>
      </c>
      <c r="E39" s="180">
        <v>240</v>
      </c>
      <c r="F39" s="182" t="s">
        <v>749</v>
      </c>
      <c r="G39" s="183" t="s">
        <v>751</v>
      </c>
      <c r="H39" s="183" t="s">
        <v>694</v>
      </c>
      <c r="I39" s="183" t="s">
        <v>620</v>
      </c>
      <c r="J39" s="183" t="s">
        <v>697</v>
      </c>
      <c r="K39" s="180">
        <v>2.2400000000000002</v>
      </c>
      <c r="L39" s="180" t="s">
        <v>118</v>
      </c>
      <c r="M39" s="180">
        <v>0.91</v>
      </c>
      <c r="N39" s="184">
        <f t="shared" si="0"/>
        <v>5.8740247417479158E-2</v>
      </c>
      <c r="O39" s="201"/>
      <c r="P39" s="201"/>
    </row>
    <row r="40" spans="1:16">
      <c r="A40" s="180" t="s">
        <v>705</v>
      </c>
      <c r="B40" s="180">
        <v>2008</v>
      </c>
      <c r="C40" s="181">
        <v>18275626</v>
      </c>
      <c r="D40" s="180" t="s">
        <v>746</v>
      </c>
      <c r="E40" s="180">
        <v>240</v>
      </c>
      <c r="F40" s="182" t="s">
        <v>749</v>
      </c>
      <c r="G40" s="183" t="s">
        <v>751</v>
      </c>
      <c r="H40" s="183" t="s">
        <v>694</v>
      </c>
      <c r="I40" s="183" t="s">
        <v>620</v>
      </c>
      <c r="J40" s="183" t="s">
        <v>699</v>
      </c>
      <c r="K40" s="180">
        <v>2.87</v>
      </c>
      <c r="L40" s="180" t="s">
        <v>118</v>
      </c>
      <c r="M40" s="180">
        <v>0.93</v>
      </c>
      <c r="N40" s="184">
        <f t="shared" si="0"/>
        <v>6.003124186621496E-2</v>
      </c>
      <c r="O40" s="201"/>
      <c r="P40" s="201"/>
    </row>
    <row r="41" spans="1:16">
      <c r="A41" s="180" t="s">
        <v>705</v>
      </c>
      <c r="B41" s="180">
        <v>2008</v>
      </c>
      <c r="C41" s="181">
        <v>18275626</v>
      </c>
      <c r="D41" s="180" t="s">
        <v>746</v>
      </c>
      <c r="E41" s="180">
        <v>240</v>
      </c>
      <c r="F41" s="182" t="s">
        <v>749</v>
      </c>
      <c r="G41" s="183" t="s">
        <v>751</v>
      </c>
      <c r="H41" s="183" t="s">
        <v>694</v>
      </c>
      <c r="I41" s="183" t="s">
        <v>620</v>
      </c>
      <c r="J41" s="183" t="s">
        <v>700</v>
      </c>
      <c r="K41" s="180">
        <v>2.88</v>
      </c>
      <c r="L41" s="180" t="s">
        <v>118</v>
      </c>
      <c r="M41" s="180">
        <v>1.1599999999999999</v>
      </c>
      <c r="N41" s="184">
        <f t="shared" si="0"/>
        <v>7.4877678026676719E-2</v>
      </c>
      <c r="O41" s="201"/>
      <c r="P41" s="201"/>
    </row>
    <row r="42" spans="1:16">
      <c r="A42" s="180" t="s">
        <v>705</v>
      </c>
      <c r="B42" s="180">
        <v>2008</v>
      </c>
      <c r="C42" s="181">
        <v>18275626</v>
      </c>
      <c r="D42" s="180" t="s">
        <v>746</v>
      </c>
      <c r="E42" s="180">
        <v>240</v>
      </c>
      <c r="F42" s="182" t="s">
        <v>749</v>
      </c>
      <c r="G42" s="183" t="s">
        <v>751</v>
      </c>
      <c r="H42" s="183" t="s">
        <v>694</v>
      </c>
      <c r="I42" s="183" t="s">
        <v>620</v>
      </c>
      <c r="J42" s="183" t="s">
        <v>701</v>
      </c>
      <c r="K42" s="180">
        <v>2.82</v>
      </c>
      <c r="L42" s="180" t="s">
        <v>118</v>
      </c>
      <c r="M42" s="180">
        <v>0.86</v>
      </c>
      <c r="N42" s="184">
        <f t="shared" si="0"/>
        <v>5.5512761295639639E-2</v>
      </c>
      <c r="O42" s="201"/>
      <c r="P42" s="201"/>
    </row>
    <row r="43" spans="1:16">
      <c r="A43" s="180" t="s">
        <v>705</v>
      </c>
      <c r="B43" s="180">
        <v>2008</v>
      </c>
      <c r="C43" s="181">
        <v>18275626</v>
      </c>
      <c r="D43" s="180" t="s">
        <v>746</v>
      </c>
      <c r="E43" s="180">
        <v>240</v>
      </c>
      <c r="F43" s="182" t="s">
        <v>749</v>
      </c>
      <c r="G43" s="183" t="s">
        <v>751</v>
      </c>
      <c r="H43" s="183" t="s">
        <v>694</v>
      </c>
      <c r="I43" s="183" t="s">
        <v>620</v>
      </c>
      <c r="J43" s="183" t="s">
        <v>702</v>
      </c>
      <c r="K43" s="180">
        <v>2.82</v>
      </c>
      <c r="L43" s="180" t="s">
        <v>118</v>
      </c>
      <c r="M43" s="180">
        <v>0.81</v>
      </c>
      <c r="N43" s="184">
        <f t="shared" si="0"/>
        <v>5.2285275173800126E-2</v>
      </c>
      <c r="O43" s="201"/>
      <c r="P43" s="201"/>
    </row>
    <row r="44" spans="1:16">
      <c r="A44" s="180"/>
      <c r="B44" s="180"/>
      <c r="C44" s="181"/>
      <c r="D44" s="180"/>
      <c r="E44" s="180">
        <f>E43+E36+E28+E21</f>
        <v>1194</v>
      </c>
      <c r="F44" s="207" t="s">
        <v>1041</v>
      </c>
      <c r="G44" s="183"/>
      <c r="H44" s="183" t="s">
        <v>694</v>
      </c>
      <c r="I44" s="183"/>
      <c r="J44" s="183" t="s">
        <v>695</v>
      </c>
      <c r="K44" s="180"/>
      <c r="L44" s="180"/>
      <c r="M44" s="180"/>
      <c r="N44" s="184"/>
      <c r="O44" s="197">
        <v>1.08574E-5</v>
      </c>
      <c r="P44" s="206">
        <v>2.60102E-5</v>
      </c>
    </row>
    <row r="45" spans="1:16">
      <c r="A45" s="180"/>
      <c r="B45" s="180"/>
      <c r="C45" s="181"/>
      <c r="D45" s="180"/>
      <c r="E45" s="180">
        <v>1194</v>
      </c>
      <c r="F45" s="207" t="s">
        <v>1041</v>
      </c>
      <c r="G45" s="183"/>
      <c r="H45" s="183" t="s">
        <v>694</v>
      </c>
      <c r="I45" s="183"/>
      <c r="J45" s="183" t="s">
        <v>696</v>
      </c>
      <c r="K45" s="180"/>
      <c r="L45" s="180"/>
      <c r="M45" s="180"/>
      <c r="N45" s="184"/>
      <c r="O45" s="197">
        <v>3.5012800000000001E-6</v>
      </c>
      <c r="P45" s="206">
        <v>1.4005100000000001E-5</v>
      </c>
    </row>
    <row r="46" spans="1:16">
      <c r="A46" s="180"/>
      <c r="B46" s="180"/>
      <c r="C46" s="181"/>
      <c r="D46" s="180"/>
      <c r="E46" s="180">
        <v>1194</v>
      </c>
      <c r="F46" s="207" t="s">
        <v>1041</v>
      </c>
      <c r="G46" s="183"/>
      <c r="H46" s="183" t="s">
        <v>694</v>
      </c>
      <c r="I46" s="183"/>
      <c r="J46" s="183" t="s">
        <v>697</v>
      </c>
      <c r="K46" s="180"/>
      <c r="L46" s="180"/>
      <c r="M46" s="180"/>
      <c r="N46" s="184"/>
      <c r="O46" s="197">
        <v>1.77242E-3</v>
      </c>
      <c r="P46" s="206">
        <v>2.0256200000000001E-3</v>
      </c>
    </row>
    <row r="47" spans="1:16">
      <c r="A47" s="180"/>
      <c r="B47" s="180"/>
      <c r="C47" s="181"/>
      <c r="D47" s="180"/>
      <c r="E47" s="180">
        <f>E32+E17</f>
        <v>443</v>
      </c>
      <c r="F47" s="207" t="s">
        <v>1041</v>
      </c>
      <c r="G47" s="183"/>
      <c r="H47" s="183" t="s">
        <v>694</v>
      </c>
      <c r="I47" s="183"/>
      <c r="J47" s="183" t="s">
        <v>698</v>
      </c>
      <c r="K47" s="180"/>
      <c r="L47" s="180"/>
      <c r="M47" s="180"/>
      <c r="N47" s="184"/>
      <c r="O47" s="197">
        <v>0.65374200000000005</v>
      </c>
      <c r="P47" s="206">
        <v>0.65374200000000005</v>
      </c>
    </row>
    <row r="48" spans="1:16">
      <c r="A48" s="180"/>
      <c r="B48" s="180"/>
      <c r="C48" s="181"/>
      <c r="D48" s="180"/>
      <c r="E48" s="180">
        <v>1194</v>
      </c>
      <c r="F48" s="207" t="s">
        <v>1041</v>
      </c>
      <c r="G48" s="183"/>
      <c r="H48" s="183" t="s">
        <v>694</v>
      </c>
      <c r="I48" s="183"/>
      <c r="J48" s="183" t="s">
        <v>699</v>
      </c>
      <c r="K48" s="180"/>
      <c r="L48" s="180"/>
      <c r="M48" s="180"/>
      <c r="N48" s="184"/>
      <c r="O48" s="197">
        <v>4.6659499999999999E-4</v>
      </c>
      <c r="P48" s="206">
        <v>7.4655100000000003E-4</v>
      </c>
    </row>
    <row r="49" spans="1:16">
      <c r="A49" s="180"/>
      <c r="B49" s="180"/>
      <c r="C49" s="181"/>
      <c r="D49" s="180"/>
      <c r="E49" s="180">
        <v>1194</v>
      </c>
      <c r="F49" s="207" t="s">
        <v>1041</v>
      </c>
      <c r="G49" s="183"/>
      <c r="H49" s="183" t="s">
        <v>694</v>
      </c>
      <c r="I49" s="183"/>
      <c r="J49" s="183" t="s">
        <v>700</v>
      </c>
      <c r="K49" s="180"/>
      <c r="L49" s="180"/>
      <c r="M49" s="180"/>
      <c r="N49" s="184"/>
      <c r="O49" s="197">
        <v>1.30051E-5</v>
      </c>
      <c r="P49" s="206">
        <v>2.60102E-5</v>
      </c>
    </row>
    <row r="50" spans="1:16">
      <c r="A50" s="180"/>
      <c r="B50" s="180"/>
      <c r="C50" s="181"/>
      <c r="D50" s="180"/>
      <c r="E50" s="180">
        <v>1194</v>
      </c>
      <c r="F50" s="207" t="s">
        <v>1041</v>
      </c>
      <c r="G50" s="183"/>
      <c r="H50" s="183" t="s">
        <v>694</v>
      </c>
      <c r="I50" s="183"/>
      <c r="J50" s="183" t="s">
        <v>701</v>
      </c>
      <c r="K50" s="180"/>
      <c r="L50" s="180"/>
      <c r="M50" s="180"/>
      <c r="N50" s="184"/>
      <c r="O50" s="197">
        <v>1.19137E-6</v>
      </c>
      <c r="P50" s="206">
        <v>9.5309599999999996E-6</v>
      </c>
    </row>
    <row r="51" spans="1:16">
      <c r="A51" s="180"/>
      <c r="B51" s="180"/>
      <c r="C51" s="181"/>
      <c r="D51" s="180"/>
      <c r="E51" s="180">
        <v>1194</v>
      </c>
      <c r="F51" s="207" t="s">
        <v>1041</v>
      </c>
      <c r="G51" s="183"/>
      <c r="H51" s="183" t="s">
        <v>694</v>
      </c>
      <c r="I51" s="183"/>
      <c r="J51" s="183" t="s">
        <v>702</v>
      </c>
      <c r="K51" s="180"/>
      <c r="L51" s="180"/>
      <c r="M51" s="180"/>
      <c r="N51" s="184"/>
      <c r="O51" s="197">
        <v>6.6733600000000004E-4</v>
      </c>
      <c r="P51" s="206">
        <v>8.8978199999999999E-4</v>
      </c>
    </row>
    <row r="52" spans="1:16" s="133" customFormat="1">
      <c r="A52" s="157" t="s">
        <v>669</v>
      </c>
      <c r="B52" s="158"/>
      <c r="C52" s="196"/>
      <c r="D52" s="158" t="s">
        <v>669</v>
      </c>
      <c r="E52" s="158">
        <v>21</v>
      </c>
      <c r="F52" s="159" t="s">
        <v>606</v>
      </c>
      <c r="G52" s="160" t="s">
        <v>734</v>
      </c>
      <c r="H52" s="160" t="s">
        <v>694</v>
      </c>
      <c r="I52" s="160" t="s">
        <v>620</v>
      </c>
      <c r="J52" s="160" t="s">
        <v>695</v>
      </c>
      <c r="K52" s="158">
        <v>4.54</v>
      </c>
      <c r="L52" s="158" t="s">
        <v>118</v>
      </c>
      <c r="M52" s="158">
        <v>0.55000000000000004</v>
      </c>
      <c r="N52" s="184">
        <f t="shared" si="0"/>
        <v>0.12001983962979583</v>
      </c>
      <c r="O52" s="202"/>
      <c r="P52" s="197"/>
    </row>
    <row r="53" spans="1:16" s="133" customFormat="1">
      <c r="A53" s="157" t="s">
        <v>669</v>
      </c>
      <c r="B53" s="158"/>
      <c r="C53" s="158"/>
      <c r="D53" s="158" t="s">
        <v>669</v>
      </c>
      <c r="E53" s="158">
        <v>21</v>
      </c>
      <c r="F53" s="159" t="s">
        <v>606</v>
      </c>
      <c r="G53" s="160" t="s">
        <v>734</v>
      </c>
      <c r="H53" s="160" t="s">
        <v>694</v>
      </c>
      <c r="I53" s="160" t="s">
        <v>620</v>
      </c>
      <c r="J53" s="160" t="s">
        <v>696</v>
      </c>
      <c r="K53" s="158">
        <v>3.67</v>
      </c>
      <c r="L53" s="158" t="s">
        <v>118</v>
      </c>
      <c r="M53" s="158">
        <v>1.03</v>
      </c>
      <c r="N53" s="184">
        <f t="shared" si="0"/>
        <v>0.22476442694307217</v>
      </c>
      <c r="O53" s="202"/>
      <c r="P53" s="202"/>
    </row>
    <row r="54" spans="1:16" s="133" customFormat="1">
      <c r="A54" s="157" t="s">
        <v>669</v>
      </c>
      <c r="B54" s="158"/>
      <c r="C54" s="158"/>
      <c r="D54" s="158" t="s">
        <v>669</v>
      </c>
      <c r="E54" s="158">
        <v>21</v>
      </c>
      <c r="F54" s="159" t="s">
        <v>606</v>
      </c>
      <c r="G54" s="160" t="s">
        <v>734</v>
      </c>
      <c r="H54" s="160" t="s">
        <v>694</v>
      </c>
      <c r="I54" s="160" t="s">
        <v>620</v>
      </c>
      <c r="J54" s="160" t="s">
        <v>697</v>
      </c>
      <c r="K54" s="158">
        <v>2.7</v>
      </c>
      <c r="L54" s="158" t="s">
        <v>118</v>
      </c>
      <c r="M54" s="158">
        <v>1.19</v>
      </c>
      <c r="N54" s="184">
        <f t="shared" si="0"/>
        <v>0.25967928938083096</v>
      </c>
      <c r="O54" s="202"/>
      <c r="P54" s="202"/>
    </row>
    <row r="55" spans="1:16" s="133" customFormat="1">
      <c r="A55" s="157" t="s">
        <v>669</v>
      </c>
      <c r="B55" s="158"/>
      <c r="C55" s="158"/>
      <c r="D55" s="158" t="s">
        <v>669</v>
      </c>
      <c r="E55" s="158">
        <v>21</v>
      </c>
      <c r="F55" s="159" t="s">
        <v>606</v>
      </c>
      <c r="G55" s="160" t="s">
        <v>734</v>
      </c>
      <c r="H55" s="160" t="s">
        <v>694</v>
      </c>
      <c r="I55" s="160" t="s">
        <v>620</v>
      </c>
      <c r="J55" s="160" t="s">
        <v>698</v>
      </c>
      <c r="K55" s="158">
        <v>2.37</v>
      </c>
      <c r="L55" s="158" t="s">
        <v>118</v>
      </c>
      <c r="M55" s="158">
        <v>0.92</v>
      </c>
      <c r="N55" s="184">
        <f t="shared" si="0"/>
        <v>0.20076045901711301</v>
      </c>
      <c r="O55" s="202"/>
      <c r="P55" s="202"/>
    </row>
    <row r="56" spans="1:16" s="133" customFormat="1">
      <c r="A56" s="157" t="s">
        <v>669</v>
      </c>
      <c r="B56" s="158"/>
      <c r="C56" s="158"/>
      <c r="D56" s="158" t="s">
        <v>669</v>
      </c>
      <c r="E56" s="158">
        <v>21</v>
      </c>
      <c r="F56" s="159" t="s">
        <v>606</v>
      </c>
      <c r="G56" s="160" t="s">
        <v>734</v>
      </c>
      <c r="H56" s="160" t="s">
        <v>694</v>
      </c>
      <c r="I56" s="160" t="s">
        <v>620</v>
      </c>
      <c r="J56" s="160" t="s">
        <v>699</v>
      </c>
      <c r="K56" s="158">
        <v>2.09</v>
      </c>
      <c r="L56" s="158" t="s">
        <v>118</v>
      </c>
      <c r="M56" s="158">
        <v>0.71</v>
      </c>
      <c r="N56" s="184">
        <f t="shared" si="0"/>
        <v>0.15493470206755458</v>
      </c>
      <c r="O56" s="202"/>
      <c r="P56" s="202"/>
    </row>
    <row r="57" spans="1:16" s="133" customFormat="1">
      <c r="A57" s="157" t="s">
        <v>669</v>
      </c>
      <c r="B57" s="158"/>
      <c r="C57" s="158"/>
      <c r="D57" s="158" t="s">
        <v>669</v>
      </c>
      <c r="E57" s="158">
        <v>21</v>
      </c>
      <c r="F57" s="159" t="s">
        <v>606</v>
      </c>
      <c r="G57" s="160" t="s">
        <v>734</v>
      </c>
      <c r="H57" s="160" t="s">
        <v>694</v>
      </c>
      <c r="I57" s="160" t="s">
        <v>620</v>
      </c>
      <c r="J57" s="160" t="s">
        <v>700</v>
      </c>
      <c r="K57" s="158">
        <v>1.69</v>
      </c>
      <c r="L57" s="158" t="s">
        <v>118</v>
      </c>
      <c r="M57" s="158">
        <v>0.84</v>
      </c>
      <c r="N57" s="184">
        <f t="shared" si="0"/>
        <v>0.1833030277982336</v>
      </c>
      <c r="O57" s="202"/>
      <c r="P57" s="202"/>
    </row>
    <row r="58" spans="1:16" s="133" customFormat="1">
      <c r="A58" s="157" t="s">
        <v>669</v>
      </c>
      <c r="B58" s="158"/>
      <c r="C58" s="158"/>
      <c r="D58" s="158" t="s">
        <v>669</v>
      </c>
      <c r="E58" s="158">
        <v>21</v>
      </c>
      <c r="F58" s="159" t="s">
        <v>606</v>
      </c>
      <c r="G58" s="160" t="s">
        <v>734</v>
      </c>
      <c r="H58" s="160" t="s">
        <v>694</v>
      </c>
      <c r="I58" s="160" t="s">
        <v>620</v>
      </c>
      <c r="J58" s="160" t="s">
        <v>701</v>
      </c>
      <c r="K58" s="158">
        <v>1.79</v>
      </c>
      <c r="L58" s="158" t="s">
        <v>118</v>
      </c>
      <c r="M58" s="158">
        <v>0.59</v>
      </c>
      <c r="N58" s="184">
        <f t="shared" si="0"/>
        <v>0.12874855523923551</v>
      </c>
      <c r="O58" s="202"/>
      <c r="P58" s="202"/>
    </row>
    <row r="59" spans="1:16" s="133" customFormat="1">
      <c r="A59" s="157" t="s">
        <v>669</v>
      </c>
      <c r="B59" s="158"/>
      <c r="C59" s="158"/>
      <c r="D59" s="158" t="s">
        <v>669</v>
      </c>
      <c r="E59" s="158">
        <v>21</v>
      </c>
      <c r="F59" s="159" t="s">
        <v>606</v>
      </c>
      <c r="G59" s="160" t="s">
        <v>734</v>
      </c>
      <c r="H59" s="160" t="s">
        <v>694</v>
      </c>
      <c r="I59" s="160" t="s">
        <v>620</v>
      </c>
      <c r="J59" s="160" t="s">
        <v>702</v>
      </c>
      <c r="K59" s="158">
        <v>2.08</v>
      </c>
      <c r="L59" s="158" t="s">
        <v>118</v>
      </c>
      <c r="M59" s="158">
        <v>0.88</v>
      </c>
      <c r="N59" s="184">
        <f t="shared" si="0"/>
        <v>0.19203174340767332</v>
      </c>
      <c r="O59" s="202"/>
      <c r="P59" s="202"/>
    </row>
    <row r="60" spans="1:16">
      <c r="A60" s="175" t="s">
        <v>706</v>
      </c>
      <c r="B60" s="175">
        <v>2014</v>
      </c>
      <c r="C60" s="176">
        <v>24624116</v>
      </c>
      <c r="D60" s="175" t="s">
        <v>746</v>
      </c>
      <c r="E60" s="175">
        <v>323</v>
      </c>
      <c r="F60" s="177" t="s">
        <v>723</v>
      </c>
      <c r="G60" s="178" t="s">
        <v>755</v>
      </c>
      <c r="H60" s="178" t="s">
        <v>707</v>
      </c>
      <c r="I60" s="178" t="s">
        <v>613</v>
      </c>
      <c r="J60" s="178" t="s">
        <v>686</v>
      </c>
      <c r="K60" s="175">
        <v>38.47</v>
      </c>
      <c r="L60" s="175" t="s">
        <v>118</v>
      </c>
      <c r="M60" s="175">
        <v>13.11</v>
      </c>
      <c r="N60" s="179">
        <f t="shared" si="0"/>
        <v>0.72945991302187563</v>
      </c>
      <c r="O60" s="203"/>
      <c r="P60" s="203"/>
    </row>
    <row r="61" spans="1:16" ht="31.5">
      <c r="A61" s="175" t="s">
        <v>708</v>
      </c>
      <c r="B61" s="175">
        <v>2022</v>
      </c>
      <c r="C61" s="176">
        <v>35165877</v>
      </c>
      <c r="D61" s="175" t="s">
        <v>746</v>
      </c>
      <c r="E61" s="175">
        <v>77</v>
      </c>
      <c r="F61" s="177" t="s">
        <v>724</v>
      </c>
      <c r="G61" s="178" t="s">
        <v>753</v>
      </c>
      <c r="H61" s="178" t="s">
        <v>707</v>
      </c>
      <c r="I61" s="178" t="s">
        <v>613</v>
      </c>
      <c r="J61" s="178" t="s">
        <v>686</v>
      </c>
      <c r="K61" s="175">
        <v>38.380000000000003</v>
      </c>
      <c r="L61" s="175" t="s">
        <v>118</v>
      </c>
      <c r="M61" s="175">
        <v>18.52</v>
      </c>
      <c r="N61" s="179">
        <f t="shared" si="0"/>
        <v>2.1105498760324948</v>
      </c>
      <c r="O61" s="203"/>
      <c r="P61" s="203"/>
    </row>
    <row r="62" spans="1:16" ht="31.5">
      <c r="A62" s="175" t="s">
        <v>708</v>
      </c>
      <c r="B62" s="175">
        <v>2022</v>
      </c>
      <c r="C62" s="176">
        <v>35165877</v>
      </c>
      <c r="D62" s="175" t="s">
        <v>746</v>
      </c>
      <c r="E62" s="175">
        <v>76</v>
      </c>
      <c r="F62" s="177" t="s">
        <v>725</v>
      </c>
      <c r="G62" s="178" t="s">
        <v>754</v>
      </c>
      <c r="H62" s="178" t="s">
        <v>707</v>
      </c>
      <c r="I62" s="178" t="s">
        <v>613</v>
      </c>
      <c r="J62" s="178" t="s">
        <v>686</v>
      </c>
      <c r="K62" s="175">
        <v>37.58</v>
      </c>
      <c r="L62" s="175" t="s">
        <v>118</v>
      </c>
      <c r="M62" s="175">
        <v>18.52</v>
      </c>
      <c r="N62" s="179">
        <f t="shared" si="0"/>
        <v>2.1243896956414017</v>
      </c>
      <c r="O62" s="203"/>
      <c r="P62" s="203"/>
    </row>
    <row r="63" spans="1:16">
      <c r="A63" s="175"/>
      <c r="B63" s="175"/>
      <c r="C63" s="176"/>
      <c r="D63" s="175"/>
      <c r="E63" s="175">
        <f>E62+E61+E60</f>
        <v>476</v>
      </c>
      <c r="F63" s="208" t="s">
        <v>1041</v>
      </c>
      <c r="G63" s="178"/>
      <c r="H63" s="178" t="s">
        <v>707</v>
      </c>
      <c r="I63" s="178"/>
      <c r="J63" s="178"/>
      <c r="K63" s="175"/>
      <c r="L63" s="175"/>
      <c r="M63" s="175"/>
      <c r="N63" s="179"/>
      <c r="O63" s="200">
        <v>4.1135999999999999E-2</v>
      </c>
      <c r="P63" s="200" t="s">
        <v>118</v>
      </c>
    </row>
    <row r="64" spans="1:16" s="133" customFormat="1">
      <c r="A64" s="161" t="s">
        <v>669</v>
      </c>
      <c r="B64" s="162"/>
      <c r="C64" s="162"/>
      <c r="D64" s="162" t="s">
        <v>669</v>
      </c>
      <c r="E64" s="162">
        <v>8</v>
      </c>
      <c r="F64" s="163" t="s">
        <v>606</v>
      </c>
      <c r="G64" s="164" t="s">
        <v>734</v>
      </c>
      <c r="H64" s="164" t="s">
        <v>707</v>
      </c>
      <c r="I64" s="164" t="s">
        <v>613</v>
      </c>
      <c r="J64" s="164" t="s">
        <v>686</v>
      </c>
      <c r="K64" s="162">
        <v>52.88</v>
      </c>
      <c r="L64" s="162" t="s">
        <v>118</v>
      </c>
      <c r="M64" s="162">
        <v>16.41</v>
      </c>
      <c r="N64" s="179">
        <f t="shared" si="0"/>
        <v>5.801811139635622</v>
      </c>
      <c r="O64" s="204"/>
      <c r="P64" s="204"/>
    </row>
  </sheetData>
  <phoneticPr fontId="4" type="noConversion"/>
  <conditionalFormatting sqref="O3:P43 O52:P62 O64:P64">
    <cfRule type="cellIs" dxfId="30" priority="5" operator="lessThan">
      <formula>0.05</formula>
    </cfRule>
  </conditionalFormatting>
  <conditionalFormatting sqref="O3:P64">
    <cfRule type="cellIs" dxfId="29" priority="4" stopIfTrue="1" operator="lessThan">
      <formula>0.05</formula>
    </cfRule>
  </conditionalFormatting>
  <conditionalFormatting sqref="P1:P1048576">
    <cfRule type="cellIs" dxfId="28" priority="1" operator="lessThan">
      <formula>0.05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C50"/>
  <sheetViews>
    <sheetView zoomScale="80" zoomScaleNormal="80" workbookViewId="0">
      <pane xSplit="3" ySplit="2" topLeftCell="D3" activePane="bottomRight" state="frozen"/>
      <selection pane="topRight" activeCell="D1" sqref="D1"/>
      <selection pane="bottomLeft" activeCell="A3" sqref="A3"/>
      <selection pane="bottomRight"/>
    </sheetView>
  </sheetViews>
  <sheetFormatPr baseColWidth="10" defaultRowHeight="15.75"/>
  <cols>
    <col min="1" max="1" width="28.375" style="1" customWidth="1"/>
    <col min="2" max="2" width="16.5" style="3" customWidth="1"/>
    <col min="3" max="3" width="21.5" style="3" customWidth="1"/>
    <col min="4" max="4" width="11.125" customWidth="1"/>
    <col min="5" max="5" width="11.625" customWidth="1"/>
    <col min="6" max="6" width="10.875" customWidth="1"/>
    <col min="7" max="7" width="17" bestFit="1" customWidth="1"/>
    <col min="8" max="8" width="9.875" bestFit="1" customWidth="1"/>
    <col min="9" max="9" width="17" bestFit="1" customWidth="1"/>
    <col min="10" max="10" width="14.375" customWidth="1"/>
    <col min="11" max="11" width="17" bestFit="1" customWidth="1"/>
    <col min="12" max="12" width="8.125" bestFit="1" customWidth="1"/>
    <col min="13" max="14" width="14.625" bestFit="1" customWidth="1"/>
    <col min="15" max="15" width="9.875" bestFit="1" customWidth="1"/>
    <col min="16" max="16" width="17" bestFit="1" customWidth="1"/>
    <col min="17" max="17" width="20.625" bestFit="1" customWidth="1"/>
    <col min="18" max="18" width="9.625" bestFit="1" customWidth="1"/>
    <col min="19" max="20" width="9.875" bestFit="1" customWidth="1"/>
    <col min="21" max="21" width="9.125" bestFit="1" customWidth="1"/>
    <col min="22" max="22" width="9.375" bestFit="1" customWidth="1"/>
    <col min="23" max="23" width="17" bestFit="1" customWidth="1"/>
    <col min="24" max="24" width="14.625" bestFit="1" customWidth="1"/>
    <col min="25" max="25" width="9.125" bestFit="1" customWidth="1"/>
    <col min="26" max="26" width="10.875" bestFit="1" customWidth="1"/>
    <col min="27" max="27" width="8.125" customWidth="1"/>
    <col min="28" max="28" width="19" style="2" bestFit="1" customWidth="1"/>
    <col min="29" max="29" width="17.125" style="2" bestFit="1" customWidth="1"/>
  </cols>
  <sheetData>
    <row r="1" spans="1:29">
      <c r="A1" s="133" t="s">
        <v>1045</v>
      </c>
    </row>
    <row r="2" spans="1:29" ht="16.5" thickBot="1">
      <c r="A2" s="139"/>
      <c r="B2" s="140" t="s">
        <v>609</v>
      </c>
      <c r="C2" s="140" t="s">
        <v>610</v>
      </c>
      <c r="D2" s="141" t="s">
        <v>0</v>
      </c>
      <c r="E2" s="141" t="s">
        <v>1</v>
      </c>
      <c r="F2" s="141" t="s">
        <v>2</v>
      </c>
      <c r="G2" s="141" t="s">
        <v>3</v>
      </c>
      <c r="H2" s="141" t="s">
        <v>4</v>
      </c>
      <c r="I2" s="141" t="s">
        <v>5</v>
      </c>
      <c r="J2" s="141" t="s">
        <v>6</v>
      </c>
      <c r="K2" s="141" t="s">
        <v>7</v>
      </c>
      <c r="L2" s="141" t="s">
        <v>8</v>
      </c>
      <c r="M2" s="141" t="s">
        <v>9</v>
      </c>
      <c r="N2" s="141" t="s">
        <v>10</v>
      </c>
      <c r="O2" s="141" t="s">
        <v>11</v>
      </c>
      <c r="P2" s="141" t="s">
        <v>12</v>
      </c>
      <c r="Q2" s="141" t="s">
        <v>13</v>
      </c>
      <c r="R2" s="141" t="s">
        <v>14</v>
      </c>
      <c r="S2" s="141" t="s">
        <v>15</v>
      </c>
      <c r="T2" s="141" t="s">
        <v>33</v>
      </c>
      <c r="U2" s="141" t="s">
        <v>56</v>
      </c>
      <c r="V2" s="141" t="s">
        <v>71</v>
      </c>
      <c r="W2" s="141" t="s">
        <v>148</v>
      </c>
      <c r="X2" s="141" t="s">
        <v>651</v>
      </c>
      <c r="Y2" s="142" t="s">
        <v>647</v>
      </c>
      <c r="Z2" s="142" t="s">
        <v>648</v>
      </c>
      <c r="AA2" s="142" t="s">
        <v>668</v>
      </c>
      <c r="AB2" s="154" t="s">
        <v>649</v>
      </c>
      <c r="AC2" s="153" t="s">
        <v>650</v>
      </c>
    </row>
    <row r="3" spans="1:29">
      <c r="A3" s="134" t="s">
        <v>119</v>
      </c>
      <c r="B3" s="135" t="s">
        <v>118</v>
      </c>
      <c r="C3" s="135" t="s">
        <v>118</v>
      </c>
      <c r="D3" s="155">
        <v>6</v>
      </c>
      <c r="E3" s="155">
        <v>9</v>
      </c>
      <c r="F3" s="155">
        <v>17</v>
      </c>
      <c r="G3" s="155">
        <v>9</v>
      </c>
      <c r="H3" s="137">
        <v>35</v>
      </c>
      <c r="I3" s="155">
        <v>10</v>
      </c>
      <c r="J3" s="155">
        <v>8</v>
      </c>
      <c r="K3" s="155">
        <v>8</v>
      </c>
      <c r="L3" s="155">
        <v>7</v>
      </c>
      <c r="M3" s="137">
        <v>35</v>
      </c>
      <c r="N3" s="155">
        <v>15</v>
      </c>
      <c r="O3" s="155">
        <v>8</v>
      </c>
      <c r="P3" s="155">
        <v>8</v>
      </c>
      <c r="Q3" s="155">
        <v>8</v>
      </c>
      <c r="R3" s="137">
        <v>37</v>
      </c>
      <c r="S3" s="137">
        <v>22</v>
      </c>
      <c r="T3" s="137">
        <v>34</v>
      </c>
      <c r="U3" s="155">
        <v>11</v>
      </c>
      <c r="V3" s="137">
        <v>22</v>
      </c>
      <c r="W3" s="155">
        <v>9</v>
      </c>
      <c r="X3" s="137">
        <v>18.170000000000002</v>
      </c>
      <c r="Y3" s="138">
        <f>AVERAGE(D3:X3)</f>
        <v>16.00809523809524</v>
      </c>
      <c r="Z3" s="138">
        <f>MEDIAN(D3:X3)</f>
        <v>10</v>
      </c>
      <c r="AA3" s="138"/>
      <c r="AB3" s="151">
        <f>AVERAGE(D3,E3,F3,G3,I3,J3,K3,L3,N3,O3,P3,Q3,W3,U3)</f>
        <v>9.5</v>
      </c>
      <c r="AC3" s="151">
        <f>AVERAGE(H3,M3,R3:T3,V3,X3)</f>
        <v>29.024285714285718</v>
      </c>
    </row>
    <row r="4" spans="1:29">
      <c r="A4" s="61" t="s">
        <v>443</v>
      </c>
      <c r="B4" s="135" t="s">
        <v>118</v>
      </c>
      <c r="C4" s="135" t="s">
        <v>118</v>
      </c>
      <c r="D4" s="62" t="s">
        <v>74</v>
      </c>
      <c r="E4" s="62" t="s">
        <v>74</v>
      </c>
      <c r="F4" s="62" t="s">
        <v>74</v>
      </c>
      <c r="G4" s="62" t="s">
        <v>74</v>
      </c>
      <c r="H4" s="62" t="s">
        <v>74</v>
      </c>
      <c r="I4" s="62" t="s">
        <v>75</v>
      </c>
      <c r="J4" s="62" t="s">
        <v>74</v>
      </c>
      <c r="K4" s="62" t="s">
        <v>75</v>
      </c>
      <c r="L4" s="62" t="s">
        <v>74</v>
      </c>
      <c r="M4" s="62" t="s">
        <v>74</v>
      </c>
      <c r="N4" s="62" t="s">
        <v>74</v>
      </c>
      <c r="O4" s="62" t="s">
        <v>74</v>
      </c>
      <c r="P4" s="62" t="s">
        <v>75</v>
      </c>
      <c r="Q4" s="62" t="s">
        <v>75</v>
      </c>
      <c r="R4" s="62" t="s">
        <v>75</v>
      </c>
      <c r="S4" s="62" t="s">
        <v>75</v>
      </c>
      <c r="T4" s="62" t="s">
        <v>75</v>
      </c>
      <c r="U4" s="62" t="s">
        <v>75</v>
      </c>
      <c r="V4" s="62" t="s">
        <v>74</v>
      </c>
      <c r="W4" s="62" t="s">
        <v>75</v>
      </c>
      <c r="X4" s="62" t="s">
        <v>74</v>
      </c>
      <c r="Y4" s="120"/>
      <c r="Z4" s="120"/>
      <c r="AA4" s="120"/>
      <c r="AB4" s="150"/>
      <c r="AC4" s="150"/>
    </row>
    <row r="5" spans="1:29" ht="51">
      <c r="A5" s="186" t="s">
        <v>794</v>
      </c>
      <c r="B5" s="135"/>
      <c r="C5" s="135"/>
      <c r="D5" s="62" t="s">
        <v>795</v>
      </c>
      <c r="E5" s="62" t="s">
        <v>795</v>
      </c>
      <c r="F5" s="62" t="s">
        <v>795</v>
      </c>
      <c r="G5" s="68" t="s">
        <v>796</v>
      </c>
      <c r="H5" s="62" t="s">
        <v>797</v>
      </c>
      <c r="I5" s="62" t="s">
        <v>798</v>
      </c>
      <c r="J5" s="62" t="s">
        <v>795</v>
      </c>
      <c r="K5" s="62" t="s">
        <v>795</v>
      </c>
      <c r="L5" s="62" t="s">
        <v>795</v>
      </c>
      <c r="M5" s="68" t="s">
        <v>799</v>
      </c>
      <c r="N5" s="68" t="s">
        <v>800</v>
      </c>
      <c r="O5" s="62" t="s">
        <v>795</v>
      </c>
      <c r="P5" s="62" t="s">
        <v>801</v>
      </c>
      <c r="Q5" s="68" t="s">
        <v>802</v>
      </c>
      <c r="R5" s="62" t="s">
        <v>70</v>
      </c>
      <c r="S5" s="62" t="s">
        <v>795</v>
      </c>
      <c r="T5" s="62" t="s">
        <v>795</v>
      </c>
      <c r="U5" s="62" t="s">
        <v>795</v>
      </c>
      <c r="V5" s="62" t="s">
        <v>795</v>
      </c>
      <c r="W5" s="62" t="s">
        <v>798</v>
      </c>
      <c r="X5" s="68" t="s">
        <v>803</v>
      </c>
      <c r="Y5" s="120"/>
      <c r="Z5" s="120"/>
      <c r="AA5" s="120"/>
      <c r="AB5" s="150"/>
      <c r="AC5" s="150"/>
    </row>
    <row r="6" spans="1:29" ht="25.5">
      <c r="A6" s="61" t="s">
        <v>444</v>
      </c>
      <c r="B6" s="135" t="s">
        <v>118</v>
      </c>
      <c r="C6" s="135" t="s">
        <v>118</v>
      </c>
      <c r="D6" s="62">
        <v>6</v>
      </c>
      <c r="E6" s="62">
        <v>6</v>
      </c>
      <c r="F6" s="62">
        <v>0</v>
      </c>
      <c r="G6" s="62">
        <v>1.5</v>
      </c>
      <c r="H6" s="62">
        <v>3</v>
      </c>
      <c r="I6" s="62">
        <v>3</v>
      </c>
      <c r="J6" s="62">
        <v>6.5</v>
      </c>
      <c r="K6" s="62">
        <v>6</v>
      </c>
      <c r="L6" s="62">
        <v>0</v>
      </c>
      <c r="M6" s="62">
        <v>6</v>
      </c>
      <c r="N6" s="62">
        <v>0</v>
      </c>
      <c r="O6" s="62">
        <v>0.4</v>
      </c>
      <c r="P6" s="62">
        <v>5.5</v>
      </c>
      <c r="Q6" s="62">
        <v>0</v>
      </c>
      <c r="R6" s="62">
        <v>3</v>
      </c>
      <c r="S6" s="62">
        <v>4</v>
      </c>
      <c r="T6" s="62">
        <v>0.17</v>
      </c>
      <c r="U6" s="62">
        <v>2</v>
      </c>
      <c r="V6" s="62">
        <v>0</v>
      </c>
      <c r="W6" s="62">
        <v>4</v>
      </c>
      <c r="X6" s="62">
        <v>5</v>
      </c>
      <c r="Y6" s="120">
        <f>AVERAGE(D6:X6)</f>
        <v>2.9557142857142855</v>
      </c>
      <c r="Z6" s="120">
        <f>MEDIAN(D6:X6)</f>
        <v>3</v>
      </c>
      <c r="AA6" s="120"/>
      <c r="AB6" s="150">
        <f>AVERAGE(D6,E6,F6,G6,I6,J6,K6,L6,N6,O6,P6,Q6,W6,U6)</f>
        <v>2.9214285714285713</v>
      </c>
      <c r="AC6" s="150">
        <f>AVERAGE(H6,M6,R6:T6,V6,X6)</f>
        <v>3.0242857142857145</v>
      </c>
    </row>
    <row r="7" spans="1:29" ht="16.5" thickBot="1">
      <c r="A7" s="147" t="s">
        <v>158</v>
      </c>
      <c r="B7" s="135" t="s">
        <v>118</v>
      </c>
      <c r="C7" s="135" t="s">
        <v>118</v>
      </c>
      <c r="D7" s="148">
        <v>17.697753154816869</v>
      </c>
      <c r="E7" s="148">
        <v>21.301775147928993</v>
      </c>
      <c r="F7" s="148">
        <v>33</v>
      </c>
      <c r="G7" s="148">
        <v>29.29696065962019</v>
      </c>
      <c r="H7" s="148">
        <v>35.190247274326829</v>
      </c>
      <c r="I7" s="148">
        <v>24.942239025414832</v>
      </c>
      <c r="J7" s="148">
        <v>19.526329050138571</v>
      </c>
      <c r="K7" s="148">
        <v>22.792878862590403</v>
      </c>
      <c r="L7" s="148">
        <v>20.587126489534327</v>
      </c>
      <c r="M7" s="148">
        <v>34.049030604069856</v>
      </c>
      <c r="N7" s="148">
        <v>23.624447492760247</v>
      </c>
      <c r="O7" s="148">
        <v>26.106878363258563</v>
      </c>
      <c r="P7" s="148">
        <v>26.439288783131737</v>
      </c>
      <c r="Q7" s="148" t="s">
        <v>118</v>
      </c>
      <c r="R7" s="148">
        <v>63.179012345679006</v>
      </c>
      <c r="S7" s="148">
        <v>30</v>
      </c>
      <c r="T7" s="148">
        <v>21.329639889196677</v>
      </c>
      <c r="U7" s="148">
        <v>40</v>
      </c>
      <c r="V7" s="148">
        <v>31.765994563673981</v>
      </c>
      <c r="W7" s="148">
        <v>18.939393939393938</v>
      </c>
      <c r="X7" s="148">
        <v>36.5</v>
      </c>
      <c r="Y7" s="149">
        <f>AVERAGE(D7:X7)</f>
        <v>28.813449782276745</v>
      </c>
      <c r="Z7" s="149">
        <f>MEDIAN(D7:X7)</f>
        <v>26.273083573195152</v>
      </c>
      <c r="AA7" s="149"/>
      <c r="AB7" s="152">
        <f>AVERAGE(D7,E7,F7,G7,I7,J7,K7,L7,N7,O7,P7,Q7,W7,U7)</f>
        <v>24.942697766814515</v>
      </c>
      <c r="AC7" s="152">
        <f>AVERAGE(H7,M7,R7:T7,V7,X7)</f>
        <v>36.001989239563763</v>
      </c>
    </row>
    <row r="8" spans="1:29" ht="38.25">
      <c r="A8" s="143" t="s">
        <v>615</v>
      </c>
      <c r="B8" s="144" t="s">
        <v>619</v>
      </c>
      <c r="C8" s="145" t="s">
        <v>612</v>
      </c>
      <c r="D8" s="146" t="s">
        <v>118</v>
      </c>
      <c r="E8" s="136">
        <v>6</v>
      </c>
      <c r="F8" s="136">
        <v>2</v>
      </c>
      <c r="G8" s="136">
        <v>6</v>
      </c>
      <c r="H8" s="136">
        <v>10</v>
      </c>
      <c r="I8" s="136">
        <v>8</v>
      </c>
      <c r="J8" s="136">
        <v>3</v>
      </c>
      <c r="K8" s="136">
        <v>4</v>
      </c>
      <c r="L8" s="136">
        <v>3</v>
      </c>
      <c r="M8" s="136">
        <v>7</v>
      </c>
      <c r="N8" s="136">
        <v>5</v>
      </c>
      <c r="O8" s="136">
        <v>0</v>
      </c>
      <c r="P8" s="136">
        <v>8</v>
      </c>
      <c r="Q8" s="146" t="s">
        <v>118</v>
      </c>
      <c r="R8" s="136">
        <v>2</v>
      </c>
      <c r="S8" s="136">
        <v>2</v>
      </c>
      <c r="T8" s="136">
        <v>5</v>
      </c>
      <c r="U8" s="136">
        <v>8</v>
      </c>
      <c r="V8" s="136">
        <v>3</v>
      </c>
      <c r="W8" s="136">
        <v>5</v>
      </c>
      <c r="X8" s="136">
        <v>10</v>
      </c>
      <c r="Y8" s="138">
        <f>AVERAGE(E8:P8,R8:X8)</f>
        <v>5.1052631578947372</v>
      </c>
      <c r="Z8" s="138">
        <f>MEDIAN(E8:P8,R8:X8)</f>
        <v>5</v>
      </c>
      <c r="AA8" s="120">
        <f t="shared" ref="AA8:AA11" si="0">STDEV(D8:X8)</f>
        <v>2.8654015976455156</v>
      </c>
      <c r="AB8" s="151">
        <f>AVERAGE(E8:G8,I8:L8,N8:P8,U8,W8)</f>
        <v>4.833333333333333</v>
      </c>
      <c r="AC8" s="151">
        <f>AVERAGE(H8,M8,R8,S8,T8,V8,X8)</f>
        <v>5.5714285714285712</v>
      </c>
    </row>
    <row r="9" spans="1:29" ht="38.25">
      <c r="A9" s="63" t="s">
        <v>616</v>
      </c>
      <c r="B9" s="96" t="s">
        <v>619</v>
      </c>
      <c r="C9" s="95" t="s">
        <v>612</v>
      </c>
      <c r="D9" s="64" t="s">
        <v>118</v>
      </c>
      <c r="E9" s="62">
        <v>6</v>
      </c>
      <c r="F9" s="62">
        <v>2</v>
      </c>
      <c r="G9" s="62">
        <v>9</v>
      </c>
      <c r="H9" s="62">
        <v>10</v>
      </c>
      <c r="I9" s="62">
        <v>8</v>
      </c>
      <c r="J9" s="62">
        <v>3</v>
      </c>
      <c r="K9" s="62">
        <v>4</v>
      </c>
      <c r="L9" s="62">
        <v>8</v>
      </c>
      <c r="M9" s="62">
        <v>5</v>
      </c>
      <c r="N9" s="62">
        <v>8</v>
      </c>
      <c r="O9" s="62">
        <v>0</v>
      </c>
      <c r="P9" s="62">
        <v>10</v>
      </c>
      <c r="Q9" s="146" t="s">
        <v>118</v>
      </c>
      <c r="R9" s="62">
        <v>1</v>
      </c>
      <c r="S9" s="62">
        <v>2</v>
      </c>
      <c r="T9" s="62">
        <v>5</v>
      </c>
      <c r="U9" s="62">
        <v>8</v>
      </c>
      <c r="V9" s="62">
        <v>5</v>
      </c>
      <c r="W9" s="62">
        <v>7</v>
      </c>
      <c r="X9" s="62">
        <v>8</v>
      </c>
      <c r="Y9" s="120">
        <f t="shared" ref="Y9:Y11" si="1">AVERAGE(E9:P9,R9:X9)</f>
        <v>5.7368421052631575</v>
      </c>
      <c r="Z9" s="120">
        <f t="shared" ref="Z9:Z11" si="2">MEDIAN(E9:P9,R9:X9)</f>
        <v>6</v>
      </c>
      <c r="AA9" s="120">
        <f t="shared" si="0"/>
        <v>3.0703258108538458</v>
      </c>
      <c r="AB9" s="151">
        <f t="shared" ref="AB9:AB11" si="3">AVERAGE(E9:G9,I9:L9,N9:P9,U9,W9)</f>
        <v>6.083333333333333</v>
      </c>
      <c r="AC9" s="151">
        <f t="shared" ref="AC9:AC11" si="4">AVERAGE(H9,M9,R9,S9,T9,V9,X9)</f>
        <v>5.1428571428571432</v>
      </c>
    </row>
    <row r="10" spans="1:29" ht="38.25">
      <c r="A10" s="63" t="s">
        <v>617</v>
      </c>
      <c r="B10" s="96" t="s">
        <v>619</v>
      </c>
      <c r="C10" s="95" t="s">
        <v>612</v>
      </c>
      <c r="D10" s="64" t="s">
        <v>118</v>
      </c>
      <c r="E10" s="62">
        <v>1</v>
      </c>
      <c r="F10" s="62">
        <v>1</v>
      </c>
      <c r="G10" s="62">
        <v>3</v>
      </c>
      <c r="H10" s="62">
        <v>0</v>
      </c>
      <c r="I10" s="62">
        <v>6</v>
      </c>
      <c r="J10" s="62">
        <v>0</v>
      </c>
      <c r="K10" s="62">
        <v>3</v>
      </c>
      <c r="L10" s="62">
        <v>1</v>
      </c>
      <c r="M10" s="62">
        <v>0</v>
      </c>
      <c r="N10" s="62">
        <v>5</v>
      </c>
      <c r="O10" s="62">
        <v>0</v>
      </c>
      <c r="P10" s="62">
        <v>3</v>
      </c>
      <c r="Q10" s="146" t="s">
        <v>118</v>
      </c>
      <c r="R10" s="62">
        <v>0</v>
      </c>
      <c r="S10" s="62">
        <v>0</v>
      </c>
      <c r="T10" s="62">
        <v>4</v>
      </c>
      <c r="U10" s="62">
        <v>6</v>
      </c>
      <c r="V10" s="62">
        <v>5</v>
      </c>
      <c r="W10" s="62">
        <v>2</v>
      </c>
      <c r="X10" s="62">
        <v>7</v>
      </c>
      <c r="Y10" s="120">
        <f t="shared" si="1"/>
        <v>2.4736842105263159</v>
      </c>
      <c r="Z10" s="120">
        <f t="shared" si="2"/>
        <v>2</v>
      </c>
      <c r="AA10" s="120">
        <f t="shared" si="0"/>
        <v>2.4122009556196593</v>
      </c>
      <c r="AB10" s="151">
        <f t="shared" si="3"/>
        <v>2.5833333333333335</v>
      </c>
      <c r="AC10" s="151">
        <f t="shared" si="4"/>
        <v>2.2857142857142856</v>
      </c>
    </row>
    <row r="11" spans="1:29" ht="38.25">
      <c r="A11" s="63" t="s">
        <v>618</v>
      </c>
      <c r="B11" s="96" t="s">
        <v>619</v>
      </c>
      <c r="C11" s="95" t="s">
        <v>612</v>
      </c>
      <c r="D11" s="64" t="s">
        <v>118</v>
      </c>
      <c r="E11" s="62">
        <v>8</v>
      </c>
      <c r="F11" s="62">
        <v>4</v>
      </c>
      <c r="G11" s="62">
        <v>5</v>
      </c>
      <c r="H11" s="62">
        <v>2</v>
      </c>
      <c r="I11" s="62">
        <v>9</v>
      </c>
      <c r="J11" s="62">
        <v>5</v>
      </c>
      <c r="K11" s="62">
        <v>2</v>
      </c>
      <c r="L11" s="62">
        <v>7</v>
      </c>
      <c r="M11" s="62">
        <v>5</v>
      </c>
      <c r="N11" s="62">
        <v>7</v>
      </c>
      <c r="O11" s="62">
        <v>0</v>
      </c>
      <c r="P11" s="62">
        <v>10</v>
      </c>
      <c r="Q11" s="146" t="s">
        <v>118</v>
      </c>
      <c r="R11" s="62">
        <v>1</v>
      </c>
      <c r="S11" s="62">
        <v>1</v>
      </c>
      <c r="T11" s="62">
        <v>5</v>
      </c>
      <c r="U11" s="62">
        <v>8</v>
      </c>
      <c r="V11" s="62">
        <v>7</v>
      </c>
      <c r="W11" s="62">
        <v>5</v>
      </c>
      <c r="X11" s="62">
        <v>10</v>
      </c>
      <c r="Y11" s="120">
        <f t="shared" si="1"/>
        <v>5.3157894736842106</v>
      </c>
      <c r="Z11" s="120">
        <f t="shared" si="2"/>
        <v>5</v>
      </c>
      <c r="AA11" s="120">
        <f t="shared" si="0"/>
        <v>3.0741327879030886</v>
      </c>
      <c r="AB11" s="151">
        <f t="shared" si="3"/>
        <v>5.833333333333333</v>
      </c>
      <c r="AC11" s="151">
        <f t="shared" si="4"/>
        <v>4.4285714285714288</v>
      </c>
    </row>
    <row r="12" spans="1:29" ht="38.25">
      <c r="A12" s="65" t="s">
        <v>99</v>
      </c>
      <c r="B12" s="97" t="s">
        <v>620</v>
      </c>
      <c r="C12" s="98" t="s">
        <v>612</v>
      </c>
      <c r="D12" s="66">
        <v>4.8</v>
      </c>
      <c r="E12" s="66">
        <v>1.4</v>
      </c>
      <c r="F12" s="66">
        <v>4.2</v>
      </c>
      <c r="G12" s="66">
        <v>2</v>
      </c>
      <c r="H12" s="66">
        <v>5</v>
      </c>
      <c r="I12" s="66">
        <v>3.4</v>
      </c>
      <c r="J12" s="66">
        <v>2.4</v>
      </c>
      <c r="K12" s="66">
        <v>2.6</v>
      </c>
      <c r="L12" s="66">
        <v>4</v>
      </c>
      <c r="M12" s="66">
        <v>3.2</v>
      </c>
      <c r="N12" s="66">
        <v>4.5999999999999996</v>
      </c>
      <c r="O12" s="66">
        <v>4</v>
      </c>
      <c r="P12" s="66">
        <v>4.4000000000000004</v>
      </c>
      <c r="Q12" s="66">
        <v>4</v>
      </c>
      <c r="R12" s="66">
        <v>2.6</v>
      </c>
      <c r="S12" s="66">
        <v>3</v>
      </c>
      <c r="T12" s="66">
        <v>3.2</v>
      </c>
      <c r="U12" s="66">
        <v>4.5999999999999996</v>
      </c>
      <c r="V12" s="66">
        <v>4.8</v>
      </c>
      <c r="W12" s="66">
        <v>4.8</v>
      </c>
      <c r="X12" s="66">
        <v>4</v>
      </c>
      <c r="Y12" s="120">
        <f>AVERAGE(D12:X12)</f>
        <v>3.6666666666666665</v>
      </c>
      <c r="Z12" s="120">
        <f>MEDIAN(D12:X12)</f>
        <v>4</v>
      </c>
      <c r="AA12" s="120">
        <f t="shared" ref="AA12:AA13" si="5">STDEV(D12:X12)</f>
        <v>1.0340857475728673</v>
      </c>
      <c r="AB12" s="150">
        <f>AVERAGE(D12,E12,F12,G12,I12,J12,K12,L12,N12,O12,P12,Q12,U12,W12)</f>
        <v>3.657142857142857</v>
      </c>
      <c r="AC12" s="150">
        <f>AVERAGE(H12,M12,R12,S12,T12,V12,X12)</f>
        <v>3.6857142857142859</v>
      </c>
    </row>
    <row r="13" spans="1:29" ht="38.25">
      <c r="A13" s="65" t="s">
        <v>100</v>
      </c>
      <c r="B13" s="97" t="s">
        <v>620</v>
      </c>
      <c r="C13" s="98" t="s">
        <v>612</v>
      </c>
      <c r="D13" s="66">
        <v>3.6</v>
      </c>
      <c r="E13" s="66">
        <v>1.4</v>
      </c>
      <c r="F13" s="66">
        <v>3.2</v>
      </c>
      <c r="G13" s="66">
        <v>3.8</v>
      </c>
      <c r="H13" s="66">
        <v>4.4000000000000004</v>
      </c>
      <c r="I13" s="66">
        <v>3.4</v>
      </c>
      <c r="J13" s="66">
        <v>1</v>
      </c>
      <c r="K13" s="66">
        <v>2.6</v>
      </c>
      <c r="L13" s="66">
        <v>2.2000000000000002</v>
      </c>
      <c r="M13" s="66">
        <v>5</v>
      </c>
      <c r="N13" s="66">
        <v>1</v>
      </c>
      <c r="O13" s="66">
        <v>1</v>
      </c>
      <c r="P13" s="66">
        <v>2.2000000000000002</v>
      </c>
      <c r="Q13" s="66">
        <v>2.2000000000000002</v>
      </c>
      <c r="R13" s="66">
        <v>3.2</v>
      </c>
      <c r="S13" s="66">
        <v>3</v>
      </c>
      <c r="T13" s="66">
        <v>2.6</v>
      </c>
      <c r="U13" s="66">
        <v>1.2</v>
      </c>
      <c r="V13" s="66">
        <v>4.4000000000000004</v>
      </c>
      <c r="W13" s="66">
        <v>3.4</v>
      </c>
      <c r="X13" s="66">
        <v>2</v>
      </c>
      <c r="Y13" s="120">
        <f t="shared" ref="Y13:Y19" si="6">AVERAGE(D13:X13)</f>
        <v>2.7047619047619049</v>
      </c>
      <c r="Z13" s="120">
        <f t="shared" ref="Z13:Z19" si="7">MEDIAN(D13:X13)</f>
        <v>2.6</v>
      </c>
      <c r="AA13" s="120">
        <f t="shared" si="5"/>
        <v>1.1943517867346245</v>
      </c>
      <c r="AB13" s="150">
        <f t="shared" ref="AB13:AB24" si="8">AVERAGE(D13,E13,F13,G13,I13,J13,K13,L13,N13,O13,P13,Q13,U13,W13)</f>
        <v>2.2999999999999998</v>
      </c>
      <c r="AC13" s="150">
        <f t="shared" ref="AC13:AC24" si="9">AVERAGE(H13,M13,R13,S13,T13,V13,X13)</f>
        <v>3.5142857142857147</v>
      </c>
    </row>
    <row r="14" spans="1:29" ht="38.25">
      <c r="A14" s="65" t="s">
        <v>101</v>
      </c>
      <c r="B14" s="97" t="s">
        <v>620</v>
      </c>
      <c r="C14" s="98" t="s">
        <v>612</v>
      </c>
      <c r="D14" s="66">
        <v>5</v>
      </c>
      <c r="E14" s="66">
        <v>4</v>
      </c>
      <c r="F14" s="66">
        <v>4.5</v>
      </c>
      <c r="G14" s="66">
        <v>4.5</v>
      </c>
      <c r="H14" s="66">
        <v>5</v>
      </c>
      <c r="I14" s="66">
        <v>5</v>
      </c>
      <c r="J14" s="66">
        <v>4.5</v>
      </c>
      <c r="K14" s="66">
        <v>3.5</v>
      </c>
      <c r="L14" s="66">
        <v>4.75</v>
      </c>
      <c r="M14" s="66">
        <v>5</v>
      </c>
      <c r="N14" s="66">
        <v>5</v>
      </c>
      <c r="O14" s="66">
        <v>4.5</v>
      </c>
      <c r="P14" s="66">
        <v>5</v>
      </c>
      <c r="Q14" s="66">
        <v>3.75</v>
      </c>
      <c r="R14" s="66">
        <v>4</v>
      </c>
      <c r="S14" s="66">
        <v>3.25</v>
      </c>
      <c r="T14" s="66">
        <v>4.25</v>
      </c>
      <c r="U14" s="66">
        <v>5</v>
      </c>
      <c r="V14" s="66">
        <v>5</v>
      </c>
      <c r="W14" s="66">
        <v>5</v>
      </c>
      <c r="X14" s="66">
        <v>4.75</v>
      </c>
      <c r="Y14" s="120">
        <f t="shared" si="6"/>
        <v>4.5357142857142856</v>
      </c>
      <c r="Z14" s="120">
        <f t="shared" si="7"/>
        <v>4.75</v>
      </c>
      <c r="AA14" s="120">
        <f>STDEV(D14:X14)</f>
        <v>0.54935026557353539</v>
      </c>
      <c r="AB14" s="150">
        <f t="shared" si="8"/>
        <v>4.5714285714285712</v>
      </c>
      <c r="AC14" s="150">
        <f t="shared" si="9"/>
        <v>4.4642857142857144</v>
      </c>
    </row>
    <row r="15" spans="1:29" ht="38.25">
      <c r="A15" s="65" t="s">
        <v>102</v>
      </c>
      <c r="B15" s="97" t="s">
        <v>620</v>
      </c>
      <c r="C15" s="98" t="s">
        <v>612</v>
      </c>
      <c r="D15" s="66">
        <v>3</v>
      </c>
      <c r="E15" s="66">
        <v>1.6666666666666667</v>
      </c>
      <c r="F15" s="66">
        <v>2.3333333333333335</v>
      </c>
      <c r="G15" s="66">
        <v>1.6666666666666667</v>
      </c>
      <c r="H15" s="66">
        <v>2.3333333333333335</v>
      </c>
      <c r="I15" s="66">
        <v>5</v>
      </c>
      <c r="J15" s="66">
        <v>1.6666666666666667</v>
      </c>
      <c r="K15" s="66">
        <v>2.3333333333333335</v>
      </c>
      <c r="L15" s="66">
        <v>2.3333333333333335</v>
      </c>
      <c r="M15" s="66">
        <v>1</v>
      </c>
      <c r="N15" s="66">
        <v>1</v>
      </c>
      <c r="O15" s="66">
        <v>2.3333333333333335</v>
      </c>
      <c r="P15" s="66">
        <v>3.3333333333333335</v>
      </c>
      <c r="Q15" s="66">
        <v>2.3333333333333335</v>
      </c>
      <c r="R15" s="66">
        <v>2.3333333333333335</v>
      </c>
      <c r="S15" s="66">
        <v>3</v>
      </c>
      <c r="T15" s="66">
        <v>2.6666666666666665</v>
      </c>
      <c r="U15" s="66">
        <v>2.6666666666666665</v>
      </c>
      <c r="V15" s="66">
        <v>1</v>
      </c>
      <c r="W15" s="66">
        <v>2.3333333333333335</v>
      </c>
      <c r="X15" s="66">
        <v>3.3333333333333335</v>
      </c>
      <c r="Y15" s="120">
        <f t="shared" si="6"/>
        <v>2.3650793650793651</v>
      </c>
      <c r="Z15" s="120">
        <f t="shared" si="7"/>
        <v>2.3333333333333335</v>
      </c>
      <c r="AA15" s="120">
        <f t="shared" ref="AA15:AA36" si="10">STDEV(D15:X15)</f>
        <v>0.91836062817732178</v>
      </c>
      <c r="AB15" s="150">
        <f t="shared" si="8"/>
        <v>2.4285714285714279</v>
      </c>
      <c r="AC15" s="150">
        <f t="shared" si="9"/>
        <v>2.2380952380952381</v>
      </c>
    </row>
    <row r="16" spans="1:29" ht="38.25">
      <c r="A16" s="65" t="s">
        <v>103</v>
      </c>
      <c r="B16" s="97" t="s">
        <v>620</v>
      </c>
      <c r="C16" s="98" t="s">
        <v>612</v>
      </c>
      <c r="D16" s="66">
        <v>1.6</v>
      </c>
      <c r="E16" s="66">
        <v>2.8</v>
      </c>
      <c r="F16" s="66">
        <v>1.8</v>
      </c>
      <c r="G16" s="66">
        <v>3</v>
      </c>
      <c r="H16" s="66">
        <v>1.2</v>
      </c>
      <c r="I16" s="66">
        <v>2.6</v>
      </c>
      <c r="J16" s="66">
        <v>2.6</v>
      </c>
      <c r="K16" s="66">
        <v>3</v>
      </c>
      <c r="L16" s="66">
        <v>3</v>
      </c>
      <c r="M16" s="66">
        <v>1.4</v>
      </c>
      <c r="N16" s="66">
        <v>1.4</v>
      </c>
      <c r="O16" s="66">
        <v>2.6</v>
      </c>
      <c r="P16" s="66">
        <v>2</v>
      </c>
      <c r="Q16" s="66">
        <v>2.2000000000000002</v>
      </c>
      <c r="R16" s="66">
        <v>3.2</v>
      </c>
      <c r="S16" s="66">
        <v>2.6</v>
      </c>
      <c r="T16" s="66">
        <v>1.6</v>
      </c>
      <c r="U16" s="66">
        <v>1.4</v>
      </c>
      <c r="V16" s="66">
        <v>1.2</v>
      </c>
      <c r="W16" s="66">
        <v>1.2</v>
      </c>
      <c r="X16" s="66">
        <v>1.4</v>
      </c>
      <c r="Y16" s="120">
        <f t="shared" si="6"/>
        <v>2.0857142857142859</v>
      </c>
      <c r="Z16" s="120">
        <f t="shared" si="7"/>
        <v>2</v>
      </c>
      <c r="AA16" s="120">
        <f t="shared" si="10"/>
        <v>0.7115375705370125</v>
      </c>
      <c r="AB16" s="150">
        <f t="shared" si="8"/>
        <v>2.2285714285714282</v>
      </c>
      <c r="AC16" s="150">
        <f t="shared" si="9"/>
        <v>1.8</v>
      </c>
    </row>
    <row r="17" spans="1:29" ht="38.25">
      <c r="A17" s="65" t="s">
        <v>104</v>
      </c>
      <c r="B17" s="97" t="s">
        <v>620</v>
      </c>
      <c r="C17" s="98" t="s">
        <v>612</v>
      </c>
      <c r="D17" s="66">
        <v>1.25</v>
      </c>
      <c r="E17" s="66">
        <v>3.75</v>
      </c>
      <c r="F17" s="66">
        <v>1</v>
      </c>
      <c r="G17" s="66">
        <v>1.5</v>
      </c>
      <c r="H17" s="66">
        <v>1.75</v>
      </c>
      <c r="I17" s="66">
        <v>2.5</v>
      </c>
      <c r="J17" s="66">
        <v>1.25</v>
      </c>
      <c r="K17" s="66">
        <v>2.25</v>
      </c>
      <c r="L17" s="66">
        <v>1.25</v>
      </c>
      <c r="M17" s="66">
        <v>1</v>
      </c>
      <c r="N17" s="66">
        <v>1</v>
      </c>
      <c r="O17" s="66">
        <v>2</v>
      </c>
      <c r="P17" s="66">
        <v>1</v>
      </c>
      <c r="Q17" s="66">
        <v>1</v>
      </c>
      <c r="R17" s="66">
        <v>3.75</v>
      </c>
      <c r="S17" s="66">
        <v>1.5</v>
      </c>
      <c r="T17" s="66">
        <v>1</v>
      </c>
      <c r="U17" s="66">
        <v>1.5</v>
      </c>
      <c r="V17" s="66">
        <v>2</v>
      </c>
      <c r="W17" s="66">
        <v>1</v>
      </c>
      <c r="X17" s="66">
        <v>2.25</v>
      </c>
      <c r="Y17" s="120">
        <f t="shared" si="6"/>
        <v>1.6904761904761905</v>
      </c>
      <c r="Z17" s="120">
        <f t="shared" si="7"/>
        <v>1.5</v>
      </c>
      <c r="AA17" s="120">
        <f t="shared" si="10"/>
        <v>0.83630422808016591</v>
      </c>
      <c r="AB17" s="150">
        <f t="shared" si="8"/>
        <v>1.5892857142857142</v>
      </c>
      <c r="AC17" s="150">
        <f t="shared" si="9"/>
        <v>1.8928571428571428</v>
      </c>
    </row>
    <row r="18" spans="1:29" ht="38.25">
      <c r="A18" s="65" t="s">
        <v>105</v>
      </c>
      <c r="B18" s="97" t="s">
        <v>620</v>
      </c>
      <c r="C18" s="98" t="s">
        <v>612</v>
      </c>
      <c r="D18" s="66">
        <v>2.6666666666666665</v>
      </c>
      <c r="E18" s="66">
        <v>2</v>
      </c>
      <c r="F18" s="66">
        <v>2.3333333333333335</v>
      </c>
      <c r="G18" s="66">
        <v>1.6666666666666667</v>
      </c>
      <c r="H18" s="66">
        <v>1.3333333333333333</v>
      </c>
      <c r="I18" s="66">
        <v>2</v>
      </c>
      <c r="J18" s="66">
        <v>2.6666666666666665</v>
      </c>
      <c r="K18" s="66">
        <v>2</v>
      </c>
      <c r="L18" s="66">
        <v>1</v>
      </c>
      <c r="M18" s="66">
        <v>1.3333333333333333</v>
      </c>
      <c r="N18" s="66">
        <v>1</v>
      </c>
      <c r="O18" s="66">
        <v>1.3333333333333333</v>
      </c>
      <c r="P18" s="66">
        <v>1.3333333333333333</v>
      </c>
      <c r="Q18" s="66">
        <v>2</v>
      </c>
      <c r="R18" s="66">
        <v>2.6666666666666665</v>
      </c>
      <c r="S18" s="66">
        <v>3</v>
      </c>
      <c r="T18" s="66">
        <v>1.3333333333333333</v>
      </c>
      <c r="U18" s="66">
        <v>1.3333333333333333</v>
      </c>
      <c r="V18" s="66">
        <v>1.6666666666666667</v>
      </c>
      <c r="W18" s="66">
        <v>1.6666666666666667</v>
      </c>
      <c r="X18" s="66">
        <v>1.3333333333333333</v>
      </c>
      <c r="Y18" s="120">
        <f t="shared" si="6"/>
        <v>1.7936507936507933</v>
      </c>
      <c r="Z18" s="120">
        <f t="shared" si="7"/>
        <v>1.6666666666666667</v>
      </c>
      <c r="AA18" s="120">
        <f t="shared" si="10"/>
        <v>0.59138435026254288</v>
      </c>
      <c r="AB18" s="150">
        <f t="shared" si="8"/>
        <v>1.7857142857142854</v>
      </c>
      <c r="AC18" s="150">
        <f t="shared" si="9"/>
        <v>1.8095238095238095</v>
      </c>
    </row>
    <row r="19" spans="1:29" ht="38.25">
      <c r="A19" s="65" t="s">
        <v>106</v>
      </c>
      <c r="B19" s="97" t="s">
        <v>620</v>
      </c>
      <c r="C19" s="98" t="s">
        <v>612</v>
      </c>
      <c r="D19" s="66">
        <v>1.3333333333333333</v>
      </c>
      <c r="E19" s="66">
        <v>1</v>
      </c>
      <c r="F19" s="66">
        <v>1.6666666666666667</v>
      </c>
      <c r="G19" s="66">
        <v>1.5</v>
      </c>
      <c r="H19" s="66">
        <v>4.166666666666667</v>
      </c>
      <c r="I19" s="66">
        <v>3.1666666666666665</v>
      </c>
      <c r="J19" s="66">
        <v>2.5</v>
      </c>
      <c r="K19" s="66">
        <v>3.1666666666666665</v>
      </c>
      <c r="L19" s="66">
        <v>1.5</v>
      </c>
      <c r="M19" s="66">
        <v>2.6666666666666665</v>
      </c>
      <c r="N19" s="66">
        <v>1.8333333333333333</v>
      </c>
      <c r="O19" s="66">
        <v>2.6666666666666665</v>
      </c>
      <c r="P19" s="66">
        <v>1.5</v>
      </c>
      <c r="Q19" s="66">
        <v>3.5</v>
      </c>
      <c r="R19" s="66">
        <v>1.8333333333333333</v>
      </c>
      <c r="S19" s="66">
        <v>1.5</v>
      </c>
      <c r="T19" s="66">
        <v>2.5</v>
      </c>
      <c r="U19" s="66">
        <v>1.5</v>
      </c>
      <c r="V19" s="66">
        <v>1</v>
      </c>
      <c r="W19" s="66">
        <v>2</v>
      </c>
      <c r="X19" s="66">
        <v>1.1666666666666667</v>
      </c>
      <c r="Y19" s="120">
        <f t="shared" si="6"/>
        <v>2.0793650793650795</v>
      </c>
      <c r="Z19" s="120">
        <f t="shared" si="7"/>
        <v>1.8333333333333333</v>
      </c>
      <c r="AA19" s="120">
        <f t="shared" si="10"/>
        <v>0.87973961996820327</v>
      </c>
      <c r="AB19" s="150">
        <f t="shared" si="8"/>
        <v>2.0595238095238093</v>
      </c>
      <c r="AC19" s="150">
        <f t="shared" si="9"/>
        <v>2.1190476190476191</v>
      </c>
    </row>
    <row r="20" spans="1:29">
      <c r="A20" s="63" t="s">
        <v>670</v>
      </c>
      <c r="B20" s="95" t="s">
        <v>623</v>
      </c>
      <c r="C20" s="95" t="s">
        <v>763</v>
      </c>
      <c r="D20" s="66">
        <v>29</v>
      </c>
      <c r="E20" s="66">
        <v>31</v>
      </c>
      <c r="F20" s="66">
        <v>33</v>
      </c>
      <c r="G20" s="66">
        <v>27</v>
      </c>
      <c r="H20" s="66">
        <v>33</v>
      </c>
      <c r="I20" s="66">
        <v>27</v>
      </c>
      <c r="J20" s="66">
        <v>22</v>
      </c>
      <c r="K20" s="66">
        <v>16</v>
      </c>
      <c r="L20" s="66">
        <v>30</v>
      </c>
      <c r="M20" s="66">
        <v>18</v>
      </c>
      <c r="N20" s="66">
        <v>24</v>
      </c>
      <c r="O20" s="66">
        <v>16</v>
      </c>
      <c r="P20" s="66">
        <v>41</v>
      </c>
      <c r="Q20" s="66">
        <v>34</v>
      </c>
      <c r="R20" s="66">
        <v>30</v>
      </c>
      <c r="S20" s="66">
        <v>12</v>
      </c>
      <c r="T20" s="66">
        <v>15</v>
      </c>
      <c r="U20" s="66">
        <v>25</v>
      </c>
      <c r="V20" s="66">
        <v>21</v>
      </c>
      <c r="W20" s="66">
        <v>31</v>
      </c>
      <c r="X20" s="66">
        <v>30</v>
      </c>
      <c r="Y20" s="120">
        <f>AVERAGE(D20:X20)</f>
        <v>25.952380952380953</v>
      </c>
      <c r="Z20" s="120">
        <f>MEDIAN(D20:X20)</f>
        <v>27</v>
      </c>
      <c r="AA20" s="120">
        <f t="shared" si="10"/>
        <v>7.4931714946088803</v>
      </c>
      <c r="AB20" s="150">
        <f t="shared" si="8"/>
        <v>27.571428571428573</v>
      </c>
      <c r="AC20" s="150">
        <f t="shared" si="9"/>
        <v>22.714285714285715</v>
      </c>
    </row>
    <row r="21" spans="1:29" ht="38.25">
      <c r="A21" s="67" t="s">
        <v>107</v>
      </c>
      <c r="B21" s="95" t="s">
        <v>624</v>
      </c>
      <c r="C21" s="95" t="s">
        <v>612</v>
      </c>
      <c r="D21" s="62">
        <v>11</v>
      </c>
      <c r="E21" s="62">
        <v>12</v>
      </c>
      <c r="F21" s="62">
        <v>11</v>
      </c>
      <c r="G21" s="62">
        <v>13</v>
      </c>
      <c r="H21" s="62">
        <v>14</v>
      </c>
      <c r="I21" s="62">
        <v>9</v>
      </c>
      <c r="J21" s="62">
        <v>5</v>
      </c>
      <c r="K21" s="62">
        <v>7</v>
      </c>
      <c r="L21" s="62">
        <v>11</v>
      </c>
      <c r="M21" s="62">
        <v>6</v>
      </c>
      <c r="N21" s="62">
        <v>12</v>
      </c>
      <c r="O21" s="62">
        <v>5</v>
      </c>
      <c r="P21" s="62">
        <v>15</v>
      </c>
      <c r="Q21" s="62">
        <v>12</v>
      </c>
      <c r="R21" s="62">
        <v>12</v>
      </c>
      <c r="S21" s="62">
        <v>5</v>
      </c>
      <c r="T21" s="62">
        <v>5</v>
      </c>
      <c r="U21" s="62">
        <v>11</v>
      </c>
      <c r="V21" s="62">
        <v>8</v>
      </c>
      <c r="W21" s="62">
        <v>11</v>
      </c>
      <c r="X21" s="62">
        <v>13</v>
      </c>
      <c r="Y21" s="120">
        <f t="shared" ref="Y21:Y24" si="11">AVERAGE(D21:X21)</f>
        <v>9.9047619047619051</v>
      </c>
      <c r="Z21" s="120">
        <f t="shared" ref="Z21:Z24" si="12">MEDIAN(D21:X21)</f>
        <v>11</v>
      </c>
      <c r="AA21" s="120">
        <f t="shared" si="10"/>
        <v>3.2389004601062057</v>
      </c>
      <c r="AB21" s="150">
        <f t="shared" si="8"/>
        <v>10.357142857142858</v>
      </c>
      <c r="AC21" s="150">
        <f t="shared" si="9"/>
        <v>9</v>
      </c>
    </row>
    <row r="22" spans="1:29" ht="38.25">
      <c r="A22" s="67" t="s">
        <v>108</v>
      </c>
      <c r="B22" s="95" t="s">
        <v>625</v>
      </c>
      <c r="C22" s="95" t="s">
        <v>612</v>
      </c>
      <c r="D22" s="62">
        <v>14</v>
      </c>
      <c r="E22" s="62">
        <v>11</v>
      </c>
      <c r="F22" s="62">
        <v>15</v>
      </c>
      <c r="G22" s="62">
        <v>9</v>
      </c>
      <c r="H22" s="62">
        <v>13</v>
      </c>
      <c r="I22" s="62">
        <v>13</v>
      </c>
      <c r="J22" s="62">
        <v>10</v>
      </c>
      <c r="K22" s="62">
        <v>7</v>
      </c>
      <c r="L22" s="62">
        <v>17</v>
      </c>
      <c r="M22" s="62">
        <v>9</v>
      </c>
      <c r="N22" s="62">
        <v>9</v>
      </c>
      <c r="O22" s="62">
        <v>9</v>
      </c>
      <c r="P22" s="62">
        <v>18</v>
      </c>
      <c r="Q22" s="62">
        <v>17</v>
      </c>
      <c r="R22" s="62">
        <v>12</v>
      </c>
      <c r="S22" s="62">
        <v>5</v>
      </c>
      <c r="T22" s="62">
        <v>8</v>
      </c>
      <c r="U22" s="62">
        <v>11</v>
      </c>
      <c r="V22" s="62">
        <v>8</v>
      </c>
      <c r="W22" s="62">
        <v>15</v>
      </c>
      <c r="X22" s="62">
        <v>11</v>
      </c>
      <c r="Y22" s="120">
        <f t="shared" si="11"/>
        <v>11.476190476190476</v>
      </c>
      <c r="Z22" s="120">
        <f t="shared" si="12"/>
        <v>11</v>
      </c>
      <c r="AA22" s="120">
        <f t="shared" si="10"/>
        <v>3.5583570312582138</v>
      </c>
      <c r="AB22" s="150">
        <f t="shared" si="8"/>
        <v>12.5</v>
      </c>
      <c r="AC22" s="150">
        <f t="shared" si="9"/>
        <v>9.4285714285714288</v>
      </c>
    </row>
    <row r="23" spans="1:29" ht="38.25">
      <c r="A23" s="67" t="s">
        <v>109</v>
      </c>
      <c r="B23" s="95" t="s">
        <v>626</v>
      </c>
      <c r="C23" s="95" t="s">
        <v>612</v>
      </c>
      <c r="D23" s="62">
        <v>4</v>
      </c>
      <c r="E23" s="62">
        <v>8</v>
      </c>
      <c r="F23" s="62">
        <v>7</v>
      </c>
      <c r="G23" s="62">
        <v>5</v>
      </c>
      <c r="H23" s="62">
        <v>6</v>
      </c>
      <c r="I23" s="62">
        <v>5</v>
      </c>
      <c r="J23" s="62">
        <v>7</v>
      </c>
      <c r="K23" s="62">
        <v>2</v>
      </c>
      <c r="L23" s="62">
        <v>2</v>
      </c>
      <c r="M23" s="62">
        <v>3</v>
      </c>
      <c r="N23" s="62">
        <v>3</v>
      </c>
      <c r="O23" s="62">
        <v>2</v>
      </c>
      <c r="P23" s="62">
        <v>8</v>
      </c>
      <c r="Q23" s="62">
        <v>5</v>
      </c>
      <c r="R23" s="62">
        <v>6</v>
      </c>
      <c r="S23" s="62">
        <v>2</v>
      </c>
      <c r="T23" s="62">
        <v>2</v>
      </c>
      <c r="U23" s="62">
        <v>3</v>
      </c>
      <c r="V23" s="62">
        <v>5</v>
      </c>
      <c r="W23" s="62">
        <v>5</v>
      </c>
      <c r="X23" s="62">
        <v>6</v>
      </c>
      <c r="Y23" s="120">
        <f t="shared" si="11"/>
        <v>4.5714285714285712</v>
      </c>
      <c r="Z23" s="120">
        <f t="shared" si="12"/>
        <v>5</v>
      </c>
      <c r="AA23" s="120">
        <f t="shared" si="10"/>
        <v>2.0389072703639219</v>
      </c>
      <c r="AB23" s="150">
        <f t="shared" si="8"/>
        <v>4.7142857142857144</v>
      </c>
      <c r="AC23" s="150">
        <f t="shared" si="9"/>
        <v>4.2857142857142856</v>
      </c>
    </row>
    <row r="24" spans="1:29">
      <c r="A24" s="63" t="s">
        <v>110</v>
      </c>
      <c r="B24" s="95" t="s">
        <v>118</v>
      </c>
      <c r="C24" s="95" t="s">
        <v>118</v>
      </c>
      <c r="D24" s="62">
        <v>3</v>
      </c>
      <c r="E24" s="62">
        <v>6</v>
      </c>
      <c r="F24" s="62">
        <v>1.5</v>
      </c>
      <c r="G24" s="62">
        <v>2</v>
      </c>
      <c r="H24" s="62">
        <v>7</v>
      </c>
      <c r="I24" s="62">
        <v>3</v>
      </c>
      <c r="J24" s="62">
        <v>6.5</v>
      </c>
      <c r="K24" s="62">
        <v>6</v>
      </c>
      <c r="L24" s="62">
        <v>3</v>
      </c>
      <c r="M24" s="62">
        <v>6</v>
      </c>
      <c r="N24" s="62">
        <v>0</v>
      </c>
      <c r="O24" s="62">
        <v>3</v>
      </c>
      <c r="P24" s="62">
        <v>5.5</v>
      </c>
      <c r="Q24" s="62">
        <v>0</v>
      </c>
      <c r="R24" s="62">
        <v>3</v>
      </c>
      <c r="S24" s="62">
        <v>3</v>
      </c>
      <c r="T24" s="62">
        <v>0.17</v>
      </c>
      <c r="U24" s="62">
        <v>5</v>
      </c>
      <c r="V24" s="62">
        <v>0</v>
      </c>
      <c r="W24" s="62">
        <v>4</v>
      </c>
      <c r="X24" s="62">
        <v>5</v>
      </c>
      <c r="Y24" s="120">
        <f t="shared" si="11"/>
        <v>3.4604761904761907</v>
      </c>
      <c r="Z24" s="120">
        <f t="shared" si="12"/>
        <v>3</v>
      </c>
      <c r="AA24" s="120">
        <f t="shared" si="10"/>
        <v>2.2837041756551488</v>
      </c>
      <c r="AB24" s="150">
        <f t="shared" si="8"/>
        <v>3.4642857142857144</v>
      </c>
      <c r="AC24" s="150">
        <f t="shared" si="9"/>
        <v>3.4528571428571433</v>
      </c>
    </row>
    <row r="25" spans="1:29" ht="51">
      <c r="A25" s="63" t="s">
        <v>111</v>
      </c>
      <c r="B25" s="95" t="s">
        <v>621</v>
      </c>
      <c r="C25" s="95" t="s">
        <v>622</v>
      </c>
      <c r="D25" s="68" t="s">
        <v>131</v>
      </c>
      <c r="E25" s="68" t="s">
        <v>132</v>
      </c>
      <c r="F25" s="68" t="s">
        <v>130</v>
      </c>
      <c r="G25" s="68" t="s">
        <v>132</v>
      </c>
      <c r="H25" s="68" t="s">
        <v>129</v>
      </c>
      <c r="I25" s="68" t="s">
        <v>131</v>
      </c>
      <c r="J25" s="68" t="s">
        <v>131</v>
      </c>
      <c r="K25" s="64" t="s">
        <v>118</v>
      </c>
      <c r="L25" s="68" t="s">
        <v>130</v>
      </c>
      <c r="M25" s="68" t="s">
        <v>131</v>
      </c>
      <c r="N25" s="68" t="s">
        <v>129</v>
      </c>
      <c r="O25" s="68" t="s">
        <v>129</v>
      </c>
      <c r="P25" s="68" t="s">
        <v>129</v>
      </c>
      <c r="Q25" s="68" t="s">
        <v>131</v>
      </c>
      <c r="R25" s="68" t="s">
        <v>130</v>
      </c>
      <c r="S25" s="68" t="s">
        <v>129</v>
      </c>
      <c r="T25" s="68" t="s">
        <v>129</v>
      </c>
      <c r="U25" s="68" t="s">
        <v>130</v>
      </c>
      <c r="V25" s="68" t="s">
        <v>131</v>
      </c>
      <c r="W25" s="68" t="s">
        <v>130</v>
      </c>
      <c r="X25" s="68" t="s">
        <v>130</v>
      </c>
      <c r="Y25" s="120"/>
      <c r="Z25" s="120"/>
      <c r="AA25" s="120"/>
      <c r="AB25" s="150"/>
      <c r="AC25" s="150"/>
    </row>
    <row r="26" spans="1:29">
      <c r="A26" s="65" t="s">
        <v>112</v>
      </c>
      <c r="B26" s="98" t="s">
        <v>627</v>
      </c>
      <c r="C26" s="98" t="s">
        <v>611</v>
      </c>
      <c r="D26" s="62">
        <v>6</v>
      </c>
      <c r="E26" s="62">
        <v>6</v>
      </c>
      <c r="F26" s="62">
        <v>8</v>
      </c>
      <c r="G26" s="62">
        <v>6</v>
      </c>
      <c r="H26" s="62">
        <v>6</v>
      </c>
      <c r="I26" s="62">
        <v>7</v>
      </c>
      <c r="J26" s="62">
        <v>2</v>
      </c>
      <c r="K26" s="62">
        <v>4</v>
      </c>
      <c r="L26" s="62">
        <v>7</v>
      </c>
      <c r="M26" s="62">
        <v>6</v>
      </c>
      <c r="N26" s="62">
        <v>6</v>
      </c>
      <c r="O26" s="62">
        <v>1</v>
      </c>
      <c r="P26" s="62">
        <v>3</v>
      </c>
      <c r="Q26" s="62">
        <v>6</v>
      </c>
      <c r="R26" s="64" t="s">
        <v>118</v>
      </c>
      <c r="S26" s="64" t="s">
        <v>118</v>
      </c>
      <c r="T26" s="62">
        <v>4</v>
      </c>
      <c r="U26" s="62">
        <v>8</v>
      </c>
      <c r="V26" s="64" t="s">
        <v>118</v>
      </c>
      <c r="W26" s="62">
        <v>7</v>
      </c>
      <c r="X26" s="64">
        <v>1</v>
      </c>
      <c r="Y26" s="120">
        <f>AVERAGE(D26:Q26,T26,U26,W26,X26)</f>
        <v>5.2222222222222223</v>
      </c>
      <c r="Z26" s="120">
        <f>MEDIAN(D26:Q26,T26,U26,W26,X26)</f>
        <v>6</v>
      </c>
      <c r="AA26" s="120">
        <f>STDEV(D26,E26,F26,G26,H26,I26,J26,K26,L26,M26,N26,O26,P26,Q26,T26,U26,W26,X26)</f>
        <v>2.2110831935702664</v>
      </c>
      <c r="AB26" s="150">
        <f>AVERAGE(D26,E26,F26,G26,I26,J26,K26,L26,N26,O26,P26,Q26,U26,W26)</f>
        <v>5.5</v>
      </c>
      <c r="AC26" s="150">
        <f>AVERAGE(H26,M26,T26,X26)</f>
        <v>4.25</v>
      </c>
    </row>
    <row r="27" spans="1:29" ht="38.25">
      <c r="A27" s="65" t="s">
        <v>726</v>
      </c>
      <c r="B27" s="98" t="s">
        <v>627</v>
      </c>
      <c r="C27" s="98" t="s">
        <v>622</v>
      </c>
      <c r="D27" s="166" t="s">
        <v>116</v>
      </c>
      <c r="E27" s="62" t="s">
        <v>115</v>
      </c>
      <c r="F27" s="62" t="s">
        <v>115</v>
      </c>
      <c r="G27" s="62" t="s">
        <v>116</v>
      </c>
      <c r="H27" s="62" t="s">
        <v>115</v>
      </c>
      <c r="I27" s="62" t="s">
        <v>115</v>
      </c>
      <c r="J27" s="62" t="s">
        <v>115</v>
      </c>
      <c r="K27" s="62" t="s">
        <v>115</v>
      </c>
      <c r="L27" s="62" t="s">
        <v>116</v>
      </c>
      <c r="M27" s="62" t="s">
        <v>115</v>
      </c>
      <c r="N27" s="62" t="s">
        <v>115</v>
      </c>
      <c r="O27" s="62" t="s">
        <v>115</v>
      </c>
      <c r="P27" s="62" t="s">
        <v>115</v>
      </c>
      <c r="Q27" s="62" t="s">
        <v>115</v>
      </c>
      <c r="R27" s="64" t="s">
        <v>118</v>
      </c>
      <c r="S27" s="64" t="s">
        <v>118</v>
      </c>
      <c r="T27" s="62" t="s">
        <v>116</v>
      </c>
      <c r="U27" s="62" t="s">
        <v>115</v>
      </c>
      <c r="V27" s="64" t="s">
        <v>118</v>
      </c>
      <c r="W27" s="62" t="s">
        <v>115</v>
      </c>
      <c r="X27" s="62" t="s">
        <v>115</v>
      </c>
      <c r="Y27" s="167" cm="1">
        <f t="array" ref="Y27">AVERAGE(SUMPRODUCT((D27:X27="yes")*1)/18)</f>
        <v>0.77777777777777779</v>
      </c>
      <c r="Z27" s="120"/>
      <c r="AA27" s="120"/>
      <c r="AB27" s="150"/>
      <c r="AC27" s="150"/>
    </row>
    <row r="28" spans="1:29" ht="51">
      <c r="A28" s="65" t="s">
        <v>727</v>
      </c>
      <c r="B28" s="98" t="s">
        <v>627</v>
      </c>
      <c r="C28" s="98" t="s">
        <v>622</v>
      </c>
      <c r="D28" s="62" t="s">
        <v>115</v>
      </c>
      <c r="E28" s="62" t="s">
        <v>116</v>
      </c>
      <c r="F28" s="62" t="s">
        <v>115</v>
      </c>
      <c r="G28" s="62" t="s">
        <v>115</v>
      </c>
      <c r="H28" s="62" t="s">
        <v>116</v>
      </c>
      <c r="I28" s="62" t="s">
        <v>115</v>
      </c>
      <c r="J28" s="62" t="s">
        <v>116</v>
      </c>
      <c r="K28" s="62" t="s">
        <v>116</v>
      </c>
      <c r="L28" s="62" t="s">
        <v>116</v>
      </c>
      <c r="M28" s="62" t="s">
        <v>116</v>
      </c>
      <c r="N28" s="62" t="s">
        <v>116</v>
      </c>
      <c r="O28" s="62" t="s">
        <v>116</v>
      </c>
      <c r="P28" s="62" t="s">
        <v>115</v>
      </c>
      <c r="Q28" s="62" t="s">
        <v>115</v>
      </c>
      <c r="R28" s="64" t="s">
        <v>118</v>
      </c>
      <c r="S28" s="64" t="s">
        <v>118</v>
      </c>
      <c r="T28" s="62" t="s">
        <v>116</v>
      </c>
      <c r="U28" s="62" t="s">
        <v>115</v>
      </c>
      <c r="V28" s="64" t="s">
        <v>118</v>
      </c>
      <c r="W28" s="62" t="s">
        <v>115</v>
      </c>
      <c r="X28" s="62" t="s">
        <v>116</v>
      </c>
      <c r="Y28" s="167" cm="1">
        <f t="array" ref="Y28">AVERAGE(SUMPRODUCT((D28:X28="yes")*1)/18)</f>
        <v>0.44444444444444442</v>
      </c>
      <c r="Z28" s="120"/>
      <c r="AA28" s="120"/>
      <c r="AB28" s="150"/>
      <c r="AC28" s="150"/>
    </row>
    <row r="29" spans="1:29" ht="25.5">
      <c r="A29" s="65" t="s">
        <v>728</v>
      </c>
      <c r="B29" s="98" t="s">
        <v>627</v>
      </c>
      <c r="C29" s="98" t="s">
        <v>622</v>
      </c>
      <c r="D29" s="62" t="s">
        <v>116</v>
      </c>
      <c r="E29" s="62" t="s">
        <v>116</v>
      </c>
      <c r="F29" s="62" t="s">
        <v>116</v>
      </c>
      <c r="G29" s="62" t="s">
        <v>116</v>
      </c>
      <c r="H29" s="62" t="s">
        <v>116</v>
      </c>
      <c r="I29" s="62" t="s">
        <v>116</v>
      </c>
      <c r="J29" s="62" t="s">
        <v>116</v>
      </c>
      <c r="K29" s="62" t="s">
        <v>116</v>
      </c>
      <c r="L29" s="62" t="s">
        <v>116</v>
      </c>
      <c r="M29" s="62" t="s">
        <v>116</v>
      </c>
      <c r="N29" s="62" t="s">
        <v>116</v>
      </c>
      <c r="O29" s="62" t="s">
        <v>116</v>
      </c>
      <c r="P29" s="62" t="s">
        <v>116</v>
      </c>
      <c r="Q29" s="62" t="s">
        <v>116</v>
      </c>
      <c r="R29" s="64" t="s">
        <v>118</v>
      </c>
      <c r="S29" s="64" t="s">
        <v>118</v>
      </c>
      <c r="T29" s="62" t="s">
        <v>116</v>
      </c>
      <c r="U29" s="62" t="s">
        <v>116</v>
      </c>
      <c r="V29" s="64" t="s">
        <v>118</v>
      </c>
      <c r="W29" s="62" t="s">
        <v>116</v>
      </c>
      <c r="X29" s="62" t="s">
        <v>116</v>
      </c>
      <c r="Y29" s="167" cm="1">
        <f t="array" ref="Y29">AVERAGE(SUMPRODUCT((D29:X29="yes")*1)/18)</f>
        <v>0</v>
      </c>
      <c r="Z29" s="120"/>
      <c r="AA29" s="120"/>
      <c r="AB29" s="150"/>
      <c r="AC29" s="150"/>
    </row>
    <row r="30" spans="1:29">
      <c r="A30" s="63" t="s">
        <v>157</v>
      </c>
      <c r="B30" s="95" t="s">
        <v>628</v>
      </c>
      <c r="C30" s="95" t="s">
        <v>613</v>
      </c>
      <c r="D30" s="64" t="s">
        <v>118</v>
      </c>
      <c r="E30" s="64" t="s">
        <v>118</v>
      </c>
      <c r="F30" s="62">
        <v>33</v>
      </c>
      <c r="G30" s="64" t="s">
        <v>118</v>
      </c>
      <c r="H30" s="62">
        <v>68</v>
      </c>
      <c r="I30" s="64" t="s">
        <v>118</v>
      </c>
      <c r="J30" s="64" t="s">
        <v>118</v>
      </c>
      <c r="K30" s="64" t="s">
        <v>118</v>
      </c>
      <c r="L30" s="64" t="s">
        <v>118</v>
      </c>
      <c r="M30" s="62">
        <v>62</v>
      </c>
      <c r="N30" s="64" t="s">
        <v>118</v>
      </c>
      <c r="O30" s="64" t="s">
        <v>118</v>
      </c>
      <c r="P30" s="64" t="s">
        <v>118</v>
      </c>
      <c r="Q30" s="64" t="s">
        <v>118</v>
      </c>
      <c r="R30" s="62">
        <v>32</v>
      </c>
      <c r="S30" s="62">
        <v>40</v>
      </c>
      <c r="T30" s="62">
        <v>62</v>
      </c>
      <c r="U30" s="64" t="s">
        <v>118</v>
      </c>
      <c r="V30" s="62">
        <v>75</v>
      </c>
      <c r="W30" s="64" t="s">
        <v>118</v>
      </c>
      <c r="X30" s="62">
        <v>51</v>
      </c>
      <c r="Y30" s="120">
        <f>AVERAGE(F30,H30,M30,R30:T30,V30,X30)</f>
        <v>52.875</v>
      </c>
      <c r="Z30" s="120">
        <f>MEDIAN(F30,H30,M30,R30,S30,T30,V30,X30)</f>
        <v>56.5</v>
      </c>
      <c r="AA30" s="120">
        <f t="shared" si="10"/>
        <v>16.409383204217555</v>
      </c>
      <c r="AB30" s="150"/>
      <c r="AC30" s="150">
        <f>AVERAGE(F30,H30,M30,R30,S30,T30,V30,X30)</f>
        <v>52.875</v>
      </c>
    </row>
    <row r="31" spans="1:29" ht="25.5">
      <c r="A31" s="65" t="s">
        <v>114</v>
      </c>
      <c r="B31" s="98" t="s">
        <v>629</v>
      </c>
      <c r="C31" s="98" t="s">
        <v>614</v>
      </c>
      <c r="D31" s="64" t="s">
        <v>118</v>
      </c>
      <c r="E31" s="64" t="s">
        <v>118</v>
      </c>
      <c r="F31" s="62">
        <v>5</v>
      </c>
      <c r="G31" s="64" t="s">
        <v>118</v>
      </c>
      <c r="H31" s="62">
        <v>9</v>
      </c>
      <c r="I31" s="64" t="s">
        <v>118</v>
      </c>
      <c r="J31" s="64" t="s">
        <v>118</v>
      </c>
      <c r="K31" s="64" t="s">
        <v>118</v>
      </c>
      <c r="L31" s="64" t="s">
        <v>118</v>
      </c>
      <c r="M31" s="62">
        <v>10</v>
      </c>
      <c r="N31" s="64" t="s">
        <v>118</v>
      </c>
      <c r="O31" s="64" t="s">
        <v>118</v>
      </c>
      <c r="P31" s="64" t="s">
        <v>118</v>
      </c>
      <c r="Q31" s="64" t="s">
        <v>118</v>
      </c>
      <c r="R31" s="62">
        <v>5</v>
      </c>
      <c r="S31" s="62">
        <v>7</v>
      </c>
      <c r="T31" s="62">
        <v>0</v>
      </c>
      <c r="U31" s="64" t="s">
        <v>118</v>
      </c>
      <c r="V31" s="62">
        <v>8</v>
      </c>
      <c r="W31" s="64" t="s">
        <v>118</v>
      </c>
      <c r="X31" s="62">
        <v>9</v>
      </c>
      <c r="Y31" s="120">
        <f>AVERAGE(F31,H31,M31,R31:T31,V31,X31)</f>
        <v>6.625</v>
      </c>
      <c r="Z31" s="120">
        <f t="shared" ref="Z31:Z32" si="13">MEDIAN(F31,H31,M31,R31,S31,T31,V31,X31)</f>
        <v>7.5</v>
      </c>
      <c r="AA31" s="120">
        <f t="shared" si="10"/>
        <v>3.2486260832190936</v>
      </c>
      <c r="AB31" s="150"/>
      <c r="AC31" s="150">
        <f t="shared" ref="AC31:AC32" si="14">AVERAGE(F31,H31,M31,R31,S31,T31,V31,X31)</f>
        <v>6.625</v>
      </c>
    </row>
    <row r="32" spans="1:29" ht="25.5">
      <c r="A32" s="65" t="s">
        <v>113</v>
      </c>
      <c r="B32" s="98" t="s">
        <v>629</v>
      </c>
      <c r="C32" s="98" t="s">
        <v>614</v>
      </c>
      <c r="D32" s="64" t="s">
        <v>118</v>
      </c>
      <c r="E32" s="64" t="s">
        <v>118</v>
      </c>
      <c r="F32" s="62">
        <v>4</v>
      </c>
      <c r="G32" s="64" t="s">
        <v>118</v>
      </c>
      <c r="H32" s="62">
        <v>9</v>
      </c>
      <c r="I32" s="64" t="s">
        <v>118</v>
      </c>
      <c r="J32" s="64" t="s">
        <v>118</v>
      </c>
      <c r="K32" s="64" t="s">
        <v>118</v>
      </c>
      <c r="L32" s="64" t="s">
        <v>118</v>
      </c>
      <c r="M32" s="62">
        <v>9</v>
      </c>
      <c r="N32" s="64" t="s">
        <v>118</v>
      </c>
      <c r="O32" s="64" t="s">
        <v>118</v>
      </c>
      <c r="P32" s="64" t="s">
        <v>118</v>
      </c>
      <c r="Q32" s="64" t="s">
        <v>118</v>
      </c>
      <c r="R32" s="62">
        <v>6</v>
      </c>
      <c r="S32" s="62">
        <v>8</v>
      </c>
      <c r="T32" s="62">
        <v>6</v>
      </c>
      <c r="U32" s="64" t="s">
        <v>118</v>
      </c>
      <c r="V32" s="62">
        <v>5</v>
      </c>
      <c r="W32" s="64" t="s">
        <v>118</v>
      </c>
      <c r="X32" s="62">
        <v>10</v>
      </c>
      <c r="Y32" s="120">
        <f>AVERAGE(F32,H32,M32,R32:T32,V32,X32)</f>
        <v>7.125</v>
      </c>
      <c r="Z32" s="120">
        <f t="shared" si="13"/>
        <v>7</v>
      </c>
      <c r="AA32" s="120">
        <f t="shared" si="10"/>
        <v>2.1671244937540095</v>
      </c>
      <c r="AB32" s="150"/>
      <c r="AC32" s="150">
        <f t="shared" si="14"/>
        <v>7.125</v>
      </c>
    </row>
    <row r="33" spans="1:29" ht="25.5">
      <c r="A33" s="63" t="s">
        <v>117</v>
      </c>
      <c r="B33" s="95" t="s">
        <v>630</v>
      </c>
      <c r="C33" s="95" t="s">
        <v>118</v>
      </c>
      <c r="D33" s="62">
        <v>0</v>
      </c>
      <c r="E33" s="62">
        <v>1</v>
      </c>
      <c r="F33" s="62">
        <v>0</v>
      </c>
      <c r="G33" s="62">
        <v>3</v>
      </c>
      <c r="H33" s="62">
        <v>0</v>
      </c>
      <c r="I33" s="62">
        <v>0</v>
      </c>
      <c r="J33" s="62">
        <v>0</v>
      </c>
      <c r="K33" s="62">
        <v>0</v>
      </c>
      <c r="L33" s="62">
        <v>0</v>
      </c>
      <c r="M33" s="62">
        <v>0</v>
      </c>
      <c r="N33" s="62">
        <v>0</v>
      </c>
      <c r="O33" s="62">
        <v>0</v>
      </c>
      <c r="P33" s="62">
        <v>0</v>
      </c>
      <c r="Q33" s="62">
        <v>0</v>
      </c>
      <c r="R33" s="62">
        <v>0</v>
      </c>
      <c r="S33" s="62">
        <v>1</v>
      </c>
      <c r="T33" s="62">
        <v>0</v>
      </c>
      <c r="U33" s="62">
        <v>1</v>
      </c>
      <c r="V33" s="62">
        <v>1</v>
      </c>
      <c r="W33" s="62">
        <v>0</v>
      </c>
      <c r="X33" s="62">
        <v>1</v>
      </c>
      <c r="Y33" s="120">
        <f>AVERAGE(D33:X33)</f>
        <v>0.38095238095238093</v>
      </c>
      <c r="Z33" s="120">
        <f>MEDIAN(D33:X33)</f>
        <v>0</v>
      </c>
      <c r="AA33" s="120">
        <f t="shared" si="10"/>
        <v>0.74001286990095494</v>
      </c>
      <c r="AB33" s="150">
        <f>AVERAGE(D33,E33,F33,G33,I33,J33,K33,L33,N33,O33,P33,Q33,U33,W33)</f>
        <v>0.35714285714285715</v>
      </c>
      <c r="AC33" s="150">
        <f>AVERAGE(H33,M33,R33,S33,T33,V33,X33)</f>
        <v>0.42857142857142855</v>
      </c>
    </row>
    <row r="34" spans="1:29">
      <c r="A34" s="63" t="s">
        <v>439</v>
      </c>
      <c r="B34" s="95" t="s">
        <v>630</v>
      </c>
      <c r="C34" s="95" t="s">
        <v>118</v>
      </c>
      <c r="D34" s="62">
        <v>6.3750000000000009</v>
      </c>
      <c r="E34" s="62">
        <v>270</v>
      </c>
      <c r="F34" s="62">
        <v>67.5</v>
      </c>
      <c r="G34" s="62">
        <v>67.5</v>
      </c>
      <c r="H34" s="62">
        <v>0</v>
      </c>
      <c r="I34" s="62">
        <v>0</v>
      </c>
      <c r="J34" s="62">
        <v>0</v>
      </c>
      <c r="K34" s="62">
        <v>0</v>
      </c>
      <c r="L34" s="62">
        <v>25.500000000000004</v>
      </c>
      <c r="M34" s="62">
        <v>60</v>
      </c>
      <c r="N34" s="62">
        <v>315</v>
      </c>
      <c r="O34" s="62">
        <v>105</v>
      </c>
      <c r="P34" s="62">
        <v>18.75</v>
      </c>
      <c r="Q34" s="62">
        <v>0</v>
      </c>
      <c r="R34" s="62">
        <v>0</v>
      </c>
      <c r="S34" s="62">
        <v>0</v>
      </c>
      <c r="T34" s="62">
        <v>45</v>
      </c>
      <c r="U34" s="62">
        <v>120</v>
      </c>
      <c r="V34" s="62">
        <v>0</v>
      </c>
      <c r="W34" s="62">
        <v>0</v>
      </c>
      <c r="X34" s="62">
        <v>37.5</v>
      </c>
      <c r="Y34" s="120">
        <f t="shared" ref="Y34:Y36" si="15">AVERAGE(D34:X34)</f>
        <v>54.196428571428569</v>
      </c>
      <c r="Z34" s="120">
        <f t="shared" ref="Z34:Z36" si="16">MEDIAN(D34:X34)</f>
        <v>18.75</v>
      </c>
      <c r="AA34" s="120">
        <f t="shared" si="10"/>
        <v>87.479681314332311</v>
      </c>
      <c r="AB34" s="150">
        <f t="shared" ref="AB34:AB36" si="17">AVERAGE(D34,E34,F34,G34,I34,J34,K34,L34,N34,O34,P34,Q34,U34,W34)</f>
        <v>71.116071428571431</v>
      </c>
      <c r="AC34" s="150">
        <f t="shared" ref="AC34:AC36" si="18">AVERAGE(H34,M34,R34,S34,T34,V34,X34)</f>
        <v>20.357142857142858</v>
      </c>
    </row>
    <row r="35" spans="1:29" ht="25.5">
      <c r="A35" s="63" t="s">
        <v>440</v>
      </c>
      <c r="B35" s="95" t="s">
        <v>630</v>
      </c>
      <c r="C35" s="95" t="s">
        <v>118</v>
      </c>
      <c r="D35" s="62">
        <v>19.125000000000004</v>
      </c>
      <c r="E35" s="62">
        <v>1053.75</v>
      </c>
      <c r="F35" s="62">
        <v>395.625</v>
      </c>
      <c r="G35" s="62">
        <v>37.5</v>
      </c>
      <c r="H35" s="62">
        <v>300</v>
      </c>
      <c r="I35" s="62">
        <v>367.5</v>
      </c>
      <c r="J35" s="62">
        <v>386.40000000000003</v>
      </c>
      <c r="K35" s="62">
        <v>592.5</v>
      </c>
      <c r="L35" s="62">
        <v>1725</v>
      </c>
      <c r="M35" s="62">
        <v>360</v>
      </c>
      <c r="N35" s="62">
        <v>172.65000000000003</v>
      </c>
      <c r="O35" s="62">
        <v>143.55000000000001</v>
      </c>
      <c r="P35" s="62">
        <v>84.875</v>
      </c>
      <c r="Q35" s="62">
        <v>360</v>
      </c>
      <c r="R35" s="62">
        <v>18.75</v>
      </c>
      <c r="S35" s="62">
        <v>1132.5</v>
      </c>
      <c r="T35" s="62">
        <v>389.1</v>
      </c>
      <c r="U35" s="62">
        <v>690</v>
      </c>
      <c r="V35" s="62">
        <v>420</v>
      </c>
      <c r="W35" s="62">
        <v>37.5</v>
      </c>
      <c r="X35" s="62">
        <v>888.75</v>
      </c>
      <c r="Y35" s="120">
        <f t="shared" si="15"/>
        <v>455.9559523809524</v>
      </c>
      <c r="Z35" s="120">
        <f t="shared" si="16"/>
        <v>367.5</v>
      </c>
      <c r="AA35" s="120">
        <f t="shared" si="10"/>
        <v>435.82210038219449</v>
      </c>
      <c r="AB35" s="150">
        <f t="shared" si="17"/>
        <v>433.28392857142853</v>
      </c>
      <c r="AC35" s="150">
        <f t="shared" si="18"/>
        <v>501.3</v>
      </c>
    </row>
    <row r="36" spans="1:29" ht="25.5">
      <c r="A36" s="63" t="s">
        <v>441</v>
      </c>
      <c r="B36" s="95" t="s">
        <v>630</v>
      </c>
      <c r="C36" s="95" t="s">
        <v>118</v>
      </c>
      <c r="D36" s="62">
        <v>45</v>
      </c>
      <c r="E36" s="62">
        <v>41.25</v>
      </c>
      <c r="F36" s="62">
        <v>0</v>
      </c>
      <c r="G36" s="62">
        <v>0</v>
      </c>
      <c r="H36" s="62">
        <v>0</v>
      </c>
      <c r="I36" s="62">
        <v>120</v>
      </c>
      <c r="J36" s="62">
        <v>37.799999999999997</v>
      </c>
      <c r="K36" s="62">
        <v>90</v>
      </c>
      <c r="L36" s="62">
        <v>60</v>
      </c>
      <c r="M36" s="62">
        <v>90</v>
      </c>
      <c r="N36" s="62">
        <v>30</v>
      </c>
      <c r="O36" s="62">
        <v>45</v>
      </c>
      <c r="P36" s="62">
        <v>30</v>
      </c>
      <c r="Q36" s="62">
        <v>150</v>
      </c>
      <c r="R36" s="62">
        <v>0</v>
      </c>
      <c r="S36" s="62">
        <v>0</v>
      </c>
      <c r="T36" s="62">
        <v>0</v>
      </c>
      <c r="U36" s="62">
        <v>0</v>
      </c>
      <c r="V36" s="62">
        <v>30</v>
      </c>
      <c r="W36" s="62">
        <v>180</v>
      </c>
      <c r="X36" s="62">
        <v>60</v>
      </c>
      <c r="Y36" s="120">
        <f t="shared" si="15"/>
        <v>48.05</v>
      </c>
      <c r="Z36" s="120">
        <f t="shared" si="16"/>
        <v>37.799999999999997</v>
      </c>
      <c r="AA36" s="120">
        <f t="shared" si="10"/>
        <v>52.007475424211854</v>
      </c>
      <c r="AB36" s="150">
        <f t="shared" si="17"/>
        <v>59.217857142857142</v>
      </c>
      <c r="AC36" s="150">
        <f t="shared" si="18"/>
        <v>25.714285714285715</v>
      </c>
    </row>
    <row r="37" spans="1:29" ht="25.5">
      <c r="A37" s="63" t="s">
        <v>709</v>
      </c>
      <c r="B37" s="95" t="s">
        <v>710</v>
      </c>
      <c r="C37" s="95" t="s">
        <v>118</v>
      </c>
      <c r="D37" s="62">
        <v>0</v>
      </c>
      <c r="E37" s="62">
        <v>1</v>
      </c>
      <c r="F37" s="62">
        <v>0</v>
      </c>
      <c r="G37" s="62">
        <v>7.5</v>
      </c>
      <c r="H37" s="62">
        <v>0</v>
      </c>
      <c r="I37" s="62">
        <v>0</v>
      </c>
      <c r="J37" s="62">
        <v>0</v>
      </c>
      <c r="K37" s="62">
        <v>0</v>
      </c>
      <c r="L37" s="62">
        <v>0</v>
      </c>
      <c r="M37" s="62">
        <v>0</v>
      </c>
      <c r="N37" s="62">
        <v>0</v>
      </c>
      <c r="O37" s="62">
        <v>0</v>
      </c>
      <c r="P37" s="62">
        <v>0</v>
      </c>
      <c r="Q37" s="62">
        <v>0</v>
      </c>
      <c r="R37" s="62">
        <v>0</v>
      </c>
      <c r="S37" s="62">
        <v>0.625</v>
      </c>
      <c r="T37" s="62">
        <v>0</v>
      </c>
      <c r="U37" s="62">
        <v>1</v>
      </c>
      <c r="V37" s="62">
        <v>1</v>
      </c>
      <c r="W37" s="62">
        <v>0</v>
      </c>
      <c r="X37" s="62">
        <v>1</v>
      </c>
      <c r="Y37" s="120">
        <f>AVERAGE(D37:X37)</f>
        <v>0.57738095238095233</v>
      </c>
      <c r="Z37" s="120"/>
      <c r="AA37" s="120"/>
      <c r="AB37" s="150"/>
      <c r="AC37" s="150"/>
    </row>
    <row r="38" spans="1:29" ht="51">
      <c r="A38" s="69" t="s">
        <v>133</v>
      </c>
      <c r="B38" s="95" t="s">
        <v>118</v>
      </c>
      <c r="C38" s="95" t="s">
        <v>118</v>
      </c>
      <c r="D38" s="68" t="s">
        <v>135</v>
      </c>
      <c r="E38" s="68" t="s">
        <v>135</v>
      </c>
      <c r="F38" s="68" t="s">
        <v>135</v>
      </c>
      <c r="G38" s="68" t="s">
        <v>135</v>
      </c>
      <c r="H38" s="68" t="s">
        <v>137</v>
      </c>
      <c r="I38" s="68" t="s">
        <v>135</v>
      </c>
      <c r="J38" s="68" t="s">
        <v>135</v>
      </c>
      <c r="K38" s="68" t="s">
        <v>135</v>
      </c>
      <c r="L38" s="68" t="s">
        <v>135</v>
      </c>
      <c r="M38" s="68" t="s">
        <v>136</v>
      </c>
      <c r="N38" s="68" t="s">
        <v>135</v>
      </c>
      <c r="O38" s="68" t="s">
        <v>135</v>
      </c>
      <c r="P38" s="68" t="s">
        <v>135</v>
      </c>
      <c r="Q38" s="68" t="s">
        <v>135</v>
      </c>
      <c r="R38" s="68" t="s">
        <v>134</v>
      </c>
      <c r="S38" s="68" t="s">
        <v>135</v>
      </c>
      <c r="T38" s="68" t="s">
        <v>134</v>
      </c>
      <c r="U38" s="68" t="s">
        <v>135</v>
      </c>
      <c r="V38" s="68" t="s">
        <v>135</v>
      </c>
      <c r="W38" s="68" t="s">
        <v>135</v>
      </c>
      <c r="X38" s="68" t="s">
        <v>135</v>
      </c>
      <c r="Y38" s="121"/>
      <c r="Z38" s="121"/>
      <c r="AA38" s="121"/>
      <c r="AB38" s="150"/>
      <c r="AC38" s="150"/>
    </row>
    <row r="39" spans="1:29" ht="25.5">
      <c r="A39" s="63" t="s">
        <v>437</v>
      </c>
      <c r="B39" s="95" t="s">
        <v>118</v>
      </c>
      <c r="C39" s="95" t="s">
        <v>118</v>
      </c>
      <c r="D39" s="68" t="s">
        <v>139</v>
      </c>
      <c r="E39" s="68" t="s">
        <v>140</v>
      </c>
      <c r="F39" s="68" t="s">
        <v>140</v>
      </c>
      <c r="G39" s="68" t="s">
        <v>139</v>
      </c>
      <c r="H39" s="68">
        <v>0</v>
      </c>
      <c r="I39" s="68" t="s">
        <v>140</v>
      </c>
      <c r="J39" s="68" t="s">
        <v>139</v>
      </c>
      <c r="K39" s="68" t="s">
        <v>140</v>
      </c>
      <c r="L39" s="68" t="s">
        <v>139</v>
      </c>
      <c r="M39" s="68" t="s">
        <v>138</v>
      </c>
      <c r="N39" s="68" t="s">
        <v>139</v>
      </c>
      <c r="O39" s="68" t="s">
        <v>140</v>
      </c>
      <c r="P39" s="68" t="s">
        <v>139</v>
      </c>
      <c r="Q39" s="68" t="s">
        <v>140</v>
      </c>
      <c r="R39" s="68" t="s">
        <v>140</v>
      </c>
      <c r="S39" s="68" t="s">
        <v>140</v>
      </c>
      <c r="T39" s="68" t="s">
        <v>140</v>
      </c>
      <c r="U39" s="68" t="s">
        <v>140</v>
      </c>
      <c r="V39" s="68" t="s">
        <v>140</v>
      </c>
      <c r="W39" s="68" t="s">
        <v>140</v>
      </c>
      <c r="X39" s="68" t="s">
        <v>140</v>
      </c>
      <c r="Y39" s="120"/>
      <c r="Z39" s="120"/>
      <c r="AA39" s="120"/>
      <c r="AB39" s="150"/>
      <c r="AC39" s="150"/>
    </row>
    <row r="40" spans="1:29" ht="63.75">
      <c r="A40" s="63" t="s">
        <v>436</v>
      </c>
      <c r="B40" s="100" t="s">
        <v>630</v>
      </c>
      <c r="C40" s="95" t="s">
        <v>118</v>
      </c>
      <c r="D40" s="68" t="s">
        <v>142</v>
      </c>
      <c r="E40" s="68" t="s">
        <v>143</v>
      </c>
      <c r="F40" s="68" t="s">
        <v>144</v>
      </c>
      <c r="G40" s="68" t="s">
        <v>143</v>
      </c>
      <c r="H40" s="68" t="s">
        <v>146</v>
      </c>
      <c r="I40" s="68" t="s">
        <v>141</v>
      </c>
      <c r="J40" s="68" t="s">
        <v>141</v>
      </c>
      <c r="K40" s="68" t="s">
        <v>143</v>
      </c>
      <c r="L40" s="68" t="s">
        <v>141</v>
      </c>
      <c r="M40" s="68" t="s">
        <v>145</v>
      </c>
      <c r="N40" s="68" t="s">
        <v>144</v>
      </c>
      <c r="O40" s="68" t="s">
        <v>143</v>
      </c>
      <c r="P40" s="68" t="s">
        <v>144</v>
      </c>
      <c r="Q40" s="68" t="s">
        <v>143</v>
      </c>
      <c r="R40" s="68" t="s">
        <v>146</v>
      </c>
      <c r="S40" s="68" t="s">
        <v>147</v>
      </c>
      <c r="T40" s="68" t="s">
        <v>145</v>
      </c>
      <c r="U40" s="68" t="s">
        <v>145</v>
      </c>
      <c r="V40" s="68" t="s">
        <v>145</v>
      </c>
      <c r="W40" s="68" t="s">
        <v>141</v>
      </c>
      <c r="X40" s="68" t="s">
        <v>141</v>
      </c>
      <c r="Y40" s="120"/>
      <c r="Z40" s="120"/>
      <c r="AA40" s="120"/>
      <c r="AB40" s="150"/>
      <c r="AC40" s="150"/>
    </row>
    <row r="41" spans="1:29" ht="63.75">
      <c r="A41" s="63" t="s">
        <v>438</v>
      </c>
      <c r="B41" s="100" t="s">
        <v>630</v>
      </c>
      <c r="C41" s="95" t="s">
        <v>118</v>
      </c>
      <c r="D41" s="68" t="s">
        <v>143</v>
      </c>
      <c r="E41" s="68" t="s">
        <v>144</v>
      </c>
      <c r="F41" s="68" t="s">
        <v>147</v>
      </c>
      <c r="G41" s="68" t="s">
        <v>144</v>
      </c>
      <c r="H41" s="68" t="s">
        <v>146</v>
      </c>
      <c r="I41" s="68" t="s">
        <v>144</v>
      </c>
      <c r="J41" s="68" t="s">
        <v>145</v>
      </c>
      <c r="K41" s="68" t="s">
        <v>143</v>
      </c>
      <c r="L41" s="68" t="s">
        <v>143</v>
      </c>
      <c r="M41" s="68" t="s">
        <v>145</v>
      </c>
      <c r="N41" s="68" t="s">
        <v>145</v>
      </c>
      <c r="O41" s="68" t="s">
        <v>144</v>
      </c>
      <c r="P41" s="68" t="s">
        <v>146</v>
      </c>
      <c r="Q41" s="68" t="s">
        <v>143</v>
      </c>
      <c r="R41" s="68" t="s">
        <v>146</v>
      </c>
      <c r="S41" s="68" t="s">
        <v>147</v>
      </c>
      <c r="T41" s="68" t="s">
        <v>146</v>
      </c>
      <c r="U41" s="68" t="s">
        <v>146</v>
      </c>
      <c r="V41" s="68" t="s">
        <v>146</v>
      </c>
      <c r="W41" s="68" t="s">
        <v>143</v>
      </c>
      <c r="X41" s="68" t="s">
        <v>147</v>
      </c>
      <c r="Y41" s="120"/>
      <c r="Z41" s="120"/>
      <c r="AA41" s="120"/>
      <c r="AB41" s="150"/>
      <c r="AC41" s="150"/>
    </row>
    <row r="42" spans="1:29">
      <c r="A42" s="70" t="s">
        <v>442</v>
      </c>
      <c r="B42" s="99" t="s">
        <v>633</v>
      </c>
      <c r="C42" s="99" t="s">
        <v>632</v>
      </c>
      <c r="D42" s="62">
        <v>0</v>
      </c>
      <c r="E42" s="62">
        <v>26.630000000000003</v>
      </c>
      <c r="F42" s="62">
        <v>16.560000000000002</v>
      </c>
      <c r="G42" s="62">
        <v>39.65</v>
      </c>
      <c r="H42" s="62">
        <v>28.990000000000002</v>
      </c>
      <c r="I42" s="62">
        <v>13.61</v>
      </c>
      <c r="J42" s="62">
        <v>0</v>
      </c>
      <c r="K42" s="62">
        <v>16.57</v>
      </c>
      <c r="L42" s="62">
        <v>11.829999999999998</v>
      </c>
      <c r="M42" s="62">
        <v>10.060000000000002</v>
      </c>
      <c r="N42" s="62">
        <v>0</v>
      </c>
      <c r="O42" s="62">
        <v>39.06</v>
      </c>
      <c r="P42" s="62">
        <v>10.060000000000002</v>
      </c>
      <c r="Q42" s="62">
        <v>10.060000000000002</v>
      </c>
      <c r="R42" s="62">
        <v>67.45</v>
      </c>
      <c r="S42" s="62">
        <v>28.39</v>
      </c>
      <c r="T42" s="62">
        <v>30.17</v>
      </c>
      <c r="U42" s="62">
        <v>26.620000000000005</v>
      </c>
      <c r="V42" s="62">
        <v>32.549999999999997</v>
      </c>
      <c r="W42" s="62">
        <v>0</v>
      </c>
      <c r="X42" s="62">
        <v>63.9</v>
      </c>
      <c r="Y42" s="120">
        <f>AVERAGE(D42:X42)</f>
        <v>22.483809523809526</v>
      </c>
      <c r="Z42" s="120">
        <f>MEDIAN(D42:X42)</f>
        <v>16.57</v>
      </c>
      <c r="AA42" s="120">
        <f t="shared" ref="AA42" si="19">STDEV(D42:X42)</f>
        <v>19.139067761045851</v>
      </c>
      <c r="AB42" s="150">
        <f t="shared" ref="AB42" si="20">AVERAGE(D42,E42,F42,G42,I42,J42,K42,L42,N42,O42,P42,Q42,U42,W42)</f>
        <v>15.046428571428574</v>
      </c>
      <c r="AC42" s="150">
        <f t="shared" ref="AC42" si="21">AVERAGE(H42,M42,R42,S42,T42,V42,X42)</f>
        <v>37.35857142857143</v>
      </c>
    </row>
    <row r="43" spans="1:29" ht="38.25">
      <c r="A43" s="63" t="s">
        <v>758</v>
      </c>
      <c r="B43" s="95" t="s">
        <v>635</v>
      </c>
      <c r="C43" s="95" t="s">
        <v>118</v>
      </c>
      <c r="D43" s="62" t="s">
        <v>115</v>
      </c>
      <c r="E43" s="62" t="s">
        <v>115</v>
      </c>
      <c r="F43" s="62" t="s">
        <v>115</v>
      </c>
      <c r="G43" s="62" t="s">
        <v>115</v>
      </c>
      <c r="H43" s="62" t="s">
        <v>115</v>
      </c>
      <c r="I43" s="62" t="s">
        <v>115</v>
      </c>
      <c r="J43" s="64" t="s">
        <v>116</v>
      </c>
      <c r="K43" s="62" t="s">
        <v>115</v>
      </c>
      <c r="L43" s="62" t="s">
        <v>115</v>
      </c>
      <c r="M43" s="62" t="s">
        <v>115</v>
      </c>
      <c r="N43" s="62" t="s">
        <v>115</v>
      </c>
      <c r="O43" s="62" t="s">
        <v>115</v>
      </c>
      <c r="P43" s="62" t="s">
        <v>115</v>
      </c>
      <c r="Q43" s="62" t="s">
        <v>115</v>
      </c>
      <c r="R43" s="62" t="s">
        <v>115</v>
      </c>
      <c r="S43" s="62" t="s">
        <v>115</v>
      </c>
      <c r="T43" s="62" t="s">
        <v>115</v>
      </c>
      <c r="U43" s="62" t="s">
        <v>115</v>
      </c>
      <c r="V43" s="62" t="s">
        <v>115</v>
      </c>
      <c r="W43" s="62" t="s">
        <v>115</v>
      </c>
      <c r="X43" s="62" t="s">
        <v>115</v>
      </c>
      <c r="Y43" s="120"/>
      <c r="Z43" s="120"/>
      <c r="AA43" s="120"/>
      <c r="AB43" s="150"/>
      <c r="AC43" s="150"/>
    </row>
    <row r="44" spans="1:29" ht="25.5">
      <c r="A44" s="63" t="s">
        <v>757</v>
      </c>
      <c r="B44" s="95" t="s">
        <v>636</v>
      </c>
      <c r="C44" s="95" t="s">
        <v>118</v>
      </c>
      <c r="D44" s="62" t="s">
        <v>124</v>
      </c>
      <c r="E44" s="62" t="s">
        <v>121</v>
      </c>
      <c r="F44" s="62" t="s">
        <v>124</v>
      </c>
      <c r="G44" s="62" t="s">
        <v>122</v>
      </c>
      <c r="H44" s="62" t="s">
        <v>124</v>
      </c>
      <c r="I44" s="62" t="s">
        <v>124</v>
      </c>
      <c r="J44" s="64" t="s">
        <v>118</v>
      </c>
      <c r="K44" s="62" t="s">
        <v>122</v>
      </c>
      <c r="L44" s="62" t="s">
        <v>121</v>
      </c>
      <c r="M44" s="62" t="s">
        <v>121</v>
      </c>
      <c r="N44" s="62" t="s">
        <v>123</v>
      </c>
      <c r="O44" s="62" t="s">
        <v>121</v>
      </c>
      <c r="P44" s="62" t="s">
        <v>124</v>
      </c>
      <c r="Q44" s="62" t="s">
        <v>121</v>
      </c>
      <c r="R44" s="62" t="s">
        <v>123</v>
      </c>
      <c r="S44" s="62" t="s">
        <v>122</v>
      </c>
      <c r="T44" s="62" t="s">
        <v>122</v>
      </c>
      <c r="U44" s="62" t="s">
        <v>124</v>
      </c>
      <c r="V44" s="62" t="s">
        <v>122</v>
      </c>
      <c r="W44" s="62" t="s">
        <v>122</v>
      </c>
      <c r="X44" s="62" t="s">
        <v>123</v>
      </c>
      <c r="Y44" s="120"/>
      <c r="Z44" s="120"/>
      <c r="AA44" s="120"/>
      <c r="AB44" s="150"/>
      <c r="AC44" s="150"/>
    </row>
    <row r="45" spans="1:29" ht="38.25">
      <c r="A45" s="63" t="s">
        <v>713</v>
      </c>
      <c r="B45" s="95" t="s">
        <v>638</v>
      </c>
      <c r="C45" s="95" t="s">
        <v>612</v>
      </c>
      <c r="D45" s="66">
        <v>31</v>
      </c>
      <c r="E45" s="66">
        <v>27</v>
      </c>
      <c r="F45" s="66">
        <v>25</v>
      </c>
      <c r="G45" s="66">
        <v>27</v>
      </c>
      <c r="H45" s="66">
        <v>24</v>
      </c>
      <c r="I45" s="66">
        <v>29</v>
      </c>
      <c r="J45" s="64" t="s">
        <v>118</v>
      </c>
      <c r="K45" s="66">
        <v>13</v>
      </c>
      <c r="L45" s="66">
        <v>29</v>
      </c>
      <c r="M45" s="66">
        <v>32</v>
      </c>
      <c r="N45" s="66">
        <v>30</v>
      </c>
      <c r="O45" s="66">
        <v>18</v>
      </c>
      <c r="P45" s="66">
        <v>21</v>
      </c>
      <c r="Q45" s="66">
        <v>26</v>
      </c>
      <c r="R45" s="66">
        <v>27</v>
      </c>
      <c r="S45" s="66">
        <v>16</v>
      </c>
      <c r="T45" s="66">
        <v>20</v>
      </c>
      <c r="U45" s="66">
        <v>31</v>
      </c>
      <c r="V45" s="66">
        <v>14</v>
      </c>
      <c r="W45" s="66">
        <v>20</v>
      </c>
      <c r="X45" s="66">
        <v>29</v>
      </c>
      <c r="Y45" s="120">
        <f>AVERAGE(D45:I45,K45:X45)</f>
        <v>24.45</v>
      </c>
      <c r="Z45" s="120">
        <f>MEDIAN(D45:I45,K45:X45)</f>
        <v>26.5</v>
      </c>
      <c r="AA45" s="120">
        <f t="shared" ref="AA45:AA48" si="22">STDEV(D45:X45)</f>
        <v>5.9069539750329803</v>
      </c>
      <c r="AB45" s="150">
        <f t="shared" ref="AB45:AB48" si="23">AVERAGE(D45,E45,F45,G45,I45,J45,K45,L45,N45,O45,P45,Q45,U45,W45)</f>
        <v>25.153846153846153</v>
      </c>
      <c r="AC45" s="150">
        <f t="shared" ref="AC45:AC48" si="24">AVERAGE(H45,M45,R45,S45,T45,V45,X45)</f>
        <v>23.142857142857142</v>
      </c>
    </row>
    <row r="46" spans="1:29" ht="38.25">
      <c r="A46" s="63" t="s">
        <v>712</v>
      </c>
      <c r="B46" s="95" t="s">
        <v>638</v>
      </c>
      <c r="C46" s="95" t="s">
        <v>612</v>
      </c>
      <c r="D46" s="66">
        <v>21</v>
      </c>
      <c r="E46" s="66">
        <v>20</v>
      </c>
      <c r="F46" s="66">
        <v>11</v>
      </c>
      <c r="G46" s="66">
        <v>14</v>
      </c>
      <c r="H46" s="66">
        <v>19</v>
      </c>
      <c r="I46" s="66">
        <v>20</v>
      </c>
      <c r="J46" s="64" t="s">
        <v>118</v>
      </c>
      <c r="K46" s="66">
        <v>11</v>
      </c>
      <c r="L46" s="66">
        <v>12</v>
      </c>
      <c r="M46" s="66">
        <v>16</v>
      </c>
      <c r="N46" s="66">
        <v>17</v>
      </c>
      <c r="O46" s="66">
        <v>8</v>
      </c>
      <c r="P46" s="66">
        <v>16</v>
      </c>
      <c r="Q46" s="66">
        <v>26</v>
      </c>
      <c r="R46" s="66">
        <v>17</v>
      </c>
      <c r="S46" s="66">
        <v>18</v>
      </c>
      <c r="T46" s="66">
        <v>9</v>
      </c>
      <c r="U46" s="66">
        <v>18</v>
      </c>
      <c r="V46" s="66">
        <v>8</v>
      </c>
      <c r="W46" s="66">
        <v>14</v>
      </c>
      <c r="X46" s="66">
        <v>23</v>
      </c>
      <c r="Y46" s="120">
        <f t="shared" ref="Y46:Y48" si="25">AVERAGE(D46:I46,K46:X46)</f>
        <v>15.9</v>
      </c>
      <c r="Z46" s="120">
        <f t="shared" ref="Z46:Z48" si="26">MEDIAN(D46:I46,K46:X46)</f>
        <v>16.5</v>
      </c>
      <c r="AA46" s="120">
        <f t="shared" si="22"/>
        <v>5.0042087549539644</v>
      </c>
      <c r="AB46" s="150">
        <f t="shared" si="23"/>
        <v>16</v>
      </c>
      <c r="AC46" s="150">
        <f t="shared" si="24"/>
        <v>15.714285714285714</v>
      </c>
    </row>
    <row r="47" spans="1:29" ht="38.25">
      <c r="A47" s="63" t="s">
        <v>759</v>
      </c>
      <c r="B47" s="95" t="s">
        <v>633</v>
      </c>
      <c r="C47" s="95" t="s">
        <v>612</v>
      </c>
      <c r="D47" s="66">
        <v>52</v>
      </c>
      <c r="E47" s="66">
        <v>47</v>
      </c>
      <c r="F47" s="66">
        <v>36</v>
      </c>
      <c r="G47" s="66">
        <v>41</v>
      </c>
      <c r="H47" s="66">
        <v>43</v>
      </c>
      <c r="I47" s="66">
        <v>49</v>
      </c>
      <c r="J47" s="64" t="s">
        <v>118</v>
      </c>
      <c r="K47" s="66">
        <v>24</v>
      </c>
      <c r="L47" s="66">
        <v>41</v>
      </c>
      <c r="M47" s="66">
        <v>48</v>
      </c>
      <c r="N47" s="66">
        <v>47</v>
      </c>
      <c r="O47" s="66">
        <v>26</v>
      </c>
      <c r="P47" s="66">
        <v>37</v>
      </c>
      <c r="Q47" s="66">
        <v>52</v>
      </c>
      <c r="R47" s="66">
        <v>44</v>
      </c>
      <c r="S47" s="66">
        <v>34</v>
      </c>
      <c r="T47" s="66">
        <v>29</v>
      </c>
      <c r="U47" s="66">
        <v>49</v>
      </c>
      <c r="V47" s="66">
        <v>22</v>
      </c>
      <c r="W47" s="66">
        <v>34</v>
      </c>
      <c r="X47" s="66">
        <v>52</v>
      </c>
      <c r="Y47" s="120">
        <f t="shared" si="25"/>
        <v>40.35</v>
      </c>
      <c r="Z47" s="120">
        <f t="shared" si="26"/>
        <v>42</v>
      </c>
      <c r="AA47" s="120">
        <f t="shared" si="22"/>
        <v>9.664231393186558</v>
      </c>
      <c r="AB47" s="150">
        <f t="shared" si="23"/>
        <v>41.153846153846153</v>
      </c>
      <c r="AC47" s="150">
        <f>AVERAGE(H47,M47,R47,S47,T47,V47,X47)</f>
        <v>38.857142857142854</v>
      </c>
    </row>
    <row r="48" spans="1:29" ht="38.25">
      <c r="A48" s="63" t="s">
        <v>760</v>
      </c>
      <c r="B48" s="95" t="s">
        <v>637</v>
      </c>
      <c r="C48" s="100" t="s">
        <v>612</v>
      </c>
      <c r="D48" s="62">
        <v>4</v>
      </c>
      <c r="E48" s="62">
        <v>5</v>
      </c>
      <c r="F48" s="62">
        <v>1</v>
      </c>
      <c r="G48" s="62">
        <v>4</v>
      </c>
      <c r="H48" s="62">
        <v>4</v>
      </c>
      <c r="I48" s="62">
        <v>4</v>
      </c>
      <c r="J48" s="64" t="s">
        <v>118</v>
      </c>
      <c r="K48" s="62">
        <v>2</v>
      </c>
      <c r="L48" s="62">
        <v>2</v>
      </c>
      <c r="M48" s="62">
        <v>5</v>
      </c>
      <c r="N48" s="62">
        <v>4</v>
      </c>
      <c r="O48" s="62">
        <v>1</v>
      </c>
      <c r="P48" s="62">
        <v>2</v>
      </c>
      <c r="Q48" s="62">
        <v>5</v>
      </c>
      <c r="R48" s="62">
        <v>4</v>
      </c>
      <c r="S48" s="62">
        <v>3</v>
      </c>
      <c r="T48" s="62">
        <v>2</v>
      </c>
      <c r="U48" s="62">
        <v>1</v>
      </c>
      <c r="V48" s="62">
        <v>4</v>
      </c>
      <c r="W48" s="62">
        <v>4</v>
      </c>
      <c r="X48" s="62">
        <v>1</v>
      </c>
      <c r="Y48" s="120">
        <f t="shared" si="25"/>
        <v>3.1</v>
      </c>
      <c r="Z48" s="120">
        <f t="shared" si="26"/>
        <v>4</v>
      </c>
      <c r="AA48" s="120">
        <f t="shared" si="22"/>
        <v>1.4473205733717958</v>
      </c>
      <c r="AB48" s="150">
        <f t="shared" si="23"/>
        <v>3</v>
      </c>
      <c r="AC48" s="150">
        <f t="shared" si="24"/>
        <v>3.2857142857142856</v>
      </c>
    </row>
    <row r="49" spans="1:29" ht="25.5">
      <c r="A49" s="63" t="s">
        <v>761</v>
      </c>
      <c r="B49" s="95" t="s">
        <v>634</v>
      </c>
      <c r="C49" s="95" t="s">
        <v>118</v>
      </c>
      <c r="D49" s="68" t="s">
        <v>127</v>
      </c>
      <c r="E49" s="68" t="s">
        <v>127</v>
      </c>
      <c r="F49" s="68" t="s">
        <v>125</v>
      </c>
      <c r="G49" s="68" t="s">
        <v>126</v>
      </c>
      <c r="H49" s="68" t="s">
        <v>127</v>
      </c>
      <c r="I49" s="68" t="s">
        <v>126</v>
      </c>
      <c r="J49" s="64" t="s">
        <v>118</v>
      </c>
      <c r="K49" s="68" t="s">
        <v>126</v>
      </c>
      <c r="L49" s="68" t="s">
        <v>125</v>
      </c>
      <c r="M49" s="68" t="s">
        <v>127</v>
      </c>
      <c r="N49" s="68" t="s">
        <v>127</v>
      </c>
      <c r="O49" s="68" t="s">
        <v>126</v>
      </c>
      <c r="P49" s="68" t="s">
        <v>126</v>
      </c>
      <c r="Q49" s="68" t="s">
        <v>128</v>
      </c>
      <c r="R49" s="68" t="s">
        <v>125</v>
      </c>
      <c r="S49" s="68" t="s">
        <v>126</v>
      </c>
      <c r="T49" s="68" t="s">
        <v>125</v>
      </c>
      <c r="U49" s="68" t="s">
        <v>126</v>
      </c>
      <c r="V49" s="64" t="s">
        <v>118</v>
      </c>
      <c r="W49" s="68" t="s">
        <v>126</v>
      </c>
      <c r="X49" s="68" t="s">
        <v>127</v>
      </c>
      <c r="Y49" s="121"/>
      <c r="Z49" s="121"/>
      <c r="AA49" s="121"/>
      <c r="AB49" s="150"/>
      <c r="AC49" s="150"/>
    </row>
    <row r="50" spans="1:29" ht="114.75">
      <c r="A50" s="63" t="s">
        <v>762</v>
      </c>
      <c r="B50" s="95" t="s">
        <v>711</v>
      </c>
      <c r="C50" s="95" t="s">
        <v>118</v>
      </c>
      <c r="D50" s="68">
        <v>1</v>
      </c>
      <c r="E50" s="68">
        <v>1</v>
      </c>
      <c r="F50" s="68">
        <v>0</v>
      </c>
      <c r="G50" s="68">
        <v>0</v>
      </c>
      <c r="H50" s="68">
        <v>1</v>
      </c>
      <c r="I50" s="68">
        <v>0</v>
      </c>
      <c r="J50" s="64" t="s">
        <v>118</v>
      </c>
      <c r="K50" s="68">
        <v>0</v>
      </c>
      <c r="L50" s="68">
        <v>0</v>
      </c>
      <c r="M50" s="68">
        <v>1</v>
      </c>
      <c r="N50" s="68">
        <v>1</v>
      </c>
      <c r="O50" s="68">
        <v>0</v>
      </c>
      <c r="P50" s="68">
        <v>0</v>
      </c>
      <c r="Q50" s="68">
        <v>1</v>
      </c>
      <c r="R50" s="68">
        <v>0</v>
      </c>
      <c r="S50" s="68">
        <v>0</v>
      </c>
      <c r="T50" s="68">
        <v>0</v>
      </c>
      <c r="U50" s="68">
        <v>0</v>
      </c>
      <c r="V50" s="64" t="s">
        <v>118</v>
      </c>
      <c r="W50" s="68">
        <v>0</v>
      </c>
      <c r="X50" s="68">
        <v>1</v>
      </c>
      <c r="Y50" s="121">
        <f>AVERAGE(D50:I50,K50:U50,W50:X50)</f>
        <v>0.36842105263157893</v>
      </c>
      <c r="Z50" s="121"/>
      <c r="AA50" s="121"/>
      <c r="AB50" s="150"/>
      <c r="AC50" s="150"/>
    </row>
  </sheetData>
  <phoneticPr fontId="4" type="noConversion"/>
  <conditionalFormatting sqref="D26:Q26 T26:U26 W26">
    <cfRule type="cellIs" dxfId="27" priority="1" stopIfTrue="1" operator="greaterThan">
      <formula>6</formula>
    </cfRule>
  </conditionalFormatting>
  <conditionalFormatting sqref="D20:X20">
    <cfRule type="cellIs" dxfId="26" priority="5" operator="greaterThan">
      <formula>19</formula>
    </cfRule>
    <cfRule type="colorScale" priority="10">
      <colorScale>
        <cfvo type="formula" val="&quot;&gt;18&quot;"/>
        <cfvo type="formula" val="&quot;&gt;19&quot;"/>
        <color rgb="FF63BE7B"/>
        <color rgb="FFF8696B"/>
      </colorScale>
    </cfRule>
  </conditionalFormatting>
  <conditionalFormatting sqref="D42:X42">
    <cfRule type="cellIs" dxfId="25" priority="2" operator="greaterThan">
      <formula>30</formula>
    </cfRule>
  </conditionalFormatting>
  <conditionalFormatting sqref="F30 H30 M30 R30:T30 V30 X30">
    <cfRule type="cellIs" dxfId="24" priority="3" operator="greaterThan">
      <formula>50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B74"/>
  <sheetViews>
    <sheetView zoomScale="55" zoomScaleNormal="55" workbookViewId="0">
      <pane xSplit="3" ySplit="2" topLeftCell="D3" activePane="bottomRight" state="frozen"/>
      <selection pane="topRight" activeCell="F1" sqref="F1"/>
      <selection pane="bottomLeft" activeCell="A2" sqref="A2"/>
      <selection pane="bottomRight"/>
    </sheetView>
  </sheetViews>
  <sheetFormatPr baseColWidth="10" defaultColWidth="10.875" defaultRowHeight="15.75"/>
  <cols>
    <col min="1" max="1" width="27.625" style="8" bestFit="1" customWidth="1"/>
    <col min="2" max="2" width="5.375" style="2" bestFit="1" customWidth="1"/>
    <col min="3" max="3" width="13.25" style="2" bestFit="1" customWidth="1"/>
    <col min="4" max="4" width="36.375" style="2" bestFit="1" customWidth="1"/>
    <col min="5" max="5" width="19" style="2" bestFit="1" customWidth="1"/>
    <col min="6" max="6" width="17.875" style="2" bestFit="1" customWidth="1"/>
    <col min="7" max="7" width="11.375" style="2" bestFit="1" customWidth="1"/>
    <col min="8" max="8" width="13" style="3" bestFit="1" customWidth="1"/>
    <col min="9" max="12" width="14" style="3" bestFit="1" customWidth="1"/>
    <col min="13" max="13" width="14" style="3" customWidth="1"/>
    <col min="14" max="14" width="15.5" style="3" customWidth="1"/>
    <col min="15" max="15" width="17.125" style="3" bestFit="1" customWidth="1"/>
    <col min="16" max="16" width="14.125" style="2" customWidth="1"/>
    <col min="17" max="17" width="19.5" style="3" bestFit="1" customWidth="1"/>
    <col min="18" max="18" width="24.375" style="2" bestFit="1" customWidth="1"/>
    <col min="19" max="19" width="39.125" style="3" customWidth="1"/>
    <col min="20" max="20" width="18.125" style="3" bestFit="1" customWidth="1"/>
    <col min="21" max="21" width="19.125" style="3" bestFit="1" customWidth="1"/>
    <col min="22" max="22" width="15.625" style="3" customWidth="1"/>
    <col min="23" max="23" width="21.125" style="2" bestFit="1" customWidth="1"/>
    <col min="24" max="24" width="20.5" style="3" bestFit="1" customWidth="1"/>
    <col min="25" max="25" width="28.5" style="2" bestFit="1" customWidth="1"/>
    <col min="26" max="26" width="63.5" style="2" bestFit="1" customWidth="1"/>
    <col min="27" max="27" width="73.5" style="3" bestFit="1" customWidth="1"/>
    <col min="28" max="28" width="36.625" style="2" customWidth="1"/>
    <col min="29" max="29" width="13" style="2" customWidth="1"/>
    <col min="30" max="16384" width="10.875" style="2"/>
  </cols>
  <sheetData>
    <row r="1" spans="1:28" s="101" customFormat="1" ht="26.1" customHeight="1" thickBot="1">
      <c r="A1" s="101" t="s">
        <v>1046</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row>
    <row r="2" spans="1:28" s="33" customFormat="1" ht="79.5" thickBot="1">
      <c r="A2" s="19"/>
      <c r="B2" s="31" t="s">
        <v>150</v>
      </c>
      <c r="C2" s="32" t="s">
        <v>151</v>
      </c>
      <c r="D2" s="34" t="s">
        <v>69</v>
      </c>
      <c r="E2" s="34" t="s">
        <v>67</v>
      </c>
      <c r="F2" s="34" t="s">
        <v>68</v>
      </c>
      <c r="G2" s="34" t="s">
        <v>31</v>
      </c>
      <c r="H2" s="35" t="s">
        <v>435</v>
      </c>
      <c r="I2" s="35" t="s">
        <v>152</v>
      </c>
      <c r="J2" s="35" t="s">
        <v>153</v>
      </c>
      <c r="K2" s="35" t="s">
        <v>154</v>
      </c>
      <c r="L2" s="35" t="s">
        <v>155</v>
      </c>
      <c r="M2" s="35" t="s">
        <v>673</v>
      </c>
      <c r="N2" s="35" t="s">
        <v>766</v>
      </c>
      <c r="O2" s="35" t="s">
        <v>445</v>
      </c>
      <c r="P2" s="36" t="s">
        <v>591</v>
      </c>
      <c r="Q2" s="36" t="s">
        <v>446</v>
      </c>
      <c r="R2" s="20" t="s">
        <v>447</v>
      </c>
      <c r="S2" s="36" t="s">
        <v>446</v>
      </c>
      <c r="T2" s="21" t="s">
        <v>448</v>
      </c>
      <c r="U2" s="21" t="s">
        <v>449</v>
      </c>
      <c r="V2" s="21" t="s">
        <v>450</v>
      </c>
      <c r="W2" s="21" t="s">
        <v>671</v>
      </c>
      <c r="X2" s="21" t="s">
        <v>672</v>
      </c>
      <c r="Y2" s="30" t="s">
        <v>451</v>
      </c>
      <c r="Z2" s="30" t="s">
        <v>452</v>
      </c>
      <c r="AA2" s="30" t="s">
        <v>453</v>
      </c>
    </row>
    <row r="3" spans="1:28" ht="16.5" thickBot="1">
      <c r="A3" s="23" t="s">
        <v>0</v>
      </c>
      <c r="B3" s="22" t="s">
        <v>16</v>
      </c>
      <c r="C3" s="14" t="s">
        <v>74</v>
      </c>
      <c r="D3" s="14" t="s">
        <v>41</v>
      </c>
      <c r="E3" s="14" t="s">
        <v>46</v>
      </c>
      <c r="F3" s="14" t="s">
        <v>48</v>
      </c>
      <c r="G3" s="15" t="s">
        <v>36</v>
      </c>
      <c r="H3" s="16">
        <v>5.5</v>
      </c>
      <c r="I3" s="16">
        <v>6</v>
      </c>
      <c r="J3" s="16">
        <v>23</v>
      </c>
      <c r="K3" s="16">
        <v>1.1399999999999999</v>
      </c>
      <c r="L3" s="18">
        <f t="shared" ref="L3:L16" si="0">J3/(K3*K3)</f>
        <v>17.697753154816869</v>
      </c>
      <c r="M3" s="18" t="s">
        <v>674</v>
      </c>
      <c r="N3" s="18" t="s">
        <v>115</v>
      </c>
      <c r="O3" s="16">
        <v>6</v>
      </c>
      <c r="P3" s="14" t="s">
        <v>156</v>
      </c>
      <c r="Q3" s="16" t="s">
        <v>32</v>
      </c>
      <c r="R3" s="14" t="s">
        <v>156</v>
      </c>
      <c r="S3" s="16" t="s">
        <v>32</v>
      </c>
      <c r="T3" s="16" t="s">
        <v>156</v>
      </c>
      <c r="U3" s="16"/>
      <c r="V3" s="16" t="s">
        <v>156</v>
      </c>
      <c r="W3" s="14" t="s">
        <v>156</v>
      </c>
      <c r="X3" s="16" t="s">
        <v>156</v>
      </c>
      <c r="Y3" s="14"/>
      <c r="Z3" s="14"/>
      <c r="AA3" s="72"/>
    </row>
    <row r="4" spans="1:28" ht="16.5" thickBot="1">
      <c r="A4" s="23" t="s">
        <v>1</v>
      </c>
      <c r="B4" s="22" t="s">
        <v>17</v>
      </c>
      <c r="C4" s="14" t="s">
        <v>74</v>
      </c>
      <c r="D4" s="14" t="s">
        <v>34</v>
      </c>
      <c r="E4" s="14" t="s">
        <v>65</v>
      </c>
      <c r="F4" s="14" t="s">
        <v>48</v>
      </c>
      <c r="G4" s="15" t="s">
        <v>36</v>
      </c>
      <c r="H4" s="16">
        <v>6</v>
      </c>
      <c r="I4" s="16">
        <v>9</v>
      </c>
      <c r="J4" s="16">
        <v>36</v>
      </c>
      <c r="K4" s="16">
        <v>1.3</v>
      </c>
      <c r="L4" s="17">
        <f t="shared" si="0"/>
        <v>21.301775147928993</v>
      </c>
      <c r="M4" s="18" t="s">
        <v>674</v>
      </c>
      <c r="N4" s="18" t="s">
        <v>116</v>
      </c>
      <c r="O4" s="16">
        <v>6</v>
      </c>
      <c r="P4" s="14" t="s">
        <v>156</v>
      </c>
      <c r="Q4" s="16" t="s">
        <v>32</v>
      </c>
      <c r="R4" s="14" t="s">
        <v>120</v>
      </c>
      <c r="S4" s="16" t="s">
        <v>431</v>
      </c>
      <c r="T4" s="16" t="s">
        <v>156</v>
      </c>
      <c r="U4" s="16"/>
      <c r="V4" s="16" t="s">
        <v>156</v>
      </c>
      <c r="W4" s="14" t="s">
        <v>156</v>
      </c>
      <c r="X4" s="16" t="s">
        <v>156</v>
      </c>
      <c r="Y4" s="14"/>
      <c r="Z4" s="14"/>
      <c r="AA4" s="72"/>
    </row>
    <row r="5" spans="1:28" ht="79.5" thickBot="1">
      <c r="A5" s="23" t="s">
        <v>2</v>
      </c>
      <c r="B5" s="22" t="s">
        <v>18</v>
      </c>
      <c r="C5" s="14" t="s">
        <v>74</v>
      </c>
      <c r="D5" s="14" t="s">
        <v>35</v>
      </c>
      <c r="E5" s="14" t="s">
        <v>42</v>
      </c>
      <c r="F5" s="14" t="s">
        <v>48</v>
      </c>
      <c r="G5" s="15" t="s">
        <v>36</v>
      </c>
      <c r="H5" s="16">
        <v>14</v>
      </c>
      <c r="I5" s="16">
        <v>17</v>
      </c>
      <c r="J5" s="16">
        <v>100</v>
      </c>
      <c r="K5" s="16">
        <v>1.74</v>
      </c>
      <c r="L5" s="46">
        <f t="shared" si="0"/>
        <v>33.029462280354075</v>
      </c>
      <c r="M5" s="156" t="s">
        <v>675</v>
      </c>
      <c r="N5" s="156" t="s">
        <v>115</v>
      </c>
      <c r="O5" s="16">
        <v>0</v>
      </c>
      <c r="P5" s="14" t="s">
        <v>120</v>
      </c>
      <c r="Q5" s="16" t="s">
        <v>454</v>
      </c>
      <c r="R5" s="14" t="s">
        <v>120</v>
      </c>
      <c r="S5" s="16" t="s">
        <v>471</v>
      </c>
      <c r="T5" s="16" t="s">
        <v>120</v>
      </c>
      <c r="U5" s="16" t="s">
        <v>432</v>
      </c>
      <c r="V5" s="16" t="s">
        <v>156</v>
      </c>
      <c r="W5" s="14" t="s">
        <v>156</v>
      </c>
      <c r="X5" s="16" t="s">
        <v>156</v>
      </c>
      <c r="Y5" s="14"/>
      <c r="Z5" s="14"/>
      <c r="AA5" s="72"/>
    </row>
    <row r="6" spans="1:28" ht="47.25">
      <c r="A6" s="226" t="s">
        <v>3</v>
      </c>
      <c r="B6" s="224" t="s">
        <v>19</v>
      </c>
      <c r="C6" s="215" t="s">
        <v>74</v>
      </c>
      <c r="D6" s="215" t="s">
        <v>37</v>
      </c>
      <c r="E6" s="215" t="s">
        <v>45</v>
      </c>
      <c r="F6" s="215" t="s">
        <v>49</v>
      </c>
      <c r="G6" s="266" t="s">
        <v>36</v>
      </c>
      <c r="H6" s="218">
        <v>7.5</v>
      </c>
      <c r="I6" s="218">
        <v>9</v>
      </c>
      <c r="J6" s="218">
        <v>66.8</v>
      </c>
      <c r="K6" s="218">
        <v>1.51</v>
      </c>
      <c r="L6" s="212">
        <f t="shared" si="0"/>
        <v>29.29696065962019</v>
      </c>
      <c r="M6" s="212" t="s">
        <v>675</v>
      </c>
      <c r="N6" s="212" t="s">
        <v>115</v>
      </c>
      <c r="O6" s="218">
        <v>1.5</v>
      </c>
      <c r="P6" s="218" t="s">
        <v>120</v>
      </c>
      <c r="Q6" s="218" t="s">
        <v>455</v>
      </c>
      <c r="R6" s="215" t="s">
        <v>156</v>
      </c>
      <c r="S6" s="218" t="s">
        <v>467</v>
      </c>
      <c r="T6" s="218" t="s">
        <v>120</v>
      </c>
      <c r="U6" s="218" t="s">
        <v>473</v>
      </c>
      <c r="V6" s="218" t="s">
        <v>156</v>
      </c>
      <c r="W6" s="218" t="s">
        <v>120</v>
      </c>
      <c r="X6" s="218" t="s">
        <v>156</v>
      </c>
      <c r="Y6" s="9" t="s">
        <v>76</v>
      </c>
      <c r="Z6" s="9" t="s">
        <v>486</v>
      </c>
      <c r="AA6" s="73" t="s">
        <v>524</v>
      </c>
    </row>
    <row r="7" spans="1:28" ht="47.25">
      <c r="A7" s="227"/>
      <c r="B7" s="225"/>
      <c r="C7" s="216"/>
      <c r="D7" s="216"/>
      <c r="E7" s="216"/>
      <c r="F7" s="216"/>
      <c r="G7" s="267"/>
      <c r="H7" s="219"/>
      <c r="I7" s="219"/>
      <c r="J7" s="219"/>
      <c r="K7" s="219"/>
      <c r="L7" s="214"/>
      <c r="M7" s="214"/>
      <c r="N7" s="214"/>
      <c r="O7" s="219"/>
      <c r="P7" s="219"/>
      <c r="Q7" s="219"/>
      <c r="R7" s="216"/>
      <c r="S7" s="219"/>
      <c r="T7" s="219"/>
      <c r="U7" s="219"/>
      <c r="V7" s="219"/>
      <c r="W7" s="219"/>
      <c r="X7" s="219"/>
      <c r="Y7" s="5" t="s">
        <v>81</v>
      </c>
      <c r="Z7" s="5" t="s">
        <v>487</v>
      </c>
      <c r="AA7" s="84" t="s">
        <v>502</v>
      </c>
    </row>
    <row r="8" spans="1:28" ht="31.5">
      <c r="A8" s="227"/>
      <c r="B8" s="225"/>
      <c r="C8" s="216"/>
      <c r="D8" s="216"/>
      <c r="E8" s="216"/>
      <c r="F8" s="216"/>
      <c r="G8" s="267"/>
      <c r="H8" s="219"/>
      <c r="I8" s="219"/>
      <c r="J8" s="219"/>
      <c r="K8" s="219"/>
      <c r="L8" s="214"/>
      <c r="M8" s="214"/>
      <c r="N8" s="214"/>
      <c r="O8" s="219"/>
      <c r="P8" s="219"/>
      <c r="Q8" s="219"/>
      <c r="R8" s="216"/>
      <c r="S8" s="219"/>
      <c r="T8" s="219"/>
      <c r="U8" s="219"/>
      <c r="V8" s="219"/>
      <c r="W8" s="219"/>
      <c r="X8" s="219"/>
      <c r="Y8" s="5" t="s">
        <v>478</v>
      </c>
      <c r="Z8" s="5" t="s">
        <v>488</v>
      </c>
      <c r="AA8" s="74" t="s">
        <v>503</v>
      </c>
    </row>
    <row r="9" spans="1:28" ht="48" thickBot="1">
      <c r="A9" s="228"/>
      <c r="B9" s="244"/>
      <c r="C9" s="217"/>
      <c r="D9" s="217"/>
      <c r="E9" s="217"/>
      <c r="F9" s="217"/>
      <c r="G9" s="268"/>
      <c r="H9" s="220"/>
      <c r="I9" s="220"/>
      <c r="J9" s="220"/>
      <c r="K9" s="220"/>
      <c r="L9" s="213"/>
      <c r="M9" s="213"/>
      <c r="N9" s="213"/>
      <c r="O9" s="220"/>
      <c r="P9" s="220"/>
      <c r="Q9" s="220"/>
      <c r="R9" s="217"/>
      <c r="S9" s="220"/>
      <c r="T9" s="220"/>
      <c r="U9" s="220"/>
      <c r="V9" s="220"/>
      <c r="W9" s="220"/>
      <c r="X9" s="220"/>
      <c r="Y9" s="13" t="s">
        <v>479</v>
      </c>
      <c r="Z9" s="13" t="s">
        <v>492</v>
      </c>
      <c r="AA9" s="75" t="s">
        <v>504</v>
      </c>
    </row>
    <row r="10" spans="1:28" ht="63.75" thickBot="1">
      <c r="A10" s="23" t="s">
        <v>4</v>
      </c>
      <c r="B10" s="22" t="s">
        <v>20</v>
      </c>
      <c r="C10" s="14" t="s">
        <v>74</v>
      </c>
      <c r="D10" s="14" t="s">
        <v>38</v>
      </c>
      <c r="E10" s="14" t="s">
        <v>45</v>
      </c>
      <c r="F10" s="14" t="s">
        <v>49</v>
      </c>
      <c r="G10" s="15" t="s">
        <v>36</v>
      </c>
      <c r="H10" s="16">
        <v>29</v>
      </c>
      <c r="I10" s="16">
        <v>35</v>
      </c>
      <c r="J10" s="16">
        <v>84</v>
      </c>
      <c r="K10" s="16">
        <v>1.5449999999999999</v>
      </c>
      <c r="L10" s="18">
        <f t="shared" si="0"/>
        <v>35.190247274326829</v>
      </c>
      <c r="M10" s="18" t="s">
        <v>675</v>
      </c>
      <c r="N10" s="18" t="s">
        <v>115</v>
      </c>
      <c r="O10" s="16">
        <v>3</v>
      </c>
      <c r="P10" s="14" t="s">
        <v>120</v>
      </c>
      <c r="Q10" s="16" t="s">
        <v>456</v>
      </c>
      <c r="R10" s="14" t="s">
        <v>120</v>
      </c>
      <c r="S10" s="16" t="s">
        <v>468</v>
      </c>
      <c r="T10" s="16" t="s">
        <v>156</v>
      </c>
      <c r="U10" s="16"/>
      <c r="V10" s="16" t="s">
        <v>156</v>
      </c>
      <c r="W10" s="14" t="s">
        <v>120</v>
      </c>
      <c r="X10" s="16" t="s">
        <v>156</v>
      </c>
      <c r="Y10" s="14" t="s">
        <v>480</v>
      </c>
      <c r="Z10" s="14"/>
      <c r="AA10" s="71" t="s">
        <v>505</v>
      </c>
    </row>
    <row r="11" spans="1:28" ht="17.100000000000001" customHeight="1">
      <c r="A11" s="226" t="s">
        <v>5</v>
      </c>
      <c r="B11" s="224" t="s">
        <v>21</v>
      </c>
      <c r="C11" s="215" t="s">
        <v>75</v>
      </c>
      <c r="D11" s="215" t="s">
        <v>39</v>
      </c>
      <c r="E11" s="215" t="s">
        <v>61</v>
      </c>
      <c r="F11" s="215" t="s">
        <v>48</v>
      </c>
      <c r="G11" s="232" t="s">
        <v>36</v>
      </c>
      <c r="H11" s="259">
        <v>6.7</v>
      </c>
      <c r="I11" s="218">
        <v>10</v>
      </c>
      <c r="J11" s="218">
        <v>47.5</v>
      </c>
      <c r="K11" s="218">
        <v>1.38</v>
      </c>
      <c r="L11" s="212">
        <f t="shared" si="0"/>
        <v>24.942239025414832</v>
      </c>
      <c r="M11" s="212" t="s">
        <v>675</v>
      </c>
      <c r="N11" s="212" t="s">
        <v>115</v>
      </c>
      <c r="O11" s="218">
        <v>3</v>
      </c>
      <c r="P11" s="259" t="s">
        <v>32</v>
      </c>
      <c r="Q11" s="260" t="s">
        <v>32</v>
      </c>
      <c r="R11" s="263" t="s">
        <v>32</v>
      </c>
      <c r="S11" s="260" t="s">
        <v>32</v>
      </c>
      <c r="T11" s="260" t="s">
        <v>120</v>
      </c>
      <c r="U11" s="54"/>
      <c r="V11" s="260" t="s">
        <v>156</v>
      </c>
      <c r="W11" s="215" t="s">
        <v>120</v>
      </c>
      <c r="X11" s="218" t="s">
        <v>156</v>
      </c>
      <c r="Y11" s="24" t="s">
        <v>77</v>
      </c>
      <c r="Z11" s="24" t="s">
        <v>507</v>
      </c>
      <c r="AA11" s="76" t="s">
        <v>515</v>
      </c>
      <c r="AB11" s="51"/>
    </row>
    <row r="12" spans="1:28">
      <c r="A12" s="227"/>
      <c r="B12" s="225"/>
      <c r="C12" s="216"/>
      <c r="D12" s="216"/>
      <c r="E12" s="216"/>
      <c r="F12" s="216"/>
      <c r="G12" s="233"/>
      <c r="H12" s="259"/>
      <c r="I12" s="219"/>
      <c r="J12" s="219"/>
      <c r="K12" s="219"/>
      <c r="L12" s="214"/>
      <c r="M12" s="214"/>
      <c r="N12" s="214"/>
      <c r="O12" s="219"/>
      <c r="P12" s="259"/>
      <c r="Q12" s="261"/>
      <c r="R12" s="264"/>
      <c r="S12" s="261"/>
      <c r="T12" s="261"/>
      <c r="U12" s="55"/>
      <c r="V12" s="261"/>
      <c r="W12" s="216"/>
      <c r="X12" s="219"/>
      <c r="Y12" s="5" t="s">
        <v>90</v>
      </c>
      <c r="Z12" s="6"/>
      <c r="AA12" s="5" t="s">
        <v>506</v>
      </c>
      <c r="AB12" s="52"/>
    </row>
    <row r="13" spans="1:28">
      <c r="A13" s="227"/>
      <c r="B13" s="225"/>
      <c r="C13" s="216"/>
      <c r="D13" s="216"/>
      <c r="E13" s="216"/>
      <c r="F13" s="216"/>
      <c r="G13" s="233"/>
      <c r="H13" s="259"/>
      <c r="I13" s="219"/>
      <c r="J13" s="219"/>
      <c r="K13" s="219"/>
      <c r="L13" s="214"/>
      <c r="M13" s="214"/>
      <c r="N13" s="214"/>
      <c r="O13" s="219"/>
      <c r="P13" s="259"/>
      <c r="Q13" s="261"/>
      <c r="R13" s="264"/>
      <c r="S13" s="261"/>
      <c r="T13" s="261"/>
      <c r="U13" s="55" t="s">
        <v>473</v>
      </c>
      <c r="V13" s="261"/>
      <c r="W13" s="216"/>
      <c r="X13" s="219"/>
      <c r="Y13" s="5" t="s">
        <v>80</v>
      </c>
      <c r="Z13" s="53" t="s">
        <v>507</v>
      </c>
    </row>
    <row r="14" spans="1:28">
      <c r="A14" s="227"/>
      <c r="B14" s="225"/>
      <c r="C14" s="216"/>
      <c r="D14" s="216"/>
      <c r="E14" s="216"/>
      <c r="F14" s="216"/>
      <c r="G14" s="233"/>
      <c r="H14" s="259"/>
      <c r="I14" s="219"/>
      <c r="J14" s="219"/>
      <c r="K14" s="219"/>
      <c r="L14" s="214"/>
      <c r="M14" s="214"/>
      <c r="N14" s="214"/>
      <c r="O14" s="219"/>
      <c r="P14" s="259"/>
      <c r="Q14" s="261"/>
      <c r="R14" s="264"/>
      <c r="S14" s="261"/>
      <c r="T14" s="261"/>
      <c r="U14" s="55"/>
      <c r="V14" s="261"/>
      <c r="W14" s="216"/>
      <c r="X14" s="219"/>
      <c r="Y14" s="43" t="s">
        <v>78</v>
      </c>
      <c r="Z14" s="44"/>
      <c r="AA14" s="77" t="s">
        <v>508</v>
      </c>
    </row>
    <row r="15" spans="1:28" ht="16.5" thickBot="1">
      <c r="A15" s="228"/>
      <c r="B15" s="244"/>
      <c r="C15" s="217"/>
      <c r="D15" s="217"/>
      <c r="E15" s="217"/>
      <c r="F15" s="217"/>
      <c r="G15" s="234"/>
      <c r="H15" s="259"/>
      <c r="I15" s="220"/>
      <c r="J15" s="220"/>
      <c r="K15" s="220"/>
      <c r="L15" s="213"/>
      <c r="M15" s="213"/>
      <c r="N15" s="213"/>
      <c r="O15" s="220"/>
      <c r="P15" s="259"/>
      <c r="Q15" s="262"/>
      <c r="R15" s="265"/>
      <c r="S15" s="262"/>
      <c r="T15" s="262"/>
      <c r="U15" s="56"/>
      <c r="V15" s="262"/>
      <c r="W15" s="217"/>
      <c r="X15" s="220"/>
      <c r="Y15" s="13" t="s">
        <v>73</v>
      </c>
      <c r="Z15" s="26"/>
      <c r="AA15" s="75"/>
    </row>
    <row r="16" spans="1:28" ht="32.25" thickBot="1">
      <c r="A16" s="23" t="s">
        <v>6</v>
      </c>
      <c r="B16" s="22" t="s">
        <v>22</v>
      </c>
      <c r="C16" s="14" t="s">
        <v>74</v>
      </c>
      <c r="D16" s="14" t="s">
        <v>47</v>
      </c>
      <c r="E16" s="14" t="s">
        <v>64</v>
      </c>
      <c r="F16" s="14" t="s">
        <v>48</v>
      </c>
      <c r="G16" s="15" t="s">
        <v>36</v>
      </c>
      <c r="H16" s="16">
        <v>6</v>
      </c>
      <c r="I16" s="16">
        <v>8</v>
      </c>
      <c r="J16" s="16">
        <v>31</v>
      </c>
      <c r="K16" s="16">
        <v>1.26</v>
      </c>
      <c r="L16" s="18">
        <f t="shared" si="0"/>
        <v>19.526329050138571</v>
      </c>
      <c r="M16" s="18" t="s">
        <v>674</v>
      </c>
      <c r="N16" s="18" t="s">
        <v>116</v>
      </c>
      <c r="O16" s="16">
        <v>6.5</v>
      </c>
      <c r="P16" s="14" t="s">
        <v>156</v>
      </c>
      <c r="Q16" s="16" t="s">
        <v>32</v>
      </c>
      <c r="R16" s="14" t="s">
        <v>156</v>
      </c>
      <c r="S16" s="16" t="s">
        <v>32</v>
      </c>
      <c r="T16" s="16" t="s">
        <v>120</v>
      </c>
      <c r="U16" s="16" t="s">
        <v>474</v>
      </c>
      <c r="V16" s="16" t="s">
        <v>156</v>
      </c>
      <c r="W16" s="14" t="s">
        <v>156</v>
      </c>
      <c r="X16" s="16" t="s">
        <v>156</v>
      </c>
      <c r="Y16" s="14"/>
      <c r="Z16" s="14"/>
      <c r="AA16" s="72"/>
    </row>
    <row r="17" spans="1:27" ht="51.75" customHeight="1" thickBot="1">
      <c r="A17" s="23" t="s">
        <v>7</v>
      </c>
      <c r="B17" s="22" t="s">
        <v>23</v>
      </c>
      <c r="C17" s="14" t="s">
        <v>75</v>
      </c>
      <c r="D17" s="27" t="s">
        <v>57</v>
      </c>
      <c r="E17" s="28"/>
      <c r="F17" s="27" t="s">
        <v>433</v>
      </c>
      <c r="G17" s="29" t="s">
        <v>36</v>
      </c>
      <c r="H17" s="16">
        <v>5</v>
      </c>
      <c r="I17" s="16">
        <v>8</v>
      </c>
      <c r="J17" s="16">
        <v>35.5</v>
      </c>
      <c r="K17" s="16">
        <v>1.248</v>
      </c>
      <c r="L17" s="18">
        <f t="shared" ref="L17:L48" si="1">J17/(K17*K17)</f>
        <v>22.792878862590403</v>
      </c>
      <c r="M17" s="18" t="s">
        <v>675</v>
      </c>
      <c r="N17" s="18" t="s">
        <v>115</v>
      </c>
      <c r="O17" s="16">
        <v>6</v>
      </c>
      <c r="P17" s="14" t="s">
        <v>120</v>
      </c>
      <c r="Q17" s="16" t="s">
        <v>457</v>
      </c>
      <c r="R17" s="14" t="s">
        <v>156</v>
      </c>
      <c r="S17" s="16" t="s">
        <v>32</v>
      </c>
      <c r="T17" s="16" t="s">
        <v>156</v>
      </c>
      <c r="U17" s="16"/>
      <c r="V17" s="16" t="s">
        <v>156</v>
      </c>
      <c r="W17" s="14" t="s">
        <v>156</v>
      </c>
      <c r="X17" s="16" t="s">
        <v>156</v>
      </c>
      <c r="Y17" s="14"/>
      <c r="Z17" s="14"/>
      <c r="AA17" s="72"/>
    </row>
    <row r="18" spans="1:27" ht="142.5" thickBot="1">
      <c r="A18" s="23" t="s">
        <v>8</v>
      </c>
      <c r="B18" s="22" t="s">
        <v>24</v>
      </c>
      <c r="C18" s="14" t="s">
        <v>74</v>
      </c>
      <c r="D18" s="14" t="s">
        <v>43</v>
      </c>
      <c r="E18" s="14" t="s">
        <v>42</v>
      </c>
      <c r="F18" s="14" t="s">
        <v>48</v>
      </c>
      <c r="G18" s="15" t="s">
        <v>36</v>
      </c>
      <c r="H18" s="16">
        <v>6</v>
      </c>
      <c r="I18" s="16">
        <v>7</v>
      </c>
      <c r="J18" s="16">
        <v>31.4</v>
      </c>
      <c r="K18" s="16">
        <v>1.2350000000000001</v>
      </c>
      <c r="L18" s="18">
        <f t="shared" si="1"/>
        <v>20.587126489534327</v>
      </c>
      <c r="M18" s="18" t="s">
        <v>675</v>
      </c>
      <c r="N18" s="18" t="s">
        <v>116</v>
      </c>
      <c r="O18" s="16">
        <v>0</v>
      </c>
      <c r="P18" s="16" t="s">
        <v>120</v>
      </c>
      <c r="Q18" s="16" t="s">
        <v>465</v>
      </c>
      <c r="R18" s="16" t="s">
        <v>120</v>
      </c>
      <c r="S18" s="16" t="s">
        <v>465</v>
      </c>
      <c r="T18" s="16" t="s">
        <v>156</v>
      </c>
      <c r="U18" s="16"/>
      <c r="V18" s="16" t="s">
        <v>156</v>
      </c>
      <c r="W18" s="16" t="s">
        <v>156</v>
      </c>
      <c r="X18" s="16" t="s">
        <v>156</v>
      </c>
      <c r="Y18" s="16"/>
      <c r="Z18" s="16"/>
      <c r="AA18" s="72"/>
    </row>
    <row r="19" spans="1:27">
      <c r="A19" s="226" t="s">
        <v>9</v>
      </c>
      <c r="B19" s="224" t="s">
        <v>25</v>
      </c>
      <c r="C19" s="215" t="s">
        <v>74</v>
      </c>
      <c r="D19" s="215" t="s">
        <v>86</v>
      </c>
      <c r="E19" s="215" t="s">
        <v>85</v>
      </c>
      <c r="F19" s="215" t="s">
        <v>48</v>
      </c>
      <c r="G19" s="232" t="s">
        <v>36</v>
      </c>
      <c r="H19" s="218">
        <v>30</v>
      </c>
      <c r="I19" s="218">
        <v>35</v>
      </c>
      <c r="J19" s="218">
        <v>85</v>
      </c>
      <c r="K19" s="218">
        <v>1.58</v>
      </c>
      <c r="L19" s="212">
        <f t="shared" si="1"/>
        <v>34.049030604069856</v>
      </c>
      <c r="M19" s="212" t="s">
        <v>675</v>
      </c>
      <c r="N19" s="212" t="s">
        <v>116</v>
      </c>
      <c r="O19" s="218">
        <v>6</v>
      </c>
      <c r="P19" s="215" t="s">
        <v>120</v>
      </c>
      <c r="Q19" s="218" t="s">
        <v>458</v>
      </c>
      <c r="R19" s="215" t="s">
        <v>120</v>
      </c>
      <c r="S19" s="218" t="s">
        <v>469</v>
      </c>
      <c r="T19" s="218" t="s">
        <v>156</v>
      </c>
      <c r="U19" s="218"/>
      <c r="V19" s="218" t="s">
        <v>156</v>
      </c>
      <c r="W19" s="215" t="s">
        <v>156</v>
      </c>
      <c r="X19" s="218" t="s">
        <v>156</v>
      </c>
      <c r="Y19" s="24" t="s">
        <v>92</v>
      </c>
      <c r="Z19" s="24" t="s">
        <v>489</v>
      </c>
      <c r="AA19" s="76" t="s">
        <v>509</v>
      </c>
    </row>
    <row r="20" spans="1:27">
      <c r="A20" s="227"/>
      <c r="B20" s="225"/>
      <c r="C20" s="216"/>
      <c r="D20" s="216"/>
      <c r="E20" s="216"/>
      <c r="F20" s="216"/>
      <c r="G20" s="233"/>
      <c r="H20" s="219"/>
      <c r="I20" s="219"/>
      <c r="J20" s="219"/>
      <c r="K20" s="219"/>
      <c r="L20" s="214"/>
      <c r="M20" s="214"/>
      <c r="N20" s="214"/>
      <c r="O20" s="219"/>
      <c r="P20" s="216"/>
      <c r="Q20" s="219"/>
      <c r="R20" s="216"/>
      <c r="S20" s="219"/>
      <c r="T20" s="219"/>
      <c r="U20" s="219"/>
      <c r="V20" s="219"/>
      <c r="W20" s="216"/>
      <c r="X20" s="219"/>
      <c r="Y20" s="5" t="s">
        <v>91</v>
      </c>
      <c r="Z20" s="7" t="s">
        <v>490</v>
      </c>
      <c r="AA20" s="74" t="s">
        <v>510</v>
      </c>
    </row>
    <row r="21" spans="1:27" ht="32.25" thickBot="1">
      <c r="A21" s="228"/>
      <c r="B21" s="244"/>
      <c r="C21" s="217"/>
      <c r="D21" s="217"/>
      <c r="E21" s="217"/>
      <c r="F21" s="217"/>
      <c r="G21" s="234"/>
      <c r="H21" s="220"/>
      <c r="I21" s="220"/>
      <c r="J21" s="220"/>
      <c r="K21" s="220"/>
      <c r="L21" s="213"/>
      <c r="M21" s="213"/>
      <c r="N21" s="213"/>
      <c r="O21" s="220"/>
      <c r="P21" s="217"/>
      <c r="Q21" s="220"/>
      <c r="R21" s="217"/>
      <c r="S21" s="220"/>
      <c r="T21" s="220"/>
      <c r="U21" s="220"/>
      <c r="V21" s="220"/>
      <c r="W21" s="217"/>
      <c r="X21" s="220"/>
      <c r="Y21" s="13" t="s">
        <v>481</v>
      </c>
      <c r="Z21" s="26" t="s">
        <v>491</v>
      </c>
      <c r="AA21" s="78" t="s">
        <v>509</v>
      </c>
    </row>
    <row r="22" spans="1:27" ht="17.100000000000001" customHeight="1">
      <c r="A22" s="226" t="s">
        <v>10</v>
      </c>
      <c r="B22" s="224" t="s">
        <v>26</v>
      </c>
      <c r="C22" s="215" t="s">
        <v>74</v>
      </c>
      <c r="D22" s="250" t="s">
        <v>58</v>
      </c>
      <c r="E22" s="253"/>
      <c r="F22" s="250" t="s">
        <v>433</v>
      </c>
      <c r="G22" s="247" t="s">
        <v>36</v>
      </c>
      <c r="H22" s="218">
        <v>4</v>
      </c>
      <c r="I22" s="218">
        <v>15</v>
      </c>
      <c r="J22" s="256">
        <v>62</v>
      </c>
      <c r="K22" s="256">
        <v>1.62</v>
      </c>
      <c r="L22" s="209">
        <f t="shared" si="1"/>
        <v>23.624447492760247</v>
      </c>
      <c r="M22" s="209" t="s">
        <v>676</v>
      </c>
      <c r="N22" s="209" t="s">
        <v>115</v>
      </c>
      <c r="O22" s="218">
        <v>0</v>
      </c>
      <c r="P22" s="215" t="s">
        <v>120</v>
      </c>
      <c r="Q22" s="218" t="s">
        <v>459</v>
      </c>
      <c r="R22" s="215" t="s">
        <v>156</v>
      </c>
      <c r="S22" s="218" t="s">
        <v>32</v>
      </c>
      <c r="T22" s="218" t="s">
        <v>120</v>
      </c>
      <c r="U22" s="218" t="s">
        <v>475</v>
      </c>
      <c r="V22" s="218" t="s">
        <v>32</v>
      </c>
      <c r="W22" s="215" t="s">
        <v>120</v>
      </c>
      <c r="X22" s="218" t="s">
        <v>156</v>
      </c>
      <c r="Y22" s="24" t="s">
        <v>70</v>
      </c>
      <c r="Z22" s="24"/>
      <c r="AA22" s="73"/>
    </row>
    <row r="23" spans="1:27" ht="31.5">
      <c r="A23" s="227"/>
      <c r="B23" s="225"/>
      <c r="C23" s="216"/>
      <c r="D23" s="251"/>
      <c r="E23" s="254"/>
      <c r="F23" s="251"/>
      <c r="G23" s="248"/>
      <c r="H23" s="219"/>
      <c r="I23" s="219"/>
      <c r="J23" s="257"/>
      <c r="K23" s="257"/>
      <c r="L23" s="210"/>
      <c r="M23" s="210"/>
      <c r="N23" s="210"/>
      <c r="O23" s="219"/>
      <c r="P23" s="216"/>
      <c r="Q23" s="219"/>
      <c r="R23" s="216"/>
      <c r="S23" s="219"/>
      <c r="T23" s="219"/>
      <c r="U23" s="219"/>
      <c r="V23" s="219"/>
      <c r="W23" s="216"/>
      <c r="X23" s="219"/>
      <c r="Y23" s="5" t="s">
        <v>78</v>
      </c>
      <c r="Z23" s="6"/>
      <c r="AA23" s="74" t="s">
        <v>511</v>
      </c>
    </row>
    <row r="24" spans="1:27" ht="16.5" thickBot="1">
      <c r="A24" s="228"/>
      <c r="B24" s="244"/>
      <c r="C24" s="217"/>
      <c r="D24" s="252"/>
      <c r="E24" s="255"/>
      <c r="F24" s="252"/>
      <c r="G24" s="249"/>
      <c r="H24" s="220"/>
      <c r="I24" s="220"/>
      <c r="J24" s="258"/>
      <c r="K24" s="258"/>
      <c r="L24" s="211"/>
      <c r="M24" s="211"/>
      <c r="N24" s="211"/>
      <c r="O24" s="220"/>
      <c r="P24" s="217"/>
      <c r="Q24" s="220"/>
      <c r="R24" s="217"/>
      <c r="S24" s="220"/>
      <c r="T24" s="220"/>
      <c r="U24" s="220"/>
      <c r="V24" s="220"/>
      <c r="W24" s="217"/>
      <c r="X24" s="220"/>
      <c r="Y24" s="13" t="s">
        <v>93</v>
      </c>
      <c r="Z24" s="26" t="s">
        <v>492</v>
      </c>
      <c r="AA24" s="74" t="s">
        <v>510</v>
      </c>
    </row>
    <row r="25" spans="1:27" ht="120" customHeight="1" thickBot="1">
      <c r="A25" s="23" t="s">
        <v>11</v>
      </c>
      <c r="B25" s="50" t="s">
        <v>27</v>
      </c>
      <c r="C25" s="49" t="s">
        <v>74</v>
      </c>
      <c r="D25" s="49" t="s">
        <v>50</v>
      </c>
      <c r="E25" s="14" t="s">
        <v>62</v>
      </c>
      <c r="F25" s="14" t="s">
        <v>48</v>
      </c>
      <c r="G25" s="15" t="s">
        <v>36</v>
      </c>
      <c r="H25" s="16">
        <v>6</v>
      </c>
      <c r="I25" s="16">
        <v>8</v>
      </c>
      <c r="J25" s="16">
        <v>49</v>
      </c>
      <c r="K25" s="16">
        <v>1.37</v>
      </c>
      <c r="L25" s="17">
        <f t="shared" si="1"/>
        <v>26.106878363258563</v>
      </c>
      <c r="M25" s="18" t="s">
        <v>675</v>
      </c>
      <c r="N25" s="18" t="s">
        <v>116</v>
      </c>
      <c r="O25" s="48">
        <v>0.4</v>
      </c>
      <c r="P25" s="49" t="s">
        <v>120</v>
      </c>
      <c r="Q25" s="48" t="s">
        <v>462</v>
      </c>
      <c r="R25" s="49" t="s">
        <v>120</v>
      </c>
      <c r="S25" s="48" t="s">
        <v>472</v>
      </c>
      <c r="T25" s="48" t="s">
        <v>156</v>
      </c>
      <c r="U25" s="48"/>
      <c r="V25" s="48" t="s">
        <v>156</v>
      </c>
      <c r="W25" s="49" t="s">
        <v>156</v>
      </c>
      <c r="X25" s="16" t="s">
        <v>156</v>
      </c>
      <c r="Y25" s="14"/>
      <c r="Z25" s="14"/>
      <c r="AA25" s="72"/>
    </row>
    <row r="26" spans="1:27">
      <c r="A26" s="226" t="s">
        <v>12</v>
      </c>
      <c r="B26" s="224" t="s">
        <v>28</v>
      </c>
      <c r="C26" s="215" t="s">
        <v>75</v>
      </c>
      <c r="D26" s="215" t="s">
        <v>87</v>
      </c>
      <c r="E26" s="245" t="s">
        <v>88</v>
      </c>
      <c r="F26" s="215" t="s">
        <v>49</v>
      </c>
      <c r="G26" s="232" t="s">
        <v>36</v>
      </c>
      <c r="H26" s="218">
        <v>3</v>
      </c>
      <c r="I26" s="218">
        <v>8</v>
      </c>
      <c r="J26" s="218">
        <v>40</v>
      </c>
      <c r="K26" s="218">
        <v>1.23</v>
      </c>
      <c r="L26" s="212">
        <f t="shared" si="1"/>
        <v>26.439288783131737</v>
      </c>
      <c r="M26" s="212" t="s">
        <v>675</v>
      </c>
      <c r="N26" s="212" t="s">
        <v>115</v>
      </c>
      <c r="O26" s="218">
        <v>5.5</v>
      </c>
      <c r="P26" s="215" t="s">
        <v>120</v>
      </c>
      <c r="Q26" s="218" t="s">
        <v>460</v>
      </c>
      <c r="R26" s="215" t="s">
        <v>120</v>
      </c>
      <c r="S26" s="218" t="s">
        <v>467</v>
      </c>
      <c r="T26" s="218" t="s">
        <v>156</v>
      </c>
      <c r="U26" s="218"/>
      <c r="V26" s="218" t="s">
        <v>156</v>
      </c>
      <c r="W26" s="215" t="s">
        <v>120</v>
      </c>
      <c r="X26" s="218" t="s">
        <v>156</v>
      </c>
      <c r="Y26" s="24" t="s">
        <v>89</v>
      </c>
      <c r="Z26" s="24" t="s">
        <v>493</v>
      </c>
      <c r="AA26" s="73" t="s">
        <v>512</v>
      </c>
    </row>
    <row r="27" spans="1:27" ht="32.25" thickBot="1">
      <c r="A27" s="228"/>
      <c r="B27" s="244"/>
      <c r="C27" s="217"/>
      <c r="D27" s="217"/>
      <c r="E27" s="246"/>
      <c r="F27" s="217"/>
      <c r="G27" s="234"/>
      <c r="H27" s="220"/>
      <c r="I27" s="220"/>
      <c r="J27" s="220"/>
      <c r="K27" s="220"/>
      <c r="L27" s="213"/>
      <c r="M27" s="213"/>
      <c r="N27" s="213"/>
      <c r="O27" s="220"/>
      <c r="P27" s="217"/>
      <c r="Q27" s="220"/>
      <c r="R27" s="217"/>
      <c r="S27" s="220"/>
      <c r="T27" s="220"/>
      <c r="U27" s="220"/>
      <c r="V27" s="220"/>
      <c r="W27" s="217"/>
      <c r="X27" s="220"/>
      <c r="Y27" s="13" t="s">
        <v>94</v>
      </c>
      <c r="Z27" s="42" t="s">
        <v>793</v>
      </c>
      <c r="AA27" s="79" t="s">
        <v>513</v>
      </c>
    </row>
    <row r="28" spans="1:27">
      <c r="A28" s="226" t="s">
        <v>13</v>
      </c>
      <c r="B28" s="224" t="s">
        <v>29</v>
      </c>
      <c r="C28" s="215" t="s">
        <v>75</v>
      </c>
      <c r="D28" s="215" t="s">
        <v>40</v>
      </c>
      <c r="E28" s="215" t="s">
        <v>44</v>
      </c>
      <c r="F28" s="215" t="s">
        <v>49</v>
      </c>
      <c r="G28" s="232" t="s">
        <v>36</v>
      </c>
      <c r="H28" s="218">
        <v>5</v>
      </c>
      <c r="I28" s="218">
        <v>8</v>
      </c>
      <c r="J28" s="218" t="s">
        <v>32</v>
      </c>
      <c r="K28" s="218" t="s">
        <v>32</v>
      </c>
      <c r="L28" s="212" t="s">
        <v>32</v>
      </c>
      <c r="M28" s="212" t="s">
        <v>32</v>
      </c>
      <c r="N28" s="212" t="s">
        <v>115</v>
      </c>
      <c r="O28" s="218">
        <v>0</v>
      </c>
      <c r="P28" s="215" t="s">
        <v>156</v>
      </c>
      <c r="Q28" s="218" t="s">
        <v>32</v>
      </c>
      <c r="R28" s="215" t="s">
        <v>156</v>
      </c>
      <c r="S28" s="218" t="s">
        <v>32</v>
      </c>
      <c r="T28" s="218" t="s">
        <v>156</v>
      </c>
      <c r="U28" s="218"/>
      <c r="V28" s="218" t="s">
        <v>156</v>
      </c>
      <c r="W28" s="215" t="s">
        <v>120</v>
      </c>
      <c r="X28" s="218" t="s">
        <v>156</v>
      </c>
      <c r="Y28" s="24" t="s">
        <v>77</v>
      </c>
      <c r="Z28" s="24"/>
      <c r="AA28" s="76" t="s">
        <v>514</v>
      </c>
    </row>
    <row r="29" spans="1:27">
      <c r="A29" s="227"/>
      <c r="B29" s="225"/>
      <c r="C29" s="216"/>
      <c r="D29" s="216"/>
      <c r="E29" s="216"/>
      <c r="F29" s="216"/>
      <c r="G29" s="233"/>
      <c r="H29" s="219"/>
      <c r="I29" s="219"/>
      <c r="J29" s="219"/>
      <c r="K29" s="219"/>
      <c r="L29" s="214"/>
      <c r="M29" s="214"/>
      <c r="N29" s="214"/>
      <c r="O29" s="219"/>
      <c r="P29" s="216"/>
      <c r="Q29" s="219"/>
      <c r="R29" s="216"/>
      <c r="S29" s="219"/>
      <c r="T29" s="219"/>
      <c r="U29" s="219"/>
      <c r="V29" s="219"/>
      <c r="W29" s="216"/>
      <c r="X29" s="219"/>
      <c r="Y29" s="5" t="s">
        <v>95</v>
      </c>
      <c r="Z29" s="6"/>
      <c r="AA29" s="74" t="s">
        <v>503</v>
      </c>
    </row>
    <row r="30" spans="1:27" ht="31.5">
      <c r="A30" s="227"/>
      <c r="B30" s="225"/>
      <c r="C30" s="216"/>
      <c r="D30" s="216"/>
      <c r="E30" s="216"/>
      <c r="F30" s="216"/>
      <c r="G30" s="233"/>
      <c r="H30" s="219"/>
      <c r="I30" s="219"/>
      <c r="J30" s="219"/>
      <c r="K30" s="219"/>
      <c r="L30" s="214"/>
      <c r="M30" s="214"/>
      <c r="N30" s="214"/>
      <c r="O30" s="219"/>
      <c r="P30" s="216"/>
      <c r="Q30" s="219"/>
      <c r="R30" s="216"/>
      <c r="S30" s="219"/>
      <c r="T30" s="219"/>
      <c r="U30" s="219"/>
      <c r="V30" s="219"/>
      <c r="W30" s="216"/>
      <c r="X30" s="219"/>
      <c r="Y30" s="5" t="s">
        <v>94</v>
      </c>
      <c r="Z30" s="6"/>
      <c r="AA30" s="74" t="s">
        <v>503</v>
      </c>
    </row>
    <row r="31" spans="1:27" ht="16.5" thickBot="1">
      <c r="A31" s="228"/>
      <c r="B31" s="244"/>
      <c r="C31" s="217"/>
      <c r="D31" s="217"/>
      <c r="E31" s="217"/>
      <c r="F31" s="217"/>
      <c r="G31" s="234"/>
      <c r="H31" s="220"/>
      <c r="I31" s="220"/>
      <c r="J31" s="220"/>
      <c r="K31" s="220"/>
      <c r="L31" s="213"/>
      <c r="M31" s="213"/>
      <c r="N31" s="213"/>
      <c r="O31" s="220"/>
      <c r="P31" s="217"/>
      <c r="Q31" s="220"/>
      <c r="R31" s="217"/>
      <c r="S31" s="220"/>
      <c r="T31" s="220"/>
      <c r="U31" s="220"/>
      <c r="V31" s="220"/>
      <c r="W31" s="217"/>
      <c r="X31" s="220"/>
      <c r="Y31" s="13" t="s">
        <v>97</v>
      </c>
      <c r="Z31" s="26"/>
      <c r="AA31" s="79"/>
    </row>
    <row r="32" spans="1:27" ht="33.950000000000003" customHeight="1">
      <c r="A32" s="226" t="s">
        <v>14</v>
      </c>
      <c r="B32" s="224" t="s">
        <v>51</v>
      </c>
      <c r="C32" s="215" t="s">
        <v>75</v>
      </c>
      <c r="D32" s="215" t="s">
        <v>53</v>
      </c>
      <c r="E32" s="215" t="s">
        <v>63</v>
      </c>
      <c r="F32" s="215" t="s">
        <v>48</v>
      </c>
      <c r="G32" s="215" t="s">
        <v>434</v>
      </c>
      <c r="H32" s="218">
        <v>39</v>
      </c>
      <c r="I32" s="218">
        <v>37</v>
      </c>
      <c r="J32" s="218">
        <v>204.7</v>
      </c>
      <c r="K32" s="218">
        <v>1.8</v>
      </c>
      <c r="L32" s="212">
        <f t="shared" si="1"/>
        <v>63.179012345679006</v>
      </c>
      <c r="M32" s="212" t="s">
        <v>675</v>
      </c>
      <c r="N32" s="212" t="s">
        <v>115</v>
      </c>
      <c r="O32" s="218">
        <v>3</v>
      </c>
      <c r="P32" s="215" t="s">
        <v>120</v>
      </c>
      <c r="Q32" s="218" t="s">
        <v>463</v>
      </c>
      <c r="R32" s="215" t="s">
        <v>120</v>
      </c>
      <c r="S32" s="218" t="s">
        <v>32</v>
      </c>
      <c r="T32" s="218" t="s">
        <v>120</v>
      </c>
      <c r="U32" s="218" t="s">
        <v>476</v>
      </c>
      <c r="V32" s="218" t="s">
        <v>32</v>
      </c>
      <c r="W32" s="215" t="s">
        <v>120</v>
      </c>
      <c r="X32" s="218" t="s">
        <v>120</v>
      </c>
      <c r="Y32" s="24" t="s">
        <v>70</v>
      </c>
      <c r="Z32" s="24"/>
      <c r="AA32" s="73"/>
    </row>
    <row r="33" spans="1:27" ht="31.5">
      <c r="A33" s="227"/>
      <c r="B33" s="225"/>
      <c r="C33" s="216"/>
      <c r="D33" s="216"/>
      <c r="E33" s="216"/>
      <c r="F33" s="216"/>
      <c r="G33" s="216"/>
      <c r="H33" s="219"/>
      <c r="I33" s="219"/>
      <c r="J33" s="219"/>
      <c r="K33" s="219"/>
      <c r="L33" s="214"/>
      <c r="M33" s="214"/>
      <c r="N33" s="214"/>
      <c r="O33" s="219"/>
      <c r="P33" s="216"/>
      <c r="Q33" s="219"/>
      <c r="R33" s="216"/>
      <c r="S33" s="219"/>
      <c r="T33" s="219"/>
      <c r="U33" s="219"/>
      <c r="V33" s="219"/>
      <c r="W33" s="216"/>
      <c r="X33" s="219"/>
      <c r="Y33" s="5" t="s">
        <v>96</v>
      </c>
      <c r="Z33" s="7" t="s">
        <v>494</v>
      </c>
      <c r="AA33" s="84" t="s">
        <v>516</v>
      </c>
    </row>
    <row r="34" spans="1:27">
      <c r="A34" s="227"/>
      <c r="B34" s="225"/>
      <c r="C34" s="216"/>
      <c r="D34" s="216"/>
      <c r="E34" s="216"/>
      <c r="F34" s="216"/>
      <c r="G34" s="216"/>
      <c r="H34" s="219"/>
      <c r="I34" s="219"/>
      <c r="J34" s="219"/>
      <c r="K34" s="219"/>
      <c r="L34" s="214"/>
      <c r="M34" s="214"/>
      <c r="N34" s="214"/>
      <c r="O34" s="219"/>
      <c r="P34" s="216"/>
      <c r="Q34" s="219"/>
      <c r="R34" s="216"/>
      <c r="S34" s="219"/>
      <c r="T34" s="219"/>
      <c r="U34" s="219"/>
      <c r="V34" s="219"/>
      <c r="W34" s="216"/>
      <c r="X34" s="219"/>
      <c r="Y34" s="5" t="s">
        <v>83</v>
      </c>
      <c r="Z34" s="6"/>
      <c r="AA34" s="74" t="s">
        <v>510</v>
      </c>
    </row>
    <row r="35" spans="1:27" ht="16.5" thickBot="1">
      <c r="A35" s="227"/>
      <c r="B35" s="225"/>
      <c r="C35" s="216"/>
      <c r="D35" s="217"/>
      <c r="E35" s="216"/>
      <c r="F35" s="216"/>
      <c r="G35" s="216"/>
      <c r="H35" s="219"/>
      <c r="I35" s="219"/>
      <c r="J35" s="219"/>
      <c r="K35" s="219"/>
      <c r="L35" s="214"/>
      <c r="M35" s="213"/>
      <c r="N35" s="213"/>
      <c r="O35" s="219"/>
      <c r="P35" s="216"/>
      <c r="Q35" s="219"/>
      <c r="R35" s="216"/>
      <c r="S35" s="219"/>
      <c r="T35" s="219"/>
      <c r="U35" s="220"/>
      <c r="V35" s="219"/>
      <c r="W35" s="216"/>
      <c r="X35" s="219"/>
      <c r="Y35" s="43" t="s">
        <v>82</v>
      </c>
      <c r="Z35" s="44" t="s">
        <v>492</v>
      </c>
      <c r="AA35" s="80"/>
    </row>
    <row r="36" spans="1:27" ht="33.950000000000003" customHeight="1">
      <c r="A36" s="226" t="s">
        <v>15</v>
      </c>
      <c r="B36" s="229" t="s">
        <v>52</v>
      </c>
      <c r="C36" s="215" t="s">
        <v>75</v>
      </c>
      <c r="D36" s="215" t="s">
        <v>159</v>
      </c>
      <c r="E36" s="215" t="s">
        <v>42</v>
      </c>
      <c r="F36" s="215" t="s">
        <v>48</v>
      </c>
      <c r="G36" s="232" t="s">
        <v>36</v>
      </c>
      <c r="H36" s="218">
        <v>15</v>
      </c>
      <c r="I36" s="218">
        <v>22</v>
      </c>
      <c r="J36" s="218">
        <v>95</v>
      </c>
      <c r="K36" s="218">
        <v>1.78</v>
      </c>
      <c r="L36" s="212">
        <f>J36/(K36*K36)</f>
        <v>29.983587930816814</v>
      </c>
      <c r="M36" s="212" t="s">
        <v>675</v>
      </c>
      <c r="N36" s="212" t="s">
        <v>115</v>
      </c>
      <c r="O36" s="218">
        <v>4</v>
      </c>
      <c r="P36" s="215" t="s">
        <v>120</v>
      </c>
      <c r="Q36" s="218" t="s">
        <v>466</v>
      </c>
      <c r="R36" s="215" t="s">
        <v>120</v>
      </c>
      <c r="S36" s="218" t="s">
        <v>467</v>
      </c>
      <c r="T36" s="218" t="s">
        <v>120</v>
      </c>
      <c r="U36" s="218" t="s">
        <v>477</v>
      </c>
      <c r="V36" s="218" t="s">
        <v>156</v>
      </c>
      <c r="W36" s="215" t="s">
        <v>120</v>
      </c>
      <c r="X36" s="269" t="s">
        <v>156</v>
      </c>
      <c r="Y36" s="24" t="s">
        <v>592</v>
      </c>
      <c r="Z36" s="24" t="s">
        <v>495</v>
      </c>
      <c r="AA36" s="81" t="s">
        <v>518</v>
      </c>
    </row>
    <row r="37" spans="1:27" ht="33.950000000000003" customHeight="1">
      <c r="A37" s="227"/>
      <c r="B37" s="230"/>
      <c r="C37" s="216"/>
      <c r="D37" s="216"/>
      <c r="E37" s="216"/>
      <c r="F37" s="216"/>
      <c r="G37" s="233"/>
      <c r="H37" s="219"/>
      <c r="I37" s="219"/>
      <c r="J37" s="219"/>
      <c r="K37" s="219"/>
      <c r="L37" s="214"/>
      <c r="M37" s="214"/>
      <c r="N37" s="214"/>
      <c r="O37" s="219"/>
      <c r="P37" s="216"/>
      <c r="Q37" s="219"/>
      <c r="R37" s="216"/>
      <c r="S37" s="219"/>
      <c r="T37" s="219"/>
      <c r="U37" s="219"/>
      <c r="V37" s="219"/>
      <c r="W37" s="216"/>
      <c r="X37" s="270"/>
      <c r="Y37" s="6" t="s">
        <v>482</v>
      </c>
      <c r="Z37" s="6" t="s">
        <v>496</v>
      </c>
      <c r="AA37" s="82" t="s">
        <v>518</v>
      </c>
    </row>
    <row r="38" spans="1:27" ht="33.950000000000003" customHeight="1">
      <c r="A38" s="227"/>
      <c r="B38" s="230"/>
      <c r="C38" s="216"/>
      <c r="D38" s="216"/>
      <c r="E38" s="216"/>
      <c r="F38" s="216"/>
      <c r="G38" s="233"/>
      <c r="H38" s="219"/>
      <c r="I38" s="219"/>
      <c r="J38" s="219"/>
      <c r="K38" s="219"/>
      <c r="L38" s="214"/>
      <c r="M38" s="214"/>
      <c r="N38" s="214"/>
      <c r="O38" s="219"/>
      <c r="P38" s="216"/>
      <c r="Q38" s="219"/>
      <c r="R38" s="216"/>
      <c r="S38" s="219"/>
      <c r="T38" s="219"/>
      <c r="U38" s="219"/>
      <c r="V38" s="219"/>
      <c r="W38" s="216"/>
      <c r="X38" s="270"/>
      <c r="Y38" s="6" t="s">
        <v>73</v>
      </c>
      <c r="Z38" s="6" t="s">
        <v>497</v>
      </c>
      <c r="AA38" s="74"/>
    </row>
    <row r="39" spans="1:27" ht="33.950000000000003" customHeight="1">
      <c r="A39" s="227"/>
      <c r="B39" s="230"/>
      <c r="C39" s="216"/>
      <c r="D39" s="216"/>
      <c r="E39" s="216"/>
      <c r="F39" s="216"/>
      <c r="G39" s="233"/>
      <c r="H39" s="219"/>
      <c r="I39" s="219"/>
      <c r="J39" s="219"/>
      <c r="K39" s="219"/>
      <c r="L39" s="214"/>
      <c r="M39" s="214"/>
      <c r="N39" s="214"/>
      <c r="O39" s="219"/>
      <c r="P39" s="216"/>
      <c r="Q39" s="219"/>
      <c r="R39" s="216"/>
      <c r="S39" s="219"/>
      <c r="T39" s="219"/>
      <c r="U39" s="219"/>
      <c r="V39" s="219"/>
      <c r="W39" s="216"/>
      <c r="X39" s="271"/>
      <c r="Y39" s="6" t="s">
        <v>77</v>
      </c>
      <c r="Z39" s="6" t="s">
        <v>498</v>
      </c>
      <c r="AA39" s="82" t="s">
        <v>519</v>
      </c>
    </row>
    <row r="40" spans="1:27" ht="33.950000000000003" customHeight="1">
      <c r="A40" s="227"/>
      <c r="B40" s="230"/>
      <c r="C40" s="216"/>
      <c r="D40" s="216"/>
      <c r="E40" s="216"/>
      <c r="F40" s="216"/>
      <c r="G40" s="233"/>
      <c r="H40" s="219"/>
      <c r="I40" s="219"/>
      <c r="J40" s="219"/>
      <c r="K40" s="219"/>
      <c r="L40" s="214"/>
      <c r="M40" s="214"/>
      <c r="N40" s="214"/>
      <c r="O40" s="219"/>
      <c r="P40" s="216"/>
      <c r="Q40" s="219"/>
      <c r="R40" s="216"/>
      <c r="S40" s="219"/>
      <c r="T40" s="219"/>
      <c r="U40" s="219"/>
      <c r="V40" s="219"/>
      <c r="W40" s="216"/>
      <c r="X40" s="271"/>
      <c r="Y40" s="6" t="s">
        <v>77</v>
      </c>
      <c r="Z40" s="6" t="s">
        <v>499</v>
      </c>
      <c r="AA40" s="74" t="s">
        <v>518</v>
      </c>
    </row>
    <row r="41" spans="1:27" ht="33.950000000000003" customHeight="1" thickBot="1">
      <c r="A41" s="228"/>
      <c r="B41" s="231"/>
      <c r="C41" s="217"/>
      <c r="D41" s="217"/>
      <c r="E41" s="217"/>
      <c r="F41" s="217"/>
      <c r="G41" s="234"/>
      <c r="H41" s="220"/>
      <c r="I41" s="220"/>
      <c r="J41" s="220"/>
      <c r="K41" s="220"/>
      <c r="L41" s="213"/>
      <c r="M41" s="213"/>
      <c r="N41" s="213"/>
      <c r="O41" s="220"/>
      <c r="P41" s="217"/>
      <c r="Q41" s="220"/>
      <c r="R41" s="217"/>
      <c r="S41" s="220"/>
      <c r="T41" s="220"/>
      <c r="U41" s="220"/>
      <c r="V41" s="220"/>
      <c r="W41" s="217"/>
      <c r="X41" s="272"/>
      <c r="Y41" s="26" t="s">
        <v>80</v>
      </c>
      <c r="Z41" s="26" t="s">
        <v>500</v>
      </c>
      <c r="AA41" s="75" t="s">
        <v>520</v>
      </c>
    </row>
    <row r="42" spans="1:27" s="4" customFormat="1" ht="16.5" thickBot="1">
      <c r="A42" s="39" t="s">
        <v>33</v>
      </c>
      <c r="B42" s="40" t="s">
        <v>54</v>
      </c>
      <c r="C42" s="41" t="s">
        <v>75</v>
      </c>
      <c r="D42" s="10" t="s">
        <v>59</v>
      </c>
      <c r="E42" s="10" t="s">
        <v>42</v>
      </c>
      <c r="F42" s="10" t="s">
        <v>48</v>
      </c>
      <c r="G42" s="25" t="s">
        <v>36</v>
      </c>
      <c r="H42" s="11">
        <v>34</v>
      </c>
      <c r="I42" s="47">
        <v>34</v>
      </c>
      <c r="J42" s="11">
        <v>77</v>
      </c>
      <c r="K42" s="11">
        <v>1.9</v>
      </c>
      <c r="L42" s="12">
        <f t="shared" si="1"/>
        <v>21.329639889196677</v>
      </c>
      <c r="M42" s="12" t="s">
        <v>676</v>
      </c>
      <c r="N42" s="12" t="s">
        <v>115</v>
      </c>
      <c r="O42" s="11">
        <v>0.17</v>
      </c>
      <c r="P42" s="11" t="s">
        <v>156</v>
      </c>
      <c r="Q42" s="11" t="s">
        <v>32</v>
      </c>
      <c r="R42" s="11" t="s">
        <v>120</v>
      </c>
      <c r="S42" s="45" t="s">
        <v>470</v>
      </c>
      <c r="T42" s="11" t="s">
        <v>156</v>
      </c>
      <c r="U42" s="11"/>
      <c r="V42" s="11" t="s">
        <v>32</v>
      </c>
      <c r="W42" s="11" t="s">
        <v>156</v>
      </c>
      <c r="X42" s="11" t="s">
        <v>156</v>
      </c>
      <c r="Y42" s="11"/>
      <c r="Z42" s="11"/>
      <c r="AA42" s="83"/>
    </row>
    <row r="43" spans="1:27" s="4" customFormat="1">
      <c r="A43" s="238" t="s">
        <v>56</v>
      </c>
      <c r="B43" s="235" t="s">
        <v>55</v>
      </c>
      <c r="C43" s="221" t="s">
        <v>75</v>
      </c>
      <c r="D43" s="215" t="s">
        <v>66</v>
      </c>
      <c r="E43" s="215" t="s">
        <v>60</v>
      </c>
      <c r="F43" s="215" t="s">
        <v>48</v>
      </c>
      <c r="G43" s="232" t="s">
        <v>36</v>
      </c>
      <c r="H43" s="218">
        <v>7</v>
      </c>
      <c r="I43" s="241">
        <v>11</v>
      </c>
      <c r="J43" s="218">
        <v>90</v>
      </c>
      <c r="K43" s="218">
        <v>1.5</v>
      </c>
      <c r="L43" s="215">
        <f t="shared" si="1"/>
        <v>40</v>
      </c>
      <c r="M43" s="215" t="s">
        <v>675</v>
      </c>
      <c r="N43" s="215" t="s">
        <v>115</v>
      </c>
      <c r="O43" s="218">
        <v>2</v>
      </c>
      <c r="P43" s="215" t="s">
        <v>120</v>
      </c>
      <c r="Q43" s="218" t="s">
        <v>461</v>
      </c>
      <c r="R43" s="215" t="s">
        <v>120</v>
      </c>
      <c r="S43" s="218" t="s">
        <v>32</v>
      </c>
      <c r="T43" s="218" t="s">
        <v>156</v>
      </c>
      <c r="U43" s="218"/>
      <c r="V43" s="218" t="s">
        <v>156</v>
      </c>
      <c r="W43" s="215" t="s">
        <v>120</v>
      </c>
      <c r="X43" s="218" t="s">
        <v>156</v>
      </c>
      <c r="Y43" s="24" t="s">
        <v>77</v>
      </c>
      <c r="Z43" s="24" t="s">
        <v>501</v>
      </c>
      <c r="AA43" s="73" t="s">
        <v>521</v>
      </c>
    </row>
    <row r="44" spans="1:27" s="4" customFormat="1">
      <c r="A44" s="239"/>
      <c r="B44" s="236"/>
      <c r="C44" s="222"/>
      <c r="D44" s="216"/>
      <c r="E44" s="216"/>
      <c r="F44" s="216"/>
      <c r="G44" s="233"/>
      <c r="H44" s="219"/>
      <c r="I44" s="242"/>
      <c r="J44" s="219"/>
      <c r="K44" s="219"/>
      <c r="L44" s="216"/>
      <c r="M44" s="216"/>
      <c r="N44" s="216"/>
      <c r="O44" s="219"/>
      <c r="P44" s="216"/>
      <c r="Q44" s="219"/>
      <c r="R44" s="216"/>
      <c r="S44" s="219"/>
      <c r="T44" s="219"/>
      <c r="U44" s="219"/>
      <c r="V44" s="219"/>
      <c r="W44" s="216"/>
      <c r="X44" s="219"/>
      <c r="Y44" s="5" t="s">
        <v>78</v>
      </c>
      <c r="Z44" s="6" t="s">
        <v>492</v>
      </c>
      <c r="AA44" s="82" t="s">
        <v>517</v>
      </c>
    </row>
    <row r="45" spans="1:27" s="4" customFormat="1">
      <c r="A45" s="239"/>
      <c r="B45" s="236"/>
      <c r="C45" s="222"/>
      <c r="D45" s="216"/>
      <c r="E45" s="216"/>
      <c r="F45" s="216"/>
      <c r="G45" s="233"/>
      <c r="H45" s="219"/>
      <c r="I45" s="242"/>
      <c r="J45" s="219"/>
      <c r="K45" s="219"/>
      <c r="L45" s="216"/>
      <c r="M45" s="216"/>
      <c r="N45" s="216"/>
      <c r="O45" s="219"/>
      <c r="P45" s="216"/>
      <c r="Q45" s="219"/>
      <c r="R45" s="216"/>
      <c r="S45" s="219"/>
      <c r="T45" s="219"/>
      <c r="U45" s="219"/>
      <c r="V45" s="219"/>
      <c r="W45" s="216"/>
      <c r="X45" s="219"/>
      <c r="Y45" s="5" t="s">
        <v>79</v>
      </c>
      <c r="Z45" s="6" t="s">
        <v>492</v>
      </c>
      <c r="AA45" s="82" t="s">
        <v>522</v>
      </c>
    </row>
    <row r="46" spans="1:27" s="4" customFormat="1" ht="16.5" thickBot="1">
      <c r="A46" s="240"/>
      <c r="B46" s="237"/>
      <c r="C46" s="223"/>
      <c r="D46" s="217"/>
      <c r="E46" s="217"/>
      <c r="F46" s="217"/>
      <c r="G46" s="234"/>
      <c r="H46" s="220"/>
      <c r="I46" s="243"/>
      <c r="J46" s="220"/>
      <c r="K46" s="220"/>
      <c r="L46" s="217"/>
      <c r="M46" s="217"/>
      <c r="N46" s="217"/>
      <c r="O46" s="220"/>
      <c r="P46" s="217"/>
      <c r="Q46" s="220"/>
      <c r="R46" s="217"/>
      <c r="S46" s="220"/>
      <c r="T46" s="220"/>
      <c r="U46" s="220"/>
      <c r="V46" s="220"/>
      <c r="W46" s="217"/>
      <c r="X46" s="220"/>
      <c r="Y46" s="13" t="s">
        <v>483</v>
      </c>
      <c r="Z46" s="26" t="s">
        <v>484</v>
      </c>
      <c r="AA46" s="79"/>
    </row>
    <row r="47" spans="1:27" ht="63.75" thickBot="1">
      <c r="A47" s="37" t="s">
        <v>71</v>
      </c>
      <c r="B47" s="38" t="s">
        <v>72</v>
      </c>
      <c r="C47" s="14" t="s">
        <v>74</v>
      </c>
      <c r="D47" s="16" t="s">
        <v>84</v>
      </c>
      <c r="E47" s="16" t="s">
        <v>656</v>
      </c>
      <c r="F47" s="14" t="s">
        <v>48</v>
      </c>
      <c r="G47" s="15" t="s">
        <v>36</v>
      </c>
      <c r="H47" s="16">
        <v>14.5</v>
      </c>
      <c r="I47" s="16">
        <v>22</v>
      </c>
      <c r="J47" s="16">
        <v>78.3</v>
      </c>
      <c r="K47" s="16">
        <v>1.57</v>
      </c>
      <c r="L47" s="18">
        <f t="shared" si="1"/>
        <v>31.765994563673981</v>
      </c>
      <c r="M47" s="18" t="s">
        <v>675</v>
      </c>
      <c r="N47" s="18" t="s">
        <v>115</v>
      </c>
      <c r="O47" s="16">
        <v>0</v>
      </c>
      <c r="P47" s="14" t="s">
        <v>120</v>
      </c>
      <c r="Q47" s="16" t="s">
        <v>464</v>
      </c>
      <c r="R47" s="14" t="s">
        <v>120</v>
      </c>
      <c r="S47" s="16" t="s">
        <v>464</v>
      </c>
      <c r="T47" s="16" t="s">
        <v>156</v>
      </c>
      <c r="U47" s="16"/>
      <c r="V47" s="16" t="s">
        <v>156</v>
      </c>
      <c r="W47" s="14" t="s">
        <v>156</v>
      </c>
      <c r="X47" s="16" t="s">
        <v>156</v>
      </c>
      <c r="Y47" s="14"/>
      <c r="Z47" s="14"/>
      <c r="AA47" s="72"/>
    </row>
    <row r="48" spans="1:27" ht="16.5" thickBot="1">
      <c r="A48" s="119" t="s">
        <v>148</v>
      </c>
      <c r="B48" s="117" t="s">
        <v>149</v>
      </c>
      <c r="C48" s="117" t="s">
        <v>75</v>
      </c>
      <c r="D48" s="118" t="s">
        <v>161</v>
      </c>
      <c r="E48" s="122" t="s">
        <v>313</v>
      </c>
      <c r="F48" s="113" t="s">
        <v>49</v>
      </c>
      <c r="G48" s="116" t="s">
        <v>36</v>
      </c>
      <c r="H48" s="123">
        <v>9</v>
      </c>
      <c r="I48" s="114">
        <v>9</v>
      </c>
      <c r="J48" s="114">
        <v>33</v>
      </c>
      <c r="K48" s="123">
        <v>1.32</v>
      </c>
      <c r="L48" s="115">
        <f t="shared" si="1"/>
        <v>18.939393939393938</v>
      </c>
      <c r="M48" s="124" t="s">
        <v>676</v>
      </c>
      <c r="N48" s="12" t="s">
        <v>115</v>
      </c>
      <c r="O48" s="124">
        <v>4</v>
      </c>
      <c r="P48" s="114" t="s">
        <v>156</v>
      </c>
      <c r="Q48" s="123" t="s">
        <v>32</v>
      </c>
      <c r="R48" s="114" t="s">
        <v>156</v>
      </c>
      <c r="S48" s="16" t="s">
        <v>32</v>
      </c>
      <c r="T48" s="127" t="s">
        <v>156</v>
      </c>
      <c r="U48" s="16"/>
      <c r="V48" s="16" t="s">
        <v>156</v>
      </c>
      <c r="W48" s="14" t="s">
        <v>120</v>
      </c>
      <c r="X48" s="16" t="s">
        <v>156</v>
      </c>
      <c r="Y48" s="14" t="s">
        <v>77</v>
      </c>
      <c r="Z48" s="122" t="s">
        <v>485</v>
      </c>
      <c r="AA48" s="125" t="s">
        <v>523</v>
      </c>
    </row>
    <row r="49" spans="1:27" ht="31.5">
      <c r="A49" s="238" t="s">
        <v>651</v>
      </c>
      <c r="B49" s="273" t="s">
        <v>652</v>
      </c>
      <c r="C49" s="276" t="s">
        <v>74</v>
      </c>
      <c r="D49" s="235" t="s">
        <v>654</v>
      </c>
      <c r="E49" s="235" t="s">
        <v>655</v>
      </c>
      <c r="F49" s="215" t="s">
        <v>48</v>
      </c>
      <c r="G49" s="232" t="s">
        <v>36</v>
      </c>
      <c r="H49" s="218">
        <v>12</v>
      </c>
      <c r="I49" s="218">
        <v>18.170000000000002</v>
      </c>
      <c r="J49" s="218">
        <v>96.9</v>
      </c>
      <c r="K49" s="218">
        <v>1.63</v>
      </c>
      <c r="L49" s="212">
        <f>J49/(K49*K49)</f>
        <v>36.471075313335092</v>
      </c>
      <c r="M49" s="212" t="s">
        <v>675</v>
      </c>
      <c r="N49" s="214" t="s">
        <v>115</v>
      </c>
      <c r="O49" s="218">
        <v>5</v>
      </c>
      <c r="P49" s="215" t="s">
        <v>120</v>
      </c>
      <c r="Q49" s="218" t="s">
        <v>661</v>
      </c>
      <c r="R49" s="215" t="s">
        <v>156</v>
      </c>
      <c r="S49" s="218" t="s">
        <v>32</v>
      </c>
      <c r="T49" s="218" t="s">
        <v>120</v>
      </c>
      <c r="U49" s="218" t="s">
        <v>473</v>
      </c>
      <c r="V49" s="218" t="s">
        <v>156</v>
      </c>
      <c r="W49" s="215" t="s">
        <v>120</v>
      </c>
      <c r="X49" s="218" t="s">
        <v>156</v>
      </c>
      <c r="Y49" s="9" t="s">
        <v>657</v>
      </c>
      <c r="Z49" s="24"/>
      <c r="AA49" s="128"/>
    </row>
    <row r="50" spans="1:27">
      <c r="A50" s="239"/>
      <c r="B50" s="274"/>
      <c r="C50" s="277"/>
      <c r="D50" s="236"/>
      <c r="E50" s="236"/>
      <c r="F50" s="216"/>
      <c r="G50" s="233"/>
      <c r="H50" s="219"/>
      <c r="I50" s="219"/>
      <c r="J50" s="219"/>
      <c r="K50" s="219"/>
      <c r="L50" s="214"/>
      <c r="M50" s="214"/>
      <c r="N50" s="214"/>
      <c r="O50" s="219"/>
      <c r="P50" s="216"/>
      <c r="Q50" s="219"/>
      <c r="R50" s="216"/>
      <c r="S50" s="219"/>
      <c r="T50" s="219"/>
      <c r="U50" s="219"/>
      <c r="V50" s="219"/>
      <c r="W50" s="216"/>
      <c r="X50" s="219"/>
      <c r="Y50" s="6" t="s">
        <v>658</v>
      </c>
      <c r="Z50" s="6" t="s">
        <v>659</v>
      </c>
      <c r="AA50" s="129"/>
    </row>
    <row r="51" spans="1:27">
      <c r="A51" s="239"/>
      <c r="B51" s="274"/>
      <c r="C51" s="277"/>
      <c r="D51" s="236"/>
      <c r="E51" s="236"/>
      <c r="F51" s="216"/>
      <c r="G51" s="233"/>
      <c r="H51" s="219"/>
      <c r="I51" s="219"/>
      <c r="J51" s="219"/>
      <c r="K51" s="219"/>
      <c r="L51" s="214"/>
      <c r="M51" s="214"/>
      <c r="N51" s="214"/>
      <c r="O51" s="219"/>
      <c r="P51" s="216"/>
      <c r="Q51" s="219"/>
      <c r="R51" s="216"/>
      <c r="S51" s="219"/>
      <c r="T51" s="219"/>
      <c r="U51" s="219"/>
      <c r="V51" s="219"/>
      <c r="W51" s="216"/>
      <c r="X51" s="219"/>
      <c r="Y51" s="6" t="s">
        <v>95</v>
      </c>
      <c r="Z51" s="6"/>
      <c r="AA51" s="129" t="s">
        <v>660</v>
      </c>
    </row>
    <row r="52" spans="1:27" ht="16.5" thickBot="1">
      <c r="A52" s="240"/>
      <c r="B52" s="275"/>
      <c r="C52" s="278"/>
      <c r="D52" s="237"/>
      <c r="E52" s="237"/>
      <c r="F52" s="217"/>
      <c r="G52" s="234"/>
      <c r="H52" s="220"/>
      <c r="I52" s="220"/>
      <c r="J52" s="220"/>
      <c r="K52" s="220"/>
      <c r="L52" s="213"/>
      <c r="M52" s="213"/>
      <c r="N52" s="213"/>
      <c r="O52" s="220"/>
      <c r="P52" s="217"/>
      <c r="Q52" s="220"/>
      <c r="R52" s="217"/>
      <c r="S52" s="220"/>
      <c r="T52" s="220"/>
      <c r="U52" s="220"/>
      <c r="V52" s="220"/>
      <c r="W52" s="217"/>
      <c r="X52" s="220"/>
      <c r="Y52" s="10" t="s">
        <v>82</v>
      </c>
      <c r="Z52" s="10"/>
      <c r="AA52" s="126"/>
    </row>
    <row r="53" spans="1:27">
      <c r="N53" s="169"/>
    </row>
    <row r="54" spans="1:27">
      <c r="N54" s="168"/>
    </row>
    <row r="55" spans="1:27">
      <c r="N55" s="170"/>
    </row>
    <row r="56" spans="1:27">
      <c r="N56" s="168"/>
    </row>
    <row r="57" spans="1:27">
      <c r="N57" s="168"/>
    </row>
    <row r="58" spans="1:27">
      <c r="N58" s="168"/>
    </row>
    <row r="59" spans="1:27">
      <c r="N59" s="168"/>
    </row>
    <row r="60" spans="1:27">
      <c r="N60" s="168"/>
    </row>
    <row r="61" spans="1:27">
      <c r="N61" s="168"/>
    </row>
    <row r="62" spans="1:27">
      <c r="N62" s="168"/>
    </row>
    <row r="63" spans="1:27">
      <c r="N63" s="168"/>
    </row>
    <row r="64" spans="1:27">
      <c r="N64" s="168"/>
    </row>
    <row r="65" spans="14:14">
      <c r="N65" s="168"/>
    </row>
    <row r="66" spans="14:14">
      <c r="N66" s="168"/>
    </row>
    <row r="67" spans="14:14">
      <c r="N67" s="168"/>
    </row>
    <row r="68" spans="14:14">
      <c r="N68"/>
    </row>
    <row r="69" spans="14:14">
      <c r="N69"/>
    </row>
    <row r="70" spans="14:14">
      <c r="N70"/>
    </row>
    <row r="71" spans="14:14">
      <c r="N71"/>
    </row>
    <row r="72" spans="14:14">
      <c r="N72"/>
    </row>
    <row r="73" spans="14:14">
      <c r="N73"/>
    </row>
    <row r="74" spans="14:14">
      <c r="N74"/>
    </row>
  </sheetData>
  <mergeCells count="239">
    <mergeCell ref="U49:U52"/>
    <mergeCell ref="V49:V52"/>
    <mergeCell ref="W49:W52"/>
    <mergeCell ref="X49:X52"/>
    <mergeCell ref="J49:J52"/>
    <mergeCell ref="K49:K52"/>
    <mergeCell ref="L49:L52"/>
    <mergeCell ref="O49:O52"/>
    <mergeCell ref="P49:P52"/>
    <mergeCell ref="Q49:Q52"/>
    <mergeCell ref="R49:R52"/>
    <mergeCell ref="S49:S52"/>
    <mergeCell ref="T49:T52"/>
    <mergeCell ref="N49:N52"/>
    <mergeCell ref="A49:A52"/>
    <mergeCell ref="B49:B52"/>
    <mergeCell ref="C49:C52"/>
    <mergeCell ref="D49:D52"/>
    <mergeCell ref="E49:E52"/>
    <mergeCell ref="F49:F52"/>
    <mergeCell ref="G49:G52"/>
    <mergeCell ref="H49:H52"/>
    <mergeCell ref="I49:I52"/>
    <mergeCell ref="X36:X41"/>
    <mergeCell ref="T36:T41"/>
    <mergeCell ref="S36:S41"/>
    <mergeCell ref="R36:R41"/>
    <mergeCell ref="Q36:Q41"/>
    <mergeCell ref="P36:P41"/>
    <mergeCell ref="O36:O41"/>
    <mergeCell ref="L36:L41"/>
    <mergeCell ref="K36:K41"/>
    <mergeCell ref="U36:U41"/>
    <mergeCell ref="N36:N41"/>
    <mergeCell ref="G43:G46"/>
    <mergeCell ref="F43:F46"/>
    <mergeCell ref="E43:E46"/>
    <mergeCell ref="R43:R46"/>
    <mergeCell ref="Q43:Q46"/>
    <mergeCell ref="P43:P46"/>
    <mergeCell ref="A6:A9"/>
    <mergeCell ref="B6:B9"/>
    <mergeCell ref="C6:C9"/>
    <mergeCell ref="B11:B15"/>
    <mergeCell ref="A11:A15"/>
    <mergeCell ref="E11:E15"/>
    <mergeCell ref="D11:D15"/>
    <mergeCell ref="C11:C15"/>
    <mergeCell ref="D6:D9"/>
    <mergeCell ref="E6:E9"/>
    <mergeCell ref="F6:F9"/>
    <mergeCell ref="G6:G9"/>
    <mergeCell ref="H6:H9"/>
    <mergeCell ref="I6:I9"/>
    <mergeCell ref="R6:R9"/>
    <mergeCell ref="Q6:Q9"/>
    <mergeCell ref="K6:K9"/>
    <mergeCell ref="G11:G15"/>
    <mergeCell ref="U6:U9"/>
    <mergeCell ref="X19:X21"/>
    <mergeCell ref="W19:W21"/>
    <mergeCell ref="V19:V21"/>
    <mergeCell ref="T19:T21"/>
    <mergeCell ref="S19:S21"/>
    <mergeCell ref="R19:R21"/>
    <mergeCell ref="Q19:Q21"/>
    <mergeCell ref="M6:M9"/>
    <mergeCell ref="M11:M15"/>
    <mergeCell ref="M19:M21"/>
    <mergeCell ref="X6:X9"/>
    <mergeCell ref="W6:W9"/>
    <mergeCell ref="V6:V9"/>
    <mergeCell ref="T6:T9"/>
    <mergeCell ref="S6:S9"/>
    <mergeCell ref="P6:P9"/>
    <mergeCell ref="N6:N9"/>
    <mergeCell ref="N11:N15"/>
    <mergeCell ref="N19:N21"/>
    <mergeCell ref="F11:F15"/>
    <mergeCell ref="O11:O15"/>
    <mergeCell ref="L11:L15"/>
    <mergeCell ref="K11:K15"/>
    <mergeCell ref="J11:J15"/>
    <mergeCell ref="I11:I15"/>
    <mergeCell ref="H11:H15"/>
    <mergeCell ref="W11:W15"/>
    <mergeCell ref="V11:V15"/>
    <mergeCell ref="T11:T15"/>
    <mergeCell ref="S11:S15"/>
    <mergeCell ref="R11:R15"/>
    <mergeCell ref="Q11:Q15"/>
    <mergeCell ref="P11:P15"/>
    <mergeCell ref="L6:L9"/>
    <mergeCell ref="O6:O9"/>
    <mergeCell ref="J6:J9"/>
    <mergeCell ref="B19:B21"/>
    <mergeCell ref="A19:A21"/>
    <mergeCell ref="E19:E21"/>
    <mergeCell ref="X11:X15"/>
    <mergeCell ref="X22:X24"/>
    <mergeCell ref="W22:W24"/>
    <mergeCell ref="V22:V24"/>
    <mergeCell ref="T22:T24"/>
    <mergeCell ref="S22:S24"/>
    <mergeCell ref="R22:R24"/>
    <mergeCell ref="H19:H21"/>
    <mergeCell ref="G19:G21"/>
    <mergeCell ref="F19:F21"/>
    <mergeCell ref="U19:U21"/>
    <mergeCell ref="U22:U24"/>
    <mergeCell ref="D19:D21"/>
    <mergeCell ref="C19:C21"/>
    <mergeCell ref="P19:P21"/>
    <mergeCell ref="O19:O21"/>
    <mergeCell ref="L19:L21"/>
    <mergeCell ref="K19:K21"/>
    <mergeCell ref="J19:J21"/>
    <mergeCell ref="I19:I21"/>
    <mergeCell ref="C22:C24"/>
    <mergeCell ref="B22:B24"/>
    <mergeCell ref="A22:A24"/>
    <mergeCell ref="X28:X31"/>
    <mergeCell ref="X26:X27"/>
    <mergeCell ref="W26:W27"/>
    <mergeCell ref="W28:W31"/>
    <mergeCell ref="V26:V27"/>
    <mergeCell ref="I22:I24"/>
    <mergeCell ref="H22:H24"/>
    <mergeCell ref="G22:G24"/>
    <mergeCell ref="F22:F24"/>
    <mergeCell ref="E22:E24"/>
    <mergeCell ref="D22:D24"/>
    <mergeCell ref="Q22:Q24"/>
    <mergeCell ref="P22:P24"/>
    <mergeCell ref="O22:O24"/>
    <mergeCell ref="L22:L24"/>
    <mergeCell ref="K22:K24"/>
    <mergeCell ref="J22:J24"/>
    <mergeCell ref="V28:V31"/>
    <mergeCell ref="T26:T27"/>
    <mergeCell ref="T28:T31"/>
    <mergeCell ref="S28:S31"/>
    <mergeCell ref="S26:S27"/>
    <mergeCell ref="U28:U31"/>
    <mergeCell ref="U26:U27"/>
    <mergeCell ref="C28:C31"/>
    <mergeCell ref="B28:B31"/>
    <mergeCell ref="A28:A31"/>
    <mergeCell ref="A26:A27"/>
    <mergeCell ref="B26:B27"/>
    <mergeCell ref="C26:C27"/>
    <mergeCell ref="R26:R27"/>
    <mergeCell ref="R28:R31"/>
    <mergeCell ref="F26:F27"/>
    <mergeCell ref="F28:F31"/>
    <mergeCell ref="E28:E31"/>
    <mergeCell ref="E26:E27"/>
    <mergeCell ref="D26:D27"/>
    <mergeCell ref="D28:D31"/>
    <mergeCell ref="I26:I27"/>
    <mergeCell ref="I28:I31"/>
    <mergeCell ref="H26:H27"/>
    <mergeCell ref="L26:L27"/>
    <mergeCell ref="L28:L31"/>
    <mergeCell ref="K26:K27"/>
    <mergeCell ref="K28:K31"/>
    <mergeCell ref="J28:J31"/>
    <mergeCell ref="H28:H31"/>
    <mergeCell ref="G28:G31"/>
    <mergeCell ref="G26:G27"/>
    <mergeCell ref="J26:J27"/>
    <mergeCell ref="Q26:Q27"/>
    <mergeCell ref="Q28:Q31"/>
    <mergeCell ref="P28:P31"/>
    <mergeCell ref="P26:P27"/>
    <mergeCell ref="O26:O27"/>
    <mergeCell ref="O28:O31"/>
    <mergeCell ref="N28:N31"/>
    <mergeCell ref="N26:N27"/>
    <mergeCell ref="X43:X46"/>
    <mergeCell ref="W43:W46"/>
    <mergeCell ref="V43:V46"/>
    <mergeCell ref="T43:T46"/>
    <mergeCell ref="S43:S46"/>
    <mergeCell ref="I32:I35"/>
    <mergeCell ref="H32:H35"/>
    <mergeCell ref="G32:G35"/>
    <mergeCell ref="F32:F35"/>
    <mergeCell ref="Q32:Q35"/>
    <mergeCell ref="P32:P35"/>
    <mergeCell ref="O32:O35"/>
    <mergeCell ref="L32:L35"/>
    <mergeCell ref="K32:K35"/>
    <mergeCell ref="J32:J35"/>
    <mergeCell ref="X32:X35"/>
    <mergeCell ref="W32:W35"/>
    <mergeCell ref="V32:V35"/>
    <mergeCell ref="T32:T35"/>
    <mergeCell ref="S32:S35"/>
    <mergeCell ref="U32:U35"/>
    <mergeCell ref="U43:U46"/>
    <mergeCell ref="V36:V41"/>
    <mergeCell ref="W36:W41"/>
    <mergeCell ref="K43:K46"/>
    <mergeCell ref="C32:C35"/>
    <mergeCell ref="R32:R35"/>
    <mergeCell ref="D43:D46"/>
    <mergeCell ref="C43:C46"/>
    <mergeCell ref="B32:B35"/>
    <mergeCell ref="A32:A35"/>
    <mergeCell ref="E32:E35"/>
    <mergeCell ref="D32:D35"/>
    <mergeCell ref="A36:A41"/>
    <mergeCell ref="B36:B41"/>
    <mergeCell ref="C36:C41"/>
    <mergeCell ref="J36:J41"/>
    <mergeCell ref="I36:I41"/>
    <mergeCell ref="G36:G41"/>
    <mergeCell ref="H36:H41"/>
    <mergeCell ref="F36:F41"/>
    <mergeCell ref="E36:E41"/>
    <mergeCell ref="D36:D41"/>
    <mergeCell ref="B43:B46"/>
    <mergeCell ref="A43:A46"/>
    <mergeCell ref="J43:J46"/>
    <mergeCell ref="I43:I46"/>
    <mergeCell ref="H43:H46"/>
    <mergeCell ref="M22:M24"/>
    <mergeCell ref="M26:M27"/>
    <mergeCell ref="M28:M31"/>
    <mergeCell ref="M32:M35"/>
    <mergeCell ref="M36:M41"/>
    <mergeCell ref="M43:M46"/>
    <mergeCell ref="M49:M52"/>
    <mergeCell ref="O43:O46"/>
    <mergeCell ref="L43:L46"/>
    <mergeCell ref="N22:N24"/>
    <mergeCell ref="N32:N35"/>
    <mergeCell ref="N43:N46"/>
  </mergeCells>
  <phoneticPr fontId="4" type="noConversion"/>
  <conditionalFormatting sqref="D5">
    <cfRule type="duplicateValues" dxfId="23" priority="12"/>
    <cfRule type="duplicateValues" dxfId="22" priority="13"/>
  </conditionalFormatting>
  <conditionalFormatting sqref="D43">
    <cfRule type="duplicateValues" dxfId="21" priority="27"/>
  </conditionalFormatting>
  <conditionalFormatting sqref="H3:H6 J3:L6 O3:O6 H10:H11 J10:L11 O10:O11 H16:H19 J16:L19 O16:O19">
    <cfRule type="containsBlanks" dxfId="20" priority="10">
      <formula>LEN(TRIM(H3))=0</formula>
    </cfRule>
  </conditionalFormatting>
  <conditionalFormatting sqref="H22 L22 O22 H25:H26 J25:L26 O25:O26 H28 J28:M28 O28 H32 J32:L32 O32 H36 J36:L36 O36 H42 J42:L43 O42:O43 H47 J47:L47 O47 L48">
    <cfRule type="containsBlanks" dxfId="19" priority="21">
      <formula>LEN(TRIM(H22))=0</formula>
    </cfRule>
  </conditionalFormatting>
  <conditionalFormatting sqref="L10:L11 L16:L19 L47:L49 L53:N1048576">
    <cfRule type="containsText" dxfId="18" priority="11" operator="containsText" text="DIV">
      <formula>NOT(ISERROR(SEARCH("DIV",L10)))</formula>
    </cfRule>
  </conditionalFormatting>
  <conditionalFormatting sqref="L22 L25:L26 L28:M28 L32 L36 L42:L43">
    <cfRule type="containsText" dxfId="17" priority="23" operator="containsText" text="DIV">
      <formula>NOT(ISERROR(SEARCH("DIV",L22)))</formula>
    </cfRule>
  </conditionalFormatting>
  <conditionalFormatting sqref="L2:N2 L3:L6">
    <cfRule type="containsText" dxfId="16" priority="1" operator="containsText" text="DIV">
      <formula>NOT(ISERROR(SEARCH("DIV",L2)))</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105"/>
  <sheetViews>
    <sheetView zoomScale="80" zoomScaleNormal="80" workbookViewId="0">
      <selection activeCell="A2" sqref="A2"/>
    </sheetView>
  </sheetViews>
  <sheetFormatPr baseColWidth="10" defaultColWidth="10.875" defaultRowHeight="14.25"/>
  <cols>
    <col min="1" max="1" width="30.625" style="60" bestFit="1" customWidth="1"/>
    <col min="2" max="2" width="25.875" style="60" bestFit="1" customWidth="1"/>
    <col min="3" max="3" width="34.625" style="60" bestFit="1" customWidth="1"/>
    <col min="4" max="4" width="16.875" style="60" bestFit="1" customWidth="1"/>
    <col min="5" max="5" width="17.625" style="60" bestFit="1" customWidth="1"/>
    <col min="6" max="6" width="22.625" style="60" bestFit="1" customWidth="1"/>
    <col min="7" max="7" width="20.125" style="60" bestFit="1" customWidth="1"/>
    <col min="8" max="8" width="24.125" style="59" customWidth="1"/>
    <col min="9" max="9" width="14.125" style="60" bestFit="1" customWidth="1"/>
    <col min="10" max="16384" width="10.875" style="60"/>
  </cols>
  <sheetData>
    <row r="1" spans="1:9" s="130" customFormat="1" ht="15">
      <c r="A1" s="130" t="s">
        <v>1047</v>
      </c>
    </row>
    <row r="2" spans="1:9" ht="15">
      <c r="A2" s="57" t="s">
        <v>299</v>
      </c>
      <c r="B2" s="57" t="s">
        <v>300</v>
      </c>
      <c r="C2" s="58" t="s">
        <v>301</v>
      </c>
      <c r="D2" s="57" t="s">
        <v>302</v>
      </c>
      <c r="E2" s="57" t="s">
        <v>303</v>
      </c>
      <c r="F2" s="57" t="s">
        <v>664</v>
      </c>
      <c r="G2" s="57" t="s">
        <v>30</v>
      </c>
      <c r="H2" s="59" t="s">
        <v>31</v>
      </c>
      <c r="I2" s="60" t="s">
        <v>304</v>
      </c>
    </row>
    <row r="3" spans="1:9" s="90" customFormat="1" ht="15.75">
      <c r="A3" s="103" t="s">
        <v>16</v>
      </c>
      <c r="B3" s="104" t="s">
        <v>248</v>
      </c>
      <c r="C3" s="105" t="s">
        <v>249</v>
      </c>
      <c r="D3" s="105" t="s">
        <v>46</v>
      </c>
      <c r="E3" s="105" t="s">
        <v>374</v>
      </c>
      <c r="F3" s="105" t="s">
        <v>666</v>
      </c>
      <c r="G3" s="106" t="s">
        <v>164</v>
      </c>
      <c r="H3" s="107" t="s">
        <v>36</v>
      </c>
      <c r="I3" s="104" t="s">
        <v>166</v>
      </c>
    </row>
    <row r="4" spans="1:9" s="90" customFormat="1" ht="15.75">
      <c r="A4" s="103" t="s">
        <v>346</v>
      </c>
      <c r="B4" s="105" t="s">
        <v>174</v>
      </c>
      <c r="C4" s="105" t="s">
        <v>305</v>
      </c>
      <c r="D4" s="105" t="s">
        <v>65</v>
      </c>
      <c r="E4" s="105" t="s">
        <v>375</v>
      </c>
      <c r="F4" s="105" t="s">
        <v>666</v>
      </c>
      <c r="G4" s="106" t="s">
        <v>164</v>
      </c>
      <c r="H4" s="107" t="s">
        <v>36</v>
      </c>
      <c r="I4" s="104" t="s">
        <v>166</v>
      </c>
    </row>
    <row r="5" spans="1:9" s="90" customFormat="1" ht="15.75">
      <c r="A5" s="103" t="s">
        <v>347</v>
      </c>
      <c r="B5" s="105" t="s">
        <v>229</v>
      </c>
      <c r="C5" s="108" t="s">
        <v>230</v>
      </c>
      <c r="D5" s="105" t="s">
        <v>42</v>
      </c>
      <c r="E5" s="108" t="s">
        <v>376</v>
      </c>
      <c r="F5" s="108" t="s">
        <v>665</v>
      </c>
      <c r="G5" s="106" t="s">
        <v>164</v>
      </c>
      <c r="H5" s="107" t="s">
        <v>36</v>
      </c>
      <c r="I5" s="104" t="s">
        <v>166</v>
      </c>
    </row>
    <row r="6" spans="1:9" s="90" customFormat="1" ht="15.75">
      <c r="A6" s="103" t="s">
        <v>348</v>
      </c>
      <c r="B6" s="105" t="s">
        <v>171</v>
      </c>
      <c r="C6" s="105" t="s">
        <v>172</v>
      </c>
      <c r="D6" s="105" t="s">
        <v>173</v>
      </c>
      <c r="E6" s="105" t="s">
        <v>356</v>
      </c>
      <c r="F6" s="105" t="s">
        <v>666</v>
      </c>
      <c r="G6" s="106" t="s">
        <v>170</v>
      </c>
      <c r="H6" s="107" t="s">
        <v>36</v>
      </c>
      <c r="I6" s="104" t="s">
        <v>166</v>
      </c>
    </row>
    <row r="7" spans="1:9" s="90" customFormat="1" ht="15.75">
      <c r="A7" s="103" t="s">
        <v>349</v>
      </c>
      <c r="B7" s="105" t="s">
        <v>171</v>
      </c>
      <c r="C7" s="105" t="s">
        <v>210</v>
      </c>
      <c r="D7" s="105" t="s">
        <v>173</v>
      </c>
      <c r="E7" s="105" t="s">
        <v>356</v>
      </c>
      <c r="F7" s="105" t="s">
        <v>666</v>
      </c>
      <c r="G7" s="106" t="s">
        <v>170</v>
      </c>
      <c r="H7" s="107" t="s">
        <v>36</v>
      </c>
      <c r="I7" s="104" t="s">
        <v>166</v>
      </c>
    </row>
    <row r="8" spans="1:9" s="90" customFormat="1" ht="15.75">
      <c r="A8" s="103" t="s">
        <v>350</v>
      </c>
      <c r="B8" s="105" t="s">
        <v>185</v>
      </c>
      <c r="C8" s="105" t="s">
        <v>186</v>
      </c>
      <c r="D8" s="105" t="s">
        <v>61</v>
      </c>
      <c r="E8" s="105" t="s">
        <v>377</v>
      </c>
      <c r="F8" s="105" t="s">
        <v>666</v>
      </c>
      <c r="G8" s="106" t="s">
        <v>164</v>
      </c>
      <c r="H8" s="107" t="s">
        <v>36</v>
      </c>
      <c r="I8" s="104" t="s">
        <v>166</v>
      </c>
    </row>
    <row r="9" spans="1:9" s="90" customFormat="1" ht="15.75">
      <c r="A9" s="103" t="s">
        <v>22</v>
      </c>
      <c r="B9" s="104" t="s">
        <v>340</v>
      </c>
      <c r="C9" s="105" t="s">
        <v>339</v>
      </c>
      <c r="D9" s="105" t="s">
        <v>64</v>
      </c>
      <c r="E9" s="105" t="s">
        <v>378</v>
      </c>
      <c r="F9" s="108" t="s">
        <v>665</v>
      </c>
      <c r="G9" s="106" t="s">
        <v>164</v>
      </c>
      <c r="H9" s="107" t="s">
        <v>36</v>
      </c>
      <c r="I9" s="104" t="s">
        <v>166</v>
      </c>
    </row>
    <row r="10" spans="1:9" s="90" customFormat="1" ht="15.75">
      <c r="A10" s="103" t="s">
        <v>23</v>
      </c>
      <c r="B10" s="105" t="s">
        <v>32</v>
      </c>
      <c r="C10" s="105" t="s">
        <v>57</v>
      </c>
      <c r="D10" s="105" t="s">
        <v>32</v>
      </c>
      <c r="E10" s="105" t="s">
        <v>32</v>
      </c>
      <c r="F10" s="108" t="s">
        <v>32</v>
      </c>
      <c r="G10" s="106" t="s">
        <v>32</v>
      </c>
      <c r="H10" s="107" t="s">
        <v>36</v>
      </c>
      <c r="I10" s="104" t="s">
        <v>166</v>
      </c>
    </row>
    <row r="11" spans="1:9" s="90" customFormat="1" ht="15.75">
      <c r="A11" s="103" t="s">
        <v>24</v>
      </c>
      <c r="B11" s="104" t="s">
        <v>341</v>
      </c>
      <c r="C11" s="105" t="s">
        <v>160</v>
      </c>
      <c r="D11" s="105" t="s">
        <v>42</v>
      </c>
      <c r="E11" s="105" t="s">
        <v>379</v>
      </c>
      <c r="F11" s="108" t="s">
        <v>665</v>
      </c>
      <c r="G11" s="106" t="s">
        <v>164</v>
      </c>
      <c r="H11" s="107" t="s">
        <v>36</v>
      </c>
      <c r="I11" s="104" t="s">
        <v>166</v>
      </c>
    </row>
    <row r="12" spans="1:9" s="90" customFormat="1" ht="15.75">
      <c r="A12" s="103" t="s">
        <v>351</v>
      </c>
      <c r="B12" s="104" t="s">
        <v>224</v>
      </c>
      <c r="C12" s="105" t="s">
        <v>225</v>
      </c>
      <c r="D12" s="105" t="s">
        <v>314</v>
      </c>
      <c r="E12" s="105" t="s">
        <v>380</v>
      </c>
      <c r="F12" s="105" t="s">
        <v>666</v>
      </c>
      <c r="G12" s="106" t="s">
        <v>164</v>
      </c>
      <c r="H12" s="107" t="s">
        <v>36</v>
      </c>
      <c r="I12" s="104" t="s">
        <v>166</v>
      </c>
    </row>
    <row r="13" spans="1:9" s="90" customFormat="1" ht="15.75">
      <c r="A13" s="103" t="s">
        <v>26</v>
      </c>
      <c r="B13" s="105" t="s">
        <v>32</v>
      </c>
      <c r="C13" s="105" t="s">
        <v>58</v>
      </c>
      <c r="D13" s="105" t="s">
        <v>32</v>
      </c>
      <c r="E13" s="105" t="s">
        <v>32</v>
      </c>
      <c r="F13" s="108" t="s">
        <v>32</v>
      </c>
      <c r="G13" s="106" t="s">
        <v>32</v>
      </c>
      <c r="H13" s="107" t="s">
        <v>36</v>
      </c>
      <c r="I13" s="104" t="s">
        <v>166</v>
      </c>
    </row>
    <row r="14" spans="1:9" s="90" customFormat="1" ht="15.75">
      <c r="A14" s="103" t="s">
        <v>27</v>
      </c>
      <c r="B14" s="104" t="s">
        <v>342</v>
      </c>
      <c r="C14" s="105" t="s">
        <v>306</v>
      </c>
      <c r="D14" s="105" t="s">
        <v>62</v>
      </c>
      <c r="E14" s="105" t="s">
        <v>413</v>
      </c>
      <c r="F14" s="108" t="s">
        <v>665</v>
      </c>
      <c r="G14" s="106" t="s">
        <v>164</v>
      </c>
      <c r="H14" s="107" t="s">
        <v>36</v>
      </c>
      <c r="I14" s="104" t="s">
        <v>166</v>
      </c>
    </row>
    <row r="15" spans="1:9" s="90" customFormat="1" ht="15.75">
      <c r="A15" s="103" t="s">
        <v>416</v>
      </c>
      <c r="B15" s="105" t="s">
        <v>211</v>
      </c>
      <c r="C15" s="105" t="s">
        <v>212</v>
      </c>
      <c r="D15" s="105" t="s">
        <v>213</v>
      </c>
      <c r="E15" s="105" t="s">
        <v>358</v>
      </c>
      <c r="F15" s="105" t="s">
        <v>666</v>
      </c>
      <c r="G15" s="106" t="s">
        <v>170</v>
      </c>
      <c r="H15" s="107" t="s">
        <v>36</v>
      </c>
      <c r="I15" s="104" t="s">
        <v>166</v>
      </c>
    </row>
    <row r="16" spans="1:9" s="90" customFormat="1" ht="15.75">
      <c r="A16" s="103" t="s">
        <v>352</v>
      </c>
      <c r="B16" s="104" t="s">
        <v>187</v>
      </c>
      <c r="C16" s="105" t="s">
        <v>188</v>
      </c>
      <c r="D16" s="105" t="s">
        <v>189</v>
      </c>
      <c r="E16" s="105" t="s">
        <v>361</v>
      </c>
      <c r="F16" s="108" t="s">
        <v>666</v>
      </c>
      <c r="G16" s="106" t="s">
        <v>170</v>
      </c>
      <c r="H16" s="107" t="s">
        <v>36</v>
      </c>
      <c r="I16" s="104" t="s">
        <v>166</v>
      </c>
    </row>
    <row r="17" spans="1:9" s="90" customFormat="1" ht="15.75">
      <c r="A17" s="103" t="s">
        <v>51</v>
      </c>
      <c r="B17" s="104" t="s">
        <v>343</v>
      </c>
      <c r="C17" s="105" t="s">
        <v>307</v>
      </c>
      <c r="D17" s="105" t="s">
        <v>63</v>
      </c>
      <c r="E17" s="105" t="s">
        <v>414</v>
      </c>
      <c r="F17" s="108" t="s">
        <v>665</v>
      </c>
      <c r="G17" s="106" t="s">
        <v>164</v>
      </c>
      <c r="H17" s="107" t="s">
        <v>98</v>
      </c>
      <c r="I17" s="104" t="s">
        <v>166</v>
      </c>
    </row>
    <row r="18" spans="1:9" s="90" customFormat="1" ht="15.75">
      <c r="A18" s="103" t="s">
        <v>353</v>
      </c>
      <c r="B18" s="104" t="s">
        <v>344</v>
      </c>
      <c r="C18" s="105" t="s">
        <v>223</v>
      </c>
      <c r="D18" s="105" t="s">
        <v>42</v>
      </c>
      <c r="E18" s="105" t="s">
        <v>398</v>
      </c>
      <c r="F18" s="105" t="s">
        <v>666</v>
      </c>
      <c r="G18" s="106" t="s">
        <v>164</v>
      </c>
      <c r="H18" s="107" t="s">
        <v>36</v>
      </c>
      <c r="I18" s="104" t="s">
        <v>166</v>
      </c>
    </row>
    <row r="19" spans="1:9" s="90" customFormat="1" ht="15.75">
      <c r="A19" s="103" t="s">
        <v>54</v>
      </c>
      <c r="B19" s="104" t="s">
        <v>344</v>
      </c>
      <c r="C19" s="105" t="s">
        <v>308</v>
      </c>
      <c r="D19" s="105" t="s">
        <v>42</v>
      </c>
      <c r="E19" s="105" t="s">
        <v>412</v>
      </c>
      <c r="F19" s="108" t="s">
        <v>665</v>
      </c>
      <c r="G19" s="106" t="s">
        <v>164</v>
      </c>
      <c r="H19" s="107" t="s">
        <v>36</v>
      </c>
      <c r="I19" s="104" t="s">
        <v>166</v>
      </c>
    </row>
    <row r="20" spans="1:9" s="90" customFormat="1" ht="15.75">
      <c r="A20" s="103" t="s">
        <v>354</v>
      </c>
      <c r="B20" s="104" t="s">
        <v>258</v>
      </c>
      <c r="C20" s="105" t="s">
        <v>309</v>
      </c>
      <c r="D20" s="105" t="s">
        <v>60</v>
      </c>
      <c r="E20" s="105" t="s">
        <v>392</v>
      </c>
      <c r="F20" s="105" t="s">
        <v>666</v>
      </c>
      <c r="G20" s="106" t="s">
        <v>164</v>
      </c>
      <c r="H20" s="107" t="s">
        <v>36</v>
      </c>
      <c r="I20" s="104" t="s">
        <v>166</v>
      </c>
    </row>
    <row r="21" spans="1:9" s="90" customFormat="1" ht="15.75">
      <c r="A21" s="103" t="s">
        <v>355</v>
      </c>
      <c r="B21" s="105" t="s">
        <v>218</v>
      </c>
      <c r="C21" s="105" t="s">
        <v>310</v>
      </c>
      <c r="D21" s="105" t="s">
        <v>312</v>
      </c>
      <c r="E21" s="105" t="s">
        <v>400</v>
      </c>
      <c r="F21" s="105" t="s">
        <v>666</v>
      </c>
      <c r="G21" s="106" t="s">
        <v>164</v>
      </c>
      <c r="H21" s="107" t="s">
        <v>36</v>
      </c>
      <c r="I21" s="104" t="s">
        <v>166</v>
      </c>
    </row>
    <row r="22" spans="1:9" s="90" customFormat="1" ht="15.75">
      <c r="A22" s="103" t="s">
        <v>149</v>
      </c>
      <c r="B22" s="104" t="s">
        <v>345</v>
      </c>
      <c r="C22" s="105" t="s">
        <v>311</v>
      </c>
      <c r="D22" s="105" t="s">
        <v>313</v>
      </c>
      <c r="E22" s="105" t="s">
        <v>357</v>
      </c>
      <c r="F22" s="108" t="s">
        <v>665</v>
      </c>
      <c r="G22" s="106" t="s">
        <v>170</v>
      </c>
      <c r="H22" s="107" t="s">
        <v>36</v>
      </c>
      <c r="I22" s="104" t="s">
        <v>166</v>
      </c>
    </row>
    <row r="23" spans="1:9" s="90" customFormat="1" ht="31.5">
      <c r="A23" s="103" t="s">
        <v>652</v>
      </c>
      <c r="B23" s="104" t="s">
        <v>662</v>
      </c>
      <c r="C23" s="105" t="s">
        <v>653</v>
      </c>
      <c r="D23" s="105" t="s">
        <v>655</v>
      </c>
      <c r="E23" s="105" t="s">
        <v>663</v>
      </c>
      <c r="F23" s="108" t="s">
        <v>665</v>
      </c>
      <c r="G23" s="106" t="s">
        <v>164</v>
      </c>
      <c r="H23" s="107" t="s">
        <v>36</v>
      </c>
      <c r="I23" s="104" t="s">
        <v>166</v>
      </c>
    </row>
    <row r="24" spans="1:9" ht="15.75">
      <c r="A24" s="109" t="s">
        <v>550</v>
      </c>
      <c r="B24" s="109" t="s">
        <v>162</v>
      </c>
      <c r="C24" s="3" t="s">
        <v>163</v>
      </c>
      <c r="D24" s="3" t="s">
        <v>336</v>
      </c>
      <c r="E24" s="3" t="s">
        <v>411</v>
      </c>
      <c r="F24" s="3" t="s">
        <v>667</v>
      </c>
      <c r="G24" s="110" t="s">
        <v>164</v>
      </c>
      <c r="H24" s="111" t="s">
        <v>165</v>
      </c>
      <c r="I24" s="2" t="s">
        <v>166</v>
      </c>
    </row>
    <row r="25" spans="1:9" ht="15.75">
      <c r="A25" s="3" t="s">
        <v>551</v>
      </c>
      <c r="B25" s="2" t="s">
        <v>167</v>
      </c>
      <c r="C25" s="3" t="s">
        <v>168</v>
      </c>
      <c r="D25" s="3" t="s">
        <v>169</v>
      </c>
      <c r="E25" s="3" t="s">
        <v>359</v>
      </c>
      <c r="F25" s="3" t="s">
        <v>667</v>
      </c>
      <c r="G25" s="110" t="s">
        <v>170</v>
      </c>
      <c r="H25" s="111" t="s">
        <v>165</v>
      </c>
      <c r="I25" s="2" t="s">
        <v>166</v>
      </c>
    </row>
    <row r="26" spans="1:9" ht="15.75">
      <c r="A26" s="3" t="s">
        <v>552</v>
      </c>
      <c r="B26" s="3" t="s">
        <v>171</v>
      </c>
      <c r="C26" s="3" t="s">
        <v>172</v>
      </c>
      <c r="D26" s="3" t="s">
        <v>173</v>
      </c>
      <c r="E26" s="3" t="s">
        <v>356</v>
      </c>
      <c r="F26" s="3" t="s">
        <v>667</v>
      </c>
      <c r="G26" s="110" t="s">
        <v>170</v>
      </c>
      <c r="H26" s="111" t="s">
        <v>165</v>
      </c>
      <c r="I26" s="2" t="s">
        <v>166</v>
      </c>
    </row>
    <row r="27" spans="1:9" ht="15.75">
      <c r="A27" s="3" t="s">
        <v>553</v>
      </c>
      <c r="B27" s="3" t="s">
        <v>174</v>
      </c>
      <c r="C27" s="3" t="s">
        <v>175</v>
      </c>
      <c r="D27" s="3" t="s">
        <v>65</v>
      </c>
      <c r="E27" s="3" t="s">
        <v>375</v>
      </c>
      <c r="F27" s="3" t="s">
        <v>667</v>
      </c>
      <c r="G27" s="110" t="s">
        <v>164</v>
      </c>
      <c r="H27" s="111" t="s">
        <v>165</v>
      </c>
      <c r="I27" s="2" t="s">
        <v>166</v>
      </c>
    </row>
    <row r="28" spans="1:9" ht="15.75">
      <c r="A28" s="3" t="s">
        <v>554</v>
      </c>
      <c r="B28" s="3" t="s">
        <v>176</v>
      </c>
      <c r="C28" s="3" t="s">
        <v>177</v>
      </c>
      <c r="D28" s="3" t="s">
        <v>337</v>
      </c>
      <c r="E28" s="3" t="s">
        <v>410</v>
      </c>
      <c r="F28" s="3" t="s">
        <v>667</v>
      </c>
      <c r="G28" s="110" t="s">
        <v>164</v>
      </c>
      <c r="H28" s="3" t="s">
        <v>178</v>
      </c>
      <c r="I28" s="2" t="s">
        <v>166</v>
      </c>
    </row>
    <row r="29" spans="1:9" ht="31.5">
      <c r="A29" s="3" t="s">
        <v>555</v>
      </c>
      <c r="B29" s="3" t="s">
        <v>179</v>
      </c>
      <c r="C29" s="3" t="s">
        <v>180</v>
      </c>
      <c r="D29" s="3" t="s">
        <v>181</v>
      </c>
      <c r="E29" s="3" t="s">
        <v>360</v>
      </c>
      <c r="F29" s="3" t="s">
        <v>667</v>
      </c>
      <c r="G29" s="110" t="s">
        <v>182</v>
      </c>
      <c r="H29" s="111" t="s">
        <v>165</v>
      </c>
      <c r="I29" s="2" t="s">
        <v>166</v>
      </c>
    </row>
    <row r="30" spans="1:9" ht="15.75">
      <c r="A30" s="3" t="s">
        <v>556</v>
      </c>
      <c r="B30" s="3" t="s">
        <v>183</v>
      </c>
      <c r="C30" s="3" t="s">
        <v>184</v>
      </c>
      <c r="D30" s="3" t="s">
        <v>338</v>
      </c>
      <c r="E30" s="3" t="s">
        <v>409</v>
      </c>
      <c r="F30" s="3" t="s">
        <v>667</v>
      </c>
      <c r="G30" s="110" t="s">
        <v>164</v>
      </c>
      <c r="H30" s="111" t="s">
        <v>165</v>
      </c>
      <c r="I30" s="2" t="s">
        <v>166</v>
      </c>
    </row>
    <row r="31" spans="1:9" ht="15.75">
      <c r="A31" s="3" t="s">
        <v>557</v>
      </c>
      <c r="B31" s="3" t="s">
        <v>185</v>
      </c>
      <c r="C31" s="3" t="s">
        <v>186</v>
      </c>
      <c r="D31" s="3" t="s">
        <v>61</v>
      </c>
      <c r="E31" s="3" t="s">
        <v>377</v>
      </c>
      <c r="F31" s="3" t="s">
        <v>667</v>
      </c>
      <c r="G31" s="110" t="s">
        <v>164</v>
      </c>
      <c r="H31" s="111" t="s">
        <v>165</v>
      </c>
      <c r="I31" s="2" t="s">
        <v>166</v>
      </c>
    </row>
    <row r="32" spans="1:9" ht="15.75">
      <c r="A32" s="3" t="s">
        <v>558</v>
      </c>
      <c r="B32" s="3" t="s">
        <v>187</v>
      </c>
      <c r="C32" s="3" t="s">
        <v>188</v>
      </c>
      <c r="D32" s="3" t="s">
        <v>189</v>
      </c>
      <c r="E32" s="3" t="s">
        <v>361</v>
      </c>
      <c r="F32" s="3" t="s">
        <v>667</v>
      </c>
      <c r="G32" s="110" t="s">
        <v>170</v>
      </c>
      <c r="H32" s="111" t="s">
        <v>165</v>
      </c>
      <c r="I32" s="2" t="s">
        <v>166</v>
      </c>
    </row>
    <row r="33" spans="1:9" ht="15.75">
      <c r="A33" s="3" t="s">
        <v>559</v>
      </c>
      <c r="B33" s="3" t="s">
        <v>190</v>
      </c>
      <c r="C33" s="3" t="s">
        <v>191</v>
      </c>
      <c r="D33" s="3" t="s">
        <v>192</v>
      </c>
      <c r="E33" s="3" t="s">
        <v>362</v>
      </c>
      <c r="F33" s="3" t="s">
        <v>667</v>
      </c>
      <c r="G33" s="110" t="s">
        <v>170</v>
      </c>
      <c r="H33" s="111" t="s">
        <v>165</v>
      </c>
      <c r="I33" s="2" t="s">
        <v>166</v>
      </c>
    </row>
    <row r="34" spans="1:9" ht="15.75">
      <c r="A34" s="3" t="s">
        <v>560</v>
      </c>
      <c r="B34" s="3" t="s">
        <v>193</v>
      </c>
      <c r="C34" s="3" t="s">
        <v>194</v>
      </c>
      <c r="D34" s="3" t="s">
        <v>315</v>
      </c>
      <c r="E34" s="3" t="s">
        <v>408</v>
      </c>
      <c r="F34" s="3" t="s">
        <v>667</v>
      </c>
      <c r="G34" s="110" t="s">
        <v>164</v>
      </c>
      <c r="H34" s="111" t="s">
        <v>165</v>
      </c>
      <c r="I34" s="2" t="s">
        <v>166</v>
      </c>
    </row>
    <row r="35" spans="1:9" ht="15.75">
      <c r="A35" s="3" t="s">
        <v>561</v>
      </c>
      <c r="B35" s="3" t="s">
        <v>187</v>
      </c>
      <c r="C35" s="3" t="s">
        <v>195</v>
      </c>
      <c r="D35" s="3" t="s">
        <v>189</v>
      </c>
      <c r="E35" s="3" t="s">
        <v>361</v>
      </c>
      <c r="F35" s="3" t="s">
        <v>667</v>
      </c>
      <c r="G35" s="110" t="s">
        <v>170</v>
      </c>
      <c r="H35" s="111" t="s">
        <v>165</v>
      </c>
      <c r="I35" s="2" t="s">
        <v>166</v>
      </c>
    </row>
    <row r="36" spans="1:9" ht="15.75">
      <c r="A36" s="3" t="s">
        <v>562</v>
      </c>
      <c r="B36" s="3" t="s">
        <v>196</v>
      </c>
      <c r="C36" s="3" t="s">
        <v>197</v>
      </c>
      <c r="D36" s="3" t="s">
        <v>316</v>
      </c>
      <c r="E36" s="3" t="s">
        <v>407</v>
      </c>
      <c r="F36" s="3" t="s">
        <v>667</v>
      </c>
      <c r="G36" s="110" t="s">
        <v>164</v>
      </c>
      <c r="H36" s="111" t="s">
        <v>165</v>
      </c>
      <c r="I36" s="2" t="s">
        <v>166</v>
      </c>
    </row>
    <row r="37" spans="1:9" ht="15.75">
      <c r="A37" s="3" t="s">
        <v>563</v>
      </c>
      <c r="B37" s="3" t="s">
        <v>198</v>
      </c>
      <c r="C37" s="3" t="s">
        <v>199</v>
      </c>
      <c r="D37" s="3" t="s">
        <v>317</v>
      </c>
      <c r="E37" s="3" t="s">
        <v>406</v>
      </c>
      <c r="F37" s="3" t="s">
        <v>667</v>
      </c>
      <c r="G37" s="110" t="s">
        <v>164</v>
      </c>
      <c r="H37" s="111" t="s">
        <v>165</v>
      </c>
      <c r="I37" s="2" t="s">
        <v>166</v>
      </c>
    </row>
    <row r="38" spans="1:9" ht="15.75">
      <c r="A38" s="3" t="s">
        <v>564</v>
      </c>
      <c r="B38" s="3" t="s">
        <v>200</v>
      </c>
      <c r="C38" s="3" t="s">
        <v>201</v>
      </c>
      <c r="D38" s="3" t="s">
        <v>318</v>
      </c>
      <c r="E38" s="3" t="s">
        <v>405</v>
      </c>
      <c r="F38" s="3" t="s">
        <v>667</v>
      </c>
      <c r="G38" s="110" t="s">
        <v>164</v>
      </c>
      <c r="H38" s="111" t="s">
        <v>165</v>
      </c>
      <c r="I38" s="2" t="s">
        <v>166</v>
      </c>
    </row>
    <row r="39" spans="1:9" ht="15.75">
      <c r="A39" s="3" t="s">
        <v>565</v>
      </c>
      <c r="B39" s="3" t="s">
        <v>202</v>
      </c>
      <c r="C39" s="3" t="s">
        <v>203</v>
      </c>
      <c r="D39" s="3" t="s">
        <v>319</v>
      </c>
      <c r="E39" s="3" t="s">
        <v>404</v>
      </c>
      <c r="F39" s="3" t="s">
        <v>667</v>
      </c>
      <c r="G39" s="110" t="s">
        <v>164</v>
      </c>
      <c r="H39" s="111" t="s">
        <v>165</v>
      </c>
      <c r="I39" s="2" t="s">
        <v>166</v>
      </c>
    </row>
    <row r="40" spans="1:9" ht="15.75">
      <c r="A40" s="3" t="s">
        <v>566</v>
      </c>
      <c r="B40" s="3" t="s">
        <v>204</v>
      </c>
      <c r="C40" s="3" t="s">
        <v>205</v>
      </c>
      <c r="D40" s="3" t="s">
        <v>42</v>
      </c>
      <c r="E40" s="3" t="s">
        <v>403</v>
      </c>
      <c r="F40" s="3" t="s">
        <v>667</v>
      </c>
      <c r="G40" s="110" t="s">
        <v>164</v>
      </c>
      <c r="H40" s="111" t="s">
        <v>165</v>
      </c>
      <c r="I40" s="2" t="s">
        <v>166</v>
      </c>
    </row>
    <row r="41" spans="1:9" ht="15.75">
      <c r="A41" s="3" t="s">
        <v>567</v>
      </c>
      <c r="B41" s="3" t="s">
        <v>206</v>
      </c>
      <c r="C41" s="3" t="s">
        <v>207</v>
      </c>
      <c r="D41" s="3" t="s">
        <v>208</v>
      </c>
      <c r="E41" s="3" t="s">
        <v>363</v>
      </c>
      <c r="F41" s="3" t="s">
        <v>667</v>
      </c>
      <c r="G41" s="110" t="s">
        <v>170</v>
      </c>
      <c r="H41" s="111" t="s">
        <v>165</v>
      </c>
      <c r="I41" s="2" t="s">
        <v>166</v>
      </c>
    </row>
    <row r="42" spans="1:9" ht="15.75">
      <c r="A42" s="3" t="s">
        <v>568</v>
      </c>
      <c r="B42" s="3" t="s">
        <v>209</v>
      </c>
      <c r="C42" s="3" t="s">
        <v>210</v>
      </c>
      <c r="D42" s="3" t="s">
        <v>173</v>
      </c>
      <c r="E42" s="3" t="s">
        <v>356</v>
      </c>
      <c r="F42" s="3" t="s">
        <v>667</v>
      </c>
      <c r="G42" s="110" t="s">
        <v>170</v>
      </c>
      <c r="H42" s="111" t="s">
        <v>165</v>
      </c>
      <c r="I42" s="2" t="s">
        <v>166</v>
      </c>
    </row>
    <row r="43" spans="1:9" ht="15.75">
      <c r="A43" s="3" t="s">
        <v>569</v>
      </c>
      <c r="B43" s="3" t="s">
        <v>211</v>
      </c>
      <c r="C43" s="3" t="s">
        <v>212</v>
      </c>
      <c r="D43" s="3" t="s">
        <v>213</v>
      </c>
      <c r="E43" s="3" t="s">
        <v>358</v>
      </c>
      <c r="F43" s="3" t="s">
        <v>667</v>
      </c>
      <c r="G43" s="110" t="s">
        <v>170</v>
      </c>
      <c r="H43" s="111" t="s">
        <v>165</v>
      </c>
      <c r="I43" s="2" t="s">
        <v>166</v>
      </c>
    </row>
    <row r="44" spans="1:9" ht="15.75">
      <c r="A44" s="3" t="s">
        <v>570</v>
      </c>
      <c r="B44" s="3" t="s">
        <v>214</v>
      </c>
      <c r="C44" s="3" t="s">
        <v>215</v>
      </c>
      <c r="D44" s="3" t="s">
        <v>320</v>
      </c>
      <c r="E44" s="3" t="s">
        <v>402</v>
      </c>
      <c r="F44" s="3" t="s">
        <v>667</v>
      </c>
      <c r="G44" s="110" t="s">
        <v>164</v>
      </c>
      <c r="H44" s="111" t="s">
        <v>165</v>
      </c>
      <c r="I44" s="2" t="s">
        <v>166</v>
      </c>
    </row>
    <row r="45" spans="1:9" ht="47.25">
      <c r="A45" s="3" t="s">
        <v>571</v>
      </c>
      <c r="B45" s="3" t="s">
        <v>216</v>
      </c>
      <c r="C45" s="3" t="s">
        <v>217</v>
      </c>
      <c r="D45" s="3" t="s">
        <v>321</v>
      </c>
      <c r="E45" s="3" t="s">
        <v>401</v>
      </c>
      <c r="F45" s="3" t="s">
        <v>667</v>
      </c>
      <c r="G45" s="110" t="s">
        <v>164</v>
      </c>
      <c r="H45" s="111" t="s">
        <v>165</v>
      </c>
      <c r="I45" s="2" t="s">
        <v>166</v>
      </c>
    </row>
    <row r="46" spans="1:9" ht="15.75">
      <c r="A46" s="3" t="s">
        <v>572</v>
      </c>
      <c r="B46" s="3" t="s">
        <v>218</v>
      </c>
      <c r="C46" s="3" t="s">
        <v>219</v>
      </c>
      <c r="D46" s="3" t="s">
        <v>312</v>
      </c>
      <c r="E46" s="3" t="s">
        <v>400</v>
      </c>
      <c r="F46" s="3" t="s">
        <v>667</v>
      </c>
      <c r="G46" s="110" t="s">
        <v>164</v>
      </c>
      <c r="H46" s="111" t="s">
        <v>165</v>
      </c>
      <c r="I46" s="2" t="s">
        <v>166</v>
      </c>
    </row>
    <row r="47" spans="1:9" ht="15.75">
      <c r="A47" s="3" t="s">
        <v>573</v>
      </c>
      <c r="B47" s="3" t="s">
        <v>220</v>
      </c>
      <c r="C47" s="3" t="s">
        <v>221</v>
      </c>
      <c r="D47" s="3" t="s">
        <v>322</v>
      </c>
      <c r="E47" s="3" t="s">
        <v>399</v>
      </c>
      <c r="F47" s="3" t="s">
        <v>667</v>
      </c>
      <c r="G47" s="110" t="s">
        <v>164</v>
      </c>
      <c r="H47" s="111" t="s">
        <v>165</v>
      </c>
      <c r="I47" s="2" t="s">
        <v>166</v>
      </c>
    </row>
    <row r="48" spans="1:9" ht="15.75">
      <c r="A48" s="3" t="s">
        <v>574</v>
      </c>
      <c r="B48" s="3" t="s">
        <v>222</v>
      </c>
      <c r="C48" s="3" t="s">
        <v>223</v>
      </c>
      <c r="D48" s="3" t="s">
        <v>42</v>
      </c>
      <c r="E48" s="3" t="s">
        <v>398</v>
      </c>
      <c r="F48" s="3" t="s">
        <v>667</v>
      </c>
      <c r="G48" s="110" t="s">
        <v>164</v>
      </c>
      <c r="H48" s="111" t="s">
        <v>165</v>
      </c>
      <c r="I48" s="2" t="s">
        <v>166</v>
      </c>
    </row>
    <row r="49" spans="1:9" ht="15.75">
      <c r="A49" s="3" t="s">
        <v>575</v>
      </c>
      <c r="B49" s="3" t="s">
        <v>224</v>
      </c>
      <c r="C49" s="3" t="s">
        <v>225</v>
      </c>
      <c r="D49" s="3" t="s">
        <v>314</v>
      </c>
      <c r="E49" s="3" t="s">
        <v>380</v>
      </c>
      <c r="F49" s="3" t="s">
        <v>667</v>
      </c>
      <c r="G49" s="110" t="s">
        <v>164</v>
      </c>
      <c r="H49" s="111" t="s">
        <v>165</v>
      </c>
      <c r="I49" s="2" t="s">
        <v>166</v>
      </c>
    </row>
    <row r="50" spans="1:9" ht="15.75">
      <c r="A50" s="3" t="s">
        <v>576</v>
      </c>
      <c r="B50" s="3" t="s">
        <v>226</v>
      </c>
      <c r="C50" s="3" t="s">
        <v>227</v>
      </c>
      <c r="D50" s="3" t="s">
        <v>228</v>
      </c>
      <c r="E50" s="3" t="s">
        <v>364</v>
      </c>
      <c r="F50" s="3" t="s">
        <v>667</v>
      </c>
      <c r="G50" s="110" t="s">
        <v>170</v>
      </c>
      <c r="H50" s="111" t="s">
        <v>165</v>
      </c>
      <c r="I50" s="2" t="s">
        <v>166</v>
      </c>
    </row>
    <row r="51" spans="1:9" ht="15.75">
      <c r="A51" s="112" t="s">
        <v>577</v>
      </c>
      <c r="B51" s="3" t="s">
        <v>229</v>
      </c>
      <c r="C51" s="112" t="s">
        <v>230</v>
      </c>
      <c r="D51" s="3" t="s">
        <v>42</v>
      </c>
      <c r="E51" s="3" t="s">
        <v>365</v>
      </c>
      <c r="F51" s="3" t="s">
        <v>667</v>
      </c>
      <c r="G51" s="112" t="s">
        <v>231</v>
      </c>
      <c r="H51" s="111" t="s">
        <v>165</v>
      </c>
      <c r="I51" s="2" t="s">
        <v>166</v>
      </c>
    </row>
    <row r="52" spans="1:9" ht="15.75">
      <c r="A52" s="3" t="s">
        <v>578</v>
      </c>
      <c r="B52" s="3" t="s">
        <v>232</v>
      </c>
      <c r="C52" s="3" t="s">
        <v>233</v>
      </c>
      <c r="D52" s="3" t="s">
        <v>323</v>
      </c>
      <c r="E52" s="3" t="s">
        <v>397</v>
      </c>
      <c r="F52" s="3" t="s">
        <v>667</v>
      </c>
      <c r="G52" s="110" t="s">
        <v>164</v>
      </c>
      <c r="H52" s="111" t="s">
        <v>165</v>
      </c>
      <c r="I52" s="2" t="s">
        <v>166</v>
      </c>
    </row>
    <row r="53" spans="1:9" ht="31.5">
      <c r="A53" s="3" t="s">
        <v>579</v>
      </c>
      <c r="B53" s="3" t="s">
        <v>234</v>
      </c>
      <c r="C53" s="3" t="s">
        <v>235</v>
      </c>
      <c r="D53" s="3" t="s">
        <v>236</v>
      </c>
      <c r="E53" s="3" t="s">
        <v>366</v>
      </c>
      <c r="F53" s="3" t="s">
        <v>667</v>
      </c>
      <c r="G53" s="110" t="s">
        <v>182</v>
      </c>
      <c r="H53" s="111" t="s">
        <v>165</v>
      </c>
      <c r="I53" s="2" t="s">
        <v>166</v>
      </c>
    </row>
    <row r="54" spans="1:9" ht="31.5">
      <c r="A54" s="3" t="s">
        <v>580</v>
      </c>
      <c r="B54" s="3" t="s">
        <v>237</v>
      </c>
      <c r="C54" s="3" t="s">
        <v>238</v>
      </c>
      <c r="D54" s="3" t="s">
        <v>239</v>
      </c>
      <c r="E54" s="3" t="s">
        <v>367</v>
      </c>
      <c r="F54" s="3" t="s">
        <v>667</v>
      </c>
      <c r="G54" s="110" t="s">
        <v>182</v>
      </c>
      <c r="H54" s="111" t="s">
        <v>165</v>
      </c>
      <c r="I54" s="2" t="s">
        <v>166</v>
      </c>
    </row>
    <row r="55" spans="1:9" ht="15.75">
      <c r="A55" s="3" t="s">
        <v>581</v>
      </c>
      <c r="B55" s="3" t="s">
        <v>187</v>
      </c>
      <c r="C55" s="3" t="s">
        <v>188</v>
      </c>
      <c r="D55" s="3" t="s">
        <v>189</v>
      </c>
      <c r="E55" s="3" t="s">
        <v>361</v>
      </c>
      <c r="F55" s="3" t="s">
        <v>667</v>
      </c>
      <c r="G55" s="110" t="s">
        <v>170</v>
      </c>
      <c r="H55" s="111" t="s">
        <v>165</v>
      </c>
      <c r="I55" s="2" t="s">
        <v>166</v>
      </c>
    </row>
    <row r="56" spans="1:9" ht="15.75">
      <c r="A56" s="3" t="s">
        <v>582</v>
      </c>
      <c r="B56" s="3" t="s">
        <v>240</v>
      </c>
      <c r="C56" s="3" t="s">
        <v>241</v>
      </c>
      <c r="D56" s="3" t="s">
        <v>42</v>
      </c>
      <c r="E56" s="3" t="s">
        <v>396</v>
      </c>
      <c r="F56" s="3" t="s">
        <v>667</v>
      </c>
      <c r="G56" s="110" t="s">
        <v>164</v>
      </c>
      <c r="H56" s="3" t="s">
        <v>242</v>
      </c>
      <c r="I56" s="2" t="s">
        <v>166</v>
      </c>
    </row>
    <row r="57" spans="1:9" ht="15.75">
      <c r="A57" s="3" t="s">
        <v>583</v>
      </c>
      <c r="B57" s="3" t="s">
        <v>243</v>
      </c>
      <c r="C57" s="3" t="s">
        <v>244</v>
      </c>
      <c r="D57" s="3" t="s">
        <v>324</v>
      </c>
      <c r="E57" s="3" t="s">
        <v>395</v>
      </c>
      <c r="F57" s="3" t="s">
        <v>667</v>
      </c>
      <c r="G57" s="110" t="s">
        <v>164</v>
      </c>
      <c r="H57" s="111" t="s">
        <v>165</v>
      </c>
      <c r="I57" s="2" t="s">
        <v>166</v>
      </c>
    </row>
    <row r="58" spans="1:9" ht="15.75">
      <c r="A58" s="2" t="s">
        <v>584</v>
      </c>
      <c r="B58" s="2" t="s">
        <v>245</v>
      </c>
      <c r="C58" s="3" t="s">
        <v>246</v>
      </c>
      <c r="D58" s="3" t="s">
        <v>247</v>
      </c>
      <c r="E58" s="3" t="s">
        <v>368</v>
      </c>
      <c r="F58" s="3" t="s">
        <v>667</v>
      </c>
      <c r="G58" s="110" t="s">
        <v>170</v>
      </c>
      <c r="H58" s="111" t="s">
        <v>165</v>
      </c>
      <c r="I58" s="2" t="s">
        <v>166</v>
      </c>
    </row>
    <row r="59" spans="1:9" ht="15.75">
      <c r="A59" s="2" t="s">
        <v>585</v>
      </c>
      <c r="B59" s="2" t="s">
        <v>248</v>
      </c>
      <c r="C59" s="3" t="s">
        <v>249</v>
      </c>
      <c r="D59" s="3" t="s">
        <v>46</v>
      </c>
      <c r="E59" s="3" t="s">
        <v>374</v>
      </c>
      <c r="F59" s="3" t="s">
        <v>667</v>
      </c>
      <c r="G59" s="110" t="s">
        <v>164</v>
      </c>
      <c r="H59" s="111" t="s">
        <v>165</v>
      </c>
      <c r="I59" s="2" t="s">
        <v>166</v>
      </c>
    </row>
    <row r="60" spans="1:9" ht="15.75">
      <c r="A60" s="2" t="s">
        <v>586</v>
      </c>
      <c r="B60" s="2" t="s">
        <v>250</v>
      </c>
      <c r="C60" s="3" t="s">
        <v>251</v>
      </c>
      <c r="D60" s="3" t="s">
        <v>325</v>
      </c>
      <c r="E60" s="3" t="s">
        <v>394</v>
      </c>
      <c r="F60" s="3" t="s">
        <v>667</v>
      </c>
      <c r="G60" s="110" t="s">
        <v>164</v>
      </c>
      <c r="H60" s="3" t="s">
        <v>252</v>
      </c>
      <c r="I60" s="2" t="s">
        <v>166</v>
      </c>
    </row>
    <row r="61" spans="1:9" ht="15.75">
      <c r="A61" s="2" t="s">
        <v>587</v>
      </c>
      <c r="B61" s="2" t="s">
        <v>253</v>
      </c>
      <c r="C61" s="3" t="s">
        <v>254</v>
      </c>
      <c r="D61" s="2" t="s">
        <v>42</v>
      </c>
      <c r="E61" s="2" t="s">
        <v>42</v>
      </c>
      <c r="F61" s="3" t="s">
        <v>32</v>
      </c>
      <c r="G61" s="110" t="s">
        <v>164</v>
      </c>
      <c r="H61" s="111" t="s">
        <v>165</v>
      </c>
      <c r="I61" s="2" t="s">
        <v>166</v>
      </c>
    </row>
    <row r="62" spans="1:9" ht="15.75">
      <c r="A62" s="2" t="s">
        <v>588</v>
      </c>
      <c r="B62" s="2" t="s">
        <v>255</v>
      </c>
      <c r="C62" s="2" t="s">
        <v>256</v>
      </c>
      <c r="D62" s="2" t="s">
        <v>326</v>
      </c>
      <c r="E62" s="2" t="s">
        <v>393</v>
      </c>
      <c r="F62" s="3" t="s">
        <v>667</v>
      </c>
      <c r="G62" s="110" t="s">
        <v>164</v>
      </c>
      <c r="H62" s="3" t="s">
        <v>257</v>
      </c>
      <c r="I62" s="2" t="s">
        <v>166</v>
      </c>
    </row>
    <row r="63" spans="1:9" ht="15.75">
      <c r="A63" s="2" t="s">
        <v>589</v>
      </c>
      <c r="B63" s="2" t="s">
        <v>258</v>
      </c>
      <c r="C63" s="3" t="s">
        <v>259</v>
      </c>
      <c r="D63" s="3" t="s">
        <v>60</v>
      </c>
      <c r="E63" s="3" t="s">
        <v>392</v>
      </c>
      <c r="F63" s="3" t="s">
        <v>667</v>
      </c>
      <c r="G63" s="110" t="s">
        <v>231</v>
      </c>
      <c r="H63" s="111" t="s">
        <v>165</v>
      </c>
      <c r="I63" s="2" t="s">
        <v>166</v>
      </c>
    </row>
    <row r="64" spans="1:9" ht="31.5">
      <c r="A64" s="3" t="s">
        <v>768</v>
      </c>
      <c r="B64" s="2" t="s">
        <v>260</v>
      </c>
      <c r="C64" s="2" t="s">
        <v>261</v>
      </c>
      <c r="D64" s="3" t="s">
        <v>42</v>
      </c>
      <c r="E64" s="2" t="s">
        <v>391</v>
      </c>
      <c r="F64" s="3" t="s">
        <v>667</v>
      </c>
      <c r="G64" s="110" t="s">
        <v>231</v>
      </c>
      <c r="H64" s="111" t="s">
        <v>165</v>
      </c>
      <c r="I64" s="2" t="s">
        <v>166</v>
      </c>
    </row>
    <row r="65" spans="1:9" ht="15.75">
      <c r="A65" s="2" t="s">
        <v>769</v>
      </c>
      <c r="B65" s="2" t="s">
        <v>262</v>
      </c>
      <c r="C65" s="3" t="s">
        <v>263</v>
      </c>
      <c r="D65" s="3" t="s">
        <v>327</v>
      </c>
      <c r="E65" s="3" t="s">
        <v>390</v>
      </c>
      <c r="F65" s="3" t="s">
        <v>667</v>
      </c>
      <c r="G65" s="110" t="s">
        <v>231</v>
      </c>
      <c r="H65" s="111" t="s">
        <v>165</v>
      </c>
      <c r="I65" s="2" t="s">
        <v>166</v>
      </c>
    </row>
    <row r="66" spans="1:9" ht="15.75">
      <c r="A66" s="2" t="s">
        <v>770</v>
      </c>
      <c r="B66" s="2" t="s">
        <v>264</v>
      </c>
      <c r="C66" s="3" t="s">
        <v>265</v>
      </c>
      <c r="D66" s="3" t="s">
        <v>328</v>
      </c>
      <c r="E66" s="3" t="s">
        <v>389</v>
      </c>
      <c r="F66" s="3" t="s">
        <v>667</v>
      </c>
      <c r="G66" s="110" t="s">
        <v>231</v>
      </c>
      <c r="H66" s="111" t="s">
        <v>165</v>
      </c>
      <c r="I66" s="2" t="s">
        <v>166</v>
      </c>
    </row>
    <row r="67" spans="1:9" ht="15.75">
      <c r="A67" s="2" t="s">
        <v>771</v>
      </c>
      <c r="B67" s="2" t="s">
        <v>171</v>
      </c>
      <c r="C67" s="3" t="s">
        <v>172</v>
      </c>
      <c r="D67" s="3" t="s">
        <v>173</v>
      </c>
      <c r="E67" s="3" t="s">
        <v>356</v>
      </c>
      <c r="F67" s="3" t="s">
        <v>667</v>
      </c>
      <c r="G67" s="110" t="s">
        <v>170</v>
      </c>
      <c r="H67" s="111" t="s">
        <v>165</v>
      </c>
      <c r="I67" s="2" t="s">
        <v>166</v>
      </c>
    </row>
    <row r="68" spans="1:9" ht="15.75">
      <c r="A68" s="2" t="s">
        <v>772</v>
      </c>
      <c r="B68" s="2" t="s">
        <v>266</v>
      </c>
      <c r="C68" s="3" t="s">
        <v>267</v>
      </c>
      <c r="D68" s="3" t="s">
        <v>329</v>
      </c>
      <c r="E68" s="3" t="s">
        <v>388</v>
      </c>
      <c r="F68" s="3" t="s">
        <v>667</v>
      </c>
      <c r="G68" s="110" t="s">
        <v>231</v>
      </c>
      <c r="H68" s="111" t="s">
        <v>165</v>
      </c>
      <c r="I68" s="2" t="s">
        <v>166</v>
      </c>
    </row>
    <row r="69" spans="1:9" ht="15.75">
      <c r="A69" s="2" t="s">
        <v>773</v>
      </c>
      <c r="B69" s="2" t="s">
        <v>268</v>
      </c>
      <c r="C69" s="3" t="s">
        <v>269</v>
      </c>
      <c r="D69" s="3" t="s">
        <v>42</v>
      </c>
      <c r="E69" s="3" t="s">
        <v>387</v>
      </c>
      <c r="F69" s="3" t="s">
        <v>667</v>
      </c>
      <c r="G69" s="110" t="s">
        <v>231</v>
      </c>
      <c r="H69" s="111" t="s">
        <v>165</v>
      </c>
      <c r="I69" s="2" t="s">
        <v>166</v>
      </c>
    </row>
    <row r="70" spans="1:9" ht="15.75">
      <c r="A70" s="2" t="s">
        <v>774</v>
      </c>
      <c r="B70" s="2" t="s">
        <v>270</v>
      </c>
      <c r="C70" s="3" t="s">
        <v>271</v>
      </c>
      <c r="D70" s="3" t="s">
        <v>272</v>
      </c>
      <c r="E70" s="3" t="s">
        <v>373</v>
      </c>
      <c r="F70" s="3" t="s">
        <v>667</v>
      </c>
      <c r="G70" s="110" t="s">
        <v>170</v>
      </c>
      <c r="H70" s="111" t="s">
        <v>165</v>
      </c>
      <c r="I70" s="2" t="s">
        <v>166</v>
      </c>
    </row>
    <row r="71" spans="1:9" ht="15.75">
      <c r="A71" s="2" t="s">
        <v>775</v>
      </c>
      <c r="B71" s="2" t="s">
        <v>273</v>
      </c>
      <c r="C71" s="3" t="s">
        <v>274</v>
      </c>
      <c r="D71" s="3" t="s">
        <v>330</v>
      </c>
      <c r="E71" s="3" t="s">
        <v>386</v>
      </c>
      <c r="F71" s="3" t="s">
        <v>667</v>
      </c>
      <c r="G71" s="110" t="s">
        <v>231</v>
      </c>
      <c r="H71" s="111" t="s">
        <v>165</v>
      </c>
      <c r="I71" s="2" t="s">
        <v>166</v>
      </c>
    </row>
    <row r="72" spans="1:9" ht="15.75">
      <c r="A72" s="2" t="s">
        <v>776</v>
      </c>
      <c r="B72" s="2" t="s">
        <v>275</v>
      </c>
      <c r="C72" s="3" t="s">
        <v>276</v>
      </c>
      <c r="D72" s="3" t="s">
        <v>277</v>
      </c>
      <c r="E72" s="3" t="s">
        <v>369</v>
      </c>
      <c r="F72" s="3" t="s">
        <v>667</v>
      </c>
      <c r="G72" s="110" t="s">
        <v>170</v>
      </c>
      <c r="H72" s="111" t="s">
        <v>165</v>
      </c>
      <c r="I72" s="2" t="s">
        <v>166</v>
      </c>
    </row>
    <row r="73" spans="1:9" ht="15.75">
      <c r="A73" s="2" t="s">
        <v>777</v>
      </c>
      <c r="B73" s="2" t="s">
        <v>278</v>
      </c>
      <c r="C73" s="3" t="s">
        <v>279</v>
      </c>
      <c r="D73" s="3" t="s">
        <v>331</v>
      </c>
      <c r="E73" s="3" t="s">
        <v>385</v>
      </c>
      <c r="F73" s="3" t="s">
        <v>667</v>
      </c>
      <c r="G73" s="110" t="s">
        <v>231</v>
      </c>
      <c r="H73" s="3" t="s">
        <v>242</v>
      </c>
      <c r="I73" s="2" t="s">
        <v>166</v>
      </c>
    </row>
    <row r="74" spans="1:9" ht="15.75">
      <c r="A74" s="2" t="s">
        <v>778</v>
      </c>
      <c r="B74" s="2" t="s">
        <v>278</v>
      </c>
      <c r="C74" s="3" t="s">
        <v>279</v>
      </c>
      <c r="D74" s="3" t="s">
        <v>331</v>
      </c>
      <c r="E74" s="3" t="s">
        <v>385</v>
      </c>
      <c r="F74" s="3" t="s">
        <v>667</v>
      </c>
      <c r="G74" s="110" t="s">
        <v>231</v>
      </c>
      <c r="H74" s="3" t="s">
        <v>98</v>
      </c>
      <c r="I74" s="2" t="s">
        <v>166</v>
      </c>
    </row>
    <row r="75" spans="1:9" ht="15.75">
      <c r="A75" s="2" t="s">
        <v>779</v>
      </c>
      <c r="B75" s="2" t="s">
        <v>280</v>
      </c>
      <c r="C75" s="3" t="s">
        <v>281</v>
      </c>
      <c r="D75" s="3" t="s">
        <v>332</v>
      </c>
      <c r="E75" s="3" t="s">
        <v>384</v>
      </c>
      <c r="F75" s="3" t="s">
        <v>667</v>
      </c>
      <c r="G75" s="110" t="s">
        <v>231</v>
      </c>
      <c r="H75" s="111" t="s">
        <v>165</v>
      </c>
      <c r="I75" s="2" t="s">
        <v>166</v>
      </c>
    </row>
    <row r="76" spans="1:9" ht="15.75">
      <c r="A76" s="2" t="s">
        <v>780</v>
      </c>
      <c r="B76" s="2" t="s">
        <v>187</v>
      </c>
      <c r="C76" s="3" t="s">
        <v>188</v>
      </c>
      <c r="D76" s="3" t="s">
        <v>189</v>
      </c>
      <c r="E76" s="3" t="s">
        <v>361</v>
      </c>
      <c r="F76" s="3" t="s">
        <v>667</v>
      </c>
      <c r="G76" s="110" t="s">
        <v>170</v>
      </c>
      <c r="H76" s="111" t="s">
        <v>165</v>
      </c>
      <c r="I76" s="2" t="s">
        <v>166</v>
      </c>
    </row>
    <row r="77" spans="1:9" ht="15.75">
      <c r="A77" s="2" t="s">
        <v>781</v>
      </c>
      <c r="B77" s="2" t="s">
        <v>282</v>
      </c>
      <c r="C77" s="3" t="s">
        <v>283</v>
      </c>
      <c r="D77" s="3" t="s">
        <v>284</v>
      </c>
      <c r="E77" s="3" t="s">
        <v>370</v>
      </c>
      <c r="F77" s="3" t="s">
        <v>667</v>
      </c>
      <c r="G77" s="110" t="s">
        <v>170</v>
      </c>
      <c r="H77" s="111" t="s">
        <v>165</v>
      </c>
      <c r="I77" s="2" t="s">
        <v>166</v>
      </c>
    </row>
    <row r="78" spans="1:9" ht="15.75">
      <c r="A78" s="2" t="s">
        <v>782</v>
      </c>
      <c r="B78" s="2" t="s">
        <v>285</v>
      </c>
      <c r="C78" s="3" t="s">
        <v>286</v>
      </c>
      <c r="D78" s="3" t="s">
        <v>42</v>
      </c>
      <c r="E78" s="3" t="s">
        <v>383</v>
      </c>
      <c r="F78" s="3" t="s">
        <v>667</v>
      </c>
      <c r="G78" s="110" t="s">
        <v>231</v>
      </c>
      <c r="H78" s="111" t="s">
        <v>165</v>
      </c>
      <c r="I78" s="2" t="s">
        <v>166</v>
      </c>
    </row>
    <row r="79" spans="1:9" ht="15.75">
      <c r="A79" s="2" t="s">
        <v>783</v>
      </c>
      <c r="B79" s="2" t="s">
        <v>287</v>
      </c>
      <c r="C79" s="3" t="s">
        <v>288</v>
      </c>
      <c r="D79" s="3" t="s">
        <v>289</v>
      </c>
      <c r="E79" s="3" t="s">
        <v>371</v>
      </c>
      <c r="F79" s="3" t="s">
        <v>667</v>
      </c>
      <c r="G79" s="110" t="s">
        <v>170</v>
      </c>
      <c r="H79" s="111" t="s">
        <v>165</v>
      </c>
      <c r="I79" s="2" t="s">
        <v>166</v>
      </c>
    </row>
    <row r="80" spans="1:9" ht="15.75">
      <c r="A80" s="2" t="s">
        <v>784</v>
      </c>
      <c r="B80" s="2" t="s">
        <v>290</v>
      </c>
      <c r="C80" s="3" t="s">
        <v>291</v>
      </c>
      <c r="D80" s="3" t="s">
        <v>333</v>
      </c>
      <c r="E80" s="3" t="s">
        <v>382</v>
      </c>
      <c r="F80" s="3" t="s">
        <v>667</v>
      </c>
      <c r="G80" s="110" t="s">
        <v>231</v>
      </c>
      <c r="H80" s="111" t="s">
        <v>165</v>
      </c>
      <c r="I80" s="2" t="s">
        <v>166</v>
      </c>
    </row>
    <row r="81" spans="1:9" ht="15.75">
      <c r="A81" s="2" t="s">
        <v>785</v>
      </c>
      <c r="B81" s="2" t="s">
        <v>248</v>
      </c>
      <c r="C81" s="3" t="s">
        <v>249</v>
      </c>
      <c r="D81" s="3" t="s">
        <v>46</v>
      </c>
      <c r="E81" s="3" t="s">
        <v>374</v>
      </c>
      <c r="F81" s="3" t="s">
        <v>667</v>
      </c>
      <c r="G81" s="110" t="s">
        <v>231</v>
      </c>
      <c r="H81" s="111" t="s">
        <v>165</v>
      </c>
      <c r="I81" s="2" t="s">
        <v>166</v>
      </c>
    </row>
    <row r="82" spans="1:9" ht="15.75">
      <c r="A82" s="2" t="s">
        <v>786</v>
      </c>
      <c r="B82" s="2" t="s">
        <v>292</v>
      </c>
      <c r="C82" s="3" t="s">
        <v>293</v>
      </c>
      <c r="D82" s="3" t="s">
        <v>294</v>
      </c>
      <c r="E82" s="3" t="s">
        <v>372</v>
      </c>
      <c r="F82" s="3" t="s">
        <v>667</v>
      </c>
      <c r="G82" s="110" t="s">
        <v>170</v>
      </c>
      <c r="H82" s="111" t="s">
        <v>165</v>
      </c>
      <c r="I82" s="2" t="s">
        <v>166</v>
      </c>
    </row>
    <row r="83" spans="1:9" ht="15.75">
      <c r="A83" s="2" t="s">
        <v>787</v>
      </c>
      <c r="B83" s="2" t="s">
        <v>171</v>
      </c>
      <c r="C83" s="3" t="s">
        <v>172</v>
      </c>
      <c r="D83" s="3" t="s">
        <v>173</v>
      </c>
      <c r="E83" s="3" t="s">
        <v>356</v>
      </c>
      <c r="F83" s="3" t="s">
        <v>667</v>
      </c>
      <c r="G83" s="110" t="s">
        <v>170</v>
      </c>
      <c r="H83" s="111" t="s">
        <v>165</v>
      </c>
      <c r="I83" s="2" t="s">
        <v>166</v>
      </c>
    </row>
    <row r="84" spans="1:9" ht="15.75">
      <c r="A84" s="2" t="s">
        <v>788</v>
      </c>
      <c r="B84" s="2" t="s">
        <v>295</v>
      </c>
      <c r="C84" s="3" t="s">
        <v>296</v>
      </c>
      <c r="D84" s="3" t="s">
        <v>334</v>
      </c>
      <c r="E84" s="3" t="s">
        <v>381</v>
      </c>
      <c r="F84" s="3" t="s">
        <v>667</v>
      </c>
      <c r="G84" s="110" t="s">
        <v>231</v>
      </c>
      <c r="H84" s="111" t="s">
        <v>165</v>
      </c>
      <c r="I84" s="2" t="s">
        <v>166</v>
      </c>
    </row>
    <row r="85" spans="1:9" ht="15.75">
      <c r="A85" s="2" t="s">
        <v>789</v>
      </c>
      <c r="B85" s="2" t="s">
        <v>297</v>
      </c>
      <c r="C85" s="3" t="s">
        <v>298</v>
      </c>
      <c r="D85" s="3" t="s">
        <v>335</v>
      </c>
      <c r="E85" s="3" t="s">
        <v>677</v>
      </c>
      <c r="F85" s="3" t="s">
        <v>667</v>
      </c>
      <c r="G85" s="110" t="s">
        <v>231</v>
      </c>
      <c r="H85" s="111" t="s">
        <v>165</v>
      </c>
      <c r="I85" s="2" t="s">
        <v>166</v>
      </c>
    </row>
    <row r="86" spans="1:9" ht="47.25">
      <c r="A86" s="2" t="s">
        <v>790</v>
      </c>
      <c r="B86" s="2" t="s">
        <v>270</v>
      </c>
      <c r="C86" s="3" t="s">
        <v>271</v>
      </c>
      <c r="D86" s="3" t="s">
        <v>272</v>
      </c>
      <c r="E86" s="3" t="s">
        <v>373</v>
      </c>
      <c r="F86" s="3" t="s">
        <v>667</v>
      </c>
      <c r="G86" s="110" t="s">
        <v>170</v>
      </c>
      <c r="H86" s="111" t="s">
        <v>415</v>
      </c>
      <c r="I86" s="2" t="s">
        <v>166</v>
      </c>
    </row>
    <row r="87" spans="1:9" ht="15.75">
      <c r="A87" s="2" t="s">
        <v>791</v>
      </c>
      <c r="B87" s="2" t="s">
        <v>417</v>
      </c>
      <c r="C87" s="3" t="s">
        <v>271</v>
      </c>
      <c r="D87" s="3" t="s">
        <v>272</v>
      </c>
      <c r="E87" s="3" t="s">
        <v>373</v>
      </c>
      <c r="F87" s="3" t="s">
        <v>667</v>
      </c>
      <c r="G87" s="110" t="s">
        <v>170</v>
      </c>
      <c r="H87" s="111" t="s">
        <v>165</v>
      </c>
      <c r="I87" s="2" t="s">
        <v>166</v>
      </c>
    </row>
    <row r="88" spans="1:9" ht="15.75">
      <c r="A88" s="2" t="s">
        <v>590</v>
      </c>
      <c r="B88" s="2" t="s">
        <v>418</v>
      </c>
      <c r="C88" s="3" t="s">
        <v>419</v>
      </c>
      <c r="D88" s="3" t="s">
        <v>420</v>
      </c>
      <c r="E88" s="3" t="s">
        <v>428</v>
      </c>
      <c r="F88" s="3" t="s">
        <v>667</v>
      </c>
      <c r="G88" s="110" t="s">
        <v>231</v>
      </c>
      <c r="H88" s="111" t="s">
        <v>165</v>
      </c>
      <c r="I88" s="2" t="s">
        <v>166</v>
      </c>
    </row>
    <row r="89" spans="1:9" ht="15.75">
      <c r="A89" s="2" t="s">
        <v>590</v>
      </c>
      <c r="B89" s="2" t="s">
        <v>422</v>
      </c>
      <c r="C89" s="3" t="s">
        <v>421</v>
      </c>
      <c r="D89" s="3" t="s">
        <v>423</v>
      </c>
      <c r="E89" s="3" t="s">
        <v>429</v>
      </c>
      <c r="F89" s="3" t="s">
        <v>667</v>
      </c>
      <c r="G89" s="110" t="s">
        <v>170</v>
      </c>
      <c r="H89" s="111" t="s">
        <v>165</v>
      </c>
      <c r="I89" s="2" t="s">
        <v>166</v>
      </c>
    </row>
    <row r="90" spans="1:9" ht="15.75">
      <c r="A90" s="2" t="s">
        <v>590</v>
      </c>
      <c r="B90" s="2" t="s">
        <v>424</v>
      </c>
      <c r="C90" s="3" t="s">
        <v>426</v>
      </c>
      <c r="D90" s="3" t="s">
        <v>425</v>
      </c>
      <c r="E90" s="3" t="s">
        <v>430</v>
      </c>
      <c r="F90" s="3" t="s">
        <v>667</v>
      </c>
      <c r="G90" s="110" t="s">
        <v>170</v>
      </c>
      <c r="H90" s="111" t="s">
        <v>165</v>
      </c>
      <c r="I90" s="2" t="s">
        <v>166</v>
      </c>
    </row>
    <row r="91" spans="1:9" ht="15.75">
      <c r="A91" s="2" t="s">
        <v>590</v>
      </c>
      <c r="B91" s="2" t="s">
        <v>427</v>
      </c>
      <c r="C91" s="3" t="s">
        <v>261</v>
      </c>
      <c r="D91" s="3" t="s">
        <v>42</v>
      </c>
      <c r="E91" s="3" t="s">
        <v>391</v>
      </c>
      <c r="F91" s="3" t="s">
        <v>667</v>
      </c>
      <c r="G91" s="110" t="s">
        <v>231</v>
      </c>
      <c r="H91" s="111" t="s">
        <v>165</v>
      </c>
      <c r="I91" s="2" t="s">
        <v>166</v>
      </c>
    </row>
    <row r="105" spans="4:4" ht="15.75">
      <c r="D105" s="4"/>
    </row>
  </sheetData>
  <phoneticPr fontId="4" type="noConversion"/>
  <conditionalFormatting sqref="E2:F21 A2:C22 E22 F22:F23 A23:E23 A24:C24 E24:F24 A25 C25 E25:E39 F25:F91 A26:C39 A40:B40 A41:C55 E41:E55 A56:B56 A57:C63 E57:E63 B64 B65:C77 E65:E77 B78 B79:C85 E79:E85">
    <cfRule type="containsText" dxfId="15" priority="13" operator="containsText" text="N/A">
      <formula>NOT(ISERROR(SEARCH("N/A",A2)))</formula>
    </cfRule>
  </conditionalFormatting>
  <conditionalFormatting sqref="G2:G91">
    <cfRule type="containsText" dxfId="14" priority="1" operator="containsText" text="N/A">
      <formula>NOT(ISERROR(SEARCH("N/A",G2)))</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2" operator="containsText" id="{15D293A6-C7A1-8440-BF64-A59494C4DDE1}">
            <xm:f>NOT(ISERROR(SEARCH("+",A64)))</xm:f>
            <xm:f>"+"</xm:f>
            <x14:dxf>
              <font>
                <color auto="1"/>
              </font>
              <fill>
                <patternFill>
                  <bgColor theme="4" tint="0.59996337778862885"/>
                </patternFill>
              </fill>
            </x14:dxf>
          </x14:cfRule>
          <xm:sqref>A64:A85</xm:sqref>
        </x14:conditionalFormatting>
        <x14:conditionalFormatting xmlns:xm="http://schemas.microsoft.com/office/excel/2006/main">
          <x14:cfRule type="containsText" priority="14" operator="containsText" id="{E4B9F6DA-1484-7F47-93BF-3B78D77B449E}">
            <xm:f>NOT(ISERROR(SEARCH("+",A2)))</xm:f>
            <xm:f>"+"</xm:f>
            <x14:dxf>
              <font>
                <color rgb="FF9C5700"/>
              </font>
              <fill>
                <patternFill>
                  <bgColor rgb="FFFFEB9C"/>
                </patternFill>
              </fill>
            </x14:dxf>
          </x14:cfRule>
          <xm:sqref>E2:F21 A2:C22 E22 F22:F23 A23:E23 A24:C24 E24:F24 A25 C25 E25:E39 F25:F91 A26:C39 A40:B40 A41:C55 E41:E55 A56:B56 A57:C63 E57:E63 B64 B65:C77 E65:E77 B78 B79:C85 E79:E85</xm:sqref>
        </x14:conditionalFormatting>
        <x14:conditionalFormatting xmlns:xm="http://schemas.microsoft.com/office/excel/2006/main">
          <x14:cfRule type="containsText" priority="2" operator="containsText" id="{B5D375EF-E871-534A-BB5E-C268B1407B30}">
            <xm:f>NOT(ISERROR(SEARCH("+",G2)))</xm:f>
            <xm:f>"+"</xm:f>
            <x14:dxf>
              <font>
                <color rgb="FF9C5700"/>
              </font>
              <fill>
                <patternFill>
                  <bgColor rgb="FFFFEB9C"/>
                </patternFill>
              </fill>
            </x14:dxf>
          </x14:cfRule>
          <xm:sqref>G2:G91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61"/>
  <sheetViews>
    <sheetView workbookViewId="0">
      <selection sqref="A1:B1"/>
    </sheetView>
  </sheetViews>
  <sheetFormatPr baseColWidth="10" defaultRowHeight="15.75"/>
  <cols>
    <col min="1" max="1" width="92" bestFit="1" customWidth="1"/>
    <col min="2" max="2" width="15.125" bestFit="1" customWidth="1"/>
    <col min="3" max="4" width="18.375" bestFit="1" customWidth="1"/>
    <col min="5" max="5" width="16" bestFit="1" customWidth="1"/>
    <col min="6" max="6" width="12" bestFit="1" customWidth="1"/>
    <col min="7" max="7" width="15.125" bestFit="1" customWidth="1"/>
    <col min="8" max="8" width="27.625" bestFit="1" customWidth="1"/>
    <col min="9" max="9" width="11" bestFit="1" customWidth="1"/>
  </cols>
  <sheetData>
    <row r="1" spans="1:9">
      <c r="A1" s="279" t="s">
        <v>1048</v>
      </c>
      <c r="B1" s="279"/>
    </row>
    <row r="2" spans="1:9">
      <c r="A2" s="187" t="s">
        <v>843</v>
      </c>
      <c r="B2" s="187" t="s">
        <v>1014</v>
      </c>
      <c r="C2" s="187" t="s">
        <v>907</v>
      </c>
      <c r="D2" s="187" t="s">
        <v>908</v>
      </c>
      <c r="E2" s="187" t="s">
        <v>909</v>
      </c>
      <c r="F2" s="187" t="s">
        <v>910</v>
      </c>
      <c r="G2" s="187" t="s">
        <v>911</v>
      </c>
      <c r="H2" s="187" t="s">
        <v>912</v>
      </c>
      <c r="I2" s="187" t="s">
        <v>913</v>
      </c>
    </row>
    <row r="3" spans="1:9">
      <c r="A3" t="s">
        <v>615</v>
      </c>
      <c r="B3" s="188" t="s">
        <v>808</v>
      </c>
      <c r="C3" s="189" t="s">
        <v>914</v>
      </c>
      <c r="D3" s="189" t="s">
        <v>915</v>
      </c>
      <c r="E3" s="189" t="s">
        <v>846</v>
      </c>
      <c r="F3" s="189" t="s">
        <v>916</v>
      </c>
      <c r="G3" s="189" t="s">
        <v>917</v>
      </c>
      <c r="H3" s="189" t="s">
        <v>918</v>
      </c>
      <c r="I3" s="189" t="s">
        <v>919</v>
      </c>
    </row>
    <row r="4" spans="1:9">
      <c r="A4" t="s">
        <v>616</v>
      </c>
      <c r="B4" s="188" t="s">
        <v>808</v>
      </c>
      <c r="C4" s="189" t="s">
        <v>920</v>
      </c>
      <c r="D4" s="189" t="s">
        <v>921</v>
      </c>
      <c r="E4" s="189" t="s">
        <v>846</v>
      </c>
      <c r="F4" s="189" t="s">
        <v>922</v>
      </c>
      <c r="G4" s="189" t="s">
        <v>917</v>
      </c>
      <c r="H4" s="189" t="s">
        <v>918</v>
      </c>
      <c r="I4" s="189" t="s">
        <v>919</v>
      </c>
    </row>
    <row r="5" spans="1:9">
      <c r="A5" t="s">
        <v>617</v>
      </c>
      <c r="B5" s="188" t="s">
        <v>808</v>
      </c>
      <c r="C5" s="189" t="s">
        <v>923</v>
      </c>
      <c r="D5" s="189" t="s">
        <v>924</v>
      </c>
      <c r="E5" s="189" t="s">
        <v>846</v>
      </c>
      <c r="F5" s="189" t="s">
        <v>925</v>
      </c>
      <c r="G5" s="189" t="s">
        <v>926</v>
      </c>
      <c r="H5" s="189" t="s">
        <v>918</v>
      </c>
      <c r="I5" s="189" t="s">
        <v>927</v>
      </c>
    </row>
    <row r="6" spans="1:9">
      <c r="A6" t="s">
        <v>618</v>
      </c>
      <c r="B6" s="188" t="s">
        <v>808</v>
      </c>
      <c r="C6" s="189" t="s">
        <v>928</v>
      </c>
      <c r="D6" s="189" t="s">
        <v>929</v>
      </c>
      <c r="E6" s="189" t="s">
        <v>846</v>
      </c>
      <c r="F6" s="189" t="s">
        <v>930</v>
      </c>
      <c r="G6" s="189" t="s">
        <v>931</v>
      </c>
      <c r="H6" s="189" t="s">
        <v>918</v>
      </c>
      <c r="I6" s="189" t="s">
        <v>927</v>
      </c>
    </row>
    <row r="7" spans="1:9">
      <c r="A7" t="s">
        <v>99</v>
      </c>
      <c r="B7" s="188" t="s">
        <v>808</v>
      </c>
      <c r="C7" s="189" t="s">
        <v>932</v>
      </c>
      <c r="D7" s="189" t="s">
        <v>933</v>
      </c>
      <c r="E7" s="189" t="s">
        <v>846</v>
      </c>
      <c r="F7" s="189" t="s">
        <v>934</v>
      </c>
      <c r="G7" s="189" t="s">
        <v>926</v>
      </c>
      <c r="H7" s="189" t="s">
        <v>918</v>
      </c>
      <c r="I7" s="189" t="s">
        <v>927</v>
      </c>
    </row>
    <row r="8" spans="1:9">
      <c r="A8" t="s">
        <v>100</v>
      </c>
      <c r="B8" s="188" t="s">
        <v>808</v>
      </c>
      <c r="C8" s="189" t="s">
        <v>935</v>
      </c>
      <c r="D8" s="189" t="s">
        <v>936</v>
      </c>
      <c r="E8" s="189" t="s">
        <v>846</v>
      </c>
      <c r="F8" s="189" t="s">
        <v>937</v>
      </c>
      <c r="G8" s="189" t="s">
        <v>938</v>
      </c>
      <c r="H8" s="189" t="s">
        <v>918</v>
      </c>
      <c r="I8" s="189" t="s">
        <v>927</v>
      </c>
    </row>
    <row r="9" spans="1:9">
      <c r="A9" t="s">
        <v>101</v>
      </c>
      <c r="B9" s="188" t="s">
        <v>808</v>
      </c>
      <c r="C9" s="189" t="s">
        <v>939</v>
      </c>
      <c r="D9" s="189" t="s">
        <v>940</v>
      </c>
      <c r="E9" s="189" t="s">
        <v>846</v>
      </c>
      <c r="F9" s="189" t="s">
        <v>941</v>
      </c>
      <c r="G9" s="189" t="s">
        <v>942</v>
      </c>
      <c r="H9" s="189" t="s">
        <v>918</v>
      </c>
      <c r="I9" s="189" t="s">
        <v>927</v>
      </c>
    </row>
    <row r="10" spans="1:9">
      <c r="A10" t="s">
        <v>102</v>
      </c>
      <c r="B10" s="188" t="s">
        <v>808</v>
      </c>
      <c r="C10" s="189" t="s">
        <v>943</v>
      </c>
      <c r="D10" s="189" t="s">
        <v>944</v>
      </c>
      <c r="E10" s="189" t="s">
        <v>846</v>
      </c>
      <c r="F10" s="189" t="s">
        <v>945</v>
      </c>
      <c r="G10" s="189" t="s">
        <v>946</v>
      </c>
      <c r="H10" s="189" t="s">
        <v>918</v>
      </c>
      <c r="I10" s="189" t="s">
        <v>927</v>
      </c>
    </row>
    <row r="11" spans="1:9">
      <c r="A11" t="s">
        <v>103</v>
      </c>
      <c r="B11" s="188" t="s">
        <v>808</v>
      </c>
      <c r="C11" s="189" t="s">
        <v>947</v>
      </c>
      <c r="D11" s="189" t="s">
        <v>948</v>
      </c>
      <c r="E11" s="189" t="s">
        <v>846</v>
      </c>
      <c r="F11" s="189" t="s">
        <v>949</v>
      </c>
      <c r="G11" s="189" t="s">
        <v>950</v>
      </c>
      <c r="H11" s="189" t="s">
        <v>918</v>
      </c>
      <c r="I11" s="189" t="s">
        <v>927</v>
      </c>
    </row>
    <row r="12" spans="1:9">
      <c r="A12" t="s">
        <v>104</v>
      </c>
      <c r="B12" s="188" t="s">
        <v>808</v>
      </c>
      <c r="C12" s="189" t="s">
        <v>951</v>
      </c>
      <c r="D12" s="189" t="s">
        <v>952</v>
      </c>
      <c r="E12" s="189" t="s">
        <v>846</v>
      </c>
      <c r="F12" s="189" t="s">
        <v>953</v>
      </c>
      <c r="G12" s="189" t="s">
        <v>926</v>
      </c>
      <c r="H12" s="189" t="s">
        <v>918</v>
      </c>
      <c r="I12" s="189" t="s">
        <v>927</v>
      </c>
    </row>
    <row r="13" spans="1:9">
      <c r="A13" t="s">
        <v>105</v>
      </c>
      <c r="B13" s="188" t="s">
        <v>808</v>
      </c>
      <c r="C13" s="189" t="s">
        <v>954</v>
      </c>
      <c r="D13" s="189" t="s">
        <v>955</v>
      </c>
      <c r="E13" s="189" t="s">
        <v>846</v>
      </c>
      <c r="F13" s="189" t="s">
        <v>956</v>
      </c>
      <c r="G13" s="189" t="s">
        <v>957</v>
      </c>
      <c r="H13" s="189" t="s">
        <v>918</v>
      </c>
      <c r="I13" s="189" t="s">
        <v>927</v>
      </c>
    </row>
    <row r="14" spans="1:9">
      <c r="A14" t="s">
        <v>106</v>
      </c>
      <c r="B14" s="188" t="s">
        <v>808</v>
      </c>
      <c r="C14" s="189" t="s">
        <v>958</v>
      </c>
      <c r="D14" s="189" t="s">
        <v>959</v>
      </c>
      <c r="E14" s="189" t="s">
        <v>846</v>
      </c>
      <c r="F14" s="189" t="s">
        <v>960</v>
      </c>
      <c r="G14" s="189" t="s">
        <v>961</v>
      </c>
      <c r="H14" s="189" t="s">
        <v>918</v>
      </c>
      <c r="I14" s="189" t="s">
        <v>927</v>
      </c>
    </row>
    <row r="15" spans="1:9">
      <c r="A15" t="s">
        <v>670</v>
      </c>
      <c r="B15" s="188" t="s">
        <v>808</v>
      </c>
      <c r="C15" s="189" t="s">
        <v>962</v>
      </c>
      <c r="D15" s="189" t="s">
        <v>963</v>
      </c>
      <c r="E15" s="189" t="s">
        <v>846</v>
      </c>
      <c r="F15" s="189" t="s">
        <v>964</v>
      </c>
      <c r="G15" s="189" t="s">
        <v>965</v>
      </c>
      <c r="H15" s="189" t="s">
        <v>918</v>
      </c>
      <c r="I15" s="189" t="s">
        <v>927</v>
      </c>
    </row>
    <row r="16" spans="1:9">
      <c r="A16" t="s">
        <v>828</v>
      </c>
      <c r="B16" s="188" t="s">
        <v>808</v>
      </c>
      <c r="C16" s="189" t="s">
        <v>966</v>
      </c>
      <c r="D16" s="189" t="s">
        <v>967</v>
      </c>
      <c r="E16" s="189" t="s">
        <v>846</v>
      </c>
      <c r="F16" s="189" t="s">
        <v>968</v>
      </c>
      <c r="G16" s="189" t="s">
        <v>969</v>
      </c>
      <c r="H16" s="189" t="s">
        <v>918</v>
      </c>
      <c r="I16" s="189" t="s">
        <v>919</v>
      </c>
    </row>
    <row r="17" spans="1:9">
      <c r="A17" t="s">
        <v>108</v>
      </c>
      <c r="B17" s="188" t="s">
        <v>808</v>
      </c>
      <c r="C17" s="189" t="s">
        <v>970</v>
      </c>
      <c r="D17" s="189" t="s">
        <v>971</v>
      </c>
      <c r="E17" s="189" t="s">
        <v>846</v>
      </c>
      <c r="F17" s="189" t="s">
        <v>972</v>
      </c>
      <c r="G17" s="189" t="s">
        <v>942</v>
      </c>
      <c r="H17" s="189" t="s">
        <v>918</v>
      </c>
      <c r="I17" s="189" t="s">
        <v>927</v>
      </c>
    </row>
    <row r="18" spans="1:9">
      <c r="A18" t="s">
        <v>109</v>
      </c>
      <c r="B18" s="188" t="s">
        <v>808</v>
      </c>
      <c r="C18" s="189" t="s">
        <v>973</v>
      </c>
      <c r="D18" s="189" t="s">
        <v>875</v>
      </c>
      <c r="E18" s="189" t="s">
        <v>846</v>
      </c>
      <c r="F18" s="189" t="s">
        <v>974</v>
      </c>
      <c r="G18" s="189" t="s">
        <v>942</v>
      </c>
      <c r="H18" s="189" t="s">
        <v>918</v>
      </c>
      <c r="I18" s="189" t="s">
        <v>927</v>
      </c>
    </row>
    <row r="19" spans="1:9">
      <c r="A19" t="s">
        <v>110</v>
      </c>
      <c r="B19" s="188" t="s">
        <v>808</v>
      </c>
      <c r="C19" s="189" t="s">
        <v>975</v>
      </c>
      <c r="D19" s="189" t="s">
        <v>976</v>
      </c>
      <c r="E19" s="189" t="s">
        <v>846</v>
      </c>
      <c r="F19" s="189" t="s">
        <v>977</v>
      </c>
      <c r="G19" s="189" t="s">
        <v>946</v>
      </c>
      <c r="H19" s="189" t="s">
        <v>918</v>
      </c>
      <c r="I19" s="189" t="s">
        <v>927</v>
      </c>
    </row>
    <row r="20" spans="1:9">
      <c r="A20" t="s">
        <v>112</v>
      </c>
      <c r="B20" s="188" t="s">
        <v>808</v>
      </c>
      <c r="C20" s="189" t="s">
        <v>880</v>
      </c>
      <c r="D20" s="189" t="s">
        <v>879</v>
      </c>
      <c r="E20" s="189" t="s">
        <v>846</v>
      </c>
      <c r="F20" s="189" t="s">
        <v>946</v>
      </c>
      <c r="G20" s="189" t="s">
        <v>946</v>
      </c>
      <c r="H20" s="189" t="s">
        <v>918</v>
      </c>
      <c r="I20" s="189" t="s">
        <v>927</v>
      </c>
    </row>
    <row r="21" spans="1:9">
      <c r="A21" t="s">
        <v>157</v>
      </c>
      <c r="B21" s="188" t="s">
        <v>808</v>
      </c>
      <c r="C21" s="189" t="s">
        <v>978</v>
      </c>
      <c r="D21" s="189" t="s">
        <v>979</v>
      </c>
      <c r="E21" s="189" t="s">
        <v>846</v>
      </c>
      <c r="F21" s="189" t="s">
        <v>946</v>
      </c>
      <c r="G21" s="189" t="s">
        <v>946</v>
      </c>
      <c r="H21" s="189" t="s">
        <v>918</v>
      </c>
      <c r="I21" s="189" t="s">
        <v>927</v>
      </c>
    </row>
    <row r="22" spans="1:9">
      <c r="A22" t="s">
        <v>114</v>
      </c>
      <c r="B22" s="188" t="s">
        <v>808</v>
      </c>
      <c r="C22" s="189" t="s">
        <v>980</v>
      </c>
      <c r="D22" s="189" t="s">
        <v>981</v>
      </c>
      <c r="E22" s="189" t="s">
        <v>846</v>
      </c>
      <c r="F22" s="189" t="s">
        <v>982</v>
      </c>
      <c r="G22" s="189" t="s">
        <v>942</v>
      </c>
      <c r="H22" s="189" t="s">
        <v>918</v>
      </c>
      <c r="I22" s="189" t="s">
        <v>927</v>
      </c>
    </row>
    <row r="23" spans="1:9">
      <c r="A23" t="s">
        <v>113</v>
      </c>
      <c r="B23" s="188" t="s">
        <v>808</v>
      </c>
      <c r="C23" s="189" t="s">
        <v>983</v>
      </c>
      <c r="D23" s="189" t="s">
        <v>984</v>
      </c>
      <c r="E23" s="189" t="s">
        <v>846</v>
      </c>
      <c r="F23" s="189" t="s">
        <v>985</v>
      </c>
      <c r="G23" s="189" t="s">
        <v>986</v>
      </c>
      <c r="H23" s="189" t="s">
        <v>918</v>
      </c>
      <c r="I23" s="189" t="s">
        <v>927</v>
      </c>
    </row>
    <row r="24" spans="1:9">
      <c r="A24" t="s">
        <v>442</v>
      </c>
      <c r="B24" s="188" t="s">
        <v>808</v>
      </c>
      <c r="C24" s="189" t="s">
        <v>987</v>
      </c>
      <c r="D24" s="189" t="s">
        <v>988</v>
      </c>
      <c r="E24" s="189" t="s">
        <v>846</v>
      </c>
      <c r="F24" s="189" t="s">
        <v>989</v>
      </c>
      <c r="G24" s="189" t="s">
        <v>946</v>
      </c>
      <c r="H24" s="189" t="s">
        <v>918</v>
      </c>
      <c r="I24" s="189" t="s">
        <v>927</v>
      </c>
    </row>
    <row r="25" spans="1:9">
      <c r="A25" t="s">
        <v>713</v>
      </c>
      <c r="B25" s="188" t="s">
        <v>808</v>
      </c>
      <c r="C25" s="189" t="s">
        <v>990</v>
      </c>
      <c r="D25" s="189" t="s">
        <v>991</v>
      </c>
      <c r="E25" s="189" t="s">
        <v>846</v>
      </c>
      <c r="F25" s="189" t="s">
        <v>992</v>
      </c>
      <c r="G25" s="189" t="s">
        <v>993</v>
      </c>
      <c r="H25" s="189" t="s">
        <v>918</v>
      </c>
      <c r="I25" s="189" t="s">
        <v>927</v>
      </c>
    </row>
    <row r="26" spans="1:9">
      <c r="A26" t="s">
        <v>712</v>
      </c>
      <c r="B26" s="188" t="s">
        <v>808</v>
      </c>
      <c r="C26" s="189" t="s">
        <v>994</v>
      </c>
      <c r="D26" s="189" t="s">
        <v>995</v>
      </c>
      <c r="E26" s="189" t="s">
        <v>846</v>
      </c>
      <c r="F26" s="189" t="s">
        <v>996</v>
      </c>
      <c r="G26" s="189" t="s">
        <v>997</v>
      </c>
      <c r="H26" s="189" t="s">
        <v>918</v>
      </c>
      <c r="I26" s="189" t="s">
        <v>927</v>
      </c>
    </row>
    <row r="27" spans="1:9">
      <c r="A27" t="s">
        <v>759</v>
      </c>
      <c r="B27" s="188" t="s">
        <v>808</v>
      </c>
      <c r="C27" s="189" t="s">
        <v>998</v>
      </c>
      <c r="D27" s="189" t="s">
        <v>999</v>
      </c>
      <c r="E27" s="189" t="s">
        <v>846</v>
      </c>
      <c r="F27" s="189" t="s">
        <v>1000</v>
      </c>
      <c r="G27" s="189" t="s">
        <v>986</v>
      </c>
      <c r="H27" s="189" t="s">
        <v>918</v>
      </c>
      <c r="I27" s="189" t="s">
        <v>927</v>
      </c>
    </row>
    <row r="28" spans="1:9">
      <c r="A28" t="s">
        <v>726</v>
      </c>
      <c r="B28" s="188" t="s">
        <v>839</v>
      </c>
      <c r="C28" s="189" t="s">
        <v>1001</v>
      </c>
      <c r="D28" s="189" t="s">
        <v>1002</v>
      </c>
      <c r="E28" s="189" t="s">
        <v>896</v>
      </c>
      <c r="F28" s="189" t="s">
        <v>1003</v>
      </c>
      <c r="G28" s="189" t="s">
        <v>926</v>
      </c>
      <c r="H28" s="189" t="s">
        <v>918</v>
      </c>
      <c r="I28" s="189" t="s">
        <v>927</v>
      </c>
    </row>
    <row r="29" spans="1:9">
      <c r="A29" t="s">
        <v>904</v>
      </c>
      <c r="B29" s="188" t="s">
        <v>839</v>
      </c>
      <c r="C29" s="189" t="s">
        <v>1004</v>
      </c>
      <c r="D29" s="189" t="s">
        <v>1005</v>
      </c>
      <c r="E29" s="189" t="s">
        <v>896</v>
      </c>
      <c r="F29" s="189" t="s">
        <v>1006</v>
      </c>
      <c r="G29" s="189" t="s">
        <v>926</v>
      </c>
      <c r="H29" s="189" t="s">
        <v>918</v>
      </c>
      <c r="I29" s="189" t="s">
        <v>927</v>
      </c>
    </row>
    <row r="30" spans="1:9">
      <c r="A30" t="s">
        <v>728</v>
      </c>
      <c r="B30" s="188" t="s">
        <v>839</v>
      </c>
      <c r="C30" s="189" t="s">
        <v>1007</v>
      </c>
      <c r="D30" s="189" t="s">
        <v>1007</v>
      </c>
      <c r="E30" s="189" t="s">
        <v>896</v>
      </c>
      <c r="F30" s="189" t="s">
        <v>946</v>
      </c>
      <c r="G30" s="189" t="s">
        <v>946</v>
      </c>
      <c r="H30" s="189" t="s">
        <v>918</v>
      </c>
      <c r="I30" s="189" t="s">
        <v>927</v>
      </c>
    </row>
    <row r="31" spans="1:9">
      <c r="A31" t="s">
        <v>758</v>
      </c>
      <c r="B31" s="188" t="s">
        <v>839</v>
      </c>
      <c r="C31" s="189" t="s">
        <v>1008</v>
      </c>
      <c r="D31" s="189" t="s">
        <v>1009</v>
      </c>
      <c r="E31" s="189" t="s">
        <v>896</v>
      </c>
      <c r="F31" s="189" t="s">
        <v>946</v>
      </c>
      <c r="G31" s="189" t="s">
        <v>946</v>
      </c>
      <c r="H31" s="189" t="s">
        <v>918</v>
      </c>
      <c r="I31" s="189" t="s">
        <v>927</v>
      </c>
    </row>
    <row r="32" spans="1:9">
      <c r="A32" t="s">
        <v>757</v>
      </c>
      <c r="B32" s="188" t="s">
        <v>808</v>
      </c>
      <c r="C32" s="189" t="s">
        <v>1010</v>
      </c>
      <c r="D32" s="189" t="s">
        <v>1011</v>
      </c>
      <c r="E32" s="189" t="s">
        <v>846</v>
      </c>
      <c r="F32" s="189" t="s">
        <v>1012</v>
      </c>
      <c r="G32" s="189" t="s">
        <v>1013</v>
      </c>
      <c r="H32" s="189" t="s">
        <v>918</v>
      </c>
      <c r="I32" s="189" t="s">
        <v>927</v>
      </c>
    </row>
    <row r="34" spans="1:1" ht="16.5" thickBot="1"/>
    <row r="35" spans="1:1">
      <c r="A35" s="193" t="s">
        <v>1016</v>
      </c>
    </row>
    <row r="36" spans="1:1">
      <c r="A36" s="194"/>
    </row>
    <row r="37" spans="1:1">
      <c r="A37" s="194" t="s">
        <v>1017</v>
      </c>
    </row>
    <row r="38" spans="1:1">
      <c r="A38" s="194" t="s">
        <v>1018</v>
      </c>
    </row>
    <row r="39" spans="1:1">
      <c r="A39" s="194" t="s">
        <v>1019</v>
      </c>
    </row>
    <row r="40" spans="1:1">
      <c r="A40" s="194" t="s">
        <v>1020</v>
      </c>
    </row>
    <row r="41" spans="1:1">
      <c r="A41" s="194"/>
    </row>
    <row r="42" spans="1:1">
      <c r="A42" s="194" t="s">
        <v>1021</v>
      </c>
    </row>
    <row r="43" spans="1:1">
      <c r="A43" s="194" t="s">
        <v>1022</v>
      </c>
    </row>
    <row r="44" spans="1:1">
      <c r="A44" s="194"/>
    </row>
    <row r="45" spans="1:1">
      <c r="A45" s="194" t="s">
        <v>1023</v>
      </c>
    </row>
    <row r="46" spans="1:1">
      <c r="A46" s="194" t="s">
        <v>1024</v>
      </c>
    </row>
    <row r="47" spans="1:1">
      <c r="A47" s="194"/>
    </row>
    <row r="48" spans="1:1">
      <c r="A48" s="194" t="s">
        <v>1037</v>
      </c>
    </row>
    <row r="49" spans="1:1">
      <c r="A49" s="194" t="s">
        <v>1026</v>
      </c>
    </row>
    <row r="50" spans="1:1">
      <c r="A50" s="194" t="s">
        <v>1027</v>
      </c>
    </row>
    <row r="51" spans="1:1">
      <c r="A51" s="194" t="s">
        <v>1038</v>
      </c>
    </row>
    <row r="52" spans="1:1">
      <c r="A52" s="194" t="s">
        <v>1039</v>
      </c>
    </row>
    <row r="53" spans="1:1">
      <c r="A53" s="194"/>
    </row>
    <row r="54" spans="1:1">
      <c r="A54" s="194" t="s">
        <v>1030</v>
      </c>
    </row>
    <row r="55" spans="1:1">
      <c r="A55" s="194" t="s">
        <v>1031</v>
      </c>
    </row>
    <row r="56" spans="1:1">
      <c r="A56" s="194" t="s">
        <v>1032</v>
      </c>
    </row>
    <row r="57" spans="1:1">
      <c r="A57" s="194" t="s">
        <v>1033</v>
      </c>
    </row>
    <row r="58" spans="1:1">
      <c r="A58" s="194" t="s">
        <v>1034</v>
      </c>
    </row>
    <row r="59" spans="1:1">
      <c r="A59" s="194" t="s">
        <v>1035</v>
      </c>
    </row>
    <row r="60" spans="1:1">
      <c r="A60" s="194"/>
    </row>
    <row r="61" spans="1:1" ht="16.5" thickBot="1">
      <c r="A61" s="195" t="s">
        <v>1036</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61"/>
  <sheetViews>
    <sheetView workbookViewId="0">
      <selection sqref="A1:B1"/>
    </sheetView>
  </sheetViews>
  <sheetFormatPr baseColWidth="10" defaultRowHeight="15.75"/>
  <cols>
    <col min="1" max="1" width="92" style="1" bestFit="1" customWidth="1"/>
    <col min="2" max="2" width="18.125" customWidth="1"/>
    <col min="3" max="3" width="11.875" style="2" bestFit="1" customWidth="1"/>
    <col min="4" max="4" width="12.5" style="2" bestFit="1" customWidth="1"/>
    <col min="5" max="5" width="21" bestFit="1" customWidth="1"/>
    <col min="6" max="6" width="21.875" bestFit="1" customWidth="1"/>
    <col min="7" max="7" width="12.125" bestFit="1" customWidth="1"/>
    <col min="8" max="8" width="20.875" bestFit="1" customWidth="1"/>
    <col min="9" max="9" width="19.875" bestFit="1" customWidth="1"/>
  </cols>
  <sheetData>
    <row r="1" spans="1:9">
      <c r="A1" s="279" t="s">
        <v>1049</v>
      </c>
      <c r="B1" s="279"/>
    </row>
    <row r="2" spans="1:9">
      <c r="A2" s="187" t="s">
        <v>843</v>
      </c>
      <c r="B2" s="187" t="s">
        <v>804</v>
      </c>
      <c r="C2" s="104" t="s">
        <v>805</v>
      </c>
      <c r="D2" s="104" t="s">
        <v>1051</v>
      </c>
      <c r="E2" s="187" t="s">
        <v>905</v>
      </c>
      <c r="F2" s="187" t="s">
        <v>1052</v>
      </c>
      <c r="G2" s="187" t="s">
        <v>903</v>
      </c>
      <c r="H2" s="187" t="s">
        <v>806</v>
      </c>
      <c r="I2" s="187" t="s">
        <v>807</v>
      </c>
    </row>
    <row r="3" spans="1:9">
      <c r="A3" t="s">
        <v>615</v>
      </c>
      <c r="B3" t="s">
        <v>808</v>
      </c>
      <c r="C3" s="2">
        <v>4</v>
      </c>
      <c r="D3" s="2">
        <v>15</v>
      </c>
      <c r="E3" t="s">
        <v>844</v>
      </c>
      <c r="F3" t="s">
        <v>845</v>
      </c>
      <c r="G3" t="s">
        <v>846</v>
      </c>
      <c r="H3" t="s">
        <v>809</v>
      </c>
      <c r="I3" t="s">
        <v>810</v>
      </c>
    </row>
    <row r="4" spans="1:9">
      <c r="A4" t="s">
        <v>616</v>
      </c>
      <c r="B4" t="s">
        <v>808</v>
      </c>
      <c r="C4" s="2">
        <v>4</v>
      </c>
      <c r="D4" s="2">
        <v>15</v>
      </c>
      <c r="E4" t="s">
        <v>847</v>
      </c>
      <c r="F4" t="s">
        <v>848</v>
      </c>
      <c r="G4" t="s">
        <v>846</v>
      </c>
      <c r="H4" t="s">
        <v>811</v>
      </c>
      <c r="I4" t="s">
        <v>812</v>
      </c>
    </row>
    <row r="5" spans="1:9">
      <c r="A5" t="s">
        <v>617</v>
      </c>
      <c r="B5" t="s">
        <v>808</v>
      </c>
      <c r="C5" s="2">
        <v>4</v>
      </c>
      <c r="D5" s="2">
        <v>15</v>
      </c>
      <c r="E5" t="s">
        <v>849</v>
      </c>
      <c r="F5" t="s">
        <v>850</v>
      </c>
      <c r="G5" t="s">
        <v>846</v>
      </c>
      <c r="H5" t="s">
        <v>813</v>
      </c>
      <c r="I5" t="s">
        <v>814</v>
      </c>
    </row>
    <row r="6" spans="1:9">
      <c r="A6" t="s">
        <v>618</v>
      </c>
      <c r="B6" t="s">
        <v>808</v>
      </c>
      <c r="C6" s="2">
        <v>4</v>
      </c>
      <c r="D6" s="2">
        <v>15</v>
      </c>
      <c r="E6" t="s">
        <v>851</v>
      </c>
      <c r="F6" t="s">
        <v>852</v>
      </c>
      <c r="G6" t="s">
        <v>846</v>
      </c>
      <c r="H6" t="s">
        <v>815</v>
      </c>
      <c r="I6" t="s">
        <v>814</v>
      </c>
    </row>
    <row r="7" spans="1:9">
      <c r="A7" t="s">
        <v>99</v>
      </c>
      <c r="B7" t="s">
        <v>808</v>
      </c>
      <c r="C7" s="2">
        <v>5</v>
      </c>
      <c r="D7" s="2">
        <v>16</v>
      </c>
      <c r="E7" t="s">
        <v>853</v>
      </c>
      <c r="F7" t="s">
        <v>854</v>
      </c>
      <c r="G7" t="s">
        <v>846</v>
      </c>
      <c r="H7" t="s">
        <v>816</v>
      </c>
      <c r="I7" t="s">
        <v>817</v>
      </c>
    </row>
    <row r="8" spans="1:9">
      <c r="A8" t="s">
        <v>100</v>
      </c>
      <c r="B8" t="s">
        <v>808</v>
      </c>
      <c r="C8" s="2">
        <v>5</v>
      </c>
      <c r="D8" s="2">
        <v>16</v>
      </c>
      <c r="E8" t="s">
        <v>855</v>
      </c>
      <c r="F8" t="s">
        <v>856</v>
      </c>
      <c r="G8" t="s">
        <v>846</v>
      </c>
      <c r="H8" t="s">
        <v>818</v>
      </c>
      <c r="I8" t="s">
        <v>817</v>
      </c>
    </row>
    <row r="9" spans="1:9">
      <c r="A9" t="s">
        <v>101</v>
      </c>
      <c r="B9" t="s">
        <v>808</v>
      </c>
      <c r="C9" s="2">
        <v>5</v>
      </c>
      <c r="D9" s="2">
        <v>16</v>
      </c>
      <c r="E9" t="s">
        <v>857</v>
      </c>
      <c r="F9" t="s">
        <v>858</v>
      </c>
      <c r="G9" t="s">
        <v>846</v>
      </c>
      <c r="H9" t="s">
        <v>819</v>
      </c>
      <c r="I9" t="s">
        <v>820</v>
      </c>
    </row>
    <row r="10" spans="1:9">
      <c r="A10" t="s">
        <v>102</v>
      </c>
      <c r="B10" t="s">
        <v>808</v>
      </c>
      <c r="C10" s="2">
        <v>5</v>
      </c>
      <c r="D10" s="2">
        <v>16</v>
      </c>
      <c r="E10" t="s">
        <v>859</v>
      </c>
      <c r="F10" t="s">
        <v>860</v>
      </c>
      <c r="G10" t="s">
        <v>846</v>
      </c>
      <c r="H10" t="s">
        <v>821</v>
      </c>
      <c r="I10" t="s">
        <v>814</v>
      </c>
    </row>
    <row r="11" spans="1:9">
      <c r="A11" t="s">
        <v>103</v>
      </c>
      <c r="B11" t="s">
        <v>808</v>
      </c>
      <c r="C11" s="2">
        <v>5</v>
      </c>
      <c r="D11" s="2">
        <v>16</v>
      </c>
      <c r="E11" t="s">
        <v>861</v>
      </c>
      <c r="F11" t="s">
        <v>862</v>
      </c>
      <c r="G11" t="s">
        <v>846</v>
      </c>
      <c r="H11" t="s">
        <v>822</v>
      </c>
      <c r="I11" t="s">
        <v>820</v>
      </c>
    </row>
    <row r="12" spans="1:9">
      <c r="A12" t="s">
        <v>104</v>
      </c>
      <c r="B12" t="s">
        <v>808</v>
      </c>
      <c r="C12" s="2">
        <v>5</v>
      </c>
      <c r="D12" s="2">
        <v>16</v>
      </c>
      <c r="E12" t="s">
        <v>863</v>
      </c>
      <c r="F12" t="s">
        <v>864</v>
      </c>
      <c r="G12" t="s">
        <v>846</v>
      </c>
      <c r="H12" t="s">
        <v>823</v>
      </c>
      <c r="I12" t="s">
        <v>824</v>
      </c>
    </row>
    <row r="13" spans="1:9">
      <c r="A13" t="s">
        <v>105</v>
      </c>
      <c r="B13" t="s">
        <v>808</v>
      </c>
      <c r="C13" s="2">
        <v>5</v>
      </c>
      <c r="D13" s="2">
        <v>16</v>
      </c>
      <c r="E13" t="s">
        <v>865</v>
      </c>
      <c r="F13" t="s">
        <v>866</v>
      </c>
      <c r="G13" t="s">
        <v>846</v>
      </c>
      <c r="H13" t="s">
        <v>825</v>
      </c>
      <c r="I13" t="s">
        <v>820</v>
      </c>
    </row>
    <row r="14" spans="1:9">
      <c r="A14" t="s">
        <v>106</v>
      </c>
      <c r="B14" t="s">
        <v>808</v>
      </c>
      <c r="C14" s="2">
        <v>5</v>
      </c>
      <c r="D14" s="2">
        <v>16</v>
      </c>
      <c r="E14" t="s">
        <v>867</v>
      </c>
      <c r="F14" t="s">
        <v>868</v>
      </c>
      <c r="G14" t="s">
        <v>846</v>
      </c>
      <c r="H14" t="s">
        <v>826</v>
      </c>
      <c r="I14" t="s">
        <v>817</v>
      </c>
    </row>
    <row r="15" spans="1:9">
      <c r="A15" t="s">
        <v>670</v>
      </c>
      <c r="B15" t="s">
        <v>808</v>
      </c>
      <c r="C15" s="2">
        <v>5</v>
      </c>
      <c r="D15" s="2">
        <v>16</v>
      </c>
      <c r="E15" t="s">
        <v>869</v>
      </c>
      <c r="F15" t="s">
        <v>870</v>
      </c>
      <c r="G15" t="s">
        <v>846</v>
      </c>
      <c r="H15" t="s">
        <v>827</v>
      </c>
      <c r="I15" t="s">
        <v>812</v>
      </c>
    </row>
    <row r="16" spans="1:9">
      <c r="A16" t="s">
        <v>828</v>
      </c>
      <c r="B16" t="s">
        <v>808</v>
      </c>
      <c r="C16" s="2">
        <v>5</v>
      </c>
      <c r="D16" s="2">
        <v>16</v>
      </c>
      <c r="E16" t="s">
        <v>871</v>
      </c>
      <c r="F16" t="s">
        <v>872</v>
      </c>
      <c r="G16" t="s">
        <v>846</v>
      </c>
      <c r="H16" t="s">
        <v>829</v>
      </c>
      <c r="I16" t="s">
        <v>812</v>
      </c>
    </row>
    <row r="17" spans="1:9">
      <c r="A17" t="s">
        <v>108</v>
      </c>
      <c r="B17" t="s">
        <v>808</v>
      </c>
      <c r="C17" s="2">
        <v>5</v>
      </c>
      <c r="D17" s="2">
        <v>16</v>
      </c>
      <c r="E17" t="s">
        <v>873</v>
      </c>
      <c r="F17" t="s">
        <v>874</v>
      </c>
      <c r="G17" t="s">
        <v>846</v>
      </c>
      <c r="H17" t="s">
        <v>830</v>
      </c>
      <c r="I17" t="s">
        <v>831</v>
      </c>
    </row>
    <row r="18" spans="1:9">
      <c r="A18" t="s">
        <v>109</v>
      </c>
      <c r="B18" t="s">
        <v>808</v>
      </c>
      <c r="C18" s="2">
        <v>5</v>
      </c>
      <c r="D18" s="2">
        <v>16</v>
      </c>
      <c r="E18" t="s">
        <v>875</v>
      </c>
      <c r="F18" t="s">
        <v>876</v>
      </c>
      <c r="G18" t="s">
        <v>846</v>
      </c>
      <c r="H18" t="s">
        <v>832</v>
      </c>
      <c r="I18" t="s">
        <v>824</v>
      </c>
    </row>
    <row r="19" spans="1:9">
      <c r="A19" t="s">
        <v>110</v>
      </c>
      <c r="B19" t="s">
        <v>808</v>
      </c>
      <c r="C19" s="2">
        <v>5</v>
      </c>
      <c r="D19" s="2">
        <v>16</v>
      </c>
      <c r="E19" t="s">
        <v>877</v>
      </c>
      <c r="F19" t="s">
        <v>878</v>
      </c>
      <c r="G19" t="s">
        <v>846</v>
      </c>
      <c r="H19" t="s">
        <v>833</v>
      </c>
      <c r="I19" t="s">
        <v>814</v>
      </c>
    </row>
    <row r="20" spans="1:9">
      <c r="A20" t="s">
        <v>112</v>
      </c>
      <c r="B20" t="s">
        <v>808</v>
      </c>
      <c r="C20" s="2">
        <v>5</v>
      </c>
      <c r="D20" s="2">
        <v>13</v>
      </c>
      <c r="E20" t="s">
        <v>879</v>
      </c>
      <c r="F20" t="s">
        <v>880</v>
      </c>
      <c r="G20" t="s">
        <v>846</v>
      </c>
      <c r="H20" t="s">
        <v>834</v>
      </c>
      <c r="I20" t="s">
        <v>814</v>
      </c>
    </row>
    <row r="21" spans="1:9">
      <c r="A21" t="s">
        <v>157</v>
      </c>
      <c r="B21" t="s">
        <v>808</v>
      </c>
      <c r="C21" s="2">
        <v>1</v>
      </c>
      <c r="D21" s="2">
        <v>7</v>
      </c>
      <c r="E21" t="s">
        <v>881</v>
      </c>
      <c r="F21" t="s">
        <v>882</v>
      </c>
      <c r="G21" t="s">
        <v>846</v>
      </c>
    </row>
    <row r="22" spans="1:9">
      <c r="A22" t="s">
        <v>114</v>
      </c>
      <c r="B22" t="s">
        <v>808</v>
      </c>
      <c r="C22" s="2">
        <v>1</v>
      </c>
      <c r="D22" s="2">
        <v>7</v>
      </c>
      <c r="E22" t="s">
        <v>883</v>
      </c>
      <c r="F22" t="s">
        <v>884</v>
      </c>
      <c r="G22" t="s">
        <v>846</v>
      </c>
    </row>
    <row r="23" spans="1:9">
      <c r="A23" t="s">
        <v>113</v>
      </c>
      <c r="B23" t="s">
        <v>808</v>
      </c>
      <c r="C23" s="2">
        <v>1</v>
      </c>
      <c r="D23" s="2">
        <v>7</v>
      </c>
      <c r="E23" t="s">
        <v>883</v>
      </c>
      <c r="F23" t="s">
        <v>885</v>
      </c>
      <c r="G23" t="s">
        <v>846</v>
      </c>
    </row>
    <row r="24" spans="1:9">
      <c r="A24" t="s">
        <v>442</v>
      </c>
      <c r="B24" t="s">
        <v>808</v>
      </c>
      <c r="C24" s="2">
        <v>5</v>
      </c>
      <c r="D24" s="2">
        <v>16</v>
      </c>
      <c r="E24" t="s">
        <v>886</v>
      </c>
      <c r="F24" t="s">
        <v>887</v>
      </c>
      <c r="G24" t="s">
        <v>846</v>
      </c>
      <c r="H24" t="s">
        <v>835</v>
      </c>
      <c r="I24" t="s">
        <v>820</v>
      </c>
    </row>
    <row r="25" spans="1:9">
      <c r="A25" t="s">
        <v>713</v>
      </c>
      <c r="B25" t="s">
        <v>808</v>
      </c>
      <c r="C25" s="2">
        <v>5</v>
      </c>
      <c r="D25" s="2">
        <v>15</v>
      </c>
      <c r="E25" t="s">
        <v>888</v>
      </c>
      <c r="F25" t="s">
        <v>889</v>
      </c>
      <c r="G25" t="s">
        <v>846</v>
      </c>
      <c r="H25" t="s">
        <v>836</v>
      </c>
      <c r="I25" t="s">
        <v>837</v>
      </c>
    </row>
    <row r="26" spans="1:9">
      <c r="A26" t="s">
        <v>712</v>
      </c>
      <c r="B26" t="s">
        <v>808</v>
      </c>
      <c r="C26" s="2">
        <v>5</v>
      </c>
      <c r="D26" s="2">
        <v>15</v>
      </c>
      <c r="E26" t="s">
        <v>890</v>
      </c>
      <c r="F26" t="s">
        <v>891</v>
      </c>
      <c r="G26" t="s">
        <v>846</v>
      </c>
      <c r="H26" t="s">
        <v>838</v>
      </c>
      <c r="I26" t="s">
        <v>820</v>
      </c>
    </row>
    <row r="27" spans="1:9">
      <c r="A27" t="s">
        <v>759</v>
      </c>
      <c r="B27" t="s">
        <v>808</v>
      </c>
      <c r="C27" s="2">
        <v>5</v>
      </c>
      <c r="D27" s="2">
        <v>15</v>
      </c>
      <c r="E27" t="s">
        <v>892</v>
      </c>
      <c r="F27" t="s">
        <v>893</v>
      </c>
      <c r="G27" t="s">
        <v>846</v>
      </c>
      <c r="H27" t="s">
        <v>814</v>
      </c>
      <c r="I27" t="s">
        <v>814</v>
      </c>
    </row>
    <row r="28" spans="1:9">
      <c r="A28" t="s">
        <v>726</v>
      </c>
      <c r="B28" t="s">
        <v>839</v>
      </c>
      <c r="C28" s="2">
        <v>5</v>
      </c>
      <c r="D28" s="2">
        <v>13</v>
      </c>
      <c r="E28" t="s">
        <v>894</v>
      </c>
      <c r="F28" t="s">
        <v>895</v>
      </c>
      <c r="G28" t="s">
        <v>896</v>
      </c>
      <c r="H28" t="s">
        <v>814</v>
      </c>
      <c r="I28" t="s">
        <v>814</v>
      </c>
    </row>
    <row r="29" spans="1:9">
      <c r="A29" t="s">
        <v>904</v>
      </c>
      <c r="B29" t="s">
        <v>839</v>
      </c>
      <c r="C29" s="2">
        <v>5</v>
      </c>
      <c r="D29" s="2">
        <v>13</v>
      </c>
      <c r="E29" t="s">
        <v>894</v>
      </c>
      <c r="F29" t="s">
        <v>897</v>
      </c>
      <c r="G29" t="s">
        <v>896</v>
      </c>
      <c r="H29" t="s">
        <v>840</v>
      </c>
      <c r="I29" t="s">
        <v>841</v>
      </c>
    </row>
    <row r="30" spans="1:9">
      <c r="A30" t="s">
        <v>728</v>
      </c>
      <c r="B30" t="s">
        <v>839</v>
      </c>
      <c r="C30" s="2">
        <v>5</v>
      </c>
      <c r="D30" s="2">
        <v>13</v>
      </c>
      <c r="E30" t="s">
        <v>898</v>
      </c>
      <c r="F30" t="s">
        <v>899</v>
      </c>
      <c r="G30" t="s">
        <v>896</v>
      </c>
      <c r="H30" t="s">
        <v>814</v>
      </c>
      <c r="I30" t="s">
        <v>814</v>
      </c>
    </row>
    <row r="31" spans="1:9">
      <c r="A31" t="s">
        <v>758</v>
      </c>
      <c r="B31" t="s">
        <v>839</v>
      </c>
      <c r="C31" s="2">
        <v>5</v>
      </c>
      <c r="D31" s="2">
        <v>16</v>
      </c>
      <c r="E31" t="s">
        <v>900</v>
      </c>
      <c r="F31" t="s">
        <v>901</v>
      </c>
      <c r="G31" t="s">
        <v>896</v>
      </c>
      <c r="H31" t="s">
        <v>814</v>
      </c>
      <c r="I31" t="s">
        <v>814</v>
      </c>
    </row>
    <row r="32" spans="1:9">
      <c r="A32" t="s">
        <v>757</v>
      </c>
      <c r="B32" t="s">
        <v>808</v>
      </c>
      <c r="C32" s="2">
        <v>5</v>
      </c>
      <c r="D32" s="2">
        <v>15</v>
      </c>
      <c r="E32" t="s">
        <v>902</v>
      </c>
      <c r="F32" t="s">
        <v>867</v>
      </c>
      <c r="G32" t="s">
        <v>846</v>
      </c>
      <c r="H32" t="s">
        <v>842</v>
      </c>
      <c r="I32" t="s">
        <v>814</v>
      </c>
    </row>
    <row r="34" spans="1:1" ht="16.5" thickBot="1"/>
    <row r="35" spans="1:1">
      <c r="A35" s="190" t="s">
        <v>1016</v>
      </c>
    </row>
    <row r="36" spans="1:1">
      <c r="A36" s="191"/>
    </row>
    <row r="37" spans="1:1">
      <c r="A37" s="191" t="s">
        <v>1017</v>
      </c>
    </row>
    <row r="38" spans="1:1">
      <c r="A38" s="191" t="s">
        <v>1018</v>
      </c>
    </row>
    <row r="39" spans="1:1">
      <c r="A39" s="191" t="s">
        <v>1019</v>
      </c>
    </row>
    <row r="40" spans="1:1">
      <c r="A40" s="191" t="s">
        <v>1020</v>
      </c>
    </row>
    <row r="41" spans="1:1">
      <c r="A41" s="191"/>
    </row>
    <row r="42" spans="1:1">
      <c r="A42" s="191" t="s">
        <v>1021</v>
      </c>
    </row>
    <row r="43" spans="1:1">
      <c r="A43" s="191" t="s">
        <v>1022</v>
      </c>
    </row>
    <row r="44" spans="1:1">
      <c r="A44" s="191"/>
    </row>
    <row r="45" spans="1:1">
      <c r="A45" s="191" t="s">
        <v>1023</v>
      </c>
    </row>
    <row r="46" spans="1:1">
      <c r="A46" s="191" t="s">
        <v>1024</v>
      </c>
    </row>
    <row r="47" spans="1:1">
      <c r="A47" s="191"/>
    </row>
    <row r="48" spans="1:1">
      <c r="A48" s="191" t="s">
        <v>1025</v>
      </c>
    </row>
    <row r="49" spans="1:1">
      <c r="A49" s="191" t="s">
        <v>1026</v>
      </c>
    </row>
    <row r="50" spans="1:1">
      <c r="A50" s="191" t="s">
        <v>1027</v>
      </c>
    </row>
    <row r="51" spans="1:1">
      <c r="A51" s="191" t="s">
        <v>1028</v>
      </c>
    </row>
    <row r="52" spans="1:1">
      <c r="A52" s="191" t="s">
        <v>1029</v>
      </c>
    </row>
    <row r="53" spans="1:1">
      <c r="A53" s="191"/>
    </row>
    <row r="54" spans="1:1">
      <c r="A54" s="191" t="s">
        <v>1030</v>
      </c>
    </row>
    <row r="55" spans="1:1">
      <c r="A55" s="191" t="s">
        <v>1031</v>
      </c>
    </row>
    <row r="56" spans="1:1">
      <c r="A56" s="191" t="s">
        <v>1032</v>
      </c>
    </row>
    <row r="57" spans="1:1">
      <c r="A57" s="191" t="s">
        <v>1033</v>
      </c>
    </row>
    <row r="58" spans="1:1">
      <c r="A58" s="191" t="s">
        <v>1034</v>
      </c>
    </row>
    <row r="59" spans="1:1">
      <c r="A59" s="191" t="s">
        <v>1035</v>
      </c>
    </row>
    <row r="60" spans="1:1">
      <c r="A60" s="191"/>
    </row>
    <row r="61" spans="1:1" ht="16.5" thickBot="1">
      <c r="A61" s="192" t="s">
        <v>1036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Supp table informations</vt:lpstr>
      <vt:lpstr>Suplementary Table 1</vt:lpstr>
      <vt:lpstr>Supplementary Table 2</vt:lpstr>
      <vt:lpstr>Supplementary Table 3</vt:lpstr>
      <vt:lpstr>Supplementary Table 4</vt:lpstr>
      <vt:lpstr>Supplementary Table 5</vt:lpstr>
      <vt:lpstr>Supplementary Table 6</vt:lpstr>
      <vt:lpstr>Supplementary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Juliette Coursimault</dc:creator>
  <cp:lastModifiedBy>COURSIMAULT, Juliette</cp:lastModifiedBy>
  <dcterms:created xsi:type="dcterms:W3CDTF">2024-06-01T18:52:53Z</dcterms:created>
  <dcterms:modified xsi:type="dcterms:W3CDTF">2026-07-03T12:40:19Z</dcterms:modified>
</cp:coreProperties>
</file>