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ry-my.sharepoint.com/personal/yteng25_emory_edu/Documents/Desktop/"/>
    </mc:Choice>
  </mc:AlternateContent>
  <xr:revisionPtr revIDLastSave="0" documentId="8_{D1757F93-B9B1-4FB7-9B60-79980570EA3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8" i="1" l="1"/>
  <c r="L128" i="1"/>
  <c r="M128" i="1"/>
  <c r="N128" i="1"/>
  <c r="O128" i="1"/>
  <c r="K129" i="1"/>
  <c r="L129" i="1"/>
  <c r="M129" i="1"/>
  <c r="N129" i="1"/>
  <c r="O129" i="1"/>
  <c r="K130" i="1"/>
  <c r="L130" i="1"/>
  <c r="M130" i="1"/>
  <c r="N130" i="1"/>
  <c r="O130" i="1"/>
  <c r="K131" i="1"/>
  <c r="L131" i="1"/>
  <c r="M131" i="1"/>
  <c r="N131" i="1"/>
  <c r="O131" i="1"/>
  <c r="K132" i="1"/>
  <c r="L132" i="1"/>
  <c r="M132" i="1"/>
  <c r="N132" i="1"/>
  <c r="O132" i="1"/>
  <c r="K133" i="1"/>
  <c r="L133" i="1"/>
  <c r="M133" i="1"/>
  <c r="N133" i="1"/>
  <c r="O133" i="1"/>
  <c r="K134" i="1"/>
  <c r="L134" i="1"/>
  <c r="M134" i="1"/>
  <c r="N134" i="1"/>
  <c r="O134" i="1"/>
  <c r="K135" i="1"/>
  <c r="L135" i="1"/>
  <c r="M135" i="1"/>
  <c r="N135" i="1"/>
  <c r="O135" i="1"/>
  <c r="K136" i="1"/>
  <c r="L136" i="1"/>
  <c r="M136" i="1"/>
  <c r="N136" i="1"/>
  <c r="O136" i="1"/>
  <c r="K137" i="1"/>
  <c r="L137" i="1"/>
  <c r="M137" i="1"/>
  <c r="N137" i="1"/>
  <c r="O137" i="1"/>
  <c r="K138" i="1"/>
  <c r="L138" i="1"/>
  <c r="M138" i="1"/>
  <c r="N138" i="1"/>
  <c r="O138" i="1"/>
  <c r="K139" i="1"/>
  <c r="L139" i="1"/>
  <c r="M139" i="1"/>
  <c r="N139" i="1"/>
  <c r="O139" i="1"/>
  <c r="K140" i="1"/>
  <c r="L140" i="1"/>
  <c r="M140" i="1"/>
  <c r="N140" i="1"/>
  <c r="O140" i="1"/>
  <c r="K141" i="1"/>
  <c r="L141" i="1"/>
  <c r="M141" i="1"/>
  <c r="N141" i="1"/>
  <c r="O141" i="1"/>
  <c r="K142" i="1"/>
  <c r="L142" i="1"/>
  <c r="M142" i="1"/>
  <c r="N142" i="1"/>
  <c r="O142" i="1"/>
  <c r="K143" i="1"/>
  <c r="L143" i="1"/>
  <c r="M143" i="1"/>
  <c r="N143" i="1"/>
  <c r="O143" i="1"/>
  <c r="K144" i="1"/>
  <c r="L144" i="1"/>
  <c r="M144" i="1"/>
  <c r="N144" i="1"/>
  <c r="O144" i="1"/>
  <c r="K145" i="1"/>
  <c r="L145" i="1"/>
  <c r="M145" i="1"/>
  <c r="N145" i="1"/>
  <c r="O145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K107" i="1" l="1"/>
  <c r="L107" i="1"/>
  <c r="M107" i="1"/>
  <c r="N107" i="1"/>
  <c r="O107" i="1"/>
  <c r="K108" i="1"/>
  <c r="L108" i="1"/>
  <c r="M108" i="1"/>
  <c r="N108" i="1"/>
  <c r="O108" i="1"/>
  <c r="K109" i="1"/>
  <c r="L109" i="1"/>
  <c r="M109" i="1"/>
  <c r="N109" i="1"/>
  <c r="O109" i="1"/>
  <c r="K110" i="1"/>
  <c r="L110" i="1"/>
  <c r="M110" i="1"/>
  <c r="N110" i="1"/>
  <c r="O110" i="1"/>
  <c r="K111" i="1"/>
  <c r="L111" i="1"/>
  <c r="M111" i="1"/>
  <c r="N111" i="1"/>
  <c r="O111" i="1"/>
  <c r="K112" i="1"/>
  <c r="L112" i="1"/>
  <c r="M112" i="1"/>
  <c r="N112" i="1"/>
  <c r="O112" i="1"/>
  <c r="K113" i="1"/>
  <c r="L113" i="1"/>
  <c r="M113" i="1"/>
  <c r="N113" i="1"/>
  <c r="O113" i="1"/>
  <c r="K114" i="1"/>
  <c r="L114" i="1"/>
  <c r="M114" i="1"/>
  <c r="N114" i="1"/>
  <c r="O114" i="1"/>
  <c r="K115" i="1"/>
  <c r="L115" i="1"/>
  <c r="M115" i="1"/>
  <c r="N115" i="1"/>
  <c r="O115" i="1"/>
  <c r="K116" i="1"/>
  <c r="L116" i="1"/>
  <c r="M116" i="1"/>
  <c r="N116" i="1"/>
  <c r="O116" i="1"/>
  <c r="K117" i="1"/>
  <c r="L117" i="1"/>
  <c r="M117" i="1"/>
  <c r="N117" i="1"/>
  <c r="O117" i="1"/>
  <c r="K118" i="1"/>
  <c r="L118" i="1"/>
  <c r="M118" i="1"/>
  <c r="N118" i="1"/>
  <c r="O118" i="1"/>
  <c r="K119" i="1"/>
  <c r="L119" i="1"/>
  <c r="M119" i="1"/>
  <c r="N119" i="1"/>
  <c r="O119" i="1"/>
  <c r="K120" i="1"/>
  <c r="L120" i="1"/>
  <c r="M120" i="1"/>
  <c r="N120" i="1"/>
  <c r="O120" i="1"/>
  <c r="K121" i="1"/>
  <c r="L121" i="1"/>
  <c r="M121" i="1"/>
  <c r="N121" i="1"/>
  <c r="O121" i="1"/>
  <c r="K122" i="1"/>
  <c r="L122" i="1"/>
  <c r="M122" i="1"/>
  <c r="N122" i="1"/>
  <c r="O122" i="1"/>
  <c r="K123" i="1"/>
  <c r="L123" i="1"/>
  <c r="M123" i="1"/>
  <c r="N123" i="1"/>
  <c r="O123" i="1"/>
  <c r="K124" i="1"/>
  <c r="L124" i="1"/>
  <c r="M124" i="1"/>
  <c r="N124" i="1"/>
  <c r="O124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K86" i="1" l="1"/>
  <c r="L86" i="1"/>
  <c r="M86" i="1"/>
  <c r="N86" i="1"/>
  <c r="O86" i="1"/>
  <c r="K87" i="1"/>
  <c r="L87" i="1"/>
  <c r="M87" i="1"/>
  <c r="N87" i="1"/>
  <c r="O87" i="1"/>
  <c r="K88" i="1"/>
  <c r="L88" i="1"/>
  <c r="M88" i="1"/>
  <c r="N88" i="1"/>
  <c r="O88" i="1"/>
  <c r="K89" i="1"/>
  <c r="L89" i="1"/>
  <c r="M89" i="1"/>
  <c r="N89" i="1"/>
  <c r="O89" i="1"/>
  <c r="K90" i="1"/>
  <c r="L90" i="1"/>
  <c r="M90" i="1"/>
  <c r="N90" i="1"/>
  <c r="O90" i="1"/>
  <c r="K91" i="1"/>
  <c r="L91" i="1"/>
  <c r="M91" i="1"/>
  <c r="N91" i="1"/>
  <c r="O91" i="1"/>
  <c r="K92" i="1"/>
  <c r="L92" i="1"/>
  <c r="M92" i="1"/>
  <c r="N92" i="1"/>
  <c r="O92" i="1"/>
  <c r="K93" i="1"/>
  <c r="L93" i="1"/>
  <c r="M93" i="1"/>
  <c r="N93" i="1"/>
  <c r="O93" i="1"/>
  <c r="K94" i="1"/>
  <c r="L94" i="1"/>
  <c r="M94" i="1"/>
  <c r="N94" i="1"/>
  <c r="O94" i="1"/>
  <c r="K95" i="1"/>
  <c r="L95" i="1"/>
  <c r="M95" i="1"/>
  <c r="N95" i="1"/>
  <c r="O95" i="1"/>
  <c r="K96" i="1"/>
  <c r="L96" i="1"/>
  <c r="M96" i="1"/>
  <c r="N96" i="1"/>
  <c r="O96" i="1"/>
  <c r="K97" i="1"/>
  <c r="L97" i="1"/>
  <c r="M97" i="1"/>
  <c r="N97" i="1"/>
  <c r="O97" i="1"/>
  <c r="K98" i="1"/>
  <c r="L98" i="1"/>
  <c r="M98" i="1"/>
  <c r="N98" i="1"/>
  <c r="O98" i="1"/>
  <c r="K99" i="1"/>
  <c r="L99" i="1"/>
  <c r="M99" i="1"/>
  <c r="N99" i="1"/>
  <c r="O99" i="1"/>
  <c r="K100" i="1"/>
  <c r="L100" i="1"/>
  <c r="M100" i="1"/>
  <c r="N100" i="1"/>
  <c r="O100" i="1"/>
  <c r="K101" i="1"/>
  <c r="L101" i="1"/>
  <c r="M101" i="1"/>
  <c r="N101" i="1"/>
  <c r="O101" i="1"/>
  <c r="K102" i="1"/>
  <c r="L102" i="1"/>
  <c r="M102" i="1"/>
  <c r="N102" i="1"/>
  <c r="O102" i="1"/>
  <c r="K103" i="1"/>
  <c r="L103" i="1"/>
  <c r="M103" i="1"/>
  <c r="N103" i="1"/>
  <c r="O103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K65" i="1" l="1"/>
  <c r="L65" i="1"/>
  <c r="M65" i="1"/>
  <c r="N65" i="1"/>
  <c r="O65" i="1"/>
  <c r="K66" i="1"/>
  <c r="L66" i="1"/>
  <c r="M66" i="1"/>
  <c r="N66" i="1"/>
  <c r="O66" i="1"/>
  <c r="K67" i="1"/>
  <c r="L67" i="1"/>
  <c r="M67" i="1"/>
  <c r="N67" i="1"/>
  <c r="O67" i="1"/>
  <c r="K68" i="1"/>
  <c r="L68" i="1"/>
  <c r="M68" i="1"/>
  <c r="N68" i="1"/>
  <c r="O68" i="1"/>
  <c r="K69" i="1"/>
  <c r="L69" i="1"/>
  <c r="M69" i="1"/>
  <c r="N69" i="1"/>
  <c r="O69" i="1"/>
  <c r="K70" i="1"/>
  <c r="L70" i="1"/>
  <c r="M70" i="1"/>
  <c r="N70" i="1"/>
  <c r="O70" i="1"/>
  <c r="K71" i="1"/>
  <c r="L71" i="1"/>
  <c r="M71" i="1"/>
  <c r="N71" i="1"/>
  <c r="O71" i="1"/>
  <c r="K72" i="1"/>
  <c r="L72" i="1"/>
  <c r="M72" i="1"/>
  <c r="N72" i="1"/>
  <c r="O72" i="1"/>
  <c r="K73" i="1"/>
  <c r="L73" i="1"/>
  <c r="M73" i="1"/>
  <c r="N73" i="1"/>
  <c r="O73" i="1"/>
  <c r="K74" i="1"/>
  <c r="L74" i="1"/>
  <c r="M74" i="1"/>
  <c r="N74" i="1"/>
  <c r="O74" i="1"/>
  <c r="K75" i="1"/>
  <c r="L75" i="1"/>
  <c r="M75" i="1"/>
  <c r="N75" i="1"/>
  <c r="O75" i="1"/>
  <c r="K76" i="1"/>
  <c r="L76" i="1"/>
  <c r="M76" i="1"/>
  <c r="N76" i="1"/>
  <c r="O76" i="1"/>
  <c r="K77" i="1"/>
  <c r="L77" i="1"/>
  <c r="M77" i="1"/>
  <c r="N77" i="1"/>
  <c r="O77" i="1"/>
  <c r="K78" i="1"/>
  <c r="L78" i="1"/>
  <c r="M78" i="1"/>
  <c r="N78" i="1"/>
  <c r="O78" i="1"/>
  <c r="K79" i="1"/>
  <c r="L79" i="1"/>
  <c r="M79" i="1"/>
  <c r="N79" i="1"/>
  <c r="O79" i="1"/>
  <c r="K80" i="1"/>
  <c r="L80" i="1"/>
  <c r="M80" i="1"/>
  <c r="N80" i="1"/>
  <c r="O80" i="1"/>
  <c r="K81" i="1"/>
  <c r="L81" i="1"/>
  <c r="M81" i="1"/>
  <c r="N81" i="1"/>
  <c r="O81" i="1"/>
  <c r="K82" i="1"/>
  <c r="L82" i="1"/>
  <c r="M82" i="1"/>
  <c r="N82" i="1"/>
  <c r="O82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K44" i="1" l="1"/>
  <c r="L44" i="1"/>
  <c r="M44" i="1"/>
  <c r="N44" i="1"/>
  <c r="O44" i="1"/>
  <c r="K45" i="1"/>
  <c r="L45" i="1"/>
  <c r="M45" i="1"/>
  <c r="N45" i="1"/>
  <c r="O45" i="1"/>
  <c r="K46" i="1"/>
  <c r="L46" i="1"/>
  <c r="M46" i="1"/>
  <c r="N46" i="1"/>
  <c r="O46" i="1"/>
  <c r="K47" i="1"/>
  <c r="L47" i="1"/>
  <c r="M47" i="1"/>
  <c r="N47" i="1"/>
  <c r="O47" i="1"/>
  <c r="K48" i="1"/>
  <c r="L48" i="1"/>
  <c r="M48" i="1"/>
  <c r="N48" i="1"/>
  <c r="O48" i="1"/>
  <c r="K49" i="1"/>
  <c r="L49" i="1"/>
  <c r="M49" i="1"/>
  <c r="N49" i="1"/>
  <c r="O49" i="1"/>
  <c r="K50" i="1"/>
  <c r="L50" i="1"/>
  <c r="M50" i="1"/>
  <c r="N50" i="1"/>
  <c r="O50" i="1"/>
  <c r="K51" i="1"/>
  <c r="L51" i="1"/>
  <c r="M51" i="1"/>
  <c r="N51" i="1"/>
  <c r="O51" i="1"/>
  <c r="K52" i="1"/>
  <c r="L52" i="1"/>
  <c r="M52" i="1"/>
  <c r="N52" i="1"/>
  <c r="O52" i="1"/>
  <c r="K53" i="1"/>
  <c r="L53" i="1"/>
  <c r="M53" i="1"/>
  <c r="N53" i="1"/>
  <c r="O53" i="1"/>
  <c r="K54" i="1"/>
  <c r="L54" i="1"/>
  <c r="M54" i="1"/>
  <c r="N54" i="1"/>
  <c r="O54" i="1"/>
  <c r="K55" i="1"/>
  <c r="L55" i="1"/>
  <c r="M55" i="1"/>
  <c r="N55" i="1"/>
  <c r="O55" i="1"/>
  <c r="K56" i="1"/>
  <c r="L56" i="1"/>
  <c r="M56" i="1"/>
  <c r="N56" i="1"/>
  <c r="O56" i="1"/>
  <c r="K57" i="1"/>
  <c r="L57" i="1"/>
  <c r="M57" i="1"/>
  <c r="N57" i="1"/>
  <c r="O57" i="1"/>
  <c r="K58" i="1"/>
  <c r="L58" i="1"/>
  <c r="M58" i="1"/>
  <c r="N58" i="1"/>
  <c r="O58" i="1"/>
  <c r="K59" i="1"/>
  <c r="L59" i="1"/>
  <c r="M59" i="1"/>
  <c r="N59" i="1"/>
  <c r="O59" i="1"/>
  <c r="K60" i="1"/>
  <c r="L60" i="1"/>
  <c r="M60" i="1"/>
  <c r="N60" i="1"/>
  <c r="O60" i="1"/>
  <c r="K61" i="1"/>
  <c r="L61" i="1"/>
  <c r="M61" i="1"/>
  <c r="N61" i="1"/>
  <c r="O61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K23" i="1" l="1"/>
  <c r="L23" i="1"/>
  <c r="M23" i="1"/>
  <c r="N23" i="1"/>
  <c r="O23" i="1"/>
  <c r="K24" i="1"/>
  <c r="L24" i="1"/>
  <c r="M24" i="1"/>
  <c r="N24" i="1"/>
  <c r="O24" i="1"/>
  <c r="K25" i="1"/>
  <c r="L25" i="1"/>
  <c r="M25" i="1"/>
  <c r="N25" i="1"/>
  <c r="O25" i="1"/>
  <c r="K26" i="1"/>
  <c r="L26" i="1"/>
  <c r="M26" i="1"/>
  <c r="N26" i="1"/>
  <c r="O26" i="1"/>
  <c r="K27" i="1"/>
  <c r="L27" i="1"/>
  <c r="M27" i="1"/>
  <c r="N27" i="1"/>
  <c r="O27" i="1"/>
  <c r="K28" i="1"/>
  <c r="L28" i="1"/>
  <c r="M28" i="1"/>
  <c r="N28" i="1"/>
  <c r="O28" i="1"/>
  <c r="K29" i="1"/>
  <c r="L29" i="1"/>
  <c r="M29" i="1"/>
  <c r="N29" i="1"/>
  <c r="O29" i="1"/>
  <c r="K30" i="1"/>
  <c r="L30" i="1"/>
  <c r="M30" i="1"/>
  <c r="N30" i="1"/>
  <c r="O30" i="1"/>
  <c r="K31" i="1"/>
  <c r="L31" i="1"/>
  <c r="M31" i="1"/>
  <c r="N31" i="1"/>
  <c r="O31" i="1"/>
  <c r="K32" i="1"/>
  <c r="L32" i="1"/>
  <c r="M32" i="1"/>
  <c r="N32" i="1"/>
  <c r="O32" i="1"/>
  <c r="K33" i="1"/>
  <c r="L33" i="1"/>
  <c r="M33" i="1"/>
  <c r="N33" i="1"/>
  <c r="O33" i="1"/>
  <c r="K34" i="1"/>
  <c r="L34" i="1"/>
  <c r="M34" i="1"/>
  <c r="N34" i="1"/>
  <c r="O34" i="1"/>
  <c r="K35" i="1"/>
  <c r="L35" i="1"/>
  <c r="M35" i="1"/>
  <c r="N35" i="1"/>
  <c r="O35" i="1"/>
  <c r="K36" i="1"/>
  <c r="L36" i="1"/>
  <c r="M36" i="1"/>
  <c r="N36" i="1"/>
  <c r="O36" i="1"/>
  <c r="K37" i="1"/>
  <c r="L37" i="1"/>
  <c r="M37" i="1"/>
  <c r="N37" i="1"/>
  <c r="O37" i="1"/>
  <c r="K38" i="1"/>
  <c r="L38" i="1"/>
  <c r="M38" i="1"/>
  <c r="N38" i="1"/>
  <c r="O38" i="1"/>
  <c r="K39" i="1"/>
  <c r="L39" i="1"/>
  <c r="M39" i="1"/>
  <c r="N39" i="1"/>
  <c r="O39" i="1"/>
  <c r="K40" i="1"/>
  <c r="L40" i="1"/>
  <c r="M40" i="1"/>
  <c r="N40" i="1"/>
  <c r="O40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K19" i="1" l="1"/>
  <c r="L19" i="1"/>
  <c r="M19" i="1"/>
  <c r="N19" i="1"/>
  <c r="O19" i="1"/>
  <c r="K18" i="1"/>
  <c r="L18" i="1"/>
  <c r="M18" i="1"/>
  <c r="N18" i="1"/>
  <c r="O18" i="1"/>
  <c r="K17" i="1"/>
  <c r="L17" i="1"/>
  <c r="M17" i="1"/>
  <c r="N17" i="1"/>
  <c r="O17" i="1"/>
  <c r="K16" i="1"/>
  <c r="L16" i="1"/>
  <c r="M16" i="1"/>
  <c r="N16" i="1"/>
  <c r="O16" i="1"/>
  <c r="K15" i="1"/>
  <c r="L15" i="1"/>
  <c r="M15" i="1"/>
  <c r="N15" i="1"/>
  <c r="O15" i="1"/>
  <c r="K14" i="1"/>
  <c r="L14" i="1"/>
  <c r="M14" i="1"/>
  <c r="N14" i="1"/>
  <c r="O14" i="1"/>
  <c r="J19" i="1"/>
  <c r="J18" i="1"/>
  <c r="J17" i="1"/>
  <c r="J16" i="1"/>
  <c r="J15" i="1"/>
  <c r="J14" i="1"/>
  <c r="K13" i="1"/>
  <c r="L13" i="1"/>
  <c r="M13" i="1"/>
  <c r="N13" i="1"/>
  <c r="O13" i="1"/>
  <c r="J13" i="1"/>
  <c r="K12" i="1"/>
  <c r="L12" i="1"/>
  <c r="M12" i="1"/>
  <c r="N12" i="1"/>
  <c r="O12" i="1"/>
  <c r="J12" i="1"/>
  <c r="K11" i="1"/>
  <c r="L11" i="1"/>
  <c r="M11" i="1"/>
  <c r="N11" i="1"/>
  <c r="O11" i="1"/>
  <c r="J11" i="1"/>
  <c r="K10" i="1"/>
  <c r="L10" i="1"/>
  <c r="M10" i="1"/>
  <c r="N10" i="1"/>
  <c r="O10" i="1"/>
  <c r="J10" i="1"/>
  <c r="K9" i="1"/>
  <c r="L9" i="1"/>
  <c r="M9" i="1"/>
  <c r="N9" i="1"/>
  <c r="O9" i="1"/>
  <c r="J9" i="1"/>
  <c r="J8" i="1"/>
  <c r="K7" i="1"/>
  <c r="L7" i="1"/>
  <c r="M7" i="1"/>
  <c r="N7" i="1"/>
  <c r="O7" i="1"/>
  <c r="J7" i="1"/>
  <c r="K6" i="1"/>
  <c r="L6" i="1"/>
  <c r="M6" i="1"/>
  <c r="N6" i="1"/>
  <c r="O6" i="1"/>
  <c r="J6" i="1"/>
  <c r="K5" i="1"/>
  <c r="L5" i="1"/>
  <c r="M5" i="1"/>
  <c r="N5" i="1"/>
  <c r="O5" i="1"/>
  <c r="J5" i="1"/>
  <c r="K4" i="1"/>
  <c r="L4" i="1"/>
  <c r="M4" i="1"/>
  <c r="N4" i="1"/>
  <c r="O4" i="1"/>
  <c r="J4" i="1"/>
  <c r="K3" i="1"/>
  <c r="L3" i="1"/>
  <c r="M3" i="1"/>
  <c r="N3" i="1"/>
  <c r="O3" i="1"/>
  <c r="J3" i="1"/>
  <c r="K2" i="1"/>
  <c r="L2" i="1"/>
  <c r="M2" i="1"/>
  <c r="N2" i="1"/>
  <c r="O2" i="1"/>
  <c r="J2" i="1"/>
</calcChain>
</file>

<file path=xl/sharedStrings.xml><?xml version="1.0" encoding="utf-8"?>
<sst xmlns="http://schemas.openxmlformats.org/spreadsheetml/2006/main" count="224" uniqueCount="34">
  <si>
    <t>3-11 Years</t>
  </si>
  <si>
    <t>12-17 Years</t>
  </si>
  <si>
    <t>18-64 Years</t>
  </si>
  <si>
    <t>65-85 Years</t>
  </si>
  <si>
    <t>More than 85 Years</t>
  </si>
  <si>
    <t>Not Specified</t>
  </si>
  <si>
    <t>Blood and lymphatic system disorders</t>
  </si>
  <si>
    <t>Cardiac disorders</t>
  </si>
  <si>
    <t>Ear and labyrinth disorders</t>
  </si>
  <si>
    <t>Endocrine disorders</t>
  </si>
  <si>
    <t>Eye disorders</t>
  </si>
  <si>
    <t>Gastrointestinal disorders</t>
  </si>
  <si>
    <t>Hepatobiliary Disorders</t>
  </si>
  <si>
    <t>Immune system disorders</t>
  </si>
  <si>
    <t>Metabolism and nutrition disorders</t>
  </si>
  <si>
    <t>Musculoskeletal and connective tissue disorders</t>
  </si>
  <si>
    <t>Neoplasms benign, malignant and unspecified</t>
  </si>
  <si>
    <t>Nervous system disorders</t>
  </si>
  <si>
    <t>Psychiatric disorders</t>
  </si>
  <si>
    <t>Renal and urinary disorders</t>
  </si>
  <si>
    <t>Reproductive system and breast disorders</t>
  </si>
  <si>
    <t>Respiratory, thoracic and mediastinal disorders</t>
  </si>
  <si>
    <t>Skin and subcutaneous tissue disorders</t>
  </si>
  <si>
    <t>Vascular disorders</t>
  </si>
  <si>
    <t>Cemiplimab</t>
  </si>
  <si>
    <t>Total</t>
  </si>
  <si>
    <t>Total</t>
    <phoneticPr fontId="1" type="noConversion"/>
  </si>
  <si>
    <t>Nivolumab</t>
  </si>
  <si>
    <t>Pembrolizumab</t>
  </si>
  <si>
    <t>Total</t>
    <phoneticPr fontId="1" type="noConversion"/>
  </si>
  <si>
    <t>Atezolimumab</t>
  </si>
  <si>
    <t>Avelumab</t>
  </si>
  <si>
    <t>Total</t>
    <phoneticPr fontId="1" type="noConversion"/>
  </si>
  <si>
    <t>Ipilimumab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</si>
</sst>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"/>
  <sheetViews>
    <sheetView tabSelected="1" workbookViewId="0">
      <selection activeCell="I152" sqref="I152"/>
    </sheetView>
  </sheetViews>
  <sheetFormatPr defaultRowHeight="15"/>
  <cols>
    <col min="1" max="1" width="43.42578125" style="1" customWidth="1"/>
    <col min="2" max="2" width="10.42578125" style="1" customWidth="1"/>
    <col min="3" max="3" width="10.85546875" style="1" customWidth="1"/>
    <col min="4" max="4" width="10.5703125" style="1" customWidth="1"/>
    <col min="5" max="5" width="11.28515625" style="1" customWidth="1"/>
    <col min="6" max="6" width="18" style="1" customWidth="1"/>
    <col min="7" max="7" width="13.5703125" style="1" customWidth="1"/>
    <col min="8" max="8" width="6.85546875" style="1" customWidth="1"/>
    <col min="9" max="9" width="9.140625" style="1"/>
    <col min="10" max="10" width="11.140625" style="1" customWidth="1"/>
    <col min="11" max="11" width="11.5703125" style="1" customWidth="1"/>
    <col min="12" max="12" width="12.42578125" style="1" customWidth="1"/>
    <col min="13" max="13" width="11.85546875" style="1" customWidth="1"/>
    <col min="14" max="14" width="19" style="1" customWidth="1"/>
    <col min="15" max="15" width="15.28515625" style="1" customWidth="1"/>
    <col min="16" max="16384" width="9.140625" style="1"/>
  </cols>
  <sheetData>
    <row r="1" spans="1:15" ht="15.75" thickTop="1">
      <c r="A1" s="2" t="s">
        <v>24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26</v>
      </c>
      <c r="I1" s="3"/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4" t="s">
        <v>5</v>
      </c>
    </row>
    <row r="2" spans="1:15">
      <c r="A2" s="5" t="s">
        <v>6</v>
      </c>
      <c r="B2" s="6">
        <v>0</v>
      </c>
      <c r="C2" s="6">
        <v>0</v>
      </c>
      <c r="D2" s="6">
        <v>3</v>
      </c>
      <c r="E2" s="6">
        <v>7</v>
      </c>
      <c r="F2" s="6">
        <v>0</v>
      </c>
      <c r="G2" s="6">
        <v>39</v>
      </c>
      <c r="H2" s="6">
        <v>49</v>
      </c>
      <c r="I2" s="6"/>
      <c r="J2" s="7">
        <f>B2/49</f>
        <v>0</v>
      </c>
      <c r="K2" s="7">
        <f t="shared" ref="K2:O2" si="0">C2/49</f>
        <v>0</v>
      </c>
      <c r="L2" s="7">
        <f t="shared" si="0"/>
        <v>6.1224489795918366E-2</v>
      </c>
      <c r="M2" s="7">
        <f t="shared" si="0"/>
        <v>0.14285714285714285</v>
      </c>
      <c r="N2" s="7">
        <f t="shared" si="0"/>
        <v>0</v>
      </c>
      <c r="O2" s="8">
        <f t="shared" si="0"/>
        <v>0.79591836734693877</v>
      </c>
    </row>
    <row r="3" spans="1:15">
      <c r="A3" s="5" t="s">
        <v>7</v>
      </c>
      <c r="B3" s="6">
        <v>0</v>
      </c>
      <c r="C3" s="6">
        <v>0</v>
      </c>
      <c r="D3" s="6">
        <v>2</v>
      </c>
      <c r="E3" s="6">
        <v>0</v>
      </c>
      <c r="F3" s="6">
        <v>0</v>
      </c>
      <c r="G3" s="6">
        <v>33</v>
      </c>
      <c r="H3" s="6">
        <v>35</v>
      </c>
      <c r="I3" s="6"/>
      <c r="J3" s="7">
        <f>B3/35</f>
        <v>0</v>
      </c>
      <c r="K3" s="7">
        <f t="shared" ref="K3:O3" si="1">C3/35</f>
        <v>0</v>
      </c>
      <c r="L3" s="7">
        <f t="shared" si="1"/>
        <v>5.7142857142857141E-2</v>
      </c>
      <c r="M3" s="7">
        <f t="shared" si="1"/>
        <v>0</v>
      </c>
      <c r="N3" s="7">
        <f t="shared" si="1"/>
        <v>0</v>
      </c>
      <c r="O3" s="8">
        <f t="shared" si="1"/>
        <v>0.94285714285714284</v>
      </c>
    </row>
    <row r="4" spans="1:15">
      <c r="A4" s="5" t="s">
        <v>8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1</v>
      </c>
      <c r="H4" s="6">
        <v>1</v>
      </c>
      <c r="I4" s="6"/>
      <c r="J4" s="7">
        <f>B4/1</f>
        <v>0</v>
      </c>
      <c r="K4" s="7">
        <f t="shared" ref="K4:O4" si="2">C4/1</f>
        <v>0</v>
      </c>
      <c r="L4" s="7">
        <f t="shared" si="2"/>
        <v>0</v>
      </c>
      <c r="M4" s="7">
        <f t="shared" si="2"/>
        <v>0</v>
      </c>
      <c r="N4" s="7">
        <f t="shared" si="2"/>
        <v>0</v>
      </c>
      <c r="O4" s="8">
        <f t="shared" si="2"/>
        <v>1</v>
      </c>
    </row>
    <row r="5" spans="1:15">
      <c r="A5" s="5" t="s">
        <v>9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25</v>
      </c>
      <c r="H5" s="6">
        <v>25</v>
      </c>
      <c r="I5" s="6"/>
      <c r="J5" s="7">
        <f>B5/25</f>
        <v>0</v>
      </c>
      <c r="K5" s="7">
        <f t="shared" ref="K5:O5" si="3">C5/25</f>
        <v>0</v>
      </c>
      <c r="L5" s="7">
        <f t="shared" si="3"/>
        <v>0</v>
      </c>
      <c r="M5" s="7">
        <f t="shared" si="3"/>
        <v>0</v>
      </c>
      <c r="N5" s="7">
        <f t="shared" si="3"/>
        <v>0</v>
      </c>
      <c r="O5" s="8">
        <f t="shared" si="3"/>
        <v>1</v>
      </c>
    </row>
    <row r="6" spans="1:15">
      <c r="A6" s="5" t="s">
        <v>10</v>
      </c>
      <c r="B6" s="6">
        <v>0</v>
      </c>
      <c r="C6" s="6">
        <v>0</v>
      </c>
      <c r="D6" s="6">
        <v>1</v>
      </c>
      <c r="E6" s="6">
        <v>0</v>
      </c>
      <c r="F6" s="6">
        <v>1</v>
      </c>
      <c r="G6" s="6">
        <v>6</v>
      </c>
      <c r="H6" s="6">
        <v>8</v>
      </c>
      <c r="I6" s="6"/>
      <c r="J6" s="7">
        <f>B6/8</f>
        <v>0</v>
      </c>
      <c r="K6" s="7">
        <f t="shared" ref="K6:O6" si="4">C6/8</f>
        <v>0</v>
      </c>
      <c r="L6" s="7">
        <f t="shared" si="4"/>
        <v>0.125</v>
      </c>
      <c r="M6" s="7">
        <f t="shared" si="4"/>
        <v>0</v>
      </c>
      <c r="N6" s="7">
        <f t="shared" si="4"/>
        <v>0.125</v>
      </c>
      <c r="O6" s="8">
        <f t="shared" si="4"/>
        <v>0.75</v>
      </c>
    </row>
    <row r="7" spans="1:15">
      <c r="A7" s="5" t="s">
        <v>11</v>
      </c>
      <c r="B7" s="6">
        <v>0</v>
      </c>
      <c r="C7" s="6">
        <v>0</v>
      </c>
      <c r="D7" s="6">
        <v>5</v>
      </c>
      <c r="E7" s="6">
        <v>4</v>
      </c>
      <c r="F7" s="6">
        <v>0</v>
      </c>
      <c r="G7" s="6">
        <v>53</v>
      </c>
      <c r="H7" s="6">
        <v>62</v>
      </c>
      <c r="I7" s="6"/>
      <c r="J7" s="7">
        <f>B7/62</f>
        <v>0</v>
      </c>
      <c r="K7" s="7">
        <f t="shared" ref="K7:O7" si="5">C7/62</f>
        <v>0</v>
      </c>
      <c r="L7" s="7">
        <f t="shared" si="5"/>
        <v>8.0645161290322578E-2</v>
      </c>
      <c r="M7" s="7">
        <f t="shared" si="5"/>
        <v>6.4516129032258063E-2</v>
      </c>
      <c r="N7" s="7">
        <f t="shared" si="5"/>
        <v>0</v>
      </c>
      <c r="O7" s="8">
        <f t="shared" si="5"/>
        <v>0.85483870967741937</v>
      </c>
    </row>
    <row r="8" spans="1:15">
      <c r="A8" s="5" t="s">
        <v>12</v>
      </c>
      <c r="B8" s="6">
        <v>0</v>
      </c>
      <c r="C8" s="6">
        <v>0</v>
      </c>
      <c r="D8" s="6">
        <v>5</v>
      </c>
      <c r="E8" s="6">
        <v>5</v>
      </c>
      <c r="F8" s="6">
        <v>1</v>
      </c>
      <c r="G8" s="6">
        <v>39</v>
      </c>
      <c r="H8" s="6">
        <v>50</v>
      </c>
      <c r="I8" s="6"/>
      <c r="J8" s="7">
        <f>B8/50</f>
        <v>0</v>
      </c>
      <c r="K8" s="7">
        <v>0</v>
      </c>
      <c r="L8" s="7">
        <v>0.1</v>
      </c>
      <c r="M8" s="7">
        <v>0.1</v>
      </c>
      <c r="N8" s="7">
        <v>0.02</v>
      </c>
      <c r="O8" s="8">
        <v>0.78</v>
      </c>
    </row>
    <row r="9" spans="1:15">
      <c r="A9" s="5" t="s">
        <v>13</v>
      </c>
      <c r="B9" s="6">
        <v>0</v>
      </c>
      <c r="C9" s="6">
        <v>0</v>
      </c>
      <c r="D9" s="6">
        <v>3</v>
      </c>
      <c r="E9" s="6">
        <v>5</v>
      </c>
      <c r="F9" s="6">
        <v>0</v>
      </c>
      <c r="G9" s="6">
        <v>25</v>
      </c>
      <c r="H9" s="6">
        <v>33</v>
      </c>
      <c r="I9" s="6"/>
      <c r="J9" s="7">
        <f>B9/33</f>
        <v>0</v>
      </c>
      <c r="K9" s="7">
        <f t="shared" ref="K9:O9" si="6">C9/33</f>
        <v>0</v>
      </c>
      <c r="L9" s="7">
        <f t="shared" si="6"/>
        <v>9.0909090909090912E-2</v>
      </c>
      <c r="M9" s="7">
        <f t="shared" si="6"/>
        <v>0.15151515151515152</v>
      </c>
      <c r="N9" s="7">
        <f t="shared" si="6"/>
        <v>0</v>
      </c>
      <c r="O9" s="8">
        <f t="shared" si="6"/>
        <v>0.75757575757575757</v>
      </c>
    </row>
    <row r="10" spans="1:15">
      <c r="A10" s="5" t="s">
        <v>14</v>
      </c>
      <c r="B10" s="6">
        <v>0</v>
      </c>
      <c r="C10" s="6">
        <v>0</v>
      </c>
      <c r="D10" s="6">
        <v>0</v>
      </c>
      <c r="E10" s="6">
        <v>4</v>
      </c>
      <c r="F10" s="6">
        <v>2</v>
      </c>
      <c r="G10" s="6">
        <v>33</v>
      </c>
      <c r="H10" s="6">
        <v>39</v>
      </c>
      <c r="I10" s="6"/>
      <c r="J10" s="7">
        <f>B10/39</f>
        <v>0</v>
      </c>
      <c r="K10" s="7">
        <f t="shared" ref="K10:O10" si="7">C10/39</f>
        <v>0</v>
      </c>
      <c r="L10" s="7">
        <f t="shared" si="7"/>
        <v>0</v>
      </c>
      <c r="M10" s="7">
        <f t="shared" si="7"/>
        <v>0.10256410256410256</v>
      </c>
      <c r="N10" s="7">
        <f t="shared" si="7"/>
        <v>5.128205128205128E-2</v>
      </c>
      <c r="O10" s="8">
        <f t="shared" si="7"/>
        <v>0.84615384615384615</v>
      </c>
    </row>
    <row r="11" spans="1:15">
      <c r="A11" s="5" t="s">
        <v>15</v>
      </c>
      <c r="B11" s="6">
        <v>0</v>
      </c>
      <c r="C11" s="6">
        <v>0</v>
      </c>
      <c r="D11" s="6">
        <v>1</v>
      </c>
      <c r="E11" s="6">
        <v>3</v>
      </c>
      <c r="F11" s="6">
        <v>0</v>
      </c>
      <c r="G11" s="6">
        <v>26</v>
      </c>
      <c r="H11" s="6">
        <v>30</v>
      </c>
      <c r="I11" s="6"/>
      <c r="J11" s="7">
        <f>B11/30</f>
        <v>0</v>
      </c>
      <c r="K11" s="7">
        <f t="shared" ref="K11:O11" si="8">C11/30</f>
        <v>0</v>
      </c>
      <c r="L11" s="7">
        <f t="shared" si="8"/>
        <v>3.3333333333333333E-2</v>
      </c>
      <c r="M11" s="7">
        <f t="shared" si="8"/>
        <v>0.1</v>
      </c>
      <c r="N11" s="7">
        <f t="shared" si="8"/>
        <v>0</v>
      </c>
      <c r="O11" s="8">
        <f t="shared" si="8"/>
        <v>0.8666666666666667</v>
      </c>
    </row>
    <row r="12" spans="1:15">
      <c r="A12" s="5" t="s">
        <v>16</v>
      </c>
      <c r="B12" s="6">
        <v>0</v>
      </c>
      <c r="C12" s="6">
        <v>0</v>
      </c>
      <c r="D12" s="6">
        <v>1</v>
      </c>
      <c r="E12" s="6">
        <v>4</v>
      </c>
      <c r="F12" s="6">
        <v>0</v>
      </c>
      <c r="G12" s="6">
        <v>31</v>
      </c>
      <c r="H12" s="6">
        <v>36</v>
      </c>
      <c r="I12" s="6"/>
      <c r="J12" s="7">
        <f>B12/36</f>
        <v>0</v>
      </c>
      <c r="K12" s="7">
        <f t="shared" ref="K12:O12" si="9">C12/36</f>
        <v>0</v>
      </c>
      <c r="L12" s="7">
        <f t="shared" si="9"/>
        <v>2.7777777777777776E-2</v>
      </c>
      <c r="M12" s="7">
        <f t="shared" si="9"/>
        <v>0.1111111111111111</v>
      </c>
      <c r="N12" s="7">
        <f t="shared" si="9"/>
        <v>0</v>
      </c>
      <c r="O12" s="8">
        <f t="shared" si="9"/>
        <v>0.86111111111111116</v>
      </c>
    </row>
    <row r="13" spans="1:15">
      <c r="A13" s="5" t="s">
        <v>17</v>
      </c>
      <c r="B13" s="6">
        <v>0</v>
      </c>
      <c r="C13" s="6">
        <v>0</v>
      </c>
      <c r="D13" s="6">
        <v>0</v>
      </c>
      <c r="E13" s="6">
        <v>12</v>
      </c>
      <c r="F13" s="6">
        <v>1</v>
      </c>
      <c r="G13" s="6">
        <v>56</v>
      </c>
      <c r="H13" s="6">
        <v>69</v>
      </c>
      <c r="I13" s="6"/>
      <c r="J13" s="7">
        <f>B13/69</f>
        <v>0</v>
      </c>
      <c r="K13" s="7">
        <f t="shared" ref="K13:O13" si="10">C13/69</f>
        <v>0</v>
      </c>
      <c r="L13" s="7">
        <f t="shared" si="10"/>
        <v>0</v>
      </c>
      <c r="M13" s="7">
        <f t="shared" si="10"/>
        <v>0.17391304347826086</v>
      </c>
      <c r="N13" s="7">
        <f t="shared" si="10"/>
        <v>1.4492753623188406E-2</v>
      </c>
      <c r="O13" s="8">
        <f t="shared" si="10"/>
        <v>0.81159420289855078</v>
      </c>
    </row>
    <row r="14" spans="1:15">
      <c r="A14" s="5" t="s">
        <v>18</v>
      </c>
      <c r="B14" s="6">
        <v>0</v>
      </c>
      <c r="C14" s="6">
        <v>0</v>
      </c>
      <c r="D14" s="6">
        <v>0</v>
      </c>
      <c r="E14" s="6">
        <v>2</v>
      </c>
      <c r="F14" s="6">
        <v>2</v>
      </c>
      <c r="G14" s="6">
        <v>12</v>
      </c>
      <c r="H14" s="6">
        <v>16</v>
      </c>
      <c r="I14" s="6"/>
      <c r="J14" s="7">
        <f>B14/16</f>
        <v>0</v>
      </c>
      <c r="K14" s="7">
        <f t="shared" ref="K14:O14" si="11">C14/16</f>
        <v>0</v>
      </c>
      <c r="L14" s="7">
        <f t="shared" si="11"/>
        <v>0</v>
      </c>
      <c r="M14" s="7">
        <f t="shared" si="11"/>
        <v>0.125</v>
      </c>
      <c r="N14" s="7">
        <f t="shared" si="11"/>
        <v>0.125</v>
      </c>
      <c r="O14" s="8">
        <f t="shared" si="11"/>
        <v>0.75</v>
      </c>
    </row>
    <row r="15" spans="1:15">
      <c r="A15" s="5" t="s">
        <v>19</v>
      </c>
      <c r="B15" s="6">
        <v>0</v>
      </c>
      <c r="C15" s="6">
        <v>0</v>
      </c>
      <c r="D15" s="6">
        <v>0</v>
      </c>
      <c r="E15" s="6">
        <v>3</v>
      </c>
      <c r="F15" s="6">
        <v>3</v>
      </c>
      <c r="G15" s="6">
        <v>25</v>
      </c>
      <c r="H15" s="6">
        <v>31</v>
      </c>
      <c r="I15" s="6"/>
      <c r="J15" s="7">
        <f>B15/31</f>
        <v>0</v>
      </c>
      <c r="K15" s="7">
        <f t="shared" ref="K15:O15" si="12">C15/31</f>
        <v>0</v>
      </c>
      <c r="L15" s="7">
        <f t="shared" si="12"/>
        <v>0</v>
      </c>
      <c r="M15" s="7">
        <f t="shared" si="12"/>
        <v>9.6774193548387094E-2</v>
      </c>
      <c r="N15" s="7">
        <f t="shared" si="12"/>
        <v>9.6774193548387094E-2</v>
      </c>
      <c r="O15" s="8">
        <f t="shared" si="12"/>
        <v>0.80645161290322576</v>
      </c>
    </row>
    <row r="16" spans="1:15">
      <c r="A16" s="5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3</v>
      </c>
      <c r="H16" s="6">
        <v>3</v>
      </c>
      <c r="I16" s="6"/>
      <c r="J16" s="7">
        <f>B16/3</f>
        <v>0</v>
      </c>
      <c r="K16" s="7">
        <f t="shared" ref="K16:O16" si="13">C16/3</f>
        <v>0</v>
      </c>
      <c r="L16" s="7">
        <f t="shared" si="13"/>
        <v>0</v>
      </c>
      <c r="M16" s="7">
        <f t="shared" si="13"/>
        <v>0</v>
      </c>
      <c r="N16" s="7">
        <f t="shared" si="13"/>
        <v>0</v>
      </c>
      <c r="O16" s="8">
        <f t="shared" si="13"/>
        <v>1</v>
      </c>
    </row>
    <row r="17" spans="1:15">
      <c r="A17" s="5" t="s">
        <v>21</v>
      </c>
      <c r="B17" s="6">
        <v>0</v>
      </c>
      <c r="C17" s="6">
        <v>0</v>
      </c>
      <c r="D17" s="6">
        <v>3</v>
      </c>
      <c r="E17" s="6">
        <v>9</v>
      </c>
      <c r="F17" s="6">
        <v>2</v>
      </c>
      <c r="G17" s="6">
        <v>59</v>
      </c>
      <c r="H17" s="6">
        <v>73</v>
      </c>
      <c r="I17" s="6"/>
      <c r="J17" s="7">
        <f>B17/73</f>
        <v>0</v>
      </c>
      <c r="K17" s="7">
        <f t="shared" ref="K17:O17" si="14">C17/73</f>
        <v>0</v>
      </c>
      <c r="L17" s="7">
        <f t="shared" si="14"/>
        <v>4.1095890410958902E-2</v>
      </c>
      <c r="M17" s="7">
        <f t="shared" si="14"/>
        <v>0.12328767123287671</v>
      </c>
      <c r="N17" s="7">
        <f t="shared" si="14"/>
        <v>2.7397260273972601E-2</v>
      </c>
      <c r="O17" s="8">
        <f t="shared" si="14"/>
        <v>0.80821917808219179</v>
      </c>
    </row>
    <row r="18" spans="1:15">
      <c r="A18" s="5" t="s">
        <v>22</v>
      </c>
      <c r="B18" s="6">
        <v>0</v>
      </c>
      <c r="C18" s="6">
        <v>0</v>
      </c>
      <c r="D18" s="6">
        <v>4</v>
      </c>
      <c r="E18" s="6">
        <v>3</v>
      </c>
      <c r="F18" s="6">
        <v>0</v>
      </c>
      <c r="G18" s="6">
        <v>33</v>
      </c>
      <c r="H18" s="6">
        <v>40</v>
      </c>
      <c r="I18" s="6"/>
      <c r="J18" s="7">
        <f>B18/40</f>
        <v>0</v>
      </c>
      <c r="K18" s="7">
        <f t="shared" ref="K18:O18" si="15">C18/40</f>
        <v>0</v>
      </c>
      <c r="L18" s="7">
        <f t="shared" si="15"/>
        <v>0.1</v>
      </c>
      <c r="M18" s="7">
        <f t="shared" si="15"/>
        <v>7.4999999999999997E-2</v>
      </c>
      <c r="N18" s="7">
        <f t="shared" si="15"/>
        <v>0</v>
      </c>
      <c r="O18" s="8">
        <f t="shared" si="15"/>
        <v>0.82499999999999996</v>
      </c>
    </row>
    <row r="19" spans="1:15" ht="15.75" thickBot="1">
      <c r="A19" s="9" t="s">
        <v>23</v>
      </c>
      <c r="B19" s="10">
        <v>0</v>
      </c>
      <c r="C19" s="10">
        <v>0</v>
      </c>
      <c r="D19" s="10">
        <v>1</v>
      </c>
      <c r="E19" s="10">
        <v>4</v>
      </c>
      <c r="F19" s="10">
        <v>3</v>
      </c>
      <c r="G19" s="10">
        <v>20</v>
      </c>
      <c r="H19" s="10">
        <v>28</v>
      </c>
      <c r="I19" s="10"/>
      <c r="J19" s="11">
        <f>B19/28</f>
        <v>0</v>
      </c>
      <c r="K19" s="11">
        <f t="shared" ref="K19:O19" si="16">C19/28</f>
        <v>0</v>
      </c>
      <c r="L19" s="11">
        <f t="shared" si="16"/>
        <v>3.5714285714285712E-2</v>
      </c>
      <c r="M19" s="11">
        <f t="shared" si="16"/>
        <v>0.14285714285714285</v>
      </c>
      <c r="N19" s="11">
        <f t="shared" si="16"/>
        <v>0.10714285714285714</v>
      </c>
      <c r="O19" s="12">
        <f t="shared" si="16"/>
        <v>0.7142857142857143</v>
      </c>
    </row>
    <row r="20" spans="1:15" ht="15.75" thickTop="1"/>
    <row r="21" spans="1:15" ht="15.75" thickBot="1"/>
    <row r="22" spans="1:15" ht="15.75" thickTop="1">
      <c r="A22" s="2" t="s">
        <v>27</v>
      </c>
      <c r="B22" s="3" t="s">
        <v>0</v>
      </c>
      <c r="C22" s="3" t="s">
        <v>1</v>
      </c>
      <c r="D22" s="3" t="s">
        <v>2</v>
      </c>
      <c r="E22" s="3" t="s">
        <v>3</v>
      </c>
      <c r="F22" s="3" t="s">
        <v>4</v>
      </c>
      <c r="G22" s="3" t="s">
        <v>5</v>
      </c>
      <c r="H22" s="3" t="s">
        <v>26</v>
      </c>
      <c r="I22" s="3"/>
      <c r="J22" s="3" t="s">
        <v>0</v>
      </c>
      <c r="K22" s="3" t="s">
        <v>1</v>
      </c>
      <c r="L22" s="3" t="s">
        <v>2</v>
      </c>
      <c r="M22" s="3" t="s">
        <v>3</v>
      </c>
      <c r="N22" s="3" t="s">
        <v>4</v>
      </c>
      <c r="O22" s="4" t="s">
        <v>5</v>
      </c>
    </row>
    <row r="23" spans="1:15">
      <c r="A23" s="5" t="s">
        <v>6</v>
      </c>
      <c r="B23" s="6">
        <v>11</v>
      </c>
      <c r="C23" s="6">
        <v>5</v>
      </c>
      <c r="D23" s="6">
        <v>1726</v>
      </c>
      <c r="E23" s="6">
        <v>1838</v>
      </c>
      <c r="F23" s="6">
        <v>28</v>
      </c>
      <c r="G23" s="6">
        <v>727</v>
      </c>
      <c r="H23" s="6">
        <v>4335</v>
      </c>
      <c r="I23" s="6"/>
      <c r="J23" s="7">
        <f>B23/4335</f>
        <v>2.5374855824682814E-3</v>
      </c>
      <c r="K23" s="7">
        <f t="shared" ref="K23:O23" si="17">C23/4335</f>
        <v>1.1534025374855825E-3</v>
      </c>
      <c r="L23" s="7">
        <f t="shared" si="17"/>
        <v>0.39815455594002308</v>
      </c>
      <c r="M23" s="7">
        <f t="shared" si="17"/>
        <v>0.4239907727797001</v>
      </c>
      <c r="N23" s="7">
        <f t="shared" si="17"/>
        <v>6.4590542099192622E-3</v>
      </c>
      <c r="O23" s="8">
        <f t="shared" si="17"/>
        <v>0.1677047289504037</v>
      </c>
    </row>
    <row r="24" spans="1:15">
      <c r="A24" s="5" t="s">
        <v>7</v>
      </c>
      <c r="B24" s="6">
        <v>5</v>
      </c>
      <c r="C24" s="6">
        <v>4</v>
      </c>
      <c r="D24" s="6">
        <v>1194</v>
      </c>
      <c r="E24" s="6">
        <v>1985</v>
      </c>
      <c r="F24" s="6">
        <v>69</v>
      </c>
      <c r="G24" s="6">
        <v>690</v>
      </c>
      <c r="H24" s="6">
        <v>3947</v>
      </c>
      <c r="I24" s="6"/>
      <c r="J24" s="7">
        <f>B24/3947</f>
        <v>1.2667848999239929E-3</v>
      </c>
      <c r="K24" s="7">
        <f t="shared" ref="K24:O24" si="18">C24/3947</f>
        <v>1.0134279199391944E-3</v>
      </c>
      <c r="L24" s="7">
        <f t="shared" si="18"/>
        <v>0.30250823410184952</v>
      </c>
      <c r="M24" s="7">
        <f t="shared" si="18"/>
        <v>0.5029136052698252</v>
      </c>
      <c r="N24" s="7">
        <f t="shared" si="18"/>
        <v>1.7481631618951103E-2</v>
      </c>
      <c r="O24" s="8">
        <f t="shared" si="18"/>
        <v>0.17481631618951102</v>
      </c>
    </row>
    <row r="25" spans="1:15">
      <c r="A25" s="5" t="s">
        <v>8</v>
      </c>
      <c r="B25" s="6">
        <v>0</v>
      </c>
      <c r="C25" s="6">
        <v>0</v>
      </c>
      <c r="D25" s="6">
        <v>143</v>
      </c>
      <c r="E25" s="6">
        <v>151</v>
      </c>
      <c r="F25" s="6">
        <v>4</v>
      </c>
      <c r="G25" s="6">
        <v>84</v>
      </c>
      <c r="H25" s="6">
        <v>382</v>
      </c>
      <c r="I25" s="6"/>
      <c r="J25" s="7">
        <f>B25/382</f>
        <v>0</v>
      </c>
      <c r="K25" s="7">
        <f t="shared" ref="K25:O25" si="19">C25/382</f>
        <v>0</v>
      </c>
      <c r="L25" s="7">
        <f t="shared" si="19"/>
        <v>0.37434554973821987</v>
      </c>
      <c r="M25" s="7">
        <f t="shared" si="19"/>
        <v>0.39528795811518325</v>
      </c>
      <c r="N25" s="7">
        <f t="shared" si="19"/>
        <v>1.0471204188481676E-2</v>
      </c>
      <c r="O25" s="8">
        <f t="shared" si="19"/>
        <v>0.21989528795811519</v>
      </c>
    </row>
    <row r="26" spans="1:15">
      <c r="A26" s="5" t="s">
        <v>9</v>
      </c>
      <c r="B26" s="6">
        <v>1</v>
      </c>
      <c r="C26" s="6">
        <v>4</v>
      </c>
      <c r="D26" s="6">
        <v>1670</v>
      </c>
      <c r="E26" s="6">
        <v>1891</v>
      </c>
      <c r="F26" s="6">
        <v>31</v>
      </c>
      <c r="G26" s="6">
        <v>749</v>
      </c>
      <c r="H26" s="6">
        <v>4346</v>
      </c>
      <c r="I26" s="6"/>
      <c r="J26" s="7">
        <f>B26/4346</f>
        <v>2.3009664058904741E-4</v>
      </c>
      <c r="K26" s="7">
        <f t="shared" ref="K26:O26" si="20">C26/4346</f>
        <v>9.2038656235618964E-4</v>
      </c>
      <c r="L26" s="7">
        <f t="shared" si="20"/>
        <v>0.38426138978370916</v>
      </c>
      <c r="M26" s="7">
        <f t="shared" si="20"/>
        <v>0.43511274735388861</v>
      </c>
      <c r="N26" s="7">
        <f t="shared" si="20"/>
        <v>7.1329958582604693E-3</v>
      </c>
      <c r="O26" s="8">
        <f t="shared" si="20"/>
        <v>0.17234238380119651</v>
      </c>
    </row>
    <row r="27" spans="1:15">
      <c r="A27" s="5" t="s">
        <v>10</v>
      </c>
      <c r="B27" s="6">
        <v>2</v>
      </c>
      <c r="C27" s="6">
        <v>1</v>
      </c>
      <c r="D27" s="6">
        <v>622</v>
      </c>
      <c r="E27" s="6">
        <v>590</v>
      </c>
      <c r="F27" s="6">
        <v>19</v>
      </c>
      <c r="G27" s="6">
        <v>428</v>
      </c>
      <c r="H27" s="6">
        <v>1662</v>
      </c>
      <c r="I27" s="6"/>
      <c r="J27" s="7">
        <f>B27/1662</f>
        <v>1.2033694344163659E-3</v>
      </c>
      <c r="K27" s="7">
        <f t="shared" ref="K27:O27" si="21">C27/1662</f>
        <v>6.0168471720818293E-4</v>
      </c>
      <c r="L27" s="7">
        <f t="shared" si="21"/>
        <v>0.3742478941034898</v>
      </c>
      <c r="M27" s="7">
        <f t="shared" si="21"/>
        <v>0.35499398315282793</v>
      </c>
      <c r="N27" s="7">
        <f t="shared" si="21"/>
        <v>1.1432009626955475E-2</v>
      </c>
      <c r="O27" s="8">
        <f t="shared" si="21"/>
        <v>0.2575210589651023</v>
      </c>
    </row>
    <row r="28" spans="1:15">
      <c r="A28" s="5" t="s">
        <v>11</v>
      </c>
      <c r="B28" s="6">
        <v>15</v>
      </c>
      <c r="C28" s="6">
        <v>16</v>
      </c>
      <c r="D28" s="6">
        <v>4398</v>
      </c>
      <c r="E28" s="6">
        <v>4337</v>
      </c>
      <c r="F28" s="6">
        <v>98</v>
      </c>
      <c r="G28" s="6">
        <v>2364</v>
      </c>
      <c r="H28" s="6">
        <v>11228</v>
      </c>
      <c r="I28" s="6"/>
      <c r="J28" s="7">
        <f>B28/11228</f>
        <v>1.3359458496615604E-3</v>
      </c>
      <c r="K28" s="7">
        <f t="shared" ref="K28:O28" si="22">C28/11228</f>
        <v>1.4250089063056644E-3</v>
      </c>
      <c r="L28" s="7">
        <f t="shared" si="22"/>
        <v>0.39169932312076949</v>
      </c>
      <c r="M28" s="7">
        <f t="shared" si="22"/>
        <v>0.38626647666547914</v>
      </c>
      <c r="N28" s="7">
        <f t="shared" si="22"/>
        <v>8.7281795511221939E-3</v>
      </c>
      <c r="O28" s="8">
        <f t="shared" si="22"/>
        <v>0.21054506590666192</v>
      </c>
    </row>
    <row r="29" spans="1:15">
      <c r="A29" s="5" t="s">
        <v>12</v>
      </c>
      <c r="B29" s="6">
        <v>3</v>
      </c>
      <c r="C29" s="6">
        <v>8</v>
      </c>
      <c r="D29" s="6">
        <v>1904</v>
      </c>
      <c r="E29" s="6">
        <v>1894</v>
      </c>
      <c r="F29" s="6">
        <v>52</v>
      </c>
      <c r="G29" s="6">
        <v>804</v>
      </c>
      <c r="H29" s="6">
        <v>4665</v>
      </c>
      <c r="I29" s="6"/>
      <c r="J29" s="7">
        <f>B29/4665</f>
        <v>6.4308681672025725E-4</v>
      </c>
      <c r="K29" s="7">
        <f t="shared" ref="K29:O29" si="23">C29/4665</f>
        <v>1.7148981779206859E-3</v>
      </c>
      <c r="L29" s="7">
        <f t="shared" si="23"/>
        <v>0.40814576634512328</v>
      </c>
      <c r="M29" s="7">
        <f t="shared" si="23"/>
        <v>0.40600214362272241</v>
      </c>
      <c r="N29" s="7">
        <f t="shared" si="23"/>
        <v>1.1146838156484458E-2</v>
      </c>
      <c r="O29" s="8">
        <f t="shared" si="23"/>
        <v>0.17234726688102894</v>
      </c>
    </row>
    <row r="30" spans="1:15">
      <c r="A30" s="5" t="s">
        <v>13</v>
      </c>
      <c r="B30" s="6">
        <v>9</v>
      </c>
      <c r="C30" s="6">
        <v>11</v>
      </c>
      <c r="D30" s="6">
        <v>546</v>
      </c>
      <c r="E30" s="6">
        <v>416</v>
      </c>
      <c r="F30" s="6">
        <v>7</v>
      </c>
      <c r="G30" s="6">
        <v>549</v>
      </c>
      <c r="H30" s="6">
        <v>1538</v>
      </c>
      <c r="I30" s="6"/>
      <c r="J30" s="7">
        <f>9/1538</f>
        <v>5.8517555266579977E-3</v>
      </c>
      <c r="K30" s="7">
        <f t="shared" ref="K30:O30" si="24">9/1538</f>
        <v>5.8517555266579977E-3</v>
      </c>
      <c r="L30" s="7">
        <f t="shared" si="24"/>
        <v>5.8517555266579977E-3</v>
      </c>
      <c r="M30" s="7">
        <f t="shared" si="24"/>
        <v>5.8517555266579977E-3</v>
      </c>
      <c r="N30" s="7">
        <f t="shared" si="24"/>
        <v>5.8517555266579977E-3</v>
      </c>
      <c r="O30" s="8">
        <f t="shared" si="24"/>
        <v>5.8517555266579977E-3</v>
      </c>
    </row>
    <row r="31" spans="1:15">
      <c r="A31" s="5" t="s">
        <v>14</v>
      </c>
      <c r="B31" s="6">
        <v>8</v>
      </c>
      <c r="C31" s="6">
        <v>12</v>
      </c>
      <c r="D31" s="6">
        <v>2283</v>
      </c>
      <c r="E31" s="6">
        <v>2776</v>
      </c>
      <c r="F31" s="6">
        <v>67</v>
      </c>
      <c r="G31" s="6">
        <v>948</v>
      </c>
      <c r="H31" s="6">
        <v>6094</v>
      </c>
      <c r="I31" s="6"/>
      <c r="J31" s="7">
        <f>B31/6094</f>
        <v>1.3127666557269445E-3</v>
      </c>
      <c r="K31" s="7">
        <f t="shared" ref="K31:O31" si="25">C31/6094</f>
        <v>1.9691499835904169E-3</v>
      </c>
      <c r="L31" s="7">
        <f t="shared" si="25"/>
        <v>0.37463078437807679</v>
      </c>
      <c r="M31" s="7">
        <f t="shared" si="25"/>
        <v>0.45553002953724975</v>
      </c>
      <c r="N31" s="7">
        <f t="shared" si="25"/>
        <v>1.0994420741713161E-2</v>
      </c>
      <c r="O31" s="8">
        <f t="shared" si="25"/>
        <v>0.15556284870364293</v>
      </c>
    </row>
    <row r="32" spans="1:15">
      <c r="A32" s="5" t="s">
        <v>15</v>
      </c>
      <c r="B32" s="6">
        <v>2</v>
      </c>
      <c r="C32" s="6">
        <v>8</v>
      </c>
      <c r="D32" s="6">
        <v>1951</v>
      </c>
      <c r="E32" s="6">
        <v>2103</v>
      </c>
      <c r="F32" s="6">
        <v>62</v>
      </c>
      <c r="G32" s="6">
        <v>1418</v>
      </c>
      <c r="H32" s="6">
        <v>5544</v>
      </c>
      <c r="I32" s="6"/>
      <c r="J32" s="7">
        <f>B32/5544</f>
        <v>3.6075036075036075E-4</v>
      </c>
      <c r="K32" s="7">
        <f t="shared" ref="K32:O32" si="26">C32/5544</f>
        <v>1.443001443001443E-3</v>
      </c>
      <c r="L32" s="7">
        <f t="shared" si="26"/>
        <v>0.3519119769119769</v>
      </c>
      <c r="M32" s="7">
        <f t="shared" si="26"/>
        <v>0.37932900432900435</v>
      </c>
      <c r="N32" s="7">
        <f t="shared" si="26"/>
        <v>1.1183261183261184E-2</v>
      </c>
      <c r="O32" s="8">
        <f t="shared" si="26"/>
        <v>0.25577200577200576</v>
      </c>
    </row>
    <row r="33" spans="1:15">
      <c r="A33" s="5" t="s">
        <v>16</v>
      </c>
      <c r="B33" s="6">
        <v>24</v>
      </c>
      <c r="C33" s="6">
        <v>25</v>
      </c>
      <c r="D33" s="6">
        <v>3617</v>
      </c>
      <c r="E33" s="6">
        <v>3848</v>
      </c>
      <c r="F33" s="6">
        <v>91</v>
      </c>
      <c r="G33" s="6">
        <v>2508</v>
      </c>
      <c r="H33" s="6">
        <v>10113</v>
      </c>
      <c r="I33" s="6"/>
      <c r="J33" s="7">
        <f>B33/10113</f>
        <v>2.3731830317413232E-3</v>
      </c>
      <c r="K33" s="7">
        <f t="shared" ref="K33:O33" si="27">C33/10113</f>
        <v>2.472065658063878E-3</v>
      </c>
      <c r="L33" s="7">
        <f t="shared" si="27"/>
        <v>0.35765845940868191</v>
      </c>
      <c r="M33" s="7">
        <f t="shared" si="27"/>
        <v>0.38050034608919214</v>
      </c>
      <c r="N33" s="7">
        <f t="shared" si="27"/>
        <v>8.9983189953525174E-3</v>
      </c>
      <c r="O33" s="8">
        <f t="shared" si="27"/>
        <v>0.24799762681696827</v>
      </c>
    </row>
    <row r="34" spans="1:15">
      <c r="A34" s="5" t="s">
        <v>17</v>
      </c>
      <c r="B34" s="6">
        <v>17</v>
      </c>
      <c r="C34" s="6">
        <v>14</v>
      </c>
      <c r="D34" s="6">
        <v>2723</v>
      </c>
      <c r="E34" s="6">
        <v>2852</v>
      </c>
      <c r="F34" s="6">
        <v>78</v>
      </c>
      <c r="G34" s="6">
        <v>1480</v>
      </c>
      <c r="H34" s="6">
        <v>7164</v>
      </c>
      <c r="I34" s="6"/>
      <c r="J34" s="7">
        <f>B34/7164</f>
        <v>2.3729759910664431E-3</v>
      </c>
      <c r="K34" s="7">
        <f t="shared" ref="K34:O34" si="28">C34/7164</f>
        <v>1.9542155220547181E-3</v>
      </c>
      <c r="L34" s="7">
        <f t="shared" si="28"/>
        <v>0.38009491903964265</v>
      </c>
      <c r="M34" s="7">
        <f t="shared" si="28"/>
        <v>0.39810161920714687</v>
      </c>
      <c r="N34" s="7">
        <f t="shared" si="28"/>
        <v>1.0887772194304857E-2</v>
      </c>
      <c r="O34" s="8">
        <f t="shared" si="28"/>
        <v>0.20658849804578447</v>
      </c>
    </row>
    <row r="35" spans="1:15">
      <c r="A35" s="5" t="s">
        <v>18</v>
      </c>
      <c r="B35" s="6">
        <v>2</v>
      </c>
      <c r="C35" s="6">
        <v>2</v>
      </c>
      <c r="D35" s="6">
        <v>638</v>
      </c>
      <c r="E35" s="6">
        <v>752</v>
      </c>
      <c r="F35" s="6">
        <v>21</v>
      </c>
      <c r="G35" s="6">
        <v>420</v>
      </c>
      <c r="H35" s="6">
        <v>1835</v>
      </c>
      <c r="I35" s="6"/>
      <c r="J35" s="7">
        <f>B35/1835</f>
        <v>1.0899182561307902E-3</v>
      </c>
      <c r="K35" s="7">
        <f t="shared" ref="K35:O35" si="29">C35/1835</f>
        <v>1.0899182561307902E-3</v>
      </c>
      <c r="L35" s="7">
        <f t="shared" si="29"/>
        <v>0.3476839237057221</v>
      </c>
      <c r="M35" s="7">
        <f t="shared" si="29"/>
        <v>0.40980926430517711</v>
      </c>
      <c r="N35" s="7">
        <f t="shared" si="29"/>
        <v>1.1444141689373298E-2</v>
      </c>
      <c r="O35" s="8">
        <f t="shared" si="29"/>
        <v>0.22888283378746593</v>
      </c>
    </row>
    <row r="36" spans="1:15">
      <c r="A36" s="5" t="s">
        <v>19</v>
      </c>
      <c r="B36" s="6">
        <v>5</v>
      </c>
      <c r="C36" s="6">
        <v>5</v>
      </c>
      <c r="D36" s="6">
        <v>1246</v>
      </c>
      <c r="E36" s="6">
        <v>1845</v>
      </c>
      <c r="F36" s="6">
        <v>54</v>
      </c>
      <c r="G36" s="6">
        <v>670</v>
      </c>
      <c r="H36" s="6">
        <v>3825</v>
      </c>
      <c r="I36" s="6"/>
      <c r="J36" s="7">
        <f>B36/3825</f>
        <v>1.30718954248366E-3</v>
      </c>
      <c r="K36" s="7">
        <f t="shared" ref="K36:O36" si="30">C36/3825</f>
        <v>1.30718954248366E-3</v>
      </c>
      <c r="L36" s="7">
        <f t="shared" si="30"/>
        <v>0.32575163398692808</v>
      </c>
      <c r="M36" s="7">
        <f t="shared" si="30"/>
        <v>0.4823529411764706</v>
      </c>
      <c r="N36" s="7">
        <f t="shared" si="30"/>
        <v>1.411764705882353E-2</v>
      </c>
      <c r="O36" s="8">
        <f t="shared" si="30"/>
        <v>0.17516339869281045</v>
      </c>
    </row>
    <row r="37" spans="1:15">
      <c r="A37" s="5" t="s">
        <v>20</v>
      </c>
      <c r="B37" s="6">
        <v>1</v>
      </c>
      <c r="C37" s="6">
        <v>2</v>
      </c>
      <c r="D37" s="6">
        <v>121</v>
      </c>
      <c r="E37" s="6">
        <v>79</v>
      </c>
      <c r="F37" s="6">
        <v>1</v>
      </c>
      <c r="G37" s="6">
        <v>55</v>
      </c>
      <c r="H37" s="6">
        <v>259</v>
      </c>
      <c r="I37" s="6"/>
      <c r="J37" s="7">
        <f>B37/259</f>
        <v>3.8610038610038611E-3</v>
      </c>
      <c r="K37" s="7">
        <f t="shared" ref="K37:O37" si="31">C37/259</f>
        <v>7.7220077220077222E-3</v>
      </c>
      <c r="L37" s="7">
        <f t="shared" si="31"/>
        <v>0.46718146718146719</v>
      </c>
      <c r="M37" s="7">
        <f t="shared" si="31"/>
        <v>0.30501930501930502</v>
      </c>
      <c r="N37" s="7">
        <f t="shared" si="31"/>
        <v>3.8610038610038611E-3</v>
      </c>
      <c r="O37" s="8">
        <f t="shared" si="31"/>
        <v>0.21235521235521235</v>
      </c>
    </row>
    <row r="38" spans="1:15">
      <c r="A38" s="5" t="s">
        <v>21</v>
      </c>
      <c r="B38" s="6">
        <v>13</v>
      </c>
      <c r="C38" s="6">
        <v>17</v>
      </c>
      <c r="D38" s="6">
        <v>3209</v>
      </c>
      <c r="E38" s="6">
        <v>4077</v>
      </c>
      <c r="F38" s="6">
        <v>102</v>
      </c>
      <c r="G38" s="6">
        <v>1896</v>
      </c>
      <c r="H38" s="6">
        <v>9314</v>
      </c>
      <c r="I38" s="6"/>
      <c r="J38" s="7">
        <f>B38/9314</f>
        <v>1.3957483358385226E-3</v>
      </c>
      <c r="K38" s="7">
        <f t="shared" ref="K38:O38" si="32">C38/9314</f>
        <v>1.8252093622503757E-3</v>
      </c>
      <c r="L38" s="7">
        <f t="shared" si="32"/>
        <v>0.34453510843890917</v>
      </c>
      <c r="M38" s="7">
        <f t="shared" si="32"/>
        <v>0.4377281511702813</v>
      </c>
      <c r="N38" s="7">
        <f t="shared" si="32"/>
        <v>1.0951256173502255E-2</v>
      </c>
      <c r="O38" s="8">
        <f t="shared" si="32"/>
        <v>0.20356452651921839</v>
      </c>
    </row>
    <row r="39" spans="1:15">
      <c r="A39" s="5" t="s">
        <v>22</v>
      </c>
      <c r="B39" s="6">
        <v>7</v>
      </c>
      <c r="C39" s="6">
        <v>5</v>
      </c>
      <c r="D39" s="6">
        <v>2299</v>
      </c>
      <c r="E39" s="6">
        <v>2622</v>
      </c>
      <c r="F39" s="6">
        <v>63</v>
      </c>
      <c r="G39" s="6">
        <v>1635</v>
      </c>
      <c r="H39" s="6">
        <v>6631</v>
      </c>
      <c r="I39" s="6"/>
      <c r="J39" s="7">
        <f>B39/6631</f>
        <v>1.0556477152767305E-3</v>
      </c>
      <c r="K39" s="7">
        <f t="shared" ref="K39:O39" si="33">C39/6631</f>
        <v>7.5403408234052177E-4</v>
      </c>
      <c r="L39" s="7">
        <f t="shared" si="33"/>
        <v>0.34670487106017189</v>
      </c>
      <c r="M39" s="7">
        <f t="shared" si="33"/>
        <v>0.39541547277936961</v>
      </c>
      <c r="N39" s="7">
        <f t="shared" si="33"/>
        <v>9.5008294374905738E-3</v>
      </c>
      <c r="O39" s="8">
        <f t="shared" si="33"/>
        <v>0.24656914492535062</v>
      </c>
    </row>
    <row r="40" spans="1:15" ht="15.75" thickBot="1">
      <c r="A40" s="9" t="s">
        <v>23</v>
      </c>
      <c r="B40" s="10">
        <v>4</v>
      </c>
      <c r="C40" s="10">
        <v>6</v>
      </c>
      <c r="D40" s="10">
        <v>985</v>
      </c>
      <c r="E40" s="10">
        <v>1087</v>
      </c>
      <c r="F40" s="10">
        <v>24</v>
      </c>
      <c r="G40" s="10">
        <v>444</v>
      </c>
      <c r="H40" s="10">
        <v>2550</v>
      </c>
      <c r="I40" s="10"/>
      <c r="J40" s="11">
        <f>B40/2550</f>
        <v>1.5686274509803921E-3</v>
      </c>
      <c r="K40" s="11">
        <f t="shared" ref="K40:O40" si="34">C40/2550</f>
        <v>2.352941176470588E-3</v>
      </c>
      <c r="L40" s="11">
        <f t="shared" si="34"/>
        <v>0.38627450980392158</v>
      </c>
      <c r="M40" s="11">
        <f t="shared" si="34"/>
        <v>0.42627450980392156</v>
      </c>
      <c r="N40" s="11">
        <f t="shared" si="34"/>
        <v>9.4117647058823521E-3</v>
      </c>
      <c r="O40" s="12">
        <f t="shared" si="34"/>
        <v>0.17411764705882352</v>
      </c>
    </row>
    <row r="41" spans="1:15" ht="15.75" thickTop="1"/>
    <row r="42" spans="1:15" ht="15.75" thickBot="1"/>
    <row r="43" spans="1:15" ht="15.75" thickTop="1">
      <c r="A43" s="2" t="s">
        <v>28</v>
      </c>
      <c r="B43" s="3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29</v>
      </c>
      <c r="I43" s="3"/>
      <c r="J43" s="3" t="s">
        <v>0</v>
      </c>
      <c r="K43" s="3" t="s">
        <v>1</v>
      </c>
      <c r="L43" s="3" t="s">
        <v>2</v>
      </c>
      <c r="M43" s="3" t="s">
        <v>3</v>
      </c>
      <c r="N43" s="3" t="s">
        <v>4</v>
      </c>
      <c r="O43" s="4" t="s">
        <v>5</v>
      </c>
    </row>
    <row r="44" spans="1:15">
      <c r="A44" s="5" t="s">
        <v>6</v>
      </c>
      <c r="B44" s="6">
        <v>4</v>
      </c>
      <c r="C44" s="6">
        <v>1</v>
      </c>
      <c r="D44" s="6">
        <v>1046</v>
      </c>
      <c r="E44" s="6">
        <v>1376</v>
      </c>
      <c r="F44" s="6">
        <v>40</v>
      </c>
      <c r="G44" s="6">
        <v>508</v>
      </c>
      <c r="H44" s="6">
        <v>2975</v>
      </c>
      <c r="I44" s="6"/>
      <c r="J44" s="7">
        <f>B44/2975</f>
        <v>1.3445378151260505E-3</v>
      </c>
      <c r="K44" s="7">
        <f t="shared" ref="K44:O44" si="35">C44/2975</f>
        <v>3.3613445378151261E-4</v>
      </c>
      <c r="L44" s="7">
        <f t="shared" si="35"/>
        <v>0.3515966386554622</v>
      </c>
      <c r="M44" s="7">
        <f t="shared" si="35"/>
        <v>0.46252100840336136</v>
      </c>
      <c r="N44" s="7">
        <f t="shared" si="35"/>
        <v>1.3445378151260505E-2</v>
      </c>
      <c r="O44" s="8">
        <f t="shared" si="35"/>
        <v>0.1707563025210084</v>
      </c>
    </row>
    <row r="45" spans="1:15">
      <c r="A45" s="5" t="s">
        <v>7</v>
      </c>
      <c r="B45" s="6">
        <v>2</v>
      </c>
      <c r="C45" s="6">
        <v>1</v>
      </c>
      <c r="D45" s="6">
        <v>601</v>
      </c>
      <c r="E45" s="6">
        <v>1075</v>
      </c>
      <c r="F45" s="6">
        <v>41</v>
      </c>
      <c r="G45" s="6">
        <v>396</v>
      </c>
      <c r="H45" s="6">
        <v>2116</v>
      </c>
      <c r="I45" s="6"/>
      <c r="J45" s="7">
        <f>B45/2116</f>
        <v>9.4517958412098301E-4</v>
      </c>
      <c r="K45" s="7">
        <f t="shared" ref="K45:O45" si="36">C45/2116</f>
        <v>4.7258979206049151E-4</v>
      </c>
      <c r="L45" s="7">
        <f t="shared" si="36"/>
        <v>0.28402646502835538</v>
      </c>
      <c r="M45" s="7">
        <f t="shared" si="36"/>
        <v>0.50803402646502838</v>
      </c>
      <c r="N45" s="7">
        <f t="shared" si="36"/>
        <v>1.9376181474480152E-2</v>
      </c>
      <c r="O45" s="8">
        <f t="shared" si="36"/>
        <v>0.18714555765595464</v>
      </c>
    </row>
    <row r="46" spans="1:15">
      <c r="A46" s="5" t="s">
        <v>8</v>
      </c>
      <c r="B46" s="6">
        <v>0</v>
      </c>
      <c r="C46" s="6">
        <v>0</v>
      </c>
      <c r="D46" s="6">
        <v>61</v>
      </c>
      <c r="E46" s="6">
        <v>66</v>
      </c>
      <c r="F46" s="6">
        <v>4</v>
      </c>
      <c r="G46" s="6">
        <v>46</v>
      </c>
      <c r="H46" s="6">
        <v>177</v>
      </c>
      <c r="I46" s="6"/>
      <c r="J46" s="7">
        <f>B46/177</f>
        <v>0</v>
      </c>
      <c r="K46" s="7">
        <f t="shared" ref="K46:O46" si="37">C46/177</f>
        <v>0</v>
      </c>
      <c r="L46" s="7">
        <f t="shared" si="37"/>
        <v>0.34463276836158191</v>
      </c>
      <c r="M46" s="7">
        <f t="shared" si="37"/>
        <v>0.3728813559322034</v>
      </c>
      <c r="N46" s="7">
        <f t="shared" si="37"/>
        <v>2.2598870056497175E-2</v>
      </c>
      <c r="O46" s="8">
        <f t="shared" si="37"/>
        <v>0.25988700564971751</v>
      </c>
    </row>
    <row r="47" spans="1:15">
      <c r="A47" s="5" t="s">
        <v>9</v>
      </c>
      <c r="B47" s="6">
        <v>1</v>
      </c>
      <c r="C47" s="6">
        <v>1</v>
      </c>
      <c r="D47" s="6">
        <v>672</v>
      </c>
      <c r="E47" s="6">
        <v>1005</v>
      </c>
      <c r="F47" s="6">
        <v>24</v>
      </c>
      <c r="G47" s="6">
        <v>531</v>
      </c>
      <c r="H47" s="6">
        <v>2234</v>
      </c>
      <c r="I47" s="6"/>
      <c r="J47" s="7">
        <f>B47/2234</f>
        <v>4.4762757385854968E-4</v>
      </c>
      <c r="K47" s="7">
        <f t="shared" ref="K47:O47" si="38">C47/2234</f>
        <v>4.4762757385854968E-4</v>
      </c>
      <c r="L47" s="7">
        <f t="shared" si="38"/>
        <v>0.30080572963294538</v>
      </c>
      <c r="M47" s="7">
        <f t="shared" si="38"/>
        <v>0.44986571172784245</v>
      </c>
      <c r="N47" s="7">
        <f t="shared" si="38"/>
        <v>1.0743061772605193E-2</v>
      </c>
      <c r="O47" s="8">
        <f t="shared" si="38"/>
        <v>0.23769024171888989</v>
      </c>
    </row>
    <row r="48" spans="1:15">
      <c r="A48" s="5" t="s">
        <v>10</v>
      </c>
      <c r="B48" s="6">
        <v>0</v>
      </c>
      <c r="C48" s="6">
        <v>2</v>
      </c>
      <c r="D48" s="6">
        <v>281</v>
      </c>
      <c r="E48" s="6">
        <v>384</v>
      </c>
      <c r="F48" s="6">
        <v>18</v>
      </c>
      <c r="G48" s="6">
        <v>233</v>
      </c>
      <c r="H48" s="6">
        <v>918</v>
      </c>
      <c r="I48" s="6"/>
      <c r="J48" s="7">
        <f>B48/918</f>
        <v>0</v>
      </c>
      <c r="K48" s="7">
        <f t="shared" ref="K48:O48" si="39">C48/918</f>
        <v>2.1786492374727671E-3</v>
      </c>
      <c r="L48" s="7">
        <f t="shared" si="39"/>
        <v>0.30610021786492375</v>
      </c>
      <c r="M48" s="7">
        <f t="shared" si="39"/>
        <v>0.41830065359477125</v>
      </c>
      <c r="N48" s="7">
        <f t="shared" si="39"/>
        <v>1.9607843137254902E-2</v>
      </c>
      <c r="O48" s="8">
        <f t="shared" si="39"/>
        <v>0.25381263616557737</v>
      </c>
    </row>
    <row r="49" spans="1:15">
      <c r="A49" s="5" t="s">
        <v>11</v>
      </c>
      <c r="B49" s="6">
        <v>2</v>
      </c>
      <c r="C49" s="6">
        <v>2</v>
      </c>
      <c r="D49" s="6">
        <v>2066</v>
      </c>
      <c r="E49" s="6">
        <v>2751</v>
      </c>
      <c r="F49" s="6">
        <v>82</v>
      </c>
      <c r="G49" s="6">
        <v>1600</v>
      </c>
      <c r="H49" s="6">
        <v>6503</v>
      </c>
      <c r="I49" s="6"/>
      <c r="J49" s="7">
        <f>B49/6503</f>
        <v>3.0755036137167463E-4</v>
      </c>
      <c r="K49" s="7">
        <f t="shared" ref="K49:O49" si="40">C49/6503</f>
        <v>3.0755036137167463E-4</v>
      </c>
      <c r="L49" s="7">
        <f t="shared" si="40"/>
        <v>0.3176995232969399</v>
      </c>
      <c r="M49" s="7">
        <f t="shared" si="40"/>
        <v>0.42303552206673845</v>
      </c>
      <c r="N49" s="7">
        <f t="shared" si="40"/>
        <v>1.2609564816238658E-2</v>
      </c>
      <c r="O49" s="8">
        <f t="shared" si="40"/>
        <v>0.24604028909733969</v>
      </c>
    </row>
    <row r="50" spans="1:15">
      <c r="A50" s="5" t="s">
        <v>12</v>
      </c>
      <c r="B50" s="6">
        <v>1</v>
      </c>
      <c r="C50" s="6">
        <v>2</v>
      </c>
      <c r="D50" s="6">
        <v>1035</v>
      </c>
      <c r="E50" s="6">
        <v>1390</v>
      </c>
      <c r="F50" s="6">
        <v>45</v>
      </c>
      <c r="G50" s="6">
        <v>536</v>
      </c>
      <c r="H50" s="6">
        <v>3009</v>
      </c>
      <c r="I50" s="6"/>
      <c r="J50" s="7">
        <f>B50/3009</f>
        <v>3.3233632436025255E-4</v>
      </c>
      <c r="K50" s="7">
        <f t="shared" ref="K50:O50" si="41">C50/3009</f>
        <v>6.646726487205051E-4</v>
      </c>
      <c r="L50" s="7">
        <f t="shared" si="41"/>
        <v>0.34396809571286141</v>
      </c>
      <c r="M50" s="7">
        <f t="shared" si="41"/>
        <v>0.4619474908607511</v>
      </c>
      <c r="N50" s="7">
        <f t="shared" si="41"/>
        <v>1.4955134596211365E-2</v>
      </c>
      <c r="O50" s="8">
        <f t="shared" si="41"/>
        <v>0.17813226985709538</v>
      </c>
    </row>
    <row r="51" spans="1:15">
      <c r="A51" s="5" t="s">
        <v>13</v>
      </c>
      <c r="B51" s="6">
        <v>1</v>
      </c>
      <c r="C51" s="6">
        <v>2</v>
      </c>
      <c r="D51" s="6">
        <v>417</v>
      </c>
      <c r="E51" s="6">
        <v>380</v>
      </c>
      <c r="F51" s="6">
        <v>17</v>
      </c>
      <c r="G51" s="6">
        <v>334</v>
      </c>
      <c r="H51" s="6">
        <v>1151</v>
      </c>
      <c r="I51" s="6"/>
      <c r="J51" s="7">
        <f>B51/1151</f>
        <v>8.6880973066898344E-4</v>
      </c>
      <c r="K51" s="7">
        <f t="shared" ref="K51:O51" si="42">C51/1151</f>
        <v>1.7376194613379669E-3</v>
      </c>
      <c r="L51" s="7">
        <f t="shared" si="42"/>
        <v>0.3622936576889661</v>
      </c>
      <c r="M51" s="7">
        <f t="shared" si="42"/>
        <v>0.3301476976542137</v>
      </c>
      <c r="N51" s="7">
        <f t="shared" si="42"/>
        <v>1.4769765421372719E-2</v>
      </c>
      <c r="O51" s="8">
        <f t="shared" si="42"/>
        <v>0.29018245004344051</v>
      </c>
    </row>
    <row r="52" spans="1:15">
      <c r="A52" s="5" t="s">
        <v>14</v>
      </c>
      <c r="B52" s="6">
        <v>0</v>
      </c>
      <c r="C52" s="6">
        <v>2</v>
      </c>
      <c r="D52" s="6">
        <v>881</v>
      </c>
      <c r="E52" s="6">
        <v>1484</v>
      </c>
      <c r="F52" s="6">
        <v>59</v>
      </c>
      <c r="G52" s="6">
        <v>584</v>
      </c>
      <c r="H52" s="6">
        <v>3010</v>
      </c>
      <c r="I52" s="6"/>
      <c r="J52" s="7">
        <f>0/3010</f>
        <v>0</v>
      </c>
      <c r="K52" s="7">
        <f t="shared" ref="K52:O52" si="43">0/3010</f>
        <v>0</v>
      </c>
      <c r="L52" s="7">
        <f t="shared" si="43"/>
        <v>0</v>
      </c>
      <c r="M52" s="7">
        <f t="shared" si="43"/>
        <v>0</v>
      </c>
      <c r="N52" s="7">
        <f t="shared" si="43"/>
        <v>0</v>
      </c>
      <c r="O52" s="8">
        <f t="shared" si="43"/>
        <v>0</v>
      </c>
    </row>
    <row r="53" spans="1:15">
      <c r="A53" s="5" t="s">
        <v>15</v>
      </c>
      <c r="B53" s="6">
        <v>2</v>
      </c>
      <c r="C53" s="6">
        <v>1</v>
      </c>
      <c r="D53" s="6">
        <v>982</v>
      </c>
      <c r="E53" s="6">
        <v>1287</v>
      </c>
      <c r="F53" s="6">
        <v>59</v>
      </c>
      <c r="G53" s="6">
        <v>948</v>
      </c>
      <c r="H53" s="6">
        <v>3279</v>
      </c>
      <c r="I53" s="6"/>
      <c r="J53" s="7">
        <f>2/3279</f>
        <v>6.0994205550472704E-4</v>
      </c>
      <c r="K53" s="7">
        <f t="shared" ref="K53:O53" si="44">2/3279</f>
        <v>6.0994205550472704E-4</v>
      </c>
      <c r="L53" s="7">
        <f t="shared" si="44"/>
        <v>6.0994205550472704E-4</v>
      </c>
      <c r="M53" s="7">
        <f t="shared" si="44"/>
        <v>6.0994205550472704E-4</v>
      </c>
      <c r="N53" s="7">
        <f t="shared" si="44"/>
        <v>6.0994205550472704E-4</v>
      </c>
      <c r="O53" s="8">
        <f t="shared" si="44"/>
        <v>6.0994205550472704E-4</v>
      </c>
    </row>
    <row r="54" spans="1:15">
      <c r="A54" s="5" t="s">
        <v>16</v>
      </c>
      <c r="B54" s="6">
        <v>8</v>
      </c>
      <c r="C54" s="6">
        <v>7</v>
      </c>
      <c r="D54" s="6">
        <v>2076</v>
      </c>
      <c r="E54" s="6">
        <v>2719</v>
      </c>
      <c r="F54" s="6">
        <v>78</v>
      </c>
      <c r="G54" s="6">
        <v>1875</v>
      </c>
      <c r="H54" s="6">
        <v>6763</v>
      </c>
      <c r="I54" s="6"/>
      <c r="J54" s="7">
        <f>8/6763</f>
        <v>1.1829069939376016E-3</v>
      </c>
      <c r="K54" s="7">
        <f t="shared" ref="K54:O54" si="45">8/6763</f>
        <v>1.1829069939376016E-3</v>
      </c>
      <c r="L54" s="7">
        <f t="shared" si="45"/>
        <v>1.1829069939376016E-3</v>
      </c>
      <c r="M54" s="7">
        <f t="shared" si="45"/>
        <v>1.1829069939376016E-3</v>
      </c>
      <c r="N54" s="7">
        <f t="shared" si="45"/>
        <v>1.1829069939376016E-3</v>
      </c>
      <c r="O54" s="8">
        <f t="shared" si="45"/>
        <v>1.1829069939376016E-3</v>
      </c>
    </row>
    <row r="55" spans="1:15">
      <c r="A55" s="5" t="s">
        <v>17</v>
      </c>
      <c r="B55" s="6">
        <v>0</v>
      </c>
      <c r="C55" s="6">
        <v>1</v>
      </c>
      <c r="D55" s="6">
        <v>1299</v>
      </c>
      <c r="E55" s="6">
        <v>1819</v>
      </c>
      <c r="F55" s="6">
        <v>83</v>
      </c>
      <c r="G55" s="6">
        <v>1073</v>
      </c>
      <c r="H55" s="6">
        <v>4275</v>
      </c>
      <c r="I55" s="6"/>
      <c r="J55" s="7">
        <f>B55/4275</f>
        <v>0</v>
      </c>
      <c r="K55" s="7">
        <f t="shared" ref="K55:O55" si="46">C55/4275</f>
        <v>2.3391812865497077E-4</v>
      </c>
      <c r="L55" s="7">
        <f t="shared" si="46"/>
        <v>0.303859649122807</v>
      </c>
      <c r="M55" s="7">
        <f t="shared" si="46"/>
        <v>0.42549707602339182</v>
      </c>
      <c r="N55" s="7">
        <f t="shared" si="46"/>
        <v>1.9415204678362573E-2</v>
      </c>
      <c r="O55" s="8">
        <f t="shared" si="46"/>
        <v>0.2509941520467836</v>
      </c>
    </row>
    <row r="56" spans="1:15">
      <c r="A56" s="5" t="s">
        <v>18</v>
      </c>
      <c r="B56" s="6">
        <v>0</v>
      </c>
      <c r="C56" s="6">
        <v>0</v>
      </c>
      <c r="D56" s="6">
        <v>332</v>
      </c>
      <c r="E56" s="6">
        <v>487</v>
      </c>
      <c r="F56" s="6">
        <v>31</v>
      </c>
      <c r="G56" s="6">
        <v>286</v>
      </c>
      <c r="H56" s="6">
        <v>1136</v>
      </c>
      <c r="I56" s="6"/>
      <c r="J56" s="7">
        <f>0/1136</f>
        <v>0</v>
      </c>
      <c r="K56" s="7">
        <f t="shared" ref="K56:O56" si="47">0/1136</f>
        <v>0</v>
      </c>
      <c r="L56" s="7">
        <f t="shared" si="47"/>
        <v>0</v>
      </c>
      <c r="M56" s="7">
        <f t="shared" si="47"/>
        <v>0</v>
      </c>
      <c r="N56" s="7">
        <f t="shared" si="47"/>
        <v>0</v>
      </c>
      <c r="O56" s="8">
        <f t="shared" si="47"/>
        <v>0</v>
      </c>
    </row>
    <row r="57" spans="1:15">
      <c r="A57" s="5" t="s">
        <v>19</v>
      </c>
      <c r="B57" s="6">
        <v>0</v>
      </c>
      <c r="C57" s="6">
        <v>1</v>
      </c>
      <c r="D57" s="6">
        <v>788</v>
      </c>
      <c r="E57" s="6">
        <v>1344</v>
      </c>
      <c r="F57" s="6">
        <v>35</v>
      </c>
      <c r="G57" s="6">
        <v>491</v>
      </c>
      <c r="H57" s="6">
        <v>2659</v>
      </c>
      <c r="I57" s="6"/>
      <c r="J57" s="7">
        <f>0/2659</f>
        <v>0</v>
      </c>
      <c r="K57" s="7">
        <f t="shared" ref="K57:O57" si="48">0/2659</f>
        <v>0</v>
      </c>
      <c r="L57" s="7">
        <f t="shared" si="48"/>
        <v>0</v>
      </c>
      <c r="M57" s="7">
        <f t="shared" si="48"/>
        <v>0</v>
      </c>
      <c r="N57" s="7">
        <f t="shared" si="48"/>
        <v>0</v>
      </c>
      <c r="O57" s="8">
        <f t="shared" si="48"/>
        <v>0</v>
      </c>
    </row>
    <row r="58" spans="1:15">
      <c r="A58" s="5" t="s">
        <v>20</v>
      </c>
      <c r="B58" s="6">
        <v>0</v>
      </c>
      <c r="C58" s="6">
        <v>0</v>
      </c>
      <c r="D58" s="6">
        <v>69</v>
      </c>
      <c r="E58" s="6">
        <v>71</v>
      </c>
      <c r="F58" s="6">
        <v>2</v>
      </c>
      <c r="G58" s="6">
        <v>63</v>
      </c>
      <c r="H58" s="6">
        <v>205</v>
      </c>
      <c r="I58" s="6"/>
      <c r="J58" s="7">
        <f>B58/205</f>
        <v>0</v>
      </c>
      <c r="K58" s="7">
        <f t="shared" ref="K58:O58" si="49">C58/205</f>
        <v>0</v>
      </c>
      <c r="L58" s="7">
        <f t="shared" si="49"/>
        <v>0.33658536585365856</v>
      </c>
      <c r="M58" s="7">
        <f t="shared" si="49"/>
        <v>0.34634146341463412</v>
      </c>
      <c r="N58" s="7">
        <f t="shared" si="49"/>
        <v>9.7560975609756097E-3</v>
      </c>
      <c r="O58" s="8">
        <f t="shared" si="49"/>
        <v>0.3073170731707317</v>
      </c>
    </row>
    <row r="59" spans="1:15">
      <c r="A59" s="5" t="s">
        <v>21</v>
      </c>
      <c r="B59" s="6">
        <v>3</v>
      </c>
      <c r="C59" s="6">
        <v>3</v>
      </c>
      <c r="D59" s="6">
        <v>1692</v>
      </c>
      <c r="E59" s="6">
        <v>2798</v>
      </c>
      <c r="F59" s="6">
        <v>81</v>
      </c>
      <c r="G59" s="6">
        <v>1176</v>
      </c>
      <c r="H59" s="6">
        <v>5753</v>
      </c>
      <c r="I59" s="6"/>
      <c r="J59" s="7">
        <f>B59/5753</f>
        <v>5.2146706066400134E-4</v>
      </c>
      <c r="K59" s="7">
        <f t="shared" ref="K59:O59" si="50">C59/5753</f>
        <v>5.2146706066400134E-4</v>
      </c>
      <c r="L59" s="7">
        <f t="shared" si="50"/>
        <v>0.29410742221449676</v>
      </c>
      <c r="M59" s="7">
        <f t="shared" si="50"/>
        <v>0.48635494524595863</v>
      </c>
      <c r="N59" s="7">
        <f t="shared" si="50"/>
        <v>1.4079610637928038E-2</v>
      </c>
      <c r="O59" s="8">
        <f t="shared" si="50"/>
        <v>0.20441508778028855</v>
      </c>
    </row>
    <row r="60" spans="1:15">
      <c r="A60" s="5" t="s">
        <v>22</v>
      </c>
      <c r="B60" s="6">
        <v>4</v>
      </c>
      <c r="C60" s="6">
        <v>0</v>
      </c>
      <c r="D60" s="6">
        <v>1279</v>
      </c>
      <c r="E60" s="6">
        <v>1817</v>
      </c>
      <c r="F60" s="6">
        <v>68</v>
      </c>
      <c r="G60" s="6">
        <v>1246</v>
      </c>
      <c r="H60" s="6">
        <v>4414</v>
      </c>
      <c r="I60" s="6"/>
      <c r="J60" s="7">
        <f>B60/4414</f>
        <v>9.0620752152242867E-4</v>
      </c>
      <c r="K60" s="7">
        <f t="shared" ref="K60:O60" si="51">C60/4414</f>
        <v>0</v>
      </c>
      <c r="L60" s="7">
        <f t="shared" si="51"/>
        <v>0.28975985500679657</v>
      </c>
      <c r="M60" s="7">
        <f t="shared" si="51"/>
        <v>0.41164476665156319</v>
      </c>
      <c r="N60" s="7">
        <f t="shared" si="51"/>
        <v>1.5405527865881287E-2</v>
      </c>
      <c r="O60" s="8">
        <f t="shared" si="51"/>
        <v>0.28228364295423652</v>
      </c>
    </row>
    <row r="61" spans="1:15" ht="15.75" thickBot="1">
      <c r="A61" s="9" t="s">
        <v>23</v>
      </c>
      <c r="B61" s="10">
        <v>3</v>
      </c>
      <c r="C61" s="10">
        <v>1</v>
      </c>
      <c r="D61" s="10">
        <v>541</v>
      </c>
      <c r="E61" s="10">
        <v>764</v>
      </c>
      <c r="F61" s="10">
        <v>25</v>
      </c>
      <c r="G61" s="10">
        <v>408</v>
      </c>
      <c r="H61" s="10">
        <v>1742</v>
      </c>
      <c r="I61" s="10"/>
      <c r="J61" s="11">
        <f>B61/1742</f>
        <v>1.722158438576349E-3</v>
      </c>
      <c r="K61" s="11">
        <f t="shared" ref="K61:O61" si="52">C61/1742</f>
        <v>5.7405281285878302E-4</v>
      </c>
      <c r="L61" s="11">
        <f t="shared" si="52"/>
        <v>0.31056257175660162</v>
      </c>
      <c r="M61" s="11">
        <f t="shared" si="52"/>
        <v>0.43857634902411025</v>
      </c>
      <c r="N61" s="11">
        <f t="shared" si="52"/>
        <v>1.4351320321469576E-2</v>
      </c>
      <c r="O61" s="12">
        <f t="shared" si="52"/>
        <v>0.23421354764638347</v>
      </c>
    </row>
    <row r="62" spans="1:15" ht="15.75" thickTop="1"/>
    <row r="63" spans="1:15" ht="15.75" thickBot="1"/>
    <row r="64" spans="1:15" ht="15.75" thickTop="1">
      <c r="A64" s="2" t="s">
        <v>30</v>
      </c>
      <c r="B64" s="3" t="s">
        <v>0</v>
      </c>
      <c r="C64" s="3" t="s">
        <v>1</v>
      </c>
      <c r="D64" s="3" t="s">
        <v>2</v>
      </c>
      <c r="E64" s="3" t="s">
        <v>3</v>
      </c>
      <c r="F64" s="3" t="s">
        <v>4</v>
      </c>
      <c r="G64" s="3" t="s">
        <v>5</v>
      </c>
      <c r="H64" s="3" t="s">
        <v>26</v>
      </c>
      <c r="I64" s="3"/>
      <c r="J64" s="3" t="s">
        <v>0</v>
      </c>
      <c r="K64" s="3" t="s">
        <v>1</v>
      </c>
      <c r="L64" s="3" t="s">
        <v>2</v>
      </c>
      <c r="M64" s="3" t="s">
        <v>3</v>
      </c>
      <c r="N64" s="3" t="s">
        <v>4</v>
      </c>
      <c r="O64" s="4" t="s">
        <v>5</v>
      </c>
    </row>
    <row r="65" spans="1:15">
      <c r="A65" s="5" t="s">
        <v>6</v>
      </c>
      <c r="B65" s="6">
        <v>8</v>
      </c>
      <c r="C65" s="6">
        <v>0</v>
      </c>
      <c r="D65" s="6">
        <v>773</v>
      </c>
      <c r="E65" s="6">
        <v>995</v>
      </c>
      <c r="F65" s="6">
        <v>15</v>
      </c>
      <c r="G65" s="6">
        <v>279</v>
      </c>
      <c r="H65" s="6">
        <v>2070</v>
      </c>
      <c r="I65" s="6"/>
      <c r="J65" s="7">
        <f>B65/2070</f>
        <v>3.8647342995169081E-3</v>
      </c>
      <c r="K65" s="7">
        <f t="shared" ref="K65:O65" si="53">C65/2070</f>
        <v>0</v>
      </c>
      <c r="L65" s="7">
        <f t="shared" si="53"/>
        <v>0.37342995169082127</v>
      </c>
      <c r="M65" s="7">
        <f t="shared" si="53"/>
        <v>0.48067632850241548</v>
      </c>
      <c r="N65" s="7">
        <f t="shared" si="53"/>
        <v>7.246376811594203E-3</v>
      </c>
      <c r="O65" s="8">
        <f t="shared" si="53"/>
        <v>0.13478260869565217</v>
      </c>
    </row>
    <row r="66" spans="1:15">
      <c r="A66" s="5" t="s">
        <v>7</v>
      </c>
      <c r="B66" s="6">
        <v>0</v>
      </c>
      <c r="C66" s="6">
        <v>1</v>
      </c>
      <c r="D66" s="6">
        <v>317</v>
      </c>
      <c r="E66" s="6">
        <v>534</v>
      </c>
      <c r="F66" s="6">
        <v>17</v>
      </c>
      <c r="G66" s="6">
        <v>205</v>
      </c>
      <c r="H66" s="6">
        <v>1074</v>
      </c>
      <c r="I66" s="6"/>
      <c r="J66" s="7">
        <f>B66/1074</f>
        <v>0</v>
      </c>
      <c r="K66" s="7">
        <f t="shared" ref="K66:O66" si="54">C66/1074</f>
        <v>9.3109869646182495E-4</v>
      </c>
      <c r="L66" s="7">
        <f t="shared" si="54"/>
        <v>0.2951582867783985</v>
      </c>
      <c r="M66" s="7">
        <f t="shared" si="54"/>
        <v>0.4972067039106145</v>
      </c>
      <c r="N66" s="7">
        <f t="shared" si="54"/>
        <v>1.5828677839851025E-2</v>
      </c>
      <c r="O66" s="8">
        <f t="shared" si="54"/>
        <v>0.19087523277467411</v>
      </c>
    </row>
    <row r="67" spans="1:15">
      <c r="A67" s="5" t="s">
        <v>8</v>
      </c>
      <c r="B67" s="6">
        <v>0</v>
      </c>
      <c r="C67" s="6">
        <v>0</v>
      </c>
      <c r="D67" s="6">
        <v>39</v>
      </c>
      <c r="E67" s="6">
        <v>34</v>
      </c>
      <c r="F67" s="6">
        <v>0</v>
      </c>
      <c r="G67" s="6">
        <v>20</v>
      </c>
      <c r="H67" s="6">
        <v>93</v>
      </c>
      <c r="I67" s="6"/>
      <c r="J67" s="7">
        <f>B67/93</f>
        <v>0</v>
      </c>
      <c r="K67" s="7">
        <f t="shared" ref="K67:O67" si="55">C67/93</f>
        <v>0</v>
      </c>
      <c r="L67" s="7">
        <f t="shared" si="55"/>
        <v>0.41935483870967744</v>
      </c>
      <c r="M67" s="7">
        <f t="shared" si="55"/>
        <v>0.36559139784946237</v>
      </c>
      <c r="N67" s="7">
        <f t="shared" si="55"/>
        <v>0</v>
      </c>
      <c r="O67" s="8">
        <f t="shared" si="55"/>
        <v>0.21505376344086022</v>
      </c>
    </row>
    <row r="68" spans="1:15">
      <c r="A68" s="5" t="s">
        <v>9</v>
      </c>
      <c r="B68" s="6">
        <v>0</v>
      </c>
      <c r="C68" s="6">
        <v>0</v>
      </c>
      <c r="D68" s="6">
        <v>322</v>
      </c>
      <c r="E68" s="6">
        <v>326</v>
      </c>
      <c r="F68" s="6">
        <v>8</v>
      </c>
      <c r="G68" s="6">
        <v>192</v>
      </c>
      <c r="H68" s="6">
        <v>848</v>
      </c>
      <c r="I68" s="6"/>
      <c r="J68" s="7">
        <f>B68/848</f>
        <v>0</v>
      </c>
      <c r="K68" s="7">
        <f t="shared" ref="K68:O68" si="56">C68/848</f>
        <v>0</v>
      </c>
      <c r="L68" s="7">
        <f t="shared" si="56"/>
        <v>0.37971698113207547</v>
      </c>
      <c r="M68" s="7">
        <f t="shared" si="56"/>
        <v>0.38443396226415094</v>
      </c>
      <c r="N68" s="7">
        <f t="shared" si="56"/>
        <v>9.433962264150943E-3</v>
      </c>
      <c r="O68" s="8">
        <f t="shared" si="56"/>
        <v>0.22641509433962265</v>
      </c>
    </row>
    <row r="69" spans="1:15">
      <c r="A69" s="5" t="s">
        <v>10</v>
      </c>
      <c r="B69" s="6">
        <v>0</v>
      </c>
      <c r="C69" s="6">
        <v>0</v>
      </c>
      <c r="D69" s="6">
        <v>95</v>
      </c>
      <c r="E69" s="6">
        <v>107</v>
      </c>
      <c r="F69" s="6">
        <v>1</v>
      </c>
      <c r="G69" s="6">
        <v>66</v>
      </c>
      <c r="H69" s="6">
        <v>269</v>
      </c>
      <c r="I69" s="6"/>
      <c r="J69" s="7">
        <f>B69/269</f>
        <v>0</v>
      </c>
      <c r="K69" s="7">
        <f t="shared" ref="K69:O69" si="57">C69/269</f>
        <v>0</v>
      </c>
      <c r="L69" s="7">
        <f t="shared" si="57"/>
        <v>0.35315985130111527</v>
      </c>
      <c r="M69" s="7">
        <f t="shared" si="57"/>
        <v>0.39776951672862454</v>
      </c>
      <c r="N69" s="7">
        <f t="shared" si="57"/>
        <v>3.7174721189591076E-3</v>
      </c>
      <c r="O69" s="8">
        <f t="shared" si="57"/>
        <v>0.24535315985130113</v>
      </c>
    </row>
    <row r="70" spans="1:15">
      <c r="A70" s="5" t="s">
        <v>11</v>
      </c>
      <c r="B70" s="6">
        <v>1</v>
      </c>
      <c r="C70" s="6">
        <v>1</v>
      </c>
      <c r="D70" s="6">
        <v>1138</v>
      </c>
      <c r="E70" s="6">
        <v>1369</v>
      </c>
      <c r="F70" s="6">
        <v>32</v>
      </c>
      <c r="G70" s="6">
        <v>552</v>
      </c>
      <c r="H70" s="6">
        <v>3093</v>
      </c>
      <c r="I70" s="6"/>
      <c r="J70" s="7">
        <f>B70/3093</f>
        <v>3.2331070158422246E-4</v>
      </c>
      <c r="K70" s="7">
        <f t="shared" ref="K70:O70" si="58">C70/3093</f>
        <v>3.2331070158422246E-4</v>
      </c>
      <c r="L70" s="7">
        <f t="shared" si="58"/>
        <v>0.36792757840284512</v>
      </c>
      <c r="M70" s="7">
        <f t="shared" si="58"/>
        <v>0.44261235046880054</v>
      </c>
      <c r="N70" s="7">
        <f t="shared" si="58"/>
        <v>1.0345942450695119E-2</v>
      </c>
      <c r="O70" s="8">
        <f t="shared" si="58"/>
        <v>0.17846750727449079</v>
      </c>
    </row>
    <row r="71" spans="1:15">
      <c r="A71" s="5" t="s">
        <v>12</v>
      </c>
      <c r="B71" s="6">
        <v>2</v>
      </c>
      <c r="C71" s="6">
        <v>1</v>
      </c>
      <c r="D71" s="6">
        <v>521</v>
      </c>
      <c r="E71" s="6">
        <v>588</v>
      </c>
      <c r="F71" s="6">
        <v>15</v>
      </c>
      <c r="G71" s="6">
        <v>278</v>
      </c>
      <c r="H71" s="6">
        <v>1405</v>
      </c>
      <c r="I71" s="6"/>
      <c r="J71" s="7">
        <f>B71/1405</f>
        <v>1.4234875444839859E-3</v>
      </c>
      <c r="K71" s="7">
        <f t="shared" ref="K71:O71" si="59">C71/1405</f>
        <v>7.1174377224199293E-4</v>
      </c>
      <c r="L71" s="7">
        <f t="shared" si="59"/>
        <v>0.37081850533807831</v>
      </c>
      <c r="M71" s="7">
        <f t="shared" si="59"/>
        <v>0.41850533807829182</v>
      </c>
      <c r="N71" s="7">
        <f t="shared" si="59"/>
        <v>1.0676156583629894E-2</v>
      </c>
      <c r="O71" s="8">
        <f t="shared" si="59"/>
        <v>0.19786476868327402</v>
      </c>
    </row>
    <row r="72" spans="1:15">
      <c r="A72" s="5" t="s">
        <v>13</v>
      </c>
      <c r="B72" s="6">
        <v>0</v>
      </c>
      <c r="C72" s="6">
        <v>1</v>
      </c>
      <c r="D72" s="6">
        <v>156</v>
      </c>
      <c r="E72" s="6">
        <v>130</v>
      </c>
      <c r="F72" s="6">
        <v>1</v>
      </c>
      <c r="G72" s="6">
        <v>78</v>
      </c>
      <c r="H72" s="6">
        <v>366</v>
      </c>
      <c r="I72" s="6"/>
      <c r="J72" s="7">
        <f>B72/366</f>
        <v>0</v>
      </c>
      <c r="K72" s="7">
        <f t="shared" ref="K72:O72" si="60">C72/366</f>
        <v>2.7322404371584699E-3</v>
      </c>
      <c r="L72" s="7">
        <f t="shared" si="60"/>
        <v>0.42622950819672129</v>
      </c>
      <c r="M72" s="7">
        <f t="shared" si="60"/>
        <v>0.3551912568306011</v>
      </c>
      <c r="N72" s="7">
        <f t="shared" si="60"/>
        <v>2.7322404371584699E-3</v>
      </c>
      <c r="O72" s="8">
        <f t="shared" si="60"/>
        <v>0.21311475409836064</v>
      </c>
    </row>
    <row r="73" spans="1:15">
      <c r="A73" s="5" t="s">
        <v>14</v>
      </c>
      <c r="B73" s="6">
        <v>7</v>
      </c>
      <c r="C73" s="6">
        <v>1</v>
      </c>
      <c r="D73" s="6">
        <v>504</v>
      </c>
      <c r="E73" s="6">
        <v>726</v>
      </c>
      <c r="F73" s="6">
        <v>18</v>
      </c>
      <c r="G73" s="6">
        <v>238</v>
      </c>
      <c r="H73" s="6">
        <v>1494</v>
      </c>
      <c r="I73" s="6"/>
      <c r="J73" s="7">
        <f>B73/1494</f>
        <v>4.6854082998661313E-3</v>
      </c>
      <c r="K73" s="7">
        <f t="shared" ref="K73:O73" si="61">C73/1494</f>
        <v>6.6934404283801872E-4</v>
      </c>
      <c r="L73" s="7">
        <f t="shared" si="61"/>
        <v>0.33734939759036142</v>
      </c>
      <c r="M73" s="7">
        <f t="shared" si="61"/>
        <v>0.4859437751004016</v>
      </c>
      <c r="N73" s="7">
        <f t="shared" si="61"/>
        <v>1.2048192771084338E-2</v>
      </c>
      <c r="O73" s="8">
        <f t="shared" si="61"/>
        <v>0.15930388219544847</v>
      </c>
    </row>
    <row r="74" spans="1:15">
      <c r="A74" s="5" t="s">
        <v>15</v>
      </c>
      <c r="B74" s="6">
        <v>0</v>
      </c>
      <c r="C74" s="6">
        <v>0</v>
      </c>
      <c r="D74" s="6">
        <v>366</v>
      </c>
      <c r="E74" s="6">
        <v>441</v>
      </c>
      <c r="F74" s="6">
        <v>11</v>
      </c>
      <c r="G74" s="6">
        <v>211</v>
      </c>
      <c r="H74" s="6">
        <v>1029</v>
      </c>
      <c r="I74" s="6"/>
      <c r="J74" s="7">
        <f>B74/1029</f>
        <v>0</v>
      </c>
      <c r="K74" s="7">
        <f t="shared" ref="K74:O74" si="62">C74/1029</f>
        <v>0</v>
      </c>
      <c r="L74" s="7">
        <f t="shared" si="62"/>
        <v>0.35568513119533529</v>
      </c>
      <c r="M74" s="7">
        <f t="shared" si="62"/>
        <v>0.42857142857142855</v>
      </c>
      <c r="N74" s="7">
        <f t="shared" si="62"/>
        <v>1.0689990281827016E-2</v>
      </c>
      <c r="O74" s="8">
        <f t="shared" si="62"/>
        <v>0.20505344995140914</v>
      </c>
    </row>
    <row r="75" spans="1:15">
      <c r="A75" s="5" t="s">
        <v>16</v>
      </c>
      <c r="B75" s="6">
        <v>1</v>
      </c>
      <c r="C75" s="6">
        <v>0</v>
      </c>
      <c r="D75" s="6">
        <v>406</v>
      </c>
      <c r="E75" s="6">
        <v>420</v>
      </c>
      <c r="F75" s="6">
        <v>7</v>
      </c>
      <c r="G75" s="6">
        <v>287</v>
      </c>
      <c r="H75" s="6">
        <v>1121</v>
      </c>
      <c r="I75" s="6"/>
      <c r="J75" s="7">
        <f>B75/1121</f>
        <v>8.9206066012488853E-4</v>
      </c>
      <c r="K75" s="7">
        <f t="shared" ref="K75:O75" si="63">C75/1121</f>
        <v>0</v>
      </c>
      <c r="L75" s="7">
        <f t="shared" si="63"/>
        <v>0.36217662801070472</v>
      </c>
      <c r="M75" s="7">
        <f t="shared" si="63"/>
        <v>0.37466547725245319</v>
      </c>
      <c r="N75" s="7">
        <f t="shared" si="63"/>
        <v>6.2444246208742194E-3</v>
      </c>
      <c r="O75" s="8">
        <f t="shared" si="63"/>
        <v>0.25602140945584301</v>
      </c>
    </row>
    <row r="76" spans="1:15">
      <c r="A76" s="5" t="s">
        <v>17</v>
      </c>
      <c r="B76" s="6">
        <v>0</v>
      </c>
      <c r="C76" s="6">
        <v>2</v>
      </c>
      <c r="D76" s="6">
        <v>751</v>
      </c>
      <c r="E76" s="6">
        <v>849</v>
      </c>
      <c r="F76" s="6">
        <v>29</v>
      </c>
      <c r="G76" s="6">
        <v>359</v>
      </c>
      <c r="H76" s="6">
        <v>1990</v>
      </c>
      <c r="I76" s="6"/>
      <c r="J76" s="7">
        <f>B76/1990</f>
        <v>0</v>
      </c>
      <c r="K76" s="7">
        <f t="shared" ref="K76:O76" si="64">C76/1990</f>
        <v>1.0050251256281408E-3</v>
      </c>
      <c r="L76" s="7">
        <f t="shared" si="64"/>
        <v>0.37738693467336681</v>
      </c>
      <c r="M76" s="7">
        <f t="shared" si="64"/>
        <v>0.42663316582914573</v>
      </c>
      <c r="N76" s="7">
        <f t="shared" si="64"/>
        <v>1.457286432160804E-2</v>
      </c>
      <c r="O76" s="8">
        <f t="shared" si="64"/>
        <v>0.18040201005025125</v>
      </c>
    </row>
    <row r="77" spans="1:15">
      <c r="A77" s="5" t="s">
        <v>18</v>
      </c>
      <c r="B77" s="6">
        <v>0</v>
      </c>
      <c r="C77" s="6">
        <v>0</v>
      </c>
      <c r="D77" s="6">
        <v>123</v>
      </c>
      <c r="E77" s="6">
        <v>180</v>
      </c>
      <c r="F77" s="6">
        <v>8</v>
      </c>
      <c r="G77" s="6">
        <v>70</v>
      </c>
      <c r="H77" s="6">
        <v>381</v>
      </c>
      <c r="I77" s="6"/>
      <c r="J77" s="7">
        <f>B77/381</f>
        <v>0</v>
      </c>
      <c r="K77" s="7">
        <f t="shared" ref="K77:O77" si="65">C77/381</f>
        <v>0</v>
      </c>
      <c r="L77" s="7">
        <f t="shared" si="65"/>
        <v>0.32283464566929132</v>
      </c>
      <c r="M77" s="7">
        <f t="shared" si="65"/>
        <v>0.47244094488188976</v>
      </c>
      <c r="N77" s="7">
        <f t="shared" si="65"/>
        <v>2.0997375328083989E-2</v>
      </c>
      <c r="O77" s="8">
        <f t="shared" si="65"/>
        <v>0.18372703412073491</v>
      </c>
    </row>
    <row r="78" spans="1:15">
      <c r="A78" s="5" t="s">
        <v>19</v>
      </c>
      <c r="B78" s="6">
        <v>0</v>
      </c>
      <c r="C78" s="6">
        <v>0</v>
      </c>
      <c r="D78" s="6">
        <v>381</v>
      </c>
      <c r="E78" s="6">
        <v>660</v>
      </c>
      <c r="F78" s="6">
        <v>23</v>
      </c>
      <c r="G78" s="6">
        <v>197</v>
      </c>
      <c r="H78" s="6">
        <v>1261</v>
      </c>
      <c r="I78" s="6"/>
      <c r="J78" s="7">
        <f>B78/1261</f>
        <v>0</v>
      </c>
      <c r="K78" s="7">
        <f t="shared" ref="K78:O78" si="66">C78/1261</f>
        <v>0</v>
      </c>
      <c r="L78" s="7">
        <f t="shared" si="66"/>
        <v>0.30214115781126089</v>
      </c>
      <c r="M78" s="7">
        <f t="shared" si="66"/>
        <v>0.52339413164155435</v>
      </c>
      <c r="N78" s="7">
        <f t="shared" si="66"/>
        <v>1.8239492466296591E-2</v>
      </c>
      <c r="O78" s="8">
        <f t="shared" si="66"/>
        <v>0.15622521808088818</v>
      </c>
    </row>
    <row r="79" spans="1:15">
      <c r="A79" s="5" t="s">
        <v>20</v>
      </c>
      <c r="B79" s="6">
        <v>0</v>
      </c>
      <c r="C79" s="6">
        <v>0</v>
      </c>
      <c r="D79" s="6">
        <v>39</v>
      </c>
      <c r="E79" s="6">
        <v>26</v>
      </c>
      <c r="F79" s="6">
        <v>5</v>
      </c>
      <c r="G79" s="6">
        <v>25</v>
      </c>
      <c r="H79" s="6">
        <v>95</v>
      </c>
      <c r="I79" s="6"/>
      <c r="J79" s="7">
        <f>B79/95</f>
        <v>0</v>
      </c>
      <c r="K79" s="7">
        <f t="shared" ref="K79:O79" si="67">C79/95</f>
        <v>0</v>
      </c>
      <c r="L79" s="7">
        <f t="shared" si="67"/>
        <v>0.41052631578947368</v>
      </c>
      <c r="M79" s="7">
        <f t="shared" si="67"/>
        <v>0.27368421052631581</v>
      </c>
      <c r="N79" s="7">
        <f t="shared" si="67"/>
        <v>5.2631578947368418E-2</v>
      </c>
      <c r="O79" s="8">
        <f t="shared" si="67"/>
        <v>0.26315789473684209</v>
      </c>
    </row>
    <row r="80" spans="1:15">
      <c r="A80" s="5" t="s">
        <v>21</v>
      </c>
      <c r="B80" s="6">
        <v>0</v>
      </c>
      <c r="C80" s="6">
        <v>1</v>
      </c>
      <c r="D80" s="6">
        <v>835</v>
      </c>
      <c r="E80" s="6">
        <v>1095</v>
      </c>
      <c r="F80" s="6">
        <v>32</v>
      </c>
      <c r="G80" s="6">
        <v>466</v>
      </c>
      <c r="H80" s="6">
        <v>2429</v>
      </c>
      <c r="I80" s="6"/>
      <c r="J80" s="7">
        <f>B80/2429</f>
        <v>0</v>
      </c>
      <c r="K80" s="7">
        <f t="shared" ref="K80:O80" si="68">C80/2429</f>
        <v>4.1169205434335118E-4</v>
      </c>
      <c r="L80" s="7">
        <f t="shared" si="68"/>
        <v>0.34376286537669826</v>
      </c>
      <c r="M80" s="7">
        <f t="shared" si="68"/>
        <v>0.45080279950596952</v>
      </c>
      <c r="N80" s="7">
        <f t="shared" si="68"/>
        <v>1.3174145738987238E-2</v>
      </c>
      <c r="O80" s="8">
        <f t="shared" si="68"/>
        <v>0.19184849732400164</v>
      </c>
    </row>
    <row r="81" spans="1:15">
      <c r="A81" s="5" t="s">
        <v>22</v>
      </c>
      <c r="B81" s="6">
        <v>0</v>
      </c>
      <c r="C81" s="6">
        <v>0</v>
      </c>
      <c r="D81" s="6">
        <v>474</v>
      </c>
      <c r="E81" s="6">
        <v>539</v>
      </c>
      <c r="F81" s="6">
        <v>15</v>
      </c>
      <c r="G81" s="6">
        <v>334</v>
      </c>
      <c r="H81" s="6">
        <v>1362</v>
      </c>
      <c r="I81" s="6"/>
      <c r="J81" s="7">
        <f>B81/1362</f>
        <v>0</v>
      </c>
      <c r="K81" s="7">
        <f t="shared" ref="K81:O81" si="69">C81/1362</f>
        <v>0</v>
      </c>
      <c r="L81" s="7">
        <f t="shared" si="69"/>
        <v>0.34801762114537443</v>
      </c>
      <c r="M81" s="7">
        <f t="shared" si="69"/>
        <v>0.3957415565345081</v>
      </c>
      <c r="N81" s="7">
        <f t="shared" si="69"/>
        <v>1.1013215859030838E-2</v>
      </c>
      <c r="O81" s="8">
        <f t="shared" si="69"/>
        <v>0.24522760646108663</v>
      </c>
    </row>
    <row r="82" spans="1:15" ht="15.75" thickBot="1">
      <c r="A82" s="9" t="s">
        <v>23</v>
      </c>
      <c r="B82" s="10">
        <v>0</v>
      </c>
      <c r="C82" s="10">
        <v>1</v>
      </c>
      <c r="D82" s="10">
        <v>299</v>
      </c>
      <c r="E82" s="10">
        <v>433</v>
      </c>
      <c r="F82" s="10">
        <v>10</v>
      </c>
      <c r="G82" s="10">
        <v>175</v>
      </c>
      <c r="H82" s="10">
        <v>918</v>
      </c>
      <c r="I82" s="10"/>
      <c r="J82" s="11">
        <f>B82/918</f>
        <v>0</v>
      </c>
      <c r="K82" s="11">
        <f t="shared" ref="K82:O82" si="70">C82/918</f>
        <v>1.0893246187363835E-3</v>
      </c>
      <c r="L82" s="11">
        <f t="shared" si="70"/>
        <v>0.32570806100217864</v>
      </c>
      <c r="M82" s="11">
        <f t="shared" si="70"/>
        <v>0.47167755991285404</v>
      </c>
      <c r="N82" s="11">
        <f t="shared" si="70"/>
        <v>1.0893246187363835E-2</v>
      </c>
      <c r="O82" s="12">
        <f t="shared" si="70"/>
        <v>0.19063180827886711</v>
      </c>
    </row>
    <row r="83" spans="1:15" ht="15.75" thickTop="1"/>
    <row r="84" spans="1:15" ht="15.75" thickBot="1"/>
    <row r="85" spans="1:15" ht="15.75" thickTop="1">
      <c r="A85" s="2" t="s">
        <v>31</v>
      </c>
      <c r="B85" s="3" t="s">
        <v>0</v>
      </c>
      <c r="C85" s="3" t="s">
        <v>1</v>
      </c>
      <c r="D85" s="3" t="s">
        <v>2</v>
      </c>
      <c r="E85" s="3" t="s">
        <v>3</v>
      </c>
      <c r="F85" s="3" t="s">
        <v>4</v>
      </c>
      <c r="G85" s="3" t="s">
        <v>5</v>
      </c>
      <c r="H85" s="3" t="s">
        <v>25</v>
      </c>
      <c r="I85" s="3"/>
      <c r="J85" s="3" t="s">
        <v>0</v>
      </c>
      <c r="K85" s="3" t="s">
        <v>1</v>
      </c>
      <c r="L85" s="3" t="s">
        <v>2</v>
      </c>
      <c r="M85" s="3" t="s">
        <v>3</v>
      </c>
      <c r="N85" s="3" t="s">
        <v>4</v>
      </c>
      <c r="O85" s="4" t="s">
        <v>5</v>
      </c>
    </row>
    <row r="86" spans="1:15">
      <c r="A86" s="5" t="s">
        <v>6</v>
      </c>
      <c r="B86" s="6">
        <v>0</v>
      </c>
      <c r="C86" s="6">
        <v>0</v>
      </c>
      <c r="D86" s="6">
        <v>68</v>
      </c>
      <c r="E86" s="6">
        <v>66</v>
      </c>
      <c r="F86" s="6">
        <v>1</v>
      </c>
      <c r="G86" s="6">
        <v>28</v>
      </c>
      <c r="H86" s="6">
        <v>163</v>
      </c>
      <c r="I86" s="6"/>
      <c r="J86" s="7">
        <f>B86/163</f>
        <v>0</v>
      </c>
      <c r="K86" s="7">
        <f t="shared" ref="K86:O86" si="71">C86/163</f>
        <v>0</v>
      </c>
      <c r="L86" s="7">
        <f t="shared" si="71"/>
        <v>0.41717791411042943</v>
      </c>
      <c r="M86" s="7">
        <f t="shared" si="71"/>
        <v>0.40490797546012269</v>
      </c>
      <c r="N86" s="7">
        <f t="shared" si="71"/>
        <v>6.1349693251533744E-3</v>
      </c>
      <c r="O86" s="8">
        <f t="shared" si="71"/>
        <v>0.17177914110429449</v>
      </c>
    </row>
    <row r="87" spans="1:15">
      <c r="A87" s="5" t="s">
        <v>7</v>
      </c>
      <c r="B87" s="6">
        <v>0</v>
      </c>
      <c r="C87" s="6">
        <v>0</v>
      </c>
      <c r="D87" s="6">
        <v>37</v>
      </c>
      <c r="E87" s="6">
        <v>73</v>
      </c>
      <c r="F87" s="6">
        <v>2</v>
      </c>
      <c r="G87" s="6">
        <v>39</v>
      </c>
      <c r="H87" s="6">
        <v>151</v>
      </c>
      <c r="I87" s="6"/>
      <c r="J87" s="7">
        <f>B87/151</f>
        <v>0</v>
      </c>
      <c r="K87" s="7">
        <f t="shared" ref="K87:O87" si="72">C87/151</f>
        <v>0</v>
      </c>
      <c r="L87" s="7">
        <f t="shared" si="72"/>
        <v>0.24503311258278146</v>
      </c>
      <c r="M87" s="7">
        <f t="shared" si="72"/>
        <v>0.48344370860927155</v>
      </c>
      <c r="N87" s="7">
        <f t="shared" si="72"/>
        <v>1.3245033112582781E-2</v>
      </c>
      <c r="O87" s="8">
        <f t="shared" si="72"/>
        <v>0.25827814569536423</v>
      </c>
    </row>
    <row r="88" spans="1:15">
      <c r="A88" s="5" t="s">
        <v>8</v>
      </c>
      <c r="B88" s="6">
        <v>0</v>
      </c>
      <c r="C88" s="6">
        <v>0</v>
      </c>
      <c r="D88" s="6">
        <v>1</v>
      </c>
      <c r="E88" s="6">
        <v>4</v>
      </c>
      <c r="F88" s="6">
        <v>0</v>
      </c>
      <c r="G88" s="6">
        <v>2</v>
      </c>
      <c r="H88" s="6">
        <v>7</v>
      </c>
      <c r="I88" s="6"/>
      <c r="J88" s="7">
        <f>B88/7</f>
        <v>0</v>
      </c>
      <c r="K88" s="7">
        <f t="shared" ref="K88:O88" si="73">C88/7</f>
        <v>0</v>
      </c>
      <c r="L88" s="7">
        <f t="shared" si="73"/>
        <v>0.14285714285714285</v>
      </c>
      <c r="M88" s="7">
        <f t="shared" si="73"/>
        <v>0.5714285714285714</v>
      </c>
      <c r="N88" s="7">
        <f t="shared" si="73"/>
        <v>0</v>
      </c>
      <c r="O88" s="8">
        <f t="shared" si="73"/>
        <v>0.2857142857142857</v>
      </c>
    </row>
    <row r="89" spans="1:15">
      <c r="A89" s="5" t="s">
        <v>9</v>
      </c>
      <c r="B89" s="6">
        <v>0</v>
      </c>
      <c r="C89" s="6">
        <v>0</v>
      </c>
      <c r="D89" s="6">
        <v>40</v>
      </c>
      <c r="E89" s="6">
        <v>43</v>
      </c>
      <c r="F89" s="6">
        <v>3</v>
      </c>
      <c r="G89" s="6">
        <v>38</v>
      </c>
      <c r="H89" s="6">
        <v>124</v>
      </c>
      <c r="I89" s="6"/>
      <c r="J89" s="7">
        <f>B89/124</f>
        <v>0</v>
      </c>
      <c r="K89" s="7">
        <f t="shared" ref="K89:O89" si="74">C89/124</f>
        <v>0</v>
      </c>
      <c r="L89" s="7">
        <f t="shared" si="74"/>
        <v>0.32258064516129031</v>
      </c>
      <c r="M89" s="7">
        <f t="shared" si="74"/>
        <v>0.34677419354838712</v>
      </c>
      <c r="N89" s="7">
        <f t="shared" si="74"/>
        <v>2.4193548387096774E-2</v>
      </c>
      <c r="O89" s="8">
        <f t="shared" si="74"/>
        <v>0.30645161290322581</v>
      </c>
    </row>
    <row r="90" spans="1:15">
      <c r="A90" s="5" t="s">
        <v>10</v>
      </c>
      <c r="B90" s="6">
        <v>0</v>
      </c>
      <c r="C90" s="6">
        <v>0</v>
      </c>
      <c r="D90" s="6">
        <v>5</v>
      </c>
      <c r="E90" s="6">
        <v>13</v>
      </c>
      <c r="F90" s="6">
        <v>0</v>
      </c>
      <c r="G90" s="6">
        <v>9</v>
      </c>
      <c r="H90" s="6">
        <v>27</v>
      </c>
      <c r="I90" s="6"/>
      <c r="J90" s="7">
        <f>B90/27</f>
        <v>0</v>
      </c>
      <c r="K90" s="7">
        <f t="shared" ref="K90:O90" si="75">C90/27</f>
        <v>0</v>
      </c>
      <c r="L90" s="7">
        <f t="shared" si="75"/>
        <v>0.18518518518518517</v>
      </c>
      <c r="M90" s="7">
        <f t="shared" si="75"/>
        <v>0.48148148148148145</v>
      </c>
      <c r="N90" s="7">
        <f t="shared" si="75"/>
        <v>0</v>
      </c>
      <c r="O90" s="8">
        <f t="shared" si="75"/>
        <v>0.33333333333333331</v>
      </c>
    </row>
    <row r="91" spans="1:15">
      <c r="A91" s="5" t="s">
        <v>11</v>
      </c>
      <c r="B91" s="6">
        <v>0</v>
      </c>
      <c r="C91" s="6">
        <v>0</v>
      </c>
      <c r="D91" s="6">
        <v>98</v>
      </c>
      <c r="E91" s="6">
        <v>194</v>
      </c>
      <c r="F91" s="6">
        <v>4</v>
      </c>
      <c r="G91" s="6">
        <v>61</v>
      </c>
      <c r="H91" s="6">
        <v>357</v>
      </c>
      <c r="I91" s="6"/>
      <c r="J91" s="7">
        <f>B91/357</f>
        <v>0</v>
      </c>
      <c r="K91" s="7">
        <f t="shared" ref="K91:O91" si="76">C91/357</f>
        <v>0</v>
      </c>
      <c r="L91" s="7">
        <f t="shared" si="76"/>
        <v>0.27450980392156865</v>
      </c>
      <c r="M91" s="7">
        <f t="shared" si="76"/>
        <v>0.54341736694677867</v>
      </c>
      <c r="N91" s="7">
        <f t="shared" si="76"/>
        <v>1.1204481792717087E-2</v>
      </c>
      <c r="O91" s="8">
        <f t="shared" si="76"/>
        <v>0.17086834733893558</v>
      </c>
    </row>
    <row r="92" spans="1:15">
      <c r="A92" s="5" t="s">
        <v>12</v>
      </c>
      <c r="B92" s="6">
        <v>0</v>
      </c>
      <c r="C92" s="6">
        <v>0</v>
      </c>
      <c r="D92" s="6">
        <v>56</v>
      </c>
      <c r="E92" s="6">
        <v>44</v>
      </c>
      <c r="F92" s="6">
        <v>4</v>
      </c>
      <c r="G92" s="6">
        <v>29</v>
      </c>
      <c r="H92" s="6">
        <v>133</v>
      </c>
      <c r="I92" s="6"/>
      <c r="J92" s="7">
        <f>B92/133</f>
        <v>0</v>
      </c>
      <c r="K92" s="7">
        <f t="shared" ref="K92:O92" si="77">C92/133</f>
        <v>0</v>
      </c>
      <c r="L92" s="7">
        <f t="shared" si="77"/>
        <v>0.42105263157894735</v>
      </c>
      <c r="M92" s="7">
        <f t="shared" si="77"/>
        <v>0.33082706766917291</v>
      </c>
      <c r="N92" s="7">
        <f t="shared" si="77"/>
        <v>3.007518796992481E-2</v>
      </c>
      <c r="O92" s="8">
        <f t="shared" si="77"/>
        <v>0.21804511278195488</v>
      </c>
    </row>
    <row r="93" spans="1:15">
      <c r="A93" s="5" t="s">
        <v>13</v>
      </c>
      <c r="B93" s="6">
        <v>0</v>
      </c>
      <c r="C93" s="6">
        <v>0</v>
      </c>
      <c r="D93" s="6">
        <v>22</v>
      </c>
      <c r="E93" s="6">
        <v>20</v>
      </c>
      <c r="F93" s="6">
        <v>0</v>
      </c>
      <c r="G93" s="6">
        <v>18</v>
      </c>
      <c r="H93" s="6">
        <v>60</v>
      </c>
      <c r="I93" s="6"/>
      <c r="J93" s="7">
        <f>B93/60</f>
        <v>0</v>
      </c>
      <c r="K93" s="7">
        <f t="shared" ref="K93:O93" si="78">C93/60</f>
        <v>0</v>
      </c>
      <c r="L93" s="7">
        <f t="shared" si="78"/>
        <v>0.36666666666666664</v>
      </c>
      <c r="M93" s="7">
        <f t="shared" si="78"/>
        <v>0.33333333333333331</v>
      </c>
      <c r="N93" s="7">
        <f t="shared" si="78"/>
        <v>0</v>
      </c>
      <c r="O93" s="8">
        <f t="shared" si="78"/>
        <v>0.3</v>
      </c>
    </row>
    <row r="94" spans="1:15">
      <c r="A94" s="5" t="s">
        <v>14</v>
      </c>
      <c r="B94" s="6">
        <v>0</v>
      </c>
      <c r="C94" s="6">
        <v>0</v>
      </c>
      <c r="D94" s="6">
        <v>0</v>
      </c>
      <c r="E94" s="6">
        <v>43</v>
      </c>
      <c r="F94" s="6">
        <v>108</v>
      </c>
      <c r="G94" s="6">
        <v>22</v>
      </c>
      <c r="H94" s="6">
        <v>173</v>
      </c>
      <c r="I94" s="6"/>
      <c r="J94" s="7">
        <f>B94/173</f>
        <v>0</v>
      </c>
      <c r="K94" s="7">
        <f t="shared" ref="K94:O94" si="79">C94/173</f>
        <v>0</v>
      </c>
      <c r="L94" s="7">
        <f t="shared" si="79"/>
        <v>0</v>
      </c>
      <c r="M94" s="7">
        <f t="shared" si="79"/>
        <v>0.24855491329479767</v>
      </c>
      <c r="N94" s="7">
        <f t="shared" si="79"/>
        <v>0.62427745664739887</v>
      </c>
      <c r="O94" s="8">
        <f t="shared" si="79"/>
        <v>0.12716763005780346</v>
      </c>
    </row>
    <row r="95" spans="1:15">
      <c r="A95" s="5" t="s">
        <v>15</v>
      </c>
      <c r="B95" s="6">
        <v>0</v>
      </c>
      <c r="C95" s="6">
        <v>0</v>
      </c>
      <c r="D95" s="6">
        <v>40</v>
      </c>
      <c r="E95" s="6">
        <v>61</v>
      </c>
      <c r="F95" s="6">
        <v>5</v>
      </c>
      <c r="G95" s="6">
        <v>39</v>
      </c>
      <c r="H95" s="6">
        <v>145</v>
      </c>
      <c r="I95" s="6"/>
      <c r="J95" s="7">
        <f>B95/145</f>
        <v>0</v>
      </c>
      <c r="K95" s="7">
        <f t="shared" ref="K95:O95" si="80">C95/145</f>
        <v>0</v>
      </c>
      <c r="L95" s="7">
        <f t="shared" si="80"/>
        <v>0.27586206896551724</v>
      </c>
      <c r="M95" s="7">
        <f t="shared" si="80"/>
        <v>0.4206896551724138</v>
      </c>
      <c r="N95" s="7">
        <f t="shared" si="80"/>
        <v>3.4482758620689655E-2</v>
      </c>
      <c r="O95" s="8">
        <f t="shared" si="80"/>
        <v>0.26896551724137929</v>
      </c>
    </row>
    <row r="96" spans="1:15">
      <c r="A96" s="5" t="s">
        <v>16</v>
      </c>
      <c r="B96" s="6">
        <v>0</v>
      </c>
      <c r="C96" s="6">
        <v>0</v>
      </c>
      <c r="D96" s="6">
        <v>50</v>
      </c>
      <c r="E96" s="6">
        <v>74</v>
      </c>
      <c r="F96" s="6">
        <v>1</v>
      </c>
      <c r="G96" s="6">
        <v>28</v>
      </c>
      <c r="H96" s="6">
        <v>153</v>
      </c>
      <c r="I96" s="6"/>
      <c r="J96" s="7">
        <f>B96/153</f>
        <v>0</v>
      </c>
      <c r="K96" s="7">
        <f t="shared" ref="K96:O96" si="81">C96/153</f>
        <v>0</v>
      </c>
      <c r="L96" s="7">
        <f t="shared" si="81"/>
        <v>0.32679738562091504</v>
      </c>
      <c r="M96" s="7">
        <f t="shared" si="81"/>
        <v>0.48366013071895425</v>
      </c>
      <c r="N96" s="7">
        <f t="shared" si="81"/>
        <v>6.5359477124183009E-3</v>
      </c>
      <c r="O96" s="8">
        <f t="shared" si="81"/>
        <v>0.18300653594771241</v>
      </c>
    </row>
    <row r="97" spans="1:15">
      <c r="A97" s="5" t="s">
        <v>17</v>
      </c>
      <c r="B97" s="6">
        <v>0</v>
      </c>
      <c r="C97" s="6">
        <v>0</v>
      </c>
      <c r="D97" s="6">
        <v>35</v>
      </c>
      <c r="E97" s="6">
        <v>147</v>
      </c>
      <c r="F97" s="6">
        <v>5</v>
      </c>
      <c r="G97" s="6">
        <v>56</v>
      </c>
      <c r="H97" s="6">
        <v>243</v>
      </c>
      <c r="I97" s="6"/>
      <c r="J97" s="7">
        <f>B97/243</f>
        <v>0</v>
      </c>
      <c r="K97" s="7">
        <f t="shared" ref="K97:O97" si="82">C97/243</f>
        <v>0</v>
      </c>
      <c r="L97" s="7">
        <f t="shared" si="82"/>
        <v>0.1440329218106996</v>
      </c>
      <c r="M97" s="7">
        <f t="shared" si="82"/>
        <v>0.60493827160493829</v>
      </c>
      <c r="N97" s="7">
        <f t="shared" si="82"/>
        <v>2.0576131687242798E-2</v>
      </c>
      <c r="O97" s="8">
        <f t="shared" si="82"/>
        <v>0.23045267489711935</v>
      </c>
    </row>
    <row r="98" spans="1:15">
      <c r="A98" s="5" t="s">
        <v>18</v>
      </c>
      <c r="B98" s="6">
        <v>0</v>
      </c>
      <c r="C98" s="6">
        <v>0</v>
      </c>
      <c r="D98" s="6">
        <v>5</v>
      </c>
      <c r="E98" s="6">
        <v>32</v>
      </c>
      <c r="F98" s="6">
        <v>1</v>
      </c>
      <c r="G98" s="6">
        <v>7</v>
      </c>
      <c r="H98" s="6">
        <v>45</v>
      </c>
      <c r="I98" s="6"/>
      <c r="J98" s="7">
        <f>B98/45</f>
        <v>0</v>
      </c>
      <c r="K98" s="7">
        <f t="shared" ref="K98:O98" si="83">C98/45</f>
        <v>0</v>
      </c>
      <c r="L98" s="7">
        <f t="shared" si="83"/>
        <v>0.1111111111111111</v>
      </c>
      <c r="M98" s="7">
        <f t="shared" si="83"/>
        <v>0.71111111111111114</v>
      </c>
      <c r="N98" s="7">
        <f t="shared" si="83"/>
        <v>2.2222222222222223E-2</v>
      </c>
      <c r="O98" s="8">
        <f t="shared" si="83"/>
        <v>0.15555555555555556</v>
      </c>
    </row>
    <row r="99" spans="1:15">
      <c r="A99" s="5" t="s">
        <v>19</v>
      </c>
      <c r="B99" s="6">
        <v>0</v>
      </c>
      <c r="C99" s="6">
        <v>0</v>
      </c>
      <c r="D99" s="6">
        <v>37</v>
      </c>
      <c r="E99" s="6">
        <v>81</v>
      </c>
      <c r="F99" s="6">
        <v>8</v>
      </c>
      <c r="G99" s="6">
        <v>36</v>
      </c>
      <c r="H99" s="6">
        <v>162</v>
      </c>
      <c r="I99" s="6"/>
      <c r="J99" s="7">
        <f>B99/162</f>
        <v>0</v>
      </c>
      <c r="K99" s="7">
        <f t="shared" ref="K99:O99" si="84">C99/162</f>
        <v>0</v>
      </c>
      <c r="L99" s="7">
        <f t="shared" si="84"/>
        <v>0.22839506172839505</v>
      </c>
      <c r="M99" s="7">
        <f t="shared" si="84"/>
        <v>0.5</v>
      </c>
      <c r="N99" s="7">
        <f t="shared" si="84"/>
        <v>4.9382716049382713E-2</v>
      </c>
      <c r="O99" s="8">
        <f t="shared" si="84"/>
        <v>0.22222222222222221</v>
      </c>
    </row>
    <row r="100" spans="1:15">
      <c r="A100" s="5" t="s">
        <v>20</v>
      </c>
      <c r="B100" s="6">
        <v>0</v>
      </c>
      <c r="C100" s="6">
        <v>0</v>
      </c>
      <c r="D100" s="6">
        <v>4</v>
      </c>
      <c r="E100" s="6">
        <v>2</v>
      </c>
      <c r="F100" s="6">
        <v>0</v>
      </c>
      <c r="G100" s="6">
        <v>0</v>
      </c>
      <c r="H100" s="6">
        <v>6</v>
      </c>
      <c r="I100" s="6"/>
      <c r="J100" s="7">
        <f>B100/6</f>
        <v>0</v>
      </c>
      <c r="K100" s="7">
        <f t="shared" ref="K100:O100" si="85">C100/6</f>
        <v>0</v>
      </c>
      <c r="L100" s="7">
        <f t="shared" si="85"/>
        <v>0.66666666666666663</v>
      </c>
      <c r="M100" s="7">
        <f t="shared" si="85"/>
        <v>0.33333333333333331</v>
      </c>
      <c r="N100" s="7">
        <f t="shared" si="85"/>
        <v>0</v>
      </c>
      <c r="O100" s="8">
        <f t="shared" si="85"/>
        <v>0</v>
      </c>
    </row>
    <row r="101" spans="1:15">
      <c r="A101" s="5" t="s">
        <v>21</v>
      </c>
      <c r="B101" s="6">
        <v>0</v>
      </c>
      <c r="C101" s="6">
        <v>1</v>
      </c>
      <c r="D101" s="6">
        <v>79</v>
      </c>
      <c r="E101" s="6">
        <v>151</v>
      </c>
      <c r="F101" s="6">
        <v>4</v>
      </c>
      <c r="G101" s="6">
        <v>42</v>
      </c>
      <c r="H101" s="6">
        <v>277</v>
      </c>
      <c r="I101" s="6"/>
      <c r="J101" s="7">
        <f>B101/277</f>
        <v>0</v>
      </c>
      <c r="K101" s="7">
        <f t="shared" ref="K101:O101" si="86">C101/277</f>
        <v>3.6101083032490976E-3</v>
      </c>
      <c r="L101" s="7">
        <f t="shared" si="86"/>
        <v>0.2851985559566787</v>
      </c>
      <c r="M101" s="7">
        <f t="shared" si="86"/>
        <v>0.54512635379061369</v>
      </c>
      <c r="N101" s="7">
        <f t="shared" si="86"/>
        <v>1.444043321299639E-2</v>
      </c>
      <c r="O101" s="8">
        <f t="shared" si="86"/>
        <v>0.15162454873646208</v>
      </c>
    </row>
    <row r="102" spans="1:15">
      <c r="A102" s="5" t="s">
        <v>22</v>
      </c>
      <c r="B102" s="6">
        <v>0</v>
      </c>
      <c r="C102" s="6">
        <v>0</v>
      </c>
      <c r="D102" s="6">
        <v>45</v>
      </c>
      <c r="E102" s="6">
        <v>70</v>
      </c>
      <c r="F102" s="6">
        <v>3</v>
      </c>
      <c r="G102" s="6">
        <v>50</v>
      </c>
      <c r="H102" s="6">
        <v>168</v>
      </c>
      <c r="I102" s="6"/>
      <c r="J102" s="7">
        <f>B102/168</f>
        <v>0</v>
      </c>
      <c r="K102" s="7">
        <f t="shared" ref="K102:O102" si="87">C102/168</f>
        <v>0</v>
      </c>
      <c r="L102" s="7">
        <f t="shared" si="87"/>
        <v>0.26785714285714285</v>
      </c>
      <c r="M102" s="7">
        <f t="shared" si="87"/>
        <v>0.41666666666666669</v>
      </c>
      <c r="N102" s="7">
        <f t="shared" si="87"/>
        <v>1.7857142857142856E-2</v>
      </c>
      <c r="O102" s="8">
        <f t="shared" si="87"/>
        <v>0.29761904761904762</v>
      </c>
    </row>
    <row r="103" spans="1:15" ht="15.75" thickBot="1">
      <c r="A103" s="9" t="s">
        <v>23</v>
      </c>
      <c r="B103" s="10">
        <v>0</v>
      </c>
      <c r="C103" s="10">
        <v>0</v>
      </c>
      <c r="D103" s="10">
        <v>41</v>
      </c>
      <c r="E103" s="10">
        <v>68</v>
      </c>
      <c r="F103" s="10">
        <v>1</v>
      </c>
      <c r="G103" s="10">
        <v>25</v>
      </c>
      <c r="H103" s="10">
        <v>135</v>
      </c>
      <c r="I103" s="10"/>
      <c r="J103" s="11">
        <f>B103/135</f>
        <v>0</v>
      </c>
      <c r="K103" s="11">
        <f t="shared" ref="K103:O103" si="88">C103/135</f>
        <v>0</v>
      </c>
      <c r="L103" s="11">
        <f t="shared" si="88"/>
        <v>0.3037037037037037</v>
      </c>
      <c r="M103" s="11">
        <f t="shared" si="88"/>
        <v>0.50370370370370365</v>
      </c>
      <c r="N103" s="11">
        <f t="shared" si="88"/>
        <v>7.4074074074074077E-3</v>
      </c>
      <c r="O103" s="12">
        <f t="shared" si="88"/>
        <v>0.18518518518518517</v>
      </c>
    </row>
    <row r="104" spans="1:15" ht="15.75" thickTop="1"/>
    <row r="105" spans="1:15" ht="15.75" thickBot="1"/>
    <row r="106" spans="1:15" ht="15.75" thickTop="1">
      <c r="A106" s="2" t="s">
        <v>28</v>
      </c>
      <c r="B106" s="3" t="s">
        <v>0</v>
      </c>
      <c r="C106" s="3" t="s">
        <v>1</v>
      </c>
      <c r="D106" s="3" t="s">
        <v>2</v>
      </c>
      <c r="E106" s="3" t="s">
        <v>3</v>
      </c>
      <c r="F106" s="3" t="s">
        <v>4</v>
      </c>
      <c r="G106" s="3" t="s">
        <v>5</v>
      </c>
      <c r="H106" s="3" t="s">
        <v>32</v>
      </c>
      <c r="I106" s="3"/>
      <c r="J106" s="3" t="s">
        <v>0</v>
      </c>
      <c r="K106" s="3" t="s">
        <v>1</v>
      </c>
      <c r="L106" s="3" t="s">
        <v>2</v>
      </c>
      <c r="M106" s="3" t="s">
        <v>3</v>
      </c>
      <c r="N106" s="3" t="s">
        <v>4</v>
      </c>
      <c r="O106" s="4" t="s">
        <v>5</v>
      </c>
    </row>
    <row r="107" spans="1:15">
      <c r="A107" s="5" t="s">
        <v>6</v>
      </c>
      <c r="B107" s="6">
        <v>4</v>
      </c>
      <c r="C107" s="6">
        <v>1</v>
      </c>
      <c r="D107" s="6">
        <v>1046</v>
      </c>
      <c r="E107" s="6">
        <v>1376</v>
      </c>
      <c r="F107" s="6">
        <v>40</v>
      </c>
      <c r="G107" s="6">
        <v>508</v>
      </c>
      <c r="H107" s="6">
        <v>2975</v>
      </c>
      <c r="I107" s="6"/>
      <c r="J107" s="7">
        <f>B107/2975</f>
        <v>1.3445378151260505E-3</v>
      </c>
      <c r="K107" s="7">
        <f t="shared" ref="K107:O107" si="89">C107/2975</f>
        <v>3.3613445378151261E-4</v>
      </c>
      <c r="L107" s="7">
        <f t="shared" si="89"/>
        <v>0.3515966386554622</v>
      </c>
      <c r="M107" s="7">
        <f t="shared" si="89"/>
        <v>0.46252100840336136</v>
      </c>
      <c r="N107" s="7">
        <f t="shared" si="89"/>
        <v>1.3445378151260505E-2</v>
      </c>
      <c r="O107" s="8">
        <f t="shared" si="89"/>
        <v>0.1707563025210084</v>
      </c>
    </row>
    <row r="108" spans="1:15">
      <c r="A108" s="5" t="s">
        <v>7</v>
      </c>
      <c r="B108" s="6">
        <v>2</v>
      </c>
      <c r="C108" s="6">
        <v>1</v>
      </c>
      <c r="D108" s="6">
        <v>601</v>
      </c>
      <c r="E108" s="6">
        <v>1075</v>
      </c>
      <c r="F108" s="6">
        <v>41</v>
      </c>
      <c r="G108" s="6">
        <v>396</v>
      </c>
      <c r="H108" s="6">
        <v>2116</v>
      </c>
      <c r="I108" s="6"/>
      <c r="J108" s="7">
        <f>B108/2116</f>
        <v>9.4517958412098301E-4</v>
      </c>
      <c r="K108" s="7">
        <f t="shared" ref="K108:O108" si="90">C108/2116</f>
        <v>4.7258979206049151E-4</v>
      </c>
      <c r="L108" s="7">
        <f t="shared" si="90"/>
        <v>0.28402646502835538</v>
      </c>
      <c r="M108" s="7">
        <f t="shared" si="90"/>
        <v>0.50803402646502838</v>
      </c>
      <c r="N108" s="7">
        <f t="shared" si="90"/>
        <v>1.9376181474480152E-2</v>
      </c>
      <c r="O108" s="8">
        <f t="shared" si="90"/>
        <v>0.18714555765595464</v>
      </c>
    </row>
    <row r="109" spans="1:15">
      <c r="A109" s="5" t="s">
        <v>8</v>
      </c>
      <c r="B109" s="6">
        <v>0</v>
      </c>
      <c r="C109" s="6">
        <v>0</v>
      </c>
      <c r="D109" s="6">
        <v>61</v>
      </c>
      <c r="E109" s="6">
        <v>66</v>
      </c>
      <c r="F109" s="6">
        <v>4</v>
      </c>
      <c r="G109" s="6">
        <v>46</v>
      </c>
      <c r="H109" s="6">
        <v>177</v>
      </c>
      <c r="I109" s="6"/>
      <c r="J109" s="7">
        <f>B109/177</f>
        <v>0</v>
      </c>
      <c r="K109" s="7">
        <f t="shared" ref="K109:O109" si="91">C109/177</f>
        <v>0</v>
      </c>
      <c r="L109" s="7">
        <f t="shared" si="91"/>
        <v>0.34463276836158191</v>
      </c>
      <c r="M109" s="7">
        <f t="shared" si="91"/>
        <v>0.3728813559322034</v>
      </c>
      <c r="N109" s="7">
        <f t="shared" si="91"/>
        <v>2.2598870056497175E-2</v>
      </c>
      <c r="O109" s="8">
        <f t="shared" si="91"/>
        <v>0.25988700564971751</v>
      </c>
    </row>
    <row r="110" spans="1:15">
      <c r="A110" s="5" t="s">
        <v>9</v>
      </c>
      <c r="B110" s="6">
        <v>1</v>
      </c>
      <c r="C110" s="6">
        <v>1</v>
      </c>
      <c r="D110" s="6">
        <v>672</v>
      </c>
      <c r="E110" s="6">
        <v>1005</v>
      </c>
      <c r="F110" s="6">
        <v>24</v>
      </c>
      <c r="G110" s="6">
        <v>531</v>
      </c>
      <c r="H110" s="6">
        <v>2234</v>
      </c>
      <c r="I110" s="6"/>
      <c r="J110" s="7">
        <f>B110/2234</f>
        <v>4.4762757385854968E-4</v>
      </c>
      <c r="K110" s="7">
        <f t="shared" ref="K110:O110" si="92">C110/2234</f>
        <v>4.4762757385854968E-4</v>
      </c>
      <c r="L110" s="7">
        <f t="shared" si="92"/>
        <v>0.30080572963294538</v>
      </c>
      <c r="M110" s="7">
        <f t="shared" si="92"/>
        <v>0.44986571172784245</v>
      </c>
      <c r="N110" s="7">
        <f t="shared" si="92"/>
        <v>1.0743061772605193E-2</v>
      </c>
      <c r="O110" s="8">
        <f t="shared" si="92"/>
        <v>0.23769024171888989</v>
      </c>
    </row>
    <row r="111" spans="1:15">
      <c r="A111" s="5" t="s">
        <v>10</v>
      </c>
      <c r="B111" s="6">
        <v>0</v>
      </c>
      <c r="C111" s="6">
        <v>2</v>
      </c>
      <c r="D111" s="6">
        <v>281</v>
      </c>
      <c r="E111" s="6">
        <v>384</v>
      </c>
      <c r="F111" s="6">
        <v>18</v>
      </c>
      <c r="G111" s="6">
        <v>233</v>
      </c>
      <c r="H111" s="6">
        <v>918</v>
      </c>
      <c r="I111" s="6"/>
      <c r="J111" s="7">
        <f>B111/918</f>
        <v>0</v>
      </c>
      <c r="K111" s="7">
        <f t="shared" ref="K111:O111" si="93">C111/918</f>
        <v>2.1786492374727671E-3</v>
      </c>
      <c r="L111" s="7">
        <f t="shared" si="93"/>
        <v>0.30610021786492375</v>
      </c>
      <c r="M111" s="7">
        <f t="shared" si="93"/>
        <v>0.41830065359477125</v>
      </c>
      <c r="N111" s="7">
        <f t="shared" si="93"/>
        <v>1.9607843137254902E-2</v>
      </c>
      <c r="O111" s="8">
        <f t="shared" si="93"/>
        <v>0.25381263616557737</v>
      </c>
    </row>
    <row r="112" spans="1:15">
      <c r="A112" s="5" t="s">
        <v>11</v>
      </c>
      <c r="B112" s="6">
        <v>2</v>
      </c>
      <c r="C112" s="6">
        <v>2</v>
      </c>
      <c r="D112" s="6">
        <v>2066</v>
      </c>
      <c r="E112" s="6">
        <v>2751</v>
      </c>
      <c r="F112" s="6">
        <v>82</v>
      </c>
      <c r="G112" s="6">
        <v>1600</v>
      </c>
      <c r="H112" s="6">
        <v>6503</v>
      </c>
      <c r="I112" s="6"/>
      <c r="J112" s="7">
        <f>B112/6503</f>
        <v>3.0755036137167463E-4</v>
      </c>
      <c r="K112" s="7">
        <f t="shared" ref="K112:O112" si="94">C112/6503</f>
        <v>3.0755036137167463E-4</v>
      </c>
      <c r="L112" s="7">
        <f t="shared" si="94"/>
        <v>0.3176995232969399</v>
      </c>
      <c r="M112" s="7">
        <f t="shared" si="94"/>
        <v>0.42303552206673845</v>
      </c>
      <c r="N112" s="7">
        <f t="shared" si="94"/>
        <v>1.2609564816238658E-2</v>
      </c>
      <c r="O112" s="8">
        <f t="shared" si="94"/>
        <v>0.24604028909733969</v>
      </c>
    </row>
    <row r="113" spans="1:15">
      <c r="A113" s="5" t="s">
        <v>12</v>
      </c>
      <c r="B113" s="6">
        <v>1</v>
      </c>
      <c r="C113" s="6">
        <v>2</v>
      </c>
      <c r="D113" s="6">
        <v>1035</v>
      </c>
      <c r="E113" s="6">
        <v>1390</v>
      </c>
      <c r="F113" s="6">
        <v>45</v>
      </c>
      <c r="G113" s="6">
        <v>536</v>
      </c>
      <c r="H113" s="6">
        <v>3009</v>
      </c>
      <c r="I113" s="6"/>
      <c r="J113" s="7">
        <f>B113/3009</f>
        <v>3.3233632436025255E-4</v>
      </c>
      <c r="K113" s="7">
        <f t="shared" ref="K113:O113" si="95">C113/3009</f>
        <v>6.646726487205051E-4</v>
      </c>
      <c r="L113" s="7">
        <f t="shared" si="95"/>
        <v>0.34396809571286141</v>
      </c>
      <c r="M113" s="7">
        <f t="shared" si="95"/>
        <v>0.4619474908607511</v>
      </c>
      <c r="N113" s="7">
        <f t="shared" si="95"/>
        <v>1.4955134596211365E-2</v>
      </c>
      <c r="O113" s="8">
        <f t="shared" si="95"/>
        <v>0.17813226985709538</v>
      </c>
    </row>
    <row r="114" spans="1:15">
      <c r="A114" s="5" t="s">
        <v>13</v>
      </c>
      <c r="B114" s="6">
        <v>1</v>
      </c>
      <c r="C114" s="6">
        <v>2</v>
      </c>
      <c r="D114" s="6">
        <v>417</v>
      </c>
      <c r="E114" s="6">
        <v>380</v>
      </c>
      <c r="F114" s="6">
        <v>17</v>
      </c>
      <c r="G114" s="6">
        <v>334</v>
      </c>
      <c r="H114" s="6">
        <v>1151</v>
      </c>
      <c r="I114" s="6"/>
      <c r="J114" s="7">
        <f>B114/1151</f>
        <v>8.6880973066898344E-4</v>
      </c>
      <c r="K114" s="7">
        <f t="shared" ref="K114:O114" si="96">C114/1151</f>
        <v>1.7376194613379669E-3</v>
      </c>
      <c r="L114" s="7">
        <f t="shared" si="96"/>
        <v>0.3622936576889661</v>
      </c>
      <c r="M114" s="7">
        <f t="shared" si="96"/>
        <v>0.3301476976542137</v>
      </c>
      <c r="N114" s="7">
        <f t="shared" si="96"/>
        <v>1.4769765421372719E-2</v>
      </c>
      <c r="O114" s="8">
        <f t="shared" si="96"/>
        <v>0.29018245004344051</v>
      </c>
    </row>
    <row r="115" spans="1:15">
      <c r="A115" s="5" t="s">
        <v>14</v>
      </c>
      <c r="B115" s="6">
        <v>0</v>
      </c>
      <c r="C115" s="6">
        <v>2</v>
      </c>
      <c r="D115" s="6">
        <v>881</v>
      </c>
      <c r="E115" s="6">
        <v>1484</v>
      </c>
      <c r="F115" s="6">
        <v>59</v>
      </c>
      <c r="G115" s="6">
        <v>584</v>
      </c>
      <c r="H115" s="6">
        <v>3010</v>
      </c>
      <c r="I115" s="6"/>
      <c r="J115" s="7">
        <f>B115/3010</f>
        <v>0</v>
      </c>
      <c r="K115" s="7">
        <f t="shared" ref="K115:O115" si="97">C115/3010</f>
        <v>6.6445182724252495E-4</v>
      </c>
      <c r="L115" s="7">
        <f t="shared" si="97"/>
        <v>0.29269102990033224</v>
      </c>
      <c r="M115" s="7">
        <f t="shared" si="97"/>
        <v>0.49302325581395351</v>
      </c>
      <c r="N115" s="7">
        <f t="shared" si="97"/>
        <v>1.9601328903654486E-2</v>
      </c>
      <c r="O115" s="8">
        <f t="shared" si="97"/>
        <v>0.19401993355481728</v>
      </c>
    </row>
    <row r="116" spans="1:15">
      <c r="A116" s="5" t="s">
        <v>15</v>
      </c>
      <c r="B116" s="6">
        <v>2</v>
      </c>
      <c r="C116" s="6">
        <v>1</v>
      </c>
      <c r="D116" s="6">
        <v>982</v>
      </c>
      <c r="E116" s="6">
        <v>1287</v>
      </c>
      <c r="F116" s="6">
        <v>59</v>
      </c>
      <c r="G116" s="6">
        <v>948</v>
      </c>
      <c r="H116" s="6">
        <v>3279</v>
      </c>
      <c r="I116" s="6"/>
      <c r="J116" s="7">
        <f>B116/3279</f>
        <v>6.0994205550472704E-4</v>
      </c>
      <c r="K116" s="7">
        <f t="shared" ref="K116:O116" si="98">C116/3279</f>
        <v>3.0497102775236352E-4</v>
      </c>
      <c r="L116" s="7">
        <f t="shared" si="98"/>
        <v>0.299481549252821</v>
      </c>
      <c r="M116" s="7">
        <f t="shared" si="98"/>
        <v>0.39249771271729184</v>
      </c>
      <c r="N116" s="7">
        <f t="shared" si="98"/>
        <v>1.7993290637389449E-2</v>
      </c>
      <c r="O116" s="8">
        <f t="shared" si="98"/>
        <v>0.28911253430924061</v>
      </c>
    </row>
    <row r="117" spans="1:15">
      <c r="A117" s="5" t="s">
        <v>16</v>
      </c>
      <c r="B117" s="6">
        <v>8</v>
      </c>
      <c r="C117" s="6">
        <v>7</v>
      </c>
      <c r="D117" s="6">
        <v>2076</v>
      </c>
      <c r="E117" s="6">
        <v>2719</v>
      </c>
      <c r="F117" s="6">
        <v>78</v>
      </c>
      <c r="G117" s="6">
        <v>1875</v>
      </c>
      <c r="H117" s="6">
        <v>6763</v>
      </c>
      <c r="I117" s="6"/>
      <c r="J117" s="7">
        <f>B117/6763</f>
        <v>1.1829069939376016E-3</v>
      </c>
      <c r="K117" s="7">
        <f t="shared" ref="K117:O117" si="99">C117/6763</f>
        <v>1.0350436196954014E-3</v>
      </c>
      <c r="L117" s="7">
        <f t="shared" si="99"/>
        <v>0.30696436492680762</v>
      </c>
      <c r="M117" s="7">
        <f t="shared" si="99"/>
        <v>0.40204051456454237</v>
      </c>
      <c r="N117" s="7">
        <f t="shared" si="99"/>
        <v>1.1533343190891616E-2</v>
      </c>
      <c r="O117" s="8">
        <f t="shared" si="99"/>
        <v>0.2772438267041254</v>
      </c>
    </row>
    <row r="118" spans="1:15">
      <c r="A118" s="5" t="s">
        <v>17</v>
      </c>
      <c r="B118" s="6">
        <v>0</v>
      </c>
      <c r="C118" s="6">
        <v>1</v>
      </c>
      <c r="D118" s="6">
        <v>1299</v>
      </c>
      <c r="E118" s="6">
        <v>1819</v>
      </c>
      <c r="F118" s="6">
        <v>83</v>
      </c>
      <c r="G118" s="6">
        <v>1073</v>
      </c>
      <c r="H118" s="6">
        <v>4275</v>
      </c>
      <c r="I118" s="6"/>
      <c r="J118" s="7">
        <f>B118/4275</f>
        <v>0</v>
      </c>
      <c r="K118" s="7">
        <f t="shared" ref="K118:O118" si="100">C118/4275</f>
        <v>2.3391812865497077E-4</v>
      </c>
      <c r="L118" s="7">
        <f t="shared" si="100"/>
        <v>0.303859649122807</v>
      </c>
      <c r="M118" s="7">
        <f t="shared" si="100"/>
        <v>0.42549707602339182</v>
      </c>
      <c r="N118" s="7">
        <f t="shared" si="100"/>
        <v>1.9415204678362573E-2</v>
      </c>
      <c r="O118" s="8">
        <f t="shared" si="100"/>
        <v>0.2509941520467836</v>
      </c>
    </row>
    <row r="119" spans="1:15">
      <c r="A119" s="5" t="s">
        <v>18</v>
      </c>
      <c r="B119" s="6">
        <v>0</v>
      </c>
      <c r="C119" s="6">
        <v>0</v>
      </c>
      <c r="D119" s="6">
        <v>332</v>
      </c>
      <c r="E119" s="6">
        <v>487</v>
      </c>
      <c r="F119" s="6">
        <v>31</v>
      </c>
      <c r="G119" s="6">
        <v>286</v>
      </c>
      <c r="H119" s="6">
        <v>1136</v>
      </c>
      <c r="I119" s="6"/>
      <c r="J119" s="7">
        <f>B119/1136</f>
        <v>0</v>
      </c>
      <c r="K119" s="7">
        <f t="shared" ref="K119:O119" si="101">C119/1136</f>
        <v>0</v>
      </c>
      <c r="L119" s="7">
        <f t="shared" si="101"/>
        <v>0.29225352112676056</v>
      </c>
      <c r="M119" s="7">
        <f t="shared" si="101"/>
        <v>0.42869718309859156</v>
      </c>
      <c r="N119" s="7">
        <f t="shared" si="101"/>
        <v>2.7288732394366196E-2</v>
      </c>
      <c r="O119" s="8">
        <f t="shared" si="101"/>
        <v>0.25176056338028169</v>
      </c>
    </row>
    <row r="120" spans="1:15">
      <c r="A120" s="5" t="s">
        <v>19</v>
      </c>
      <c r="B120" s="6">
        <v>0</v>
      </c>
      <c r="C120" s="6">
        <v>1</v>
      </c>
      <c r="D120" s="6">
        <v>788</v>
      </c>
      <c r="E120" s="6">
        <v>1344</v>
      </c>
      <c r="F120" s="6">
        <v>35</v>
      </c>
      <c r="G120" s="6">
        <v>491</v>
      </c>
      <c r="H120" s="6">
        <v>2659</v>
      </c>
      <c r="I120" s="6"/>
      <c r="J120" s="7">
        <f>B120/2659</f>
        <v>0</v>
      </c>
      <c r="K120" s="7">
        <f t="shared" ref="K120:O120" si="102">C120/2659</f>
        <v>3.7608123354644602E-4</v>
      </c>
      <c r="L120" s="7">
        <f t="shared" si="102"/>
        <v>0.29635201203459949</v>
      </c>
      <c r="M120" s="7">
        <f t="shared" si="102"/>
        <v>0.50545317788642352</v>
      </c>
      <c r="N120" s="7">
        <f t="shared" si="102"/>
        <v>1.3162843174125612E-2</v>
      </c>
      <c r="O120" s="8">
        <f t="shared" si="102"/>
        <v>0.184655885671305</v>
      </c>
    </row>
    <row r="121" spans="1:15">
      <c r="A121" s="5" t="s">
        <v>20</v>
      </c>
      <c r="B121" s="6">
        <v>0</v>
      </c>
      <c r="C121" s="6">
        <v>0</v>
      </c>
      <c r="D121" s="6">
        <v>69</v>
      </c>
      <c r="E121" s="6">
        <v>71</v>
      </c>
      <c r="F121" s="6">
        <v>2</v>
      </c>
      <c r="G121" s="6">
        <v>63</v>
      </c>
      <c r="H121" s="6">
        <v>205</v>
      </c>
      <c r="I121" s="6"/>
      <c r="J121" s="7">
        <f>B121/205</f>
        <v>0</v>
      </c>
      <c r="K121" s="7">
        <f t="shared" ref="K121:O121" si="103">C121/205</f>
        <v>0</v>
      </c>
      <c r="L121" s="7">
        <f t="shared" si="103"/>
        <v>0.33658536585365856</v>
      </c>
      <c r="M121" s="7">
        <f t="shared" si="103"/>
        <v>0.34634146341463412</v>
      </c>
      <c r="N121" s="7">
        <f t="shared" si="103"/>
        <v>9.7560975609756097E-3</v>
      </c>
      <c r="O121" s="8">
        <f t="shared" si="103"/>
        <v>0.3073170731707317</v>
      </c>
    </row>
    <row r="122" spans="1:15">
      <c r="A122" s="5" t="s">
        <v>21</v>
      </c>
      <c r="B122" s="6">
        <v>3</v>
      </c>
      <c r="C122" s="6">
        <v>3</v>
      </c>
      <c r="D122" s="6">
        <v>1692</v>
      </c>
      <c r="E122" s="6">
        <v>2798</v>
      </c>
      <c r="F122" s="6">
        <v>81</v>
      </c>
      <c r="G122" s="6">
        <v>1176</v>
      </c>
      <c r="H122" s="6">
        <v>5753</v>
      </c>
      <c r="I122" s="6"/>
      <c r="J122" s="7">
        <f>B122/5753</f>
        <v>5.2146706066400134E-4</v>
      </c>
      <c r="K122" s="7">
        <f t="shared" ref="K122:O122" si="104">C122/5753</f>
        <v>5.2146706066400134E-4</v>
      </c>
      <c r="L122" s="7">
        <f t="shared" si="104"/>
        <v>0.29410742221449676</v>
      </c>
      <c r="M122" s="7">
        <f t="shared" si="104"/>
        <v>0.48635494524595863</v>
      </c>
      <c r="N122" s="7">
        <f t="shared" si="104"/>
        <v>1.4079610637928038E-2</v>
      </c>
      <c r="O122" s="8">
        <f t="shared" si="104"/>
        <v>0.20441508778028855</v>
      </c>
    </row>
    <row r="123" spans="1:15">
      <c r="A123" s="5" t="s">
        <v>22</v>
      </c>
      <c r="B123" s="6">
        <v>4</v>
      </c>
      <c r="C123" s="6">
        <v>0</v>
      </c>
      <c r="D123" s="6">
        <v>1279</v>
      </c>
      <c r="E123" s="6">
        <v>1817</v>
      </c>
      <c r="F123" s="6">
        <v>68</v>
      </c>
      <c r="G123" s="6">
        <v>1246</v>
      </c>
      <c r="H123" s="6">
        <v>4414</v>
      </c>
      <c r="I123" s="6"/>
      <c r="J123" s="7">
        <f>B123/4414</f>
        <v>9.0620752152242867E-4</v>
      </c>
      <c r="K123" s="7">
        <f t="shared" ref="K123:O123" si="105">C123/4414</f>
        <v>0</v>
      </c>
      <c r="L123" s="7">
        <f t="shared" si="105"/>
        <v>0.28975985500679657</v>
      </c>
      <c r="M123" s="7">
        <f t="shared" si="105"/>
        <v>0.41164476665156319</v>
      </c>
      <c r="N123" s="7">
        <f t="shared" si="105"/>
        <v>1.5405527865881287E-2</v>
      </c>
      <c r="O123" s="8">
        <f t="shared" si="105"/>
        <v>0.28228364295423652</v>
      </c>
    </row>
    <row r="124" spans="1:15" ht="15.75" thickBot="1">
      <c r="A124" s="9" t="s">
        <v>23</v>
      </c>
      <c r="B124" s="10">
        <v>3</v>
      </c>
      <c r="C124" s="10">
        <v>1</v>
      </c>
      <c r="D124" s="10">
        <v>541</v>
      </c>
      <c r="E124" s="10">
        <v>764</v>
      </c>
      <c r="F124" s="10">
        <v>25</v>
      </c>
      <c r="G124" s="10">
        <v>408</v>
      </c>
      <c r="H124" s="10">
        <v>1742</v>
      </c>
      <c r="I124" s="10"/>
      <c r="J124" s="11">
        <f>B124/1742</f>
        <v>1.722158438576349E-3</v>
      </c>
      <c r="K124" s="11">
        <f t="shared" ref="K124:O124" si="106">C124/1742</f>
        <v>5.7405281285878302E-4</v>
      </c>
      <c r="L124" s="11">
        <f t="shared" si="106"/>
        <v>0.31056257175660162</v>
      </c>
      <c r="M124" s="11">
        <f t="shared" si="106"/>
        <v>0.43857634902411025</v>
      </c>
      <c r="N124" s="11">
        <f t="shared" si="106"/>
        <v>1.4351320321469576E-2</v>
      </c>
      <c r="O124" s="12">
        <f t="shared" si="106"/>
        <v>0.23421354764638347</v>
      </c>
    </row>
    <row r="125" spans="1:15" ht="15.75" thickTop="1"/>
    <row r="126" spans="1:15" ht="15.75" thickBot="1"/>
    <row r="127" spans="1:15" ht="15.75" thickTop="1">
      <c r="A127" s="2" t="s">
        <v>33</v>
      </c>
      <c r="B127" s="3" t="s">
        <v>0</v>
      </c>
      <c r="C127" s="3" t="s">
        <v>1</v>
      </c>
      <c r="D127" s="3" t="s">
        <v>2</v>
      </c>
      <c r="E127" s="3" t="s">
        <v>3</v>
      </c>
      <c r="F127" s="3" t="s">
        <v>4</v>
      </c>
      <c r="G127" s="3" t="s">
        <v>5</v>
      </c>
      <c r="H127" s="3" t="s">
        <v>26</v>
      </c>
      <c r="I127" s="3"/>
      <c r="J127" s="3" t="s">
        <v>0</v>
      </c>
      <c r="K127" s="3" t="s">
        <v>1</v>
      </c>
      <c r="L127" s="3" t="s">
        <v>2</v>
      </c>
      <c r="M127" s="3" t="s">
        <v>3</v>
      </c>
      <c r="N127" s="3" t="s">
        <v>4</v>
      </c>
      <c r="O127" s="4" t="s">
        <v>5</v>
      </c>
    </row>
    <row r="128" spans="1:15">
      <c r="A128" s="5" t="s">
        <v>6</v>
      </c>
      <c r="B128" s="6">
        <v>1</v>
      </c>
      <c r="C128" s="6">
        <v>2</v>
      </c>
      <c r="D128" s="6">
        <v>797</v>
      </c>
      <c r="E128" s="6">
        <v>719</v>
      </c>
      <c r="F128" s="6">
        <v>16</v>
      </c>
      <c r="G128" s="6">
        <v>273</v>
      </c>
      <c r="H128" s="6">
        <v>1808</v>
      </c>
      <c r="I128" s="6"/>
      <c r="J128" s="7">
        <f>B128/1808</f>
        <v>5.5309734513274336E-4</v>
      </c>
      <c r="K128" s="7">
        <f t="shared" ref="K128:O128" si="107">C128/1808</f>
        <v>1.1061946902654867E-3</v>
      </c>
      <c r="L128" s="7">
        <f t="shared" si="107"/>
        <v>0.44081858407079644</v>
      </c>
      <c r="M128" s="7">
        <f t="shared" si="107"/>
        <v>0.39767699115044247</v>
      </c>
      <c r="N128" s="7">
        <f t="shared" si="107"/>
        <v>8.8495575221238937E-3</v>
      </c>
      <c r="O128" s="8">
        <f t="shared" si="107"/>
        <v>0.15099557522123894</v>
      </c>
    </row>
    <row r="129" spans="1:15">
      <c r="A129" s="5" t="s">
        <v>7</v>
      </c>
      <c r="B129" s="6">
        <v>2</v>
      </c>
      <c r="C129" s="6">
        <v>0</v>
      </c>
      <c r="D129" s="6">
        <v>527</v>
      </c>
      <c r="E129" s="6">
        <v>817</v>
      </c>
      <c r="F129" s="6">
        <v>20</v>
      </c>
      <c r="G129" s="6">
        <v>310</v>
      </c>
      <c r="H129" s="6">
        <v>1676</v>
      </c>
      <c r="I129" s="6"/>
      <c r="J129" s="7">
        <f>B129/1676</f>
        <v>1.1933174224343676E-3</v>
      </c>
      <c r="K129" s="7">
        <f t="shared" ref="K129:O129" si="108">C129/1676</f>
        <v>0</v>
      </c>
      <c r="L129" s="7">
        <f t="shared" si="108"/>
        <v>0.31443914081145585</v>
      </c>
      <c r="M129" s="7">
        <f t="shared" si="108"/>
        <v>0.48747016706443913</v>
      </c>
      <c r="N129" s="7">
        <f t="shared" si="108"/>
        <v>1.1933174224343675E-2</v>
      </c>
      <c r="O129" s="8">
        <f t="shared" si="108"/>
        <v>0.18496420047732698</v>
      </c>
    </row>
    <row r="130" spans="1:15">
      <c r="A130" s="5" t="s">
        <v>8</v>
      </c>
      <c r="B130" s="6">
        <v>0</v>
      </c>
      <c r="C130" s="6">
        <v>0</v>
      </c>
      <c r="D130" s="6">
        <v>89</v>
      </c>
      <c r="E130" s="6">
        <v>75</v>
      </c>
      <c r="F130" s="6">
        <v>0</v>
      </c>
      <c r="G130" s="6">
        <v>32</v>
      </c>
      <c r="H130" s="6">
        <v>196</v>
      </c>
      <c r="I130" s="6"/>
      <c r="J130" s="7">
        <f>B130/196</f>
        <v>0</v>
      </c>
      <c r="K130" s="7">
        <f t="shared" ref="K130:O130" si="109">C130/196</f>
        <v>0</v>
      </c>
      <c r="L130" s="7">
        <f t="shared" si="109"/>
        <v>0.45408163265306123</v>
      </c>
      <c r="M130" s="7">
        <f t="shared" si="109"/>
        <v>0.38265306122448978</v>
      </c>
      <c r="N130" s="7">
        <f t="shared" si="109"/>
        <v>0</v>
      </c>
      <c r="O130" s="8">
        <f t="shared" si="109"/>
        <v>0.16326530612244897</v>
      </c>
    </row>
    <row r="131" spans="1:15">
      <c r="A131" s="5" t="s">
        <v>9</v>
      </c>
      <c r="B131" s="6">
        <v>0</v>
      </c>
      <c r="C131" s="6">
        <v>2</v>
      </c>
      <c r="D131" s="6">
        <v>1292</v>
      </c>
      <c r="E131" s="6">
        <v>1188</v>
      </c>
      <c r="F131" s="6">
        <v>21</v>
      </c>
      <c r="G131" s="6">
        <v>615</v>
      </c>
      <c r="H131" s="6">
        <v>3118</v>
      </c>
      <c r="I131" s="6"/>
      <c r="J131" s="7">
        <f>B131/3118</f>
        <v>0</v>
      </c>
      <c r="K131" s="7">
        <f t="shared" ref="K131:O131" si="110">C131/3118</f>
        <v>6.4143681847338033E-4</v>
      </c>
      <c r="L131" s="7">
        <f t="shared" si="110"/>
        <v>0.41436818473380371</v>
      </c>
      <c r="M131" s="7">
        <f t="shared" si="110"/>
        <v>0.38101347017318793</v>
      </c>
      <c r="N131" s="7">
        <f t="shared" si="110"/>
        <v>6.7350865939704938E-3</v>
      </c>
      <c r="O131" s="8">
        <f t="shared" si="110"/>
        <v>0.19724182168056448</v>
      </c>
    </row>
    <row r="132" spans="1:15">
      <c r="A132" s="5" t="s">
        <v>10</v>
      </c>
      <c r="B132" s="6">
        <v>0</v>
      </c>
      <c r="C132" s="6">
        <v>1</v>
      </c>
      <c r="D132" s="6">
        <v>395</v>
      </c>
      <c r="E132" s="6">
        <v>280</v>
      </c>
      <c r="F132" s="6">
        <v>6</v>
      </c>
      <c r="G132" s="6">
        <v>226</v>
      </c>
      <c r="H132" s="6">
        <v>908</v>
      </c>
      <c r="I132" s="6"/>
      <c r="J132" s="7">
        <f>B132/908</f>
        <v>0</v>
      </c>
      <c r="K132" s="7">
        <f t="shared" ref="K132:O132" si="111">C132/908</f>
        <v>1.1013215859030838E-3</v>
      </c>
      <c r="L132" s="7">
        <f t="shared" si="111"/>
        <v>0.43502202643171806</v>
      </c>
      <c r="M132" s="7">
        <f t="shared" si="111"/>
        <v>0.30837004405286345</v>
      </c>
      <c r="N132" s="7">
        <f t="shared" si="111"/>
        <v>6.6079295154185024E-3</v>
      </c>
      <c r="O132" s="8">
        <f t="shared" si="111"/>
        <v>0.24889867841409691</v>
      </c>
    </row>
    <row r="133" spans="1:15">
      <c r="A133" s="5" t="s">
        <v>11</v>
      </c>
      <c r="B133" s="6">
        <v>5</v>
      </c>
      <c r="C133" s="6">
        <v>8</v>
      </c>
      <c r="D133" s="6">
        <v>3047</v>
      </c>
      <c r="E133" s="6">
        <v>2608</v>
      </c>
      <c r="F133" s="6">
        <v>64</v>
      </c>
      <c r="G133" s="6">
        <v>1820</v>
      </c>
      <c r="H133" s="6">
        <v>7552</v>
      </c>
      <c r="I133" s="6"/>
      <c r="J133" s="7">
        <f>B133/7552</f>
        <v>6.6207627118644065E-4</v>
      </c>
      <c r="K133" s="7">
        <f t="shared" ref="K133:O133" si="112">C133/7552</f>
        <v>1.0593220338983051E-3</v>
      </c>
      <c r="L133" s="7">
        <f t="shared" si="112"/>
        <v>0.40346927966101692</v>
      </c>
      <c r="M133" s="7">
        <f t="shared" si="112"/>
        <v>0.34533898305084748</v>
      </c>
      <c r="N133" s="7">
        <f t="shared" si="112"/>
        <v>8.4745762711864406E-3</v>
      </c>
      <c r="O133" s="8">
        <f t="shared" si="112"/>
        <v>0.2409957627118644</v>
      </c>
    </row>
    <row r="134" spans="1:15">
      <c r="A134" s="5" t="s">
        <v>12</v>
      </c>
      <c r="B134" s="6">
        <v>3</v>
      </c>
      <c r="C134" s="6">
        <v>4</v>
      </c>
      <c r="D134" s="6">
        <v>1230</v>
      </c>
      <c r="E134" s="6">
        <v>917</v>
      </c>
      <c r="F134" s="6">
        <v>11</v>
      </c>
      <c r="G134" s="6">
        <v>434</v>
      </c>
      <c r="H134" s="6">
        <v>2599</v>
      </c>
      <c r="I134" s="6"/>
      <c r="J134" s="7">
        <f>B134/2599</f>
        <v>1.1542901115813775E-3</v>
      </c>
      <c r="K134" s="7">
        <f t="shared" ref="K134:O134" si="113">C134/2599</f>
        <v>1.5390534821085034E-3</v>
      </c>
      <c r="L134" s="7">
        <f t="shared" si="113"/>
        <v>0.47325894574836475</v>
      </c>
      <c r="M134" s="7">
        <f t="shared" si="113"/>
        <v>0.35282801077337439</v>
      </c>
      <c r="N134" s="7">
        <f t="shared" si="113"/>
        <v>4.2323970757983838E-3</v>
      </c>
      <c r="O134" s="8">
        <f t="shared" si="113"/>
        <v>0.16698730280877261</v>
      </c>
    </row>
    <row r="135" spans="1:15">
      <c r="A135" s="5" t="s">
        <v>13</v>
      </c>
      <c r="B135" s="6">
        <v>0</v>
      </c>
      <c r="C135" s="6">
        <v>1</v>
      </c>
      <c r="D135" s="6">
        <v>1</v>
      </c>
      <c r="E135" s="6">
        <v>309</v>
      </c>
      <c r="F135" s="6">
        <v>178</v>
      </c>
      <c r="G135" s="6">
        <v>251</v>
      </c>
      <c r="H135" s="6">
        <v>740</v>
      </c>
      <c r="I135" s="6"/>
      <c r="J135" s="7">
        <f>B135/740</f>
        <v>0</v>
      </c>
      <c r="K135" s="7">
        <f t="shared" ref="K135:O135" si="114">C135/740</f>
        <v>1.3513513513513514E-3</v>
      </c>
      <c r="L135" s="7">
        <f t="shared" si="114"/>
        <v>1.3513513513513514E-3</v>
      </c>
      <c r="M135" s="7">
        <f t="shared" si="114"/>
        <v>0.41756756756756758</v>
      </c>
      <c r="N135" s="7">
        <f t="shared" si="114"/>
        <v>0.24054054054054055</v>
      </c>
      <c r="O135" s="8">
        <f t="shared" si="114"/>
        <v>0.33918918918918917</v>
      </c>
    </row>
    <row r="136" spans="1:15">
      <c r="A136" s="5" t="s">
        <v>14</v>
      </c>
      <c r="B136" s="6">
        <v>4</v>
      </c>
      <c r="C136" s="6">
        <v>3</v>
      </c>
      <c r="D136" s="6">
        <v>1374</v>
      </c>
      <c r="E136" s="6">
        <v>1355</v>
      </c>
      <c r="F136" s="6">
        <v>27</v>
      </c>
      <c r="G136" s="6">
        <v>415</v>
      </c>
      <c r="H136" s="6">
        <v>3178</v>
      </c>
      <c r="I136" s="6"/>
      <c r="J136" s="7">
        <f>B136/3178</f>
        <v>1.2586532410320957E-3</v>
      </c>
      <c r="K136" s="7">
        <f t="shared" ref="K136:O136" si="115">C136/3178</f>
        <v>9.4398993077407175E-4</v>
      </c>
      <c r="L136" s="7">
        <f t="shared" si="115"/>
        <v>0.43234738829452485</v>
      </c>
      <c r="M136" s="7">
        <f t="shared" si="115"/>
        <v>0.42636878539962242</v>
      </c>
      <c r="N136" s="7">
        <f t="shared" si="115"/>
        <v>8.4959093769666465E-3</v>
      </c>
      <c r="O136" s="8">
        <f t="shared" si="115"/>
        <v>0.13058527375707993</v>
      </c>
    </row>
    <row r="137" spans="1:15">
      <c r="A137" s="5" t="s">
        <v>15</v>
      </c>
      <c r="B137" s="6">
        <v>0</v>
      </c>
      <c r="C137" s="6">
        <v>2</v>
      </c>
      <c r="D137" s="6">
        <v>875</v>
      </c>
      <c r="E137" s="6">
        <v>849</v>
      </c>
      <c r="F137" s="6">
        <v>17</v>
      </c>
      <c r="G137" s="6">
        <v>490</v>
      </c>
      <c r="H137" s="6">
        <v>2233</v>
      </c>
      <c r="I137" s="6"/>
      <c r="J137" s="7">
        <f>B137/2233</f>
        <v>0</v>
      </c>
      <c r="K137" s="7">
        <f t="shared" ref="K137:O137" si="116">C137/2233</f>
        <v>8.9565606806986115E-4</v>
      </c>
      <c r="L137" s="7">
        <f t="shared" si="116"/>
        <v>0.39184952978056425</v>
      </c>
      <c r="M137" s="7">
        <f t="shared" si="116"/>
        <v>0.38020600089565609</v>
      </c>
      <c r="N137" s="7">
        <f t="shared" si="116"/>
        <v>7.6130765785938203E-3</v>
      </c>
      <c r="O137" s="8">
        <f t="shared" si="116"/>
        <v>0.21943573667711599</v>
      </c>
    </row>
    <row r="138" spans="1:15">
      <c r="A138" s="5" t="s">
        <v>16</v>
      </c>
      <c r="B138" s="6">
        <v>7</v>
      </c>
      <c r="C138" s="6">
        <v>9</v>
      </c>
      <c r="D138" s="6">
        <v>1644</v>
      </c>
      <c r="E138" s="6">
        <v>1331</v>
      </c>
      <c r="F138" s="6">
        <v>29</v>
      </c>
      <c r="G138" s="6">
        <v>975</v>
      </c>
      <c r="H138" s="6">
        <v>3995</v>
      </c>
      <c r="I138" s="6"/>
      <c r="J138" s="7">
        <f>B138/3995</f>
        <v>1.7521902377972466E-3</v>
      </c>
      <c r="K138" s="7">
        <f t="shared" ref="K138:O138" si="117">C138/3995</f>
        <v>2.2528160200250315E-3</v>
      </c>
      <c r="L138" s="7">
        <f t="shared" si="117"/>
        <v>0.41151439299123904</v>
      </c>
      <c r="M138" s="7">
        <f t="shared" si="117"/>
        <v>0.33316645807259077</v>
      </c>
      <c r="N138" s="7">
        <f t="shared" si="117"/>
        <v>7.2590738423028789E-3</v>
      </c>
      <c r="O138" s="8">
        <f t="shared" si="117"/>
        <v>0.24405506883604505</v>
      </c>
    </row>
    <row r="139" spans="1:15">
      <c r="A139" s="5" t="s">
        <v>17</v>
      </c>
      <c r="B139" s="6">
        <v>2</v>
      </c>
      <c r="C139" s="6">
        <v>4</v>
      </c>
      <c r="D139" s="6">
        <v>1496</v>
      </c>
      <c r="E139" s="6">
        <v>1247</v>
      </c>
      <c r="F139" s="6">
        <v>27</v>
      </c>
      <c r="G139" s="6">
        <v>715</v>
      </c>
      <c r="H139" s="6">
        <v>3491</v>
      </c>
      <c r="I139" s="6"/>
      <c r="J139" s="7">
        <f>B139/3491</f>
        <v>5.7290174735032942E-4</v>
      </c>
      <c r="K139" s="7">
        <f t="shared" ref="K139:O139" si="118">C139/3491</f>
        <v>1.1458034947006588E-3</v>
      </c>
      <c r="L139" s="7">
        <f t="shared" si="118"/>
        <v>0.4285305070180464</v>
      </c>
      <c r="M139" s="7">
        <f t="shared" si="118"/>
        <v>0.3572042394729304</v>
      </c>
      <c r="N139" s="7">
        <f t="shared" si="118"/>
        <v>7.7341735892294469E-3</v>
      </c>
      <c r="O139" s="8">
        <f t="shared" si="118"/>
        <v>0.20481237467774277</v>
      </c>
    </row>
    <row r="140" spans="1:15">
      <c r="A140" s="5" t="s">
        <v>18</v>
      </c>
      <c r="B140" s="6">
        <v>1</v>
      </c>
      <c r="C140" s="6">
        <v>0</v>
      </c>
      <c r="D140" s="6">
        <v>373</v>
      </c>
      <c r="E140" s="6">
        <v>331</v>
      </c>
      <c r="F140" s="6">
        <v>5</v>
      </c>
      <c r="G140" s="6">
        <v>156</v>
      </c>
      <c r="H140" s="6">
        <v>866</v>
      </c>
      <c r="I140" s="6"/>
      <c r="J140" s="7">
        <f>B140/866</f>
        <v>1.1547344110854503E-3</v>
      </c>
      <c r="K140" s="7">
        <f t="shared" ref="K140:O140" si="119">C140/866</f>
        <v>0</v>
      </c>
      <c r="L140" s="7">
        <f t="shared" si="119"/>
        <v>0.43071593533487296</v>
      </c>
      <c r="M140" s="7">
        <f t="shared" si="119"/>
        <v>0.38221709006928406</v>
      </c>
      <c r="N140" s="7">
        <f t="shared" si="119"/>
        <v>5.7736720554272519E-3</v>
      </c>
      <c r="O140" s="8">
        <f t="shared" si="119"/>
        <v>0.18013856812933027</v>
      </c>
    </row>
    <row r="141" spans="1:15">
      <c r="A141" s="5" t="s">
        <v>19</v>
      </c>
      <c r="B141" s="6">
        <v>0</v>
      </c>
      <c r="C141" s="6">
        <v>0</v>
      </c>
      <c r="D141" s="6">
        <v>659</v>
      </c>
      <c r="E141" s="6">
        <v>823</v>
      </c>
      <c r="F141" s="6">
        <v>19</v>
      </c>
      <c r="G141" s="6">
        <v>268</v>
      </c>
      <c r="H141" s="6">
        <v>1769</v>
      </c>
      <c r="I141" s="6"/>
      <c r="J141" s="7">
        <f>B141/1769</f>
        <v>0</v>
      </c>
      <c r="K141" s="7">
        <f t="shared" ref="K141:O141" si="120">C141/1769</f>
        <v>0</v>
      </c>
      <c r="L141" s="7">
        <f t="shared" si="120"/>
        <v>0.37252685132843416</v>
      </c>
      <c r="M141" s="7">
        <f t="shared" si="120"/>
        <v>0.46523459581684568</v>
      </c>
      <c r="N141" s="7">
        <f t="shared" si="120"/>
        <v>1.0740531373657434E-2</v>
      </c>
      <c r="O141" s="8">
        <f t="shared" si="120"/>
        <v>0.15149802148106276</v>
      </c>
    </row>
    <row r="142" spans="1:15">
      <c r="A142" s="5" t="s">
        <v>20</v>
      </c>
      <c r="B142" s="6">
        <v>0</v>
      </c>
      <c r="C142" s="6">
        <v>0</v>
      </c>
      <c r="D142" s="6">
        <v>54</v>
      </c>
      <c r="E142" s="6">
        <v>32</v>
      </c>
      <c r="F142" s="6">
        <v>0</v>
      </c>
      <c r="G142" s="6">
        <v>18</v>
      </c>
      <c r="H142" s="6">
        <v>104</v>
      </c>
      <c r="I142" s="6"/>
      <c r="J142" s="7">
        <f>B142/104</f>
        <v>0</v>
      </c>
      <c r="K142" s="7">
        <f t="shared" ref="K142:O142" si="121">C142/104</f>
        <v>0</v>
      </c>
      <c r="L142" s="7">
        <f t="shared" si="121"/>
        <v>0.51923076923076927</v>
      </c>
      <c r="M142" s="7">
        <f t="shared" si="121"/>
        <v>0.30769230769230771</v>
      </c>
      <c r="N142" s="7">
        <f t="shared" si="121"/>
        <v>0</v>
      </c>
      <c r="O142" s="8">
        <f t="shared" si="121"/>
        <v>0.17307692307692307</v>
      </c>
    </row>
    <row r="143" spans="1:15">
      <c r="A143" s="5" t="s">
        <v>21</v>
      </c>
      <c r="B143" s="6">
        <v>2</v>
      </c>
      <c r="C143" s="6">
        <v>9</v>
      </c>
      <c r="D143" s="6">
        <v>1390</v>
      </c>
      <c r="E143" s="6">
        <v>1356</v>
      </c>
      <c r="F143" s="6">
        <v>24</v>
      </c>
      <c r="G143" s="6">
        <v>557</v>
      </c>
      <c r="H143" s="6">
        <v>3338</v>
      </c>
      <c r="I143" s="6"/>
      <c r="J143" s="7">
        <f>B143/3338</f>
        <v>5.9916117435590175E-4</v>
      </c>
      <c r="K143" s="7">
        <f t="shared" ref="K143:O143" si="122">C143/3338</f>
        <v>2.6962252846015576E-3</v>
      </c>
      <c r="L143" s="7">
        <f t="shared" si="122"/>
        <v>0.41641701617735172</v>
      </c>
      <c r="M143" s="7">
        <f t="shared" si="122"/>
        <v>0.40623127621330135</v>
      </c>
      <c r="N143" s="7">
        <f t="shared" si="122"/>
        <v>7.1899340922708206E-3</v>
      </c>
      <c r="O143" s="8">
        <f t="shared" si="122"/>
        <v>0.16686638705811863</v>
      </c>
    </row>
    <row r="144" spans="1:15">
      <c r="A144" s="5" t="s">
        <v>22</v>
      </c>
      <c r="B144" s="6">
        <v>3</v>
      </c>
      <c r="C144" s="6">
        <v>0</v>
      </c>
      <c r="D144" s="6">
        <v>1340</v>
      </c>
      <c r="E144" s="6">
        <v>1218</v>
      </c>
      <c r="F144" s="6">
        <v>26</v>
      </c>
      <c r="G144" s="6">
        <v>866</v>
      </c>
      <c r="H144" s="6">
        <v>3453</v>
      </c>
      <c r="I144" s="6"/>
      <c r="J144" s="7">
        <f>B144/3453</f>
        <v>8.6880973066898344E-4</v>
      </c>
      <c r="K144" s="7">
        <f t="shared" ref="K144:O144" si="123">C144/3453</f>
        <v>0</v>
      </c>
      <c r="L144" s="7">
        <f t="shared" si="123"/>
        <v>0.38806834636547927</v>
      </c>
      <c r="M144" s="7">
        <f t="shared" si="123"/>
        <v>0.35273675065160731</v>
      </c>
      <c r="N144" s="7">
        <f t="shared" si="123"/>
        <v>7.5296843324645238E-3</v>
      </c>
      <c r="O144" s="8">
        <f t="shared" si="123"/>
        <v>0.25079640891977989</v>
      </c>
    </row>
    <row r="145" spans="1:15" ht="15.75" thickBot="1">
      <c r="A145" s="9" t="s">
        <v>23</v>
      </c>
      <c r="B145" s="10">
        <v>0</v>
      </c>
      <c r="C145" s="10">
        <v>0</v>
      </c>
      <c r="D145" s="10">
        <v>472</v>
      </c>
      <c r="E145" s="10">
        <v>527</v>
      </c>
      <c r="F145" s="10">
        <v>8</v>
      </c>
      <c r="G145" s="10">
        <v>181</v>
      </c>
      <c r="H145" s="10">
        <v>1188</v>
      </c>
      <c r="I145" s="10"/>
      <c r="J145" s="11">
        <f>B145/1188</f>
        <v>0</v>
      </c>
      <c r="K145" s="11">
        <f t="shared" ref="K145:O145" si="124">C145/1188</f>
        <v>0</v>
      </c>
      <c r="L145" s="11">
        <f t="shared" si="124"/>
        <v>0.39730639730639733</v>
      </c>
      <c r="M145" s="11">
        <f t="shared" si="124"/>
        <v>0.44360269360269361</v>
      </c>
      <c r="N145" s="11">
        <f t="shared" si="124"/>
        <v>6.7340067340067337E-3</v>
      </c>
      <c r="O145" s="12">
        <f t="shared" si="124"/>
        <v>0.15235690235690236</v>
      </c>
    </row>
    <row r="146" spans="1:15" ht="15.75" thickTop="1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Teng, Yong</cp:lastModifiedBy>
  <dcterms:created xsi:type="dcterms:W3CDTF">2022-11-24T05:51:01Z</dcterms:created>
  <dcterms:modified xsi:type="dcterms:W3CDTF">2022-11-25T15:25:24Z</dcterms:modified>
</cp:coreProperties>
</file>