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89836\OneDrive - Office 365 Fontys\STIFF\STIFF review\"/>
    </mc:Choice>
  </mc:AlternateContent>
  <bookViews>
    <workbookView xWindow="0" yWindow="0" windowWidth="20160" windowHeight="8844"/>
  </bookViews>
  <sheets>
    <sheet name="Extracted data" sheetId="1" r:id="rId1"/>
    <sheet name="Quality assessment" sheetId="3" r:id="rId2"/>
    <sheet name="Abbreviations" sheetId="2" r:id="rId3"/>
  </sheets>
  <calcPr calcId="162913"/>
</workbook>
</file>

<file path=xl/calcChain.xml><?xml version="1.0" encoding="utf-8"?>
<calcChain xmlns="http://schemas.openxmlformats.org/spreadsheetml/2006/main">
  <c r="Q72" i="1" l="1"/>
  <c r="R72" i="1"/>
  <c r="L72" i="1"/>
  <c r="J72" i="1"/>
  <c r="N72" i="1"/>
  <c r="AA7" i="1" l="1"/>
  <c r="AA8" i="1"/>
  <c r="AA10" i="1"/>
  <c r="AA11" i="1"/>
  <c r="AA12" i="1"/>
  <c r="AA13" i="1"/>
  <c r="AA14" i="1"/>
  <c r="AA15" i="1"/>
  <c r="AA16" i="1"/>
  <c r="AA17" i="1"/>
  <c r="AA18" i="1"/>
  <c r="AA20" i="1"/>
  <c r="AA22" i="1"/>
  <c r="AA23" i="1"/>
  <c r="AA24" i="1"/>
  <c r="AA25" i="1"/>
  <c r="AA26" i="1"/>
  <c r="AA27" i="1"/>
  <c r="AA28" i="1"/>
  <c r="AA29" i="1"/>
  <c r="AA30" i="1"/>
  <c r="AA31" i="1"/>
  <c r="AA32" i="1"/>
  <c r="AA5" i="1"/>
  <c r="Q5" i="1" l="1"/>
  <c r="AB5" i="1" l="1"/>
  <c r="AC5" i="1" s="1"/>
  <c r="X32" i="1" l="1"/>
  <c r="N32" i="1"/>
  <c r="AB32" i="1" l="1"/>
  <c r="AC32" i="1" s="1"/>
  <c r="Q32" i="1"/>
  <c r="R32" i="1" s="1"/>
  <c r="W40" i="1" l="1"/>
  <c r="W39" i="1"/>
  <c r="W38" i="1"/>
  <c r="W37" i="1"/>
  <c r="W36" i="1"/>
  <c r="W35" i="1"/>
  <c r="U40" i="1"/>
  <c r="U39" i="1"/>
  <c r="U38" i="1"/>
  <c r="U37" i="1"/>
  <c r="U36" i="1"/>
  <c r="U35" i="1"/>
  <c r="L40" i="1"/>
  <c r="L39" i="1"/>
  <c r="L38" i="1"/>
  <c r="L37" i="1"/>
  <c r="L36" i="1"/>
  <c r="L35" i="1"/>
  <c r="J40" i="1"/>
  <c r="J39" i="1"/>
  <c r="J38" i="1"/>
  <c r="J37" i="1"/>
  <c r="AA37" i="1" s="1"/>
  <c r="J36" i="1"/>
  <c r="AA36" i="1" s="1"/>
  <c r="J35" i="1"/>
  <c r="AA35" i="1" s="1"/>
  <c r="AA38" i="1" l="1"/>
  <c r="AA39" i="1"/>
  <c r="AA40" i="1"/>
  <c r="N66" i="1"/>
  <c r="Q66" i="1" s="1"/>
  <c r="R66" i="1" s="1"/>
  <c r="N67" i="1"/>
  <c r="Q67" i="1" s="1"/>
  <c r="R67" i="1" s="1"/>
  <c r="N68" i="1"/>
  <c r="Q68" i="1" s="1"/>
  <c r="R68" i="1" s="1"/>
  <c r="N69" i="1"/>
  <c r="Q69" i="1" s="1"/>
  <c r="R69" i="1" s="1"/>
  <c r="N70" i="1"/>
  <c r="Q70" i="1" s="1"/>
  <c r="R70" i="1" s="1"/>
  <c r="N71" i="1"/>
  <c r="Q71" i="1" s="1"/>
  <c r="R71" i="1" s="1"/>
  <c r="N60" i="1" l="1"/>
  <c r="Q60" i="1" s="1"/>
  <c r="R60" i="1" s="1"/>
  <c r="N63" i="1" l="1"/>
  <c r="Q63" i="1" s="1"/>
  <c r="R63" i="1" s="1"/>
  <c r="N64" i="1"/>
  <c r="Q64" i="1" s="1"/>
  <c r="R64" i="1" s="1"/>
  <c r="N62" i="1"/>
  <c r="Q62" i="1" s="1"/>
  <c r="R62" i="1" s="1"/>
  <c r="N42" i="1"/>
  <c r="Q42" i="1" s="1"/>
  <c r="R42" i="1" s="1"/>
  <c r="N58" i="1"/>
  <c r="Q58" i="1" s="1"/>
  <c r="R58" i="1" s="1"/>
  <c r="N47" i="1"/>
  <c r="Q47" i="1" s="1"/>
  <c r="R47" i="1" s="1"/>
  <c r="N48" i="1"/>
  <c r="Q48" i="1" s="1"/>
  <c r="R48" i="1" s="1"/>
  <c r="N49" i="1"/>
  <c r="Q49" i="1" s="1"/>
  <c r="R49" i="1" s="1"/>
  <c r="N50" i="1"/>
  <c r="Q50" i="1" s="1"/>
  <c r="R50" i="1" s="1"/>
  <c r="N51" i="1"/>
  <c r="Q51" i="1" s="1"/>
  <c r="R51" i="1" s="1"/>
  <c r="N52" i="1"/>
  <c r="Q52" i="1" s="1"/>
  <c r="R52" i="1" s="1"/>
  <c r="N53" i="1"/>
  <c r="Q53" i="1" s="1"/>
  <c r="R53" i="1" s="1"/>
  <c r="N54" i="1"/>
  <c r="Q54" i="1" s="1"/>
  <c r="R54" i="1" s="1"/>
  <c r="N55" i="1"/>
  <c r="Q55" i="1" s="1"/>
  <c r="R55" i="1" s="1"/>
  <c r="N56" i="1"/>
  <c r="Q56" i="1" s="1"/>
  <c r="R56" i="1" s="1"/>
  <c r="N59" i="1"/>
  <c r="Q59" i="1" s="1"/>
  <c r="R59" i="1" s="1"/>
  <c r="N57" i="1"/>
  <c r="Q57" i="1" s="1"/>
  <c r="R57" i="1" s="1"/>
  <c r="X8" i="1"/>
  <c r="X7" i="1"/>
  <c r="N45" i="1"/>
  <c r="Q45" i="1" s="1"/>
  <c r="R45" i="1" s="1"/>
  <c r="N44" i="1"/>
  <c r="Q44" i="1" s="1"/>
  <c r="R44" i="1" s="1"/>
  <c r="X22" i="1"/>
  <c r="X23" i="1"/>
  <c r="X24" i="1"/>
  <c r="X25" i="1"/>
  <c r="X26" i="1"/>
  <c r="X27" i="1"/>
  <c r="X28" i="1"/>
  <c r="X29" i="1"/>
  <c r="X30" i="1"/>
  <c r="X31" i="1"/>
  <c r="X20" i="1"/>
  <c r="X11" i="1"/>
  <c r="X12" i="1"/>
  <c r="X13" i="1"/>
  <c r="X14" i="1"/>
  <c r="X15" i="1"/>
  <c r="X16" i="1"/>
  <c r="X17" i="1"/>
  <c r="X18" i="1"/>
  <c r="X10" i="1"/>
  <c r="X40" i="1"/>
  <c r="X36" i="1"/>
  <c r="X37" i="1"/>
  <c r="X38" i="1"/>
  <c r="X39" i="1"/>
  <c r="X35" i="1"/>
  <c r="N23" i="1"/>
  <c r="N24" i="1"/>
  <c r="N25" i="1"/>
  <c r="N26" i="1"/>
  <c r="N27" i="1"/>
  <c r="N28" i="1"/>
  <c r="N29" i="1"/>
  <c r="N30" i="1"/>
  <c r="N31" i="1"/>
  <c r="N22" i="1"/>
  <c r="N20" i="1"/>
  <c r="N8" i="1"/>
  <c r="N7" i="1"/>
  <c r="N11" i="1"/>
  <c r="N12" i="1"/>
  <c r="N13" i="1"/>
  <c r="N14" i="1"/>
  <c r="N15" i="1"/>
  <c r="N16" i="1"/>
  <c r="N17" i="1"/>
  <c r="N18" i="1"/>
  <c r="N10" i="1"/>
  <c r="N36" i="1"/>
  <c r="N37" i="1"/>
  <c r="N38" i="1"/>
  <c r="N39" i="1"/>
  <c r="N40" i="1"/>
  <c r="N35" i="1"/>
  <c r="R5" i="1"/>
  <c r="AB37" i="1" l="1"/>
  <c r="AC37" i="1" s="1"/>
  <c r="AD37" i="1" s="1"/>
  <c r="AB7" i="1"/>
  <c r="AC7" i="1" s="1"/>
  <c r="AD7" i="1" s="1"/>
  <c r="Q10" i="1"/>
  <c r="R10" i="1" s="1"/>
  <c r="AB10" i="1"/>
  <c r="AC10" i="1" s="1"/>
  <c r="Q18" i="1"/>
  <c r="R18" i="1" s="1"/>
  <c r="AB18" i="1"/>
  <c r="AC18" i="1" s="1"/>
  <c r="Q27" i="1"/>
  <c r="R27" i="1" s="1"/>
  <c r="AB27" i="1"/>
  <c r="AC27" i="1" s="1"/>
  <c r="Q17" i="1"/>
  <c r="R17" i="1" s="1"/>
  <c r="AB17" i="1"/>
  <c r="AC17" i="1" s="1"/>
  <c r="Q26" i="1"/>
  <c r="R26" i="1" s="1"/>
  <c r="AB26" i="1"/>
  <c r="AC26" i="1" s="1"/>
  <c r="Q7" i="1"/>
  <c r="R7" i="1" s="1"/>
  <c r="Q35" i="1"/>
  <c r="R35" i="1" s="1"/>
  <c r="AB35" i="1"/>
  <c r="AC35" i="1" s="1"/>
  <c r="AD35" i="1" s="1"/>
  <c r="Q8" i="1"/>
  <c r="R8" i="1" s="1"/>
  <c r="AB8" i="1"/>
  <c r="AC8" i="1" s="1"/>
  <c r="AD8" i="1" s="1"/>
  <c r="Q40" i="1"/>
  <c r="R40" i="1" s="1"/>
  <c r="AB40" i="1"/>
  <c r="AC40" i="1" s="1"/>
  <c r="AD40" i="1" s="1"/>
  <c r="Q16" i="1"/>
  <c r="R16" i="1" s="1"/>
  <c r="AB16" i="1"/>
  <c r="AC16" i="1" s="1"/>
  <c r="Q20" i="1"/>
  <c r="R20" i="1" s="1"/>
  <c r="AB20" i="1"/>
  <c r="AC20" i="1" s="1"/>
  <c r="Q25" i="1"/>
  <c r="R25" i="1" s="1"/>
  <c r="AB25" i="1"/>
  <c r="AC25" i="1" s="1"/>
  <c r="Q12" i="1"/>
  <c r="R12" i="1" s="1"/>
  <c r="AB12" i="1"/>
  <c r="AC12" i="1" s="1"/>
  <c r="Q39" i="1"/>
  <c r="R39" i="1" s="1"/>
  <c r="AB39" i="1"/>
  <c r="AC39" i="1" s="1"/>
  <c r="AD39" i="1" s="1"/>
  <c r="Q24" i="1"/>
  <c r="R24" i="1" s="1"/>
  <c r="AB24" i="1"/>
  <c r="AC24" i="1" s="1"/>
  <c r="Q28" i="1"/>
  <c r="R28" i="1" s="1"/>
  <c r="AB28" i="1"/>
  <c r="AC28" i="1" s="1"/>
  <c r="Q22" i="1"/>
  <c r="R22" i="1" s="1"/>
  <c r="AB22" i="1"/>
  <c r="AC22" i="1" s="1"/>
  <c r="Q14" i="1"/>
  <c r="R14" i="1" s="1"/>
  <c r="AB14" i="1"/>
  <c r="AC14" i="1" s="1"/>
  <c r="Q23" i="1"/>
  <c r="R23" i="1" s="1"/>
  <c r="AB23" i="1"/>
  <c r="AC23" i="1" s="1"/>
  <c r="Q29" i="1"/>
  <c r="R29" i="1" s="1"/>
  <c r="AB29" i="1"/>
  <c r="AC29" i="1" s="1"/>
  <c r="Q15" i="1"/>
  <c r="R15" i="1" s="1"/>
  <c r="AB15" i="1"/>
  <c r="AC15" i="1" s="1"/>
  <c r="Q38" i="1"/>
  <c r="R38" i="1" s="1"/>
  <c r="AB38" i="1"/>
  <c r="AC38" i="1" s="1"/>
  <c r="AD38" i="1" s="1"/>
  <c r="Q31" i="1"/>
  <c r="R31" i="1" s="1"/>
  <c r="AB31" i="1"/>
  <c r="AC31" i="1" s="1"/>
  <c r="Q37" i="1"/>
  <c r="R37" i="1" s="1"/>
  <c r="Q13" i="1"/>
  <c r="R13" i="1" s="1"/>
  <c r="AB13" i="1"/>
  <c r="AC13" i="1" s="1"/>
  <c r="Q30" i="1"/>
  <c r="R30" i="1" s="1"/>
  <c r="AB30" i="1"/>
  <c r="AC30" i="1" s="1"/>
  <c r="Q36" i="1"/>
  <c r="R36" i="1" s="1"/>
  <c r="AB36" i="1"/>
  <c r="AC36" i="1" s="1"/>
  <c r="AD36" i="1" s="1"/>
  <c r="Q11" i="1"/>
  <c r="R11" i="1" s="1"/>
  <c r="AB11" i="1"/>
  <c r="AC11" i="1" s="1"/>
</calcChain>
</file>

<file path=xl/comments1.xml><?xml version="1.0" encoding="utf-8"?>
<comments xmlns="http://schemas.openxmlformats.org/spreadsheetml/2006/main">
  <authors>
    <author>Willemse,Lydia A.A.M.</author>
  </authors>
  <commentList>
    <comment ref="N5" authorId="0" shapeId="0">
      <text>
        <r>
          <rPr>
            <b/>
            <sz val="9"/>
            <color indexed="81"/>
            <rFont val="Tahoma"/>
            <charset val="1"/>
          </rPr>
          <t>Willemse,Lydia A.A.M.:</t>
        </r>
        <r>
          <rPr>
            <sz val="9"/>
            <color indexed="81"/>
            <rFont val="Tahoma"/>
            <charset val="1"/>
          </rPr>
          <t xml:space="preserve">
adopted from paper</t>
        </r>
      </text>
    </comment>
    <comment ref="X5" authorId="0" shapeId="0">
      <text>
        <r>
          <rPr>
            <b/>
            <sz val="9"/>
            <color indexed="81"/>
            <rFont val="Tahoma"/>
            <charset val="1"/>
          </rPr>
          <t>Willemse,Lydia A.A.M.:</t>
        </r>
        <r>
          <rPr>
            <sz val="9"/>
            <color indexed="81"/>
            <rFont val="Tahoma"/>
            <charset val="1"/>
          </rPr>
          <t xml:space="preserve">
adopted from paper</t>
        </r>
      </text>
    </comment>
    <comment ref="AC22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in accordance with effect size reported in paper</t>
        </r>
      </text>
    </comment>
    <comment ref="Z30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artikel zegt van niet, maar t statistic zegt van wel</t>
        </r>
      </text>
    </comment>
    <comment ref="Z31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artikel zegt van niet, maar t statistic zegt van wel
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calculated according to sd=SEM*sqrt(n)
</t>
        </r>
      </text>
    </comment>
    <comment ref="L35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calculated according to sd=SEM*sqrt(n)</t>
        </r>
      </text>
    </comment>
    <comment ref="U35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berekend als sd=sem*wortel(N)</t>
        </r>
      </text>
    </comment>
    <comment ref="W35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berekend als sd=sem*wortel(N)</t>
        </r>
      </text>
    </comment>
    <comment ref="J36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calculated according to sd=SEM*sqrt(n)</t>
        </r>
      </text>
    </comment>
    <comment ref="L36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calculated according to sd=SEM*sqrt(n)</t>
        </r>
      </text>
    </comment>
    <comment ref="U36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berekend als sd=sem*wortel(N)</t>
        </r>
      </text>
    </comment>
    <comment ref="W36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berekend als sd=sem*wortel(N)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calculated according to sd=SEM*sqrt(n)</t>
        </r>
      </text>
    </comment>
    <comment ref="L37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calculated according to sd=SEM*sqrt(n)</t>
        </r>
      </text>
    </comment>
    <comment ref="U37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berekend als sd=sem*wortel(N)</t>
        </r>
      </text>
    </comment>
    <comment ref="W37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berekend als sd=sem*wortel(N)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calculated according to sd=SEM*sqrt(n)</t>
        </r>
      </text>
    </comment>
    <comment ref="L38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calculated according to sd=SEM*sqrt(n)</t>
        </r>
      </text>
    </comment>
    <comment ref="U38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berekend als sd=sem*wortel(N)</t>
        </r>
      </text>
    </comment>
    <comment ref="W38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berekend als sd=sem*wortel(N)</t>
        </r>
      </text>
    </comment>
    <comment ref="J39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calculated according to sd=SEM*sqrt(n)</t>
        </r>
      </text>
    </comment>
    <comment ref="L39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calculated according to sd=SEM*sqrt(n)</t>
        </r>
      </text>
    </comment>
    <comment ref="U39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berekend als sd=sem*wortel(N)</t>
        </r>
      </text>
    </comment>
    <comment ref="W39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berekend als sd=sem*wortel(N)</t>
        </r>
      </text>
    </comment>
    <comment ref="J40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calculated according to sd=SEM*sqrt(n)</t>
        </r>
      </text>
    </comment>
    <comment ref="L40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calculated according to sd=SEM*sqrt(n)</t>
        </r>
      </text>
    </comment>
    <comment ref="U40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berekend als sd=sem*wortel(N)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Willemse,Lydia A.A.M.:</t>
        </r>
        <r>
          <rPr>
            <sz val="9"/>
            <color indexed="81"/>
            <rFont val="Tahoma"/>
            <family val="2"/>
          </rPr>
          <t xml:space="preserve">
berekend als sd=sem*wortel(N)</t>
        </r>
      </text>
    </comment>
    <comment ref="I72" authorId="0" shapeId="0">
      <text>
        <r>
          <rPr>
            <b/>
            <sz val="9"/>
            <color indexed="81"/>
            <rFont val="Tahoma"/>
            <charset val="1"/>
          </rPr>
          <t>Willemse,Lydia A.A.M.:</t>
        </r>
        <r>
          <rPr>
            <sz val="9"/>
            <color indexed="81"/>
            <rFont val="Tahoma"/>
            <charset val="1"/>
          </rPr>
          <t xml:space="preserve">
value taken from graph</t>
        </r>
      </text>
    </comment>
    <comment ref="J72" authorId="0" shapeId="0">
      <text>
        <r>
          <rPr>
            <b/>
            <sz val="9"/>
            <color indexed="81"/>
            <rFont val="Tahoma"/>
            <charset val="1"/>
          </rPr>
          <t>Willemse,Lydia A.A.M.:</t>
        </r>
        <r>
          <rPr>
            <sz val="9"/>
            <color indexed="81"/>
            <rFont val="Tahoma"/>
            <charset val="1"/>
          </rPr>
          <t xml:space="preserve">
calculated according to sd=SEM*sqrt(n);
value taken from graph</t>
        </r>
      </text>
    </comment>
    <comment ref="K72" authorId="0" shapeId="0">
      <text>
        <r>
          <rPr>
            <b/>
            <sz val="9"/>
            <color indexed="81"/>
            <rFont val="Tahoma"/>
            <charset val="1"/>
          </rPr>
          <t>Willemse,Lydia A.A.M.:</t>
        </r>
        <r>
          <rPr>
            <sz val="9"/>
            <color indexed="81"/>
            <rFont val="Tahoma"/>
            <charset val="1"/>
          </rPr>
          <t xml:space="preserve">
value taken from graph</t>
        </r>
      </text>
    </comment>
    <comment ref="L72" authorId="0" shapeId="0">
      <text>
        <r>
          <rPr>
            <b/>
            <sz val="9"/>
            <color indexed="81"/>
            <rFont val="Tahoma"/>
            <charset val="1"/>
          </rPr>
          <t>Willemse,Lydia A.A.M.:</t>
        </r>
        <r>
          <rPr>
            <sz val="9"/>
            <color indexed="81"/>
            <rFont val="Tahoma"/>
            <charset val="1"/>
          </rPr>
          <t xml:space="preserve">
calculated according to sd=SEM*sqrt(n);
value taken from graph</t>
        </r>
      </text>
    </comment>
  </commentList>
</comments>
</file>

<file path=xl/sharedStrings.xml><?xml version="1.0" encoding="utf-8"?>
<sst xmlns="http://schemas.openxmlformats.org/spreadsheetml/2006/main" count="775" uniqueCount="214">
  <si>
    <t>Study Identifier</t>
  </si>
  <si>
    <t>Intervention</t>
  </si>
  <si>
    <t>Design</t>
  </si>
  <si>
    <t>Matsumoto 2019</t>
  </si>
  <si>
    <t>Short-foot exercise program</t>
  </si>
  <si>
    <t>Kim 2016</t>
  </si>
  <si>
    <t>pre-post interventional study</t>
  </si>
  <si>
    <t>&lt;0.05</t>
  </si>
  <si>
    <t>Mulligan 2013</t>
  </si>
  <si>
    <t>&lt;0.005</t>
  </si>
  <si>
    <t>Lee 2019</t>
  </si>
  <si>
    <t>Randomized controlled trial</t>
  </si>
  <si>
    <t>IFM exercise program</t>
  </si>
  <si>
    <t>Kukiat 2019</t>
  </si>
  <si>
    <t>Standard foot exercises + Short-foot exercises</t>
  </si>
  <si>
    <t>Non-randomized controlled trial</t>
  </si>
  <si>
    <t>Okamura 2020</t>
  </si>
  <si>
    <t>&lt;0.01</t>
  </si>
  <si>
    <t>Lynn 2012</t>
  </si>
  <si>
    <t>&lt;0.017</t>
  </si>
  <si>
    <t>Taddei 2020</t>
  </si>
  <si>
    <t>Foot and ankle strengthening training</t>
  </si>
  <si>
    <t>Gait speed</t>
  </si>
  <si>
    <t>n</t>
  </si>
  <si>
    <t>sd</t>
  </si>
  <si>
    <t>MLA compression</t>
  </si>
  <si>
    <t>Peak plantar pressure Lateral heel</t>
  </si>
  <si>
    <t>Peak plantar pressure Medial heel</t>
  </si>
  <si>
    <t>Peak plantar pressure Meta1</t>
  </si>
  <si>
    <t>Peak plantar pressure Meta 2</t>
  </si>
  <si>
    <t>Peak plantar pressure Meta3</t>
  </si>
  <si>
    <t>Peak plantar pressure Meta4</t>
  </si>
  <si>
    <t>Peak plantar pressure Meta5</t>
  </si>
  <si>
    <t>Peak plantar pressure Midfoot</t>
  </si>
  <si>
    <t>Peak plantar pressure Toe 1</t>
  </si>
  <si>
    <t>Peak plantar pressure Toes 2-5</t>
  </si>
  <si>
    <t>Total plantar contact area</t>
  </si>
  <si>
    <t>SEBT anteromedial reach</t>
  </si>
  <si>
    <t>SEBT posteromedial reach</t>
  </si>
  <si>
    <t>SEBT medial reach</t>
  </si>
  <si>
    <t>SEBT anterolateral reach</t>
  </si>
  <si>
    <t>SEBT lateral reach</t>
  </si>
  <si>
    <t>SEBT posterolateral reach</t>
  </si>
  <si>
    <t>GRF anterior</t>
  </si>
  <si>
    <t>GRF medial</t>
  </si>
  <si>
    <t>GRF vertical</t>
  </si>
  <si>
    <t>Stance phase duration</t>
  </si>
  <si>
    <t>Time until minimum naviculair hight (dynamic)</t>
  </si>
  <si>
    <t>MLA ROM</t>
  </si>
  <si>
    <t>Vertical impulse</t>
  </si>
  <si>
    <t>Dynamic balance medio-lateral</t>
  </si>
  <si>
    <t>Dynamic balance overall</t>
  </si>
  <si>
    <t>AbH thickness</t>
  </si>
  <si>
    <t>Dynamic navicular drop</t>
  </si>
  <si>
    <t>FDB thickness</t>
  </si>
  <si>
    <t>FHB thickness</t>
  </si>
  <si>
    <t>AbDM CSA</t>
  </si>
  <si>
    <t>AbDM volume</t>
  </si>
  <si>
    <t>AbH CSA</t>
  </si>
  <si>
    <t>AbH volume</t>
  </si>
  <si>
    <t>Anteroposterior impulse</t>
  </si>
  <si>
    <t>FDB CSA</t>
  </si>
  <si>
    <t>FDB volume</t>
  </si>
  <si>
    <t>FHB CSA</t>
  </si>
  <si>
    <t>FHB volume</t>
  </si>
  <si>
    <t>sign. Group effect</t>
  </si>
  <si>
    <t>mean</t>
  </si>
  <si>
    <t>within group diff</t>
  </si>
  <si>
    <t>sign. time effect</t>
  </si>
  <si>
    <t>sign. Time x group</t>
  </si>
  <si>
    <t>t0</t>
  </si>
  <si>
    <t>t1</t>
  </si>
  <si>
    <t>IG</t>
  </si>
  <si>
    <t>CG</t>
  </si>
  <si>
    <t>Lee, Cho, Lee 2019</t>
  </si>
  <si>
    <t>Measurements</t>
  </si>
  <si>
    <t>Time points</t>
  </si>
  <si>
    <t>Instruments and metrics</t>
  </si>
  <si>
    <t>SEBT reach distance</t>
  </si>
  <si>
    <t>Gait analysis with 3D motion capture system and pressure plate: MLA compression, gait speed, peak pressure per mask, total plantar contact area</t>
  </si>
  <si>
    <t>Gait analysis with 3D motion capture system and force plates: GRF in second half of stance phase, stance phase duration, navivular drop spatiotemporal paramaters; ultrasonography: muscle thickness</t>
  </si>
  <si>
    <t>YBT reach distance</t>
  </si>
  <si>
    <t>YBT CoP excursion</t>
  </si>
  <si>
    <t>Moving platform: center of gravity displacement index score</t>
  </si>
  <si>
    <t>IG vs. CG</t>
  </si>
  <si>
    <t>unclear</t>
  </si>
  <si>
    <t>Consensus</t>
  </si>
  <si>
    <t xml:space="preserve">
</t>
  </si>
  <si>
    <t>Proof of concept studie.</t>
  </si>
  <si>
    <t>paired t-test power analysis of exercise inï¬‚uence determined that at least 15 participants were required to obtain a power of 0.8 at a two- sided level of 0.05 with and eï¬€ect size (d) of 0.8. Analysis was per- formed using the G Power 3.1 analysis program (DÃ¼sseldorf, Germany) [26].</t>
  </si>
  <si>
    <t>before and after the intervention. &lt;b&gt;2.6. Sample size 
A paired t-test power analysis of exercise inï¬‚uence determined that at least 15 participants were required to obtain a power of 0.8 at a two- sided level of 0.05 with and eï¬€ect size (d) of 0.8. Analysis was per- formed using the G Power 3.1 analysis program (DÃ¼sseldorf,&lt;/b&gt; Germany) [26]. 2.7. Randomization and</t>
  </si>
  <si>
    <t>Sample size deter- mination was based on the data of Lynn et al. [26], which re- ported a large effect size of SFE (Cohenâ€™s d, 0.80). The data were transformed to meet the assumptions for repeated mea- sures, with an effect size f(V) of 0.4, and the sample size calcu- lated using G-power (version 3.1; Franz Faul, UniversitÃ¤t Kiel, Germany). For an f(V) of 0.4, with an a error probability level of 0.05 and a power (1-b error probability) of 0.80 and consid- ering 2 time points of measurement for each of the 2 groups, a sample size of 24 participants would be needed. Assuming a 20% attrition rate, a total of 30 subjects were ultimately se- lected for the trial [29].</t>
  </si>
  <si>
    <t>Reviewer</t>
  </si>
  <si>
    <t>Study Id</t>
  </si>
  <si>
    <t>1. Is the hypothesis/aim/objective of the study clearly described? Yes=1 No=0</t>
  </si>
  <si>
    <t>2. Are the main outcomes to be measured clearly described in the Introduction or Methods section? Yes=1 No=0</t>
  </si>
  <si>
    <t>3. Are the characteristics of the patients included in the study clearly described ? Yes=1 No=0</t>
  </si>
  <si>
    <t>4. Are the interventions of interest clearly de- scribed? Yes=1 No=0</t>
  </si>
  <si>
    <t>5. Are the distributions ofprincipal confounders in each group of subjects to be compared clearly described? Yes=1 No=0</t>
  </si>
  <si>
    <t>6. Are the main findings of the study clearly described? Yes=1 No=0</t>
  </si>
  <si>
    <t>7. Does the study provide estimates of the random variability in the data for the main outcomes? Yes=1 No=0</t>
  </si>
  <si>
    <t>8. Have all important adverse events that may be a consequence ofthe intervention been reported? Yes=1 No=0</t>
  </si>
  <si>
    <t>9. Have the characteristics of patients lost to fol0-up been described? Yes=1 No=0</t>
  </si>
  <si>
    <t>10. Have actual probability values been report- ed(e.g. 0.035 rather than &lt;0.05) for the main outcomes except where the probability value is less than 0.001? Yes=1 No=0</t>
  </si>
  <si>
    <t>11. Were the subjects asked to participate in the study representative of the entire population from which they were recruited? Yes=1 No=0</t>
  </si>
  <si>
    <t>12. Were those subjects who were prepared to par- ticipate representative of the entire population from which they were recruited? Yes=1 No=0</t>
  </si>
  <si>
    <t>13. Were the staff, places, and facilities where the patients were treated, representative of the treatment the majority ofpatients receive? Yes=1 No=0</t>
  </si>
  <si>
    <t>14. Was an attempt made to blind study subjects to the ntervention they have received ? Yes=1 No=0</t>
  </si>
  <si>
    <t>15. Was an attempt made to blind those measuring the main outcomes ofthe intervention? Yes=1 No=0</t>
  </si>
  <si>
    <t>17. In trials and cohort studies, do the analyses adjust for different lengths of fol0-up of patients, or in case-control studies, is the time period between the intervention and outcome the same for cases and controls ? Yes=1 No=0</t>
  </si>
  <si>
    <t>18. Were the statistical tests used to assess the main outcomes appropriate? Yes=1 No=0</t>
  </si>
  <si>
    <t>19. Was compliance with the intervention/s reliable? Yes=1 No=0</t>
  </si>
  <si>
    <t>20. Were the main outcome measures used accurate (valid and reliable)? Yes=1 No=0</t>
  </si>
  <si>
    <t>21. Were the patients in different intervention groups (trials and cohort studies) or were the cases and controls (case-control studies) recruited from the same population? Yes=1 No=0</t>
  </si>
  <si>
    <t>22. Were study subjects in different intervention groups (trials and cohort studies) or were the cases and controls (case-control studies) recruited over the same period of time? Yes=1 No=0</t>
  </si>
  <si>
    <t>23. Were study subjects randomised to intervention groups? Yes=1 No=0</t>
  </si>
  <si>
    <t>24. Was the randomised intervention assignment concealed from both patients and health care staff until recruitment was complete and irrevocable? Yes=1 No=0</t>
  </si>
  <si>
    <t>25. Was there adequate adjustment for confounding in the analyses from which the main findings were drawn? Yes=1 No=0</t>
  </si>
  <si>
    <t>27. Is the sample size calculation reported? Yes=1 No=0</t>
  </si>
  <si>
    <t>Pisal 2020</t>
  </si>
  <si>
    <t>YBT</t>
  </si>
  <si>
    <t>CoP</t>
  </si>
  <si>
    <t>ROM</t>
  </si>
  <si>
    <t>3D</t>
  </si>
  <si>
    <t>GRF</t>
  </si>
  <si>
    <t>SEBT</t>
  </si>
  <si>
    <t>MLA</t>
  </si>
  <si>
    <t>Anterior reach (right leg)</t>
  </si>
  <si>
    <t>Posteromedial reach (right leg)</t>
  </si>
  <si>
    <t>Posterolateral reach (right leg)</t>
  </si>
  <si>
    <t>Anterior reach (left leg)</t>
  </si>
  <si>
    <t>Posteromedial reach (left leg)</t>
  </si>
  <si>
    <t>Posterolateral reach (left leg)</t>
  </si>
  <si>
    <t>&lt;0.0001</t>
  </si>
  <si>
    <t>Toe grip strength</t>
  </si>
  <si>
    <t>Tudpor 2019</t>
  </si>
  <si>
    <t>baseline difference?</t>
  </si>
  <si>
    <t>No</t>
  </si>
  <si>
    <t>yes</t>
  </si>
  <si>
    <t>Units of measurement</t>
  </si>
  <si>
    <t>% leg length</t>
  </si>
  <si>
    <t>YBT composite reach L/R</t>
  </si>
  <si>
    <t>mm</t>
  </si>
  <si>
    <t>YBT mediolateral maximum CoP displacement, dominant stance leg</t>
  </si>
  <si>
    <t>YBT mediolateral maximum CoP displacement, nondominant stance leg</t>
  </si>
  <si>
    <t>% BW</t>
  </si>
  <si>
    <t>ms</t>
  </si>
  <si>
    <t>% stance</t>
  </si>
  <si>
    <t>degrees</t>
  </si>
  <si>
    <t>BW∙s</t>
  </si>
  <si>
    <t>mm²</t>
  </si>
  <si>
    <t>cm³</t>
  </si>
  <si>
    <t>N/cm²</t>
  </si>
  <si>
    <t>m/sec</t>
  </si>
  <si>
    <t>cm²</t>
  </si>
  <si>
    <t>kg</t>
  </si>
  <si>
    <t>cm</t>
  </si>
  <si>
    <t>?</t>
  </si>
  <si>
    <t>No/yes</t>
  </si>
  <si>
    <t>Running gait analysis with 3D motion capture system and force plates: MLA ROM, GRF impulse during push-off phase; MRI: muscle CSA and volume; Pressure platform: isometric toe plantar flexion strength</t>
  </si>
  <si>
    <t>Toe plantar flexion strength</t>
  </si>
  <si>
    <t>%BW</t>
  </si>
  <si>
    <t>MLA stiffness</t>
  </si>
  <si>
    <t>N/cm·kg²/³</t>
  </si>
  <si>
    <t>HB</t>
  </si>
  <si>
    <t>LW</t>
  </si>
  <si>
    <t>NR</t>
  </si>
  <si>
    <t>n/a</t>
  </si>
  <si>
    <t>corrected SMD (Hedge's g)</t>
  </si>
  <si>
    <t>t1 vs t0</t>
  </si>
  <si>
    <t>SMD between group difference in t1-t0 (pooled pre sd in denominator)</t>
  </si>
  <si>
    <t xml:space="preserve">corrected SMD (Hedge's g) </t>
  </si>
  <si>
    <t>baseline difference t-statistic</t>
  </si>
  <si>
    <t>Intervention group</t>
  </si>
  <si>
    <t>Control group</t>
  </si>
  <si>
    <t>Control group (CG)</t>
  </si>
  <si>
    <t>Intervention group (IG)</t>
  </si>
  <si>
    <t>Outcome measure (grey shaded were selected for data extraction table)</t>
  </si>
  <si>
    <t>RCT</t>
  </si>
  <si>
    <t>N-RCT</t>
  </si>
  <si>
    <t>SMD t1-t0 (green: statistically significant)</t>
  </si>
  <si>
    <t>between group difference in t1-t0 (green: statistically significant)</t>
  </si>
  <si>
    <t>within group diff t1-t0</t>
  </si>
  <si>
    <t>IFM</t>
  </si>
  <si>
    <t>Lee &amp; Choi 2019</t>
  </si>
  <si>
    <t>t0: baseline; t1: week 8
t1: 8 weeks</t>
  </si>
  <si>
    <t>t0: baseline; t1: week 4
t1: 4 weeks</t>
  </si>
  <si>
    <t xml:space="preserve">t0: baseline; t1: week 6
t1: 4 weeks
 </t>
  </si>
  <si>
    <t>t0: baseline; t1: week 8
t0,5: 4 weeks
t1: 8 weeks
t2: 12 weeks</t>
  </si>
  <si>
    <t>t0: baseline; t1: week 5
t1: 5 weeks</t>
  </si>
  <si>
    <t xml:space="preserve">t0: baseline; t1: week 4
t1: 4 weeks
 </t>
  </si>
  <si>
    <t>t0: baseline; t1: week 4
t1: 4 weeks
t2: 8 weeks</t>
  </si>
  <si>
    <t>L</t>
  </si>
  <si>
    <t xml:space="preserve">R </t>
  </si>
  <si>
    <t>BW</t>
  </si>
  <si>
    <t>SMD</t>
  </si>
  <si>
    <t>Intrinsic foot muscles</t>
  </si>
  <si>
    <t>Y-balance test</t>
  </si>
  <si>
    <t>Star excursion balance test</t>
  </si>
  <si>
    <t>Center of pressure</t>
  </si>
  <si>
    <t>Left</t>
  </si>
  <si>
    <t>Right</t>
  </si>
  <si>
    <t>Ground reaction force</t>
  </si>
  <si>
    <t>Body weight</t>
  </si>
  <si>
    <t>Medial Longitudinal Arch</t>
  </si>
  <si>
    <t>Range of motion</t>
  </si>
  <si>
    <t>3-dimensional</t>
  </si>
  <si>
    <t>Standardized mean difference</t>
  </si>
  <si>
    <t>Ma 2020</t>
  </si>
  <si>
    <t xml:space="preserve">unclear </t>
  </si>
  <si>
    <t>16. If any of the results of the study were based on "data dredging", was this made clear? Yes=1 No=0</t>
  </si>
  <si>
    <t>26. Were losses of patients to follow-up taken into account? Yes=1 No=0</t>
  </si>
  <si>
    <t>t0: baseline; t1: week 4</t>
  </si>
  <si>
    <t>YBT composite reach affected 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</si>
</sst>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lightUp"/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0" fillId="0" borderId="0" xfId="0"/>
    <xf numFmtId="0" fontId="1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/>
    <xf numFmtId="2" fontId="0" fillId="0" borderId="0" xfId="0" applyNumberFormat="1"/>
    <xf numFmtId="164" fontId="0" fillId="0" borderId="0" xfId="0" applyNumberFormat="1"/>
    <xf numFmtId="2" fontId="0" fillId="0" borderId="0" xfId="0" applyNumberFormat="1" applyFill="1"/>
    <xf numFmtId="0" fontId="21" fillId="0" borderId="0" xfId="0" applyFont="1" applyFill="1" applyAlignment="1">
      <alignment vertical="top" wrapText="1"/>
    </xf>
    <xf numFmtId="164" fontId="21" fillId="0" borderId="0" xfId="0" applyNumberFormat="1" applyFont="1" applyFill="1" applyAlignment="1">
      <alignment vertical="top" wrapText="1"/>
    </xf>
    <xf numFmtId="0" fontId="0" fillId="0" borderId="0" xfId="0" applyFont="1" applyFill="1"/>
    <xf numFmtId="2" fontId="21" fillId="0" borderId="0" xfId="0" applyNumberFormat="1" applyFont="1" applyFill="1" applyAlignment="1">
      <alignment vertical="top" wrapText="1"/>
    </xf>
    <xf numFmtId="164" fontId="0" fillId="0" borderId="0" xfId="0" applyNumberFormat="1" applyFont="1" applyFill="1"/>
    <xf numFmtId="2" fontId="0" fillId="0" borderId="0" xfId="0" applyNumberFormat="1" applyFont="1" applyFill="1"/>
    <xf numFmtId="0" fontId="0" fillId="0" borderId="0" xfId="0" applyFont="1"/>
    <xf numFmtId="0" fontId="16" fillId="0" borderId="0" xfId="0" applyFont="1" applyFill="1"/>
    <xf numFmtId="0" fontId="0" fillId="0" borderId="0" xfId="0" applyAlignment="1">
      <alignment wrapText="1"/>
    </xf>
    <xf numFmtId="0" fontId="0" fillId="40" borderId="0" xfId="0" applyFill="1" applyAlignment="1">
      <alignment vertical="top" wrapText="1"/>
    </xf>
    <xf numFmtId="0" fontId="0" fillId="36" borderId="0" xfId="0" applyFill="1" applyAlignment="1">
      <alignment vertical="top" wrapText="1"/>
    </xf>
    <xf numFmtId="0" fontId="0" fillId="42" borderId="0" xfId="0" applyFill="1" applyAlignment="1">
      <alignment vertical="top" wrapText="1"/>
    </xf>
    <xf numFmtId="0" fontId="16" fillId="0" borderId="0" xfId="0" applyFont="1" applyFill="1" applyAlignment="1">
      <alignment vertical="top" wrapText="1"/>
    </xf>
    <xf numFmtId="2" fontId="0" fillId="44" borderId="0" xfId="0" applyNumberFormat="1" applyFont="1" applyFill="1"/>
    <xf numFmtId="0" fontId="0" fillId="0" borderId="0" xfId="0" applyFill="1" applyAlignment="1">
      <alignment wrapText="1"/>
    </xf>
    <xf numFmtId="0" fontId="21" fillId="0" borderId="0" xfId="0" applyFont="1" applyAlignment="1">
      <alignment vertical="top" wrapText="1"/>
    </xf>
    <xf numFmtId="0" fontId="21" fillId="0" borderId="0" xfId="0" applyFont="1"/>
    <xf numFmtId="0" fontId="21" fillId="0" borderId="0" xfId="0" applyFont="1" applyFill="1"/>
    <xf numFmtId="164" fontId="21" fillId="0" borderId="0" xfId="0" applyNumberFormat="1" applyFont="1"/>
    <xf numFmtId="2" fontId="21" fillId="0" borderId="0" xfId="0" applyNumberFormat="1" applyFont="1" applyFill="1"/>
    <xf numFmtId="2" fontId="21" fillId="44" borderId="0" xfId="0" applyNumberFormat="1" applyFont="1" applyFill="1"/>
    <xf numFmtId="164" fontId="21" fillId="0" borderId="0" xfId="0" applyNumberFormat="1" applyFont="1" applyFill="1"/>
    <xf numFmtId="2" fontId="21" fillId="0" borderId="0" xfId="0" applyNumberFormat="1" applyFont="1"/>
    <xf numFmtId="2" fontId="21" fillId="43" borderId="0" xfId="0" applyNumberFormat="1" applyFont="1" applyFill="1"/>
    <xf numFmtId="2" fontId="0" fillId="43" borderId="0" xfId="0" applyNumberFormat="1" applyFill="1"/>
    <xf numFmtId="2" fontId="0" fillId="43" borderId="0" xfId="0" applyNumberFormat="1" applyFont="1" applyFill="1"/>
    <xf numFmtId="0" fontId="21" fillId="41" borderId="0" xfId="0" applyFont="1" applyFill="1"/>
    <xf numFmtId="0" fontId="0" fillId="41" borderId="0" xfId="0" applyFill="1"/>
    <xf numFmtId="0" fontId="0" fillId="0" borderId="0" xfId="0" applyFont="1" applyFill="1" applyAlignment="1">
      <alignment vertical="top" wrapText="1"/>
    </xf>
    <xf numFmtId="0" fontId="0" fillId="0" borderId="0" xfId="0" applyFont="1" applyAlignment="1">
      <alignment vertical="top" wrapText="1"/>
    </xf>
    <xf numFmtId="0" fontId="16" fillId="41" borderId="10" xfId="0" applyFont="1" applyFill="1" applyBorder="1" applyAlignment="1">
      <alignment vertical="top" wrapText="1"/>
    </xf>
    <xf numFmtId="0" fontId="20" fillId="34" borderId="10" xfId="0" applyFont="1" applyFill="1" applyBorder="1" applyAlignment="1">
      <alignment vertical="top" wrapText="1"/>
    </xf>
    <xf numFmtId="2" fontId="16" fillId="45" borderId="10" xfId="0" applyNumberFormat="1" applyFont="1" applyFill="1" applyBorder="1" applyAlignment="1">
      <alignment vertical="top" wrapText="1"/>
    </xf>
    <xf numFmtId="0" fontId="16" fillId="33" borderId="10" xfId="0" applyFont="1" applyFill="1" applyBorder="1" applyAlignment="1">
      <alignment vertical="top" wrapText="1"/>
    </xf>
    <xf numFmtId="0" fontId="16" fillId="35" borderId="10" xfId="0" applyFont="1" applyFill="1" applyBorder="1" applyAlignment="1">
      <alignment vertical="top" wrapText="1"/>
    </xf>
    <xf numFmtId="2" fontId="16" fillId="35" borderId="10" xfId="0" applyNumberFormat="1" applyFont="1" applyFill="1" applyBorder="1" applyAlignment="1">
      <alignment horizontal="center" vertical="top" wrapText="1"/>
    </xf>
    <xf numFmtId="0" fontId="20" fillId="39" borderId="10" xfId="0" applyFont="1" applyFill="1" applyBorder="1" applyAlignment="1">
      <alignment vertical="top" wrapText="1"/>
    </xf>
    <xf numFmtId="0" fontId="16" fillId="48" borderId="10" xfId="0" applyFont="1" applyFill="1" applyBorder="1" applyAlignment="1">
      <alignment vertical="top" wrapText="1"/>
    </xf>
    <xf numFmtId="0" fontId="16" fillId="38" borderId="10" xfId="0" applyFont="1" applyFill="1" applyBorder="1" applyAlignment="1">
      <alignment vertical="top" wrapText="1"/>
    </xf>
    <xf numFmtId="0" fontId="16" fillId="37" borderId="10" xfId="0" applyFont="1" applyFill="1" applyBorder="1" applyAlignment="1">
      <alignment vertical="top" wrapText="1"/>
    </xf>
    <xf numFmtId="0" fontId="16" fillId="47" borderId="10" xfId="0" applyFont="1" applyFill="1" applyBorder="1" applyAlignment="1">
      <alignment vertical="top" wrapText="1"/>
    </xf>
    <xf numFmtId="2" fontId="16" fillId="47" borderId="10" xfId="0" applyNumberFormat="1" applyFont="1" applyFill="1" applyBorder="1" applyAlignment="1">
      <alignment vertical="top" wrapText="1"/>
    </xf>
    <xf numFmtId="164" fontId="16" fillId="46" borderId="10" xfId="0" applyNumberFormat="1" applyFont="1" applyFill="1" applyBorder="1" applyAlignment="1">
      <alignment vertical="top" wrapText="1"/>
    </xf>
    <xf numFmtId="2" fontId="16" fillId="46" borderId="10" xfId="0" applyNumberFormat="1" applyFont="1" applyFill="1" applyBorder="1" applyAlignment="1">
      <alignment vertical="top" wrapText="1"/>
    </xf>
    <xf numFmtId="2" fontId="16" fillId="35" borderId="10" xfId="0" applyNumberFormat="1" applyFont="1" applyFill="1" applyBorder="1" applyAlignment="1">
      <alignment vertical="top" wrapText="1"/>
    </xf>
    <xf numFmtId="0" fontId="16" fillId="41" borderId="10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79"/>
  <sheetViews>
    <sheetView tabSelected="1" topLeftCell="A22" zoomScale="90" zoomScaleNormal="90" workbookViewId="0">
      <selection activeCell="A7" sqref="A7"/>
    </sheetView>
  </sheetViews>
  <sheetFormatPr defaultRowHeight="13.2" x14ac:dyDescent="0.25"/>
  <cols>
    <col min="1" max="1" width="17.6640625" style="2" customWidth="1"/>
    <col min="2" max="2" width="22.5546875" style="2" customWidth="1"/>
    <col min="3" max="3" width="14.5546875" style="2" customWidth="1"/>
    <col min="4" max="4" width="10.6640625" style="2" customWidth="1"/>
    <col min="5" max="5" width="24.5546875" style="2" customWidth="1"/>
    <col min="6" max="6" width="29.88671875" customWidth="1"/>
    <col min="7" max="7" width="20.33203125" style="4" bestFit="1" customWidth="1"/>
    <col min="8" max="8" width="8.88671875" customWidth="1"/>
    <col min="9" max="10" width="9.109375" style="5"/>
    <col min="17" max="17" width="9.109375" style="5" customWidth="1"/>
    <col min="18" max="18" width="9.88671875" style="5" customWidth="1"/>
    <col min="23" max="26" width="9.109375" customWidth="1"/>
    <col min="27" max="27" width="9.109375" style="5" customWidth="1"/>
    <col min="28" max="29" width="12" style="5" customWidth="1"/>
    <col min="30" max="30" width="8.88671875" style="5"/>
  </cols>
  <sheetData>
    <row r="1" spans="1:30" s="1" customFormat="1" ht="39" customHeight="1" x14ac:dyDescent="0.25">
      <c r="A1" s="38"/>
      <c r="B1" s="38"/>
      <c r="C1" s="38"/>
      <c r="D1" s="38"/>
      <c r="E1" s="38"/>
      <c r="F1" s="38"/>
      <c r="G1" s="38"/>
      <c r="H1" s="39" t="s">
        <v>176</v>
      </c>
      <c r="I1" s="40"/>
      <c r="J1" s="40"/>
      <c r="K1" s="41"/>
      <c r="L1" s="41"/>
      <c r="M1" s="41"/>
      <c r="N1" s="42"/>
      <c r="O1" s="42"/>
      <c r="P1" s="42"/>
      <c r="Q1" s="43"/>
      <c r="R1" s="43"/>
      <c r="S1" s="44" t="s">
        <v>175</v>
      </c>
      <c r="T1" s="45"/>
      <c r="U1" s="45"/>
      <c r="V1" s="46"/>
      <c r="W1" s="46"/>
      <c r="X1" s="47"/>
      <c r="Y1" s="47"/>
      <c r="Z1" s="48" t="s">
        <v>84</v>
      </c>
      <c r="AA1" s="49"/>
      <c r="AB1" s="50"/>
      <c r="AC1" s="50"/>
      <c r="AD1" s="51"/>
    </row>
    <row r="2" spans="1:30" s="1" customFormat="1" ht="39" customHeight="1" x14ac:dyDescent="0.25">
      <c r="A2" s="38" t="s">
        <v>0</v>
      </c>
      <c r="B2" s="38" t="s">
        <v>1</v>
      </c>
      <c r="C2" s="38" t="s">
        <v>2</v>
      </c>
      <c r="D2" s="53" t="s">
        <v>75</v>
      </c>
      <c r="E2" s="53"/>
      <c r="F2" s="53"/>
      <c r="G2" s="53"/>
      <c r="H2" s="39"/>
      <c r="I2" s="40" t="s">
        <v>70</v>
      </c>
      <c r="J2" s="40"/>
      <c r="K2" s="41" t="s">
        <v>71</v>
      </c>
      <c r="L2" s="41"/>
      <c r="M2" s="41"/>
      <c r="N2" s="42" t="s">
        <v>169</v>
      </c>
      <c r="O2" s="42"/>
      <c r="P2" s="42"/>
      <c r="Q2" s="43"/>
      <c r="R2" s="43"/>
      <c r="S2" s="44"/>
      <c r="T2" s="45" t="s">
        <v>70</v>
      </c>
      <c r="U2" s="45"/>
      <c r="V2" s="46" t="s">
        <v>71</v>
      </c>
      <c r="W2" s="46"/>
      <c r="X2" s="47" t="s">
        <v>169</v>
      </c>
      <c r="Y2" s="47"/>
      <c r="Z2" s="48" t="s">
        <v>70</v>
      </c>
      <c r="AA2" s="49"/>
      <c r="AB2" s="50" t="s">
        <v>169</v>
      </c>
      <c r="AC2" s="50"/>
      <c r="AD2" s="51"/>
    </row>
    <row r="3" spans="1:30" s="1" customFormat="1" ht="66" customHeight="1" x14ac:dyDescent="0.25">
      <c r="A3" s="38"/>
      <c r="B3" s="38"/>
      <c r="C3" s="38"/>
      <c r="D3" s="38" t="s">
        <v>76</v>
      </c>
      <c r="E3" s="38" t="s">
        <v>77</v>
      </c>
      <c r="F3" s="38" t="s">
        <v>177</v>
      </c>
      <c r="G3" s="38" t="s">
        <v>139</v>
      </c>
      <c r="H3" s="39" t="s">
        <v>23</v>
      </c>
      <c r="I3" s="40" t="s">
        <v>66</v>
      </c>
      <c r="J3" s="40" t="s">
        <v>24</v>
      </c>
      <c r="K3" s="41" t="s">
        <v>66</v>
      </c>
      <c r="L3" s="41" t="s">
        <v>24</v>
      </c>
      <c r="M3" s="41" t="s">
        <v>65</v>
      </c>
      <c r="N3" s="42" t="s">
        <v>182</v>
      </c>
      <c r="O3" s="42" t="s">
        <v>68</v>
      </c>
      <c r="P3" s="42" t="s">
        <v>69</v>
      </c>
      <c r="Q3" s="52" t="s">
        <v>180</v>
      </c>
      <c r="R3" s="52" t="s">
        <v>168</v>
      </c>
      <c r="S3" s="44" t="s">
        <v>23</v>
      </c>
      <c r="T3" s="45" t="s">
        <v>66</v>
      </c>
      <c r="U3" s="45" t="s">
        <v>24</v>
      </c>
      <c r="V3" s="46" t="s">
        <v>66</v>
      </c>
      <c r="W3" s="46" t="s">
        <v>24</v>
      </c>
      <c r="X3" s="47" t="s">
        <v>67</v>
      </c>
      <c r="Y3" s="47" t="s">
        <v>68</v>
      </c>
      <c r="Z3" s="48" t="s">
        <v>136</v>
      </c>
      <c r="AA3" s="49" t="s">
        <v>172</v>
      </c>
      <c r="AB3" s="51" t="s">
        <v>181</v>
      </c>
      <c r="AC3" s="51" t="s">
        <v>170</v>
      </c>
      <c r="AD3" s="51" t="s">
        <v>171</v>
      </c>
    </row>
    <row r="4" spans="1:30" ht="15" customHeight="1" x14ac:dyDescent="0.25">
      <c r="A4" s="2" t="s">
        <v>184</v>
      </c>
      <c r="B4" s="2" t="s">
        <v>12</v>
      </c>
      <c r="C4" s="2" t="s">
        <v>178</v>
      </c>
      <c r="D4" s="2" t="s">
        <v>187</v>
      </c>
      <c r="E4" s="2" t="s">
        <v>81</v>
      </c>
      <c r="M4" s="4"/>
      <c r="N4" s="7"/>
      <c r="O4" s="4"/>
      <c r="P4" s="4"/>
      <c r="Q4" s="7"/>
      <c r="R4" s="7"/>
      <c r="S4" s="4"/>
      <c r="T4" s="4"/>
      <c r="U4" s="4"/>
      <c r="V4" s="4"/>
      <c r="W4" s="4"/>
      <c r="X4" s="4"/>
      <c r="Y4" s="4"/>
      <c r="Z4" s="4"/>
      <c r="AA4" s="7"/>
      <c r="AB4" s="7"/>
      <c r="AC4" s="7"/>
    </row>
    <row r="5" spans="1:30" s="24" customFormat="1" ht="15" customHeight="1" x14ac:dyDescent="0.25">
      <c r="A5" s="2" t="s">
        <v>184</v>
      </c>
      <c r="B5" s="23"/>
      <c r="C5" s="23" t="s">
        <v>178</v>
      </c>
      <c r="D5" s="23"/>
      <c r="E5" s="23"/>
      <c r="F5" s="34" t="s">
        <v>141</v>
      </c>
      <c r="G5" s="25" t="s">
        <v>140</v>
      </c>
      <c r="H5" s="24">
        <v>15</v>
      </c>
      <c r="I5" s="30">
        <v>66.790000000000006</v>
      </c>
      <c r="J5" s="30">
        <v>9.64</v>
      </c>
      <c r="K5" s="24">
        <v>70.94</v>
      </c>
      <c r="L5" s="24">
        <v>8.74</v>
      </c>
      <c r="M5" s="25"/>
      <c r="N5" s="8">
        <v>6.1</v>
      </c>
      <c r="O5" s="25" t="s">
        <v>9</v>
      </c>
      <c r="P5" s="25" t="s">
        <v>9</v>
      </c>
      <c r="Q5" s="31">
        <f>N5/((J5+L5)/2)</f>
        <v>0.66376496191512502</v>
      </c>
      <c r="R5" s="28">
        <f>Q5*(1-(3/(4*(H5+H5)-9)))</f>
        <v>0.64582536834985138</v>
      </c>
      <c r="S5" s="25">
        <v>15</v>
      </c>
      <c r="T5" s="25">
        <v>65.44</v>
      </c>
      <c r="U5" s="25">
        <v>8.67</v>
      </c>
      <c r="V5" s="25">
        <v>66.739999999999995</v>
      </c>
      <c r="W5" s="25">
        <v>9.09</v>
      </c>
      <c r="X5" s="8">
        <v>2.2999999999999998</v>
      </c>
      <c r="Y5" s="25">
        <v>0.12</v>
      </c>
      <c r="Z5" s="25" t="s">
        <v>137</v>
      </c>
      <c r="AA5" s="27">
        <f>(I5-T5)/SQRT((J5^2/H5)+(U5^2/S5))</f>
        <v>0.40327145202729697</v>
      </c>
      <c r="AB5" s="31">
        <f>N5-X5</f>
        <v>3.8</v>
      </c>
      <c r="AC5" s="31">
        <f>AB5/SQRT((J5^2*(H5-1)+U5^2*(S5-1))/(H5+S5-2))</f>
        <v>0.41449249880405142</v>
      </c>
      <c r="AD5" s="28"/>
    </row>
    <row r="6" spans="1:30" ht="15" customHeight="1" x14ac:dyDescent="0.25">
      <c r="A6" s="2" t="s">
        <v>18</v>
      </c>
      <c r="B6" s="2" t="s">
        <v>4</v>
      </c>
      <c r="C6" s="2" t="s">
        <v>178</v>
      </c>
      <c r="D6" s="2" t="s">
        <v>186</v>
      </c>
      <c r="E6" s="2" t="s">
        <v>82</v>
      </c>
      <c r="F6" s="4"/>
      <c r="M6" s="10"/>
      <c r="N6" s="10"/>
      <c r="O6" s="10"/>
      <c r="P6" s="10"/>
      <c r="Q6" s="13"/>
      <c r="R6" s="13"/>
      <c r="S6" s="10"/>
      <c r="T6" s="10"/>
      <c r="U6" s="10"/>
      <c r="V6" s="10"/>
      <c r="W6" s="10"/>
      <c r="X6" s="10"/>
      <c r="Y6" s="10"/>
      <c r="Z6" s="10"/>
      <c r="AA6" s="27"/>
      <c r="AB6" s="13"/>
      <c r="AC6" s="13"/>
    </row>
    <row r="7" spans="1:30" ht="15" customHeight="1" x14ac:dyDescent="0.25">
      <c r="A7" s="2" t="s">
        <v>18</v>
      </c>
      <c r="C7" s="2" t="s">
        <v>178</v>
      </c>
      <c r="F7" s="4" t="s">
        <v>143</v>
      </c>
      <c r="G7" s="4" t="s">
        <v>142</v>
      </c>
      <c r="H7">
        <v>8</v>
      </c>
      <c r="I7" s="6">
        <v>53.4</v>
      </c>
      <c r="J7" s="6">
        <v>6.2</v>
      </c>
      <c r="K7" s="6">
        <v>49.3</v>
      </c>
      <c r="L7" s="6">
        <v>7.1</v>
      </c>
      <c r="M7" s="10"/>
      <c r="N7" s="9">
        <f>K7-I7</f>
        <v>-4.1000000000000014</v>
      </c>
      <c r="O7" s="10" t="s">
        <v>19</v>
      </c>
      <c r="P7" s="10"/>
      <c r="Q7" s="21">
        <f>N7/((J7+L7)/2)</f>
        <v>-0.61654135338345883</v>
      </c>
      <c r="R7" s="13">
        <f>Q7*(1-(3/(4*(H7+H7)-9)))</f>
        <v>-0.58291182501708838</v>
      </c>
      <c r="S7" s="10">
        <v>8</v>
      </c>
      <c r="T7" s="12">
        <v>51.4</v>
      </c>
      <c r="U7" s="12">
        <v>5.0999999999999996</v>
      </c>
      <c r="V7" s="12">
        <v>46.7</v>
      </c>
      <c r="W7" s="12">
        <v>4.2</v>
      </c>
      <c r="X7" s="8">
        <f>V7-T7</f>
        <v>-4.6999999999999957</v>
      </c>
      <c r="Y7" s="10" t="s">
        <v>19</v>
      </c>
      <c r="Z7" s="10" t="s">
        <v>137</v>
      </c>
      <c r="AA7" s="27">
        <f>(I7-T7)/SQRT((J7^2/H7)+(U7^2/S7))</f>
        <v>0.70463389192167425</v>
      </c>
      <c r="AB7" s="13">
        <f>N7-X7</f>
        <v>0.59999999999999432</v>
      </c>
      <c r="AC7" s="28">
        <f>AB7/SQRT((J7^2*(H7-1)+U7^2*(S7-1))/(H7+S7-2))</f>
        <v>0.10569508378825014</v>
      </c>
      <c r="AD7" s="5">
        <f>AC7*(1-(3/(4*(H7+S7)-9)))</f>
        <v>9.9929897399800127E-2</v>
      </c>
    </row>
    <row r="8" spans="1:30" s="24" customFormat="1" ht="15" customHeight="1" x14ac:dyDescent="0.25">
      <c r="A8" s="23" t="s">
        <v>18</v>
      </c>
      <c r="B8" s="23"/>
      <c r="C8" s="23" t="s">
        <v>178</v>
      </c>
      <c r="D8" s="23"/>
      <c r="E8" s="23"/>
      <c r="F8" s="34" t="s">
        <v>144</v>
      </c>
      <c r="G8" s="25" t="s">
        <v>142</v>
      </c>
      <c r="H8" s="24">
        <v>8</v>
      </c>
      <c r="I8" s="26">
        <v>52.4</v>
      </c>
      <c r="J8" s="26">
        <v>4.5</v>
      </c>
      <c r="K8" s="26">
        <v>43.1</v>
      </c>
      <c r="L8" s="26">
        <v>5.0999999999999996</v>
      </c>
      <c r="M8" s="25"/>
      <c r="N8" s="9">
        <f>K8-I8</f>
        <v>-9.2999999999999972</v>
      </c>
      <c r="O8" s="25" t="s">
        <v>19</v>
      </c>
      <c r="P8" s="25" t="s">
        <v>7</v>
      </c>
      <c r="Q8" s="28">
        <f>N8/((J8+L8)/2)</f>
        <v>-1.9374999999999996</v>
      </c>
      <c r="R8" s="31">
        <f>Q8*(1-(3/(4*(H8+H8)-9)))</f>
        <v>-1.8318181818181813</v>
      </c>
      <c r="S8" s="25">
        <v>8</v>
      </c>
      <c r="T8" s="29">
        <v>47.8</v>
      </c>
      <c r="U8" s="29">
        <v>7.8</v>
      </c>
      <c r="V8" s="29">
        <v>48.1</v>
      </c>
      <c r="W8" s="29">
        <v>5.5</v>
      </c>
      <c r="X8" s="8">
        <f>V8-T8</f>
        <v>0.30000000000000426</v>
      </c>
      <c r="Y8" s="25"/>
      <c r="Z8" s="25" t="s">
        <v>137</v>
      </c>
      <c r="AA8" s="27">
        <f>(I8-T8)/SQRT((J8^2/H8)+(U8^2/S8))</f>
        <v>1.4448380654567399</v>
      </c>
      <c r="AB8" s="31">
        <f>N8-X8</f>
        <v>-9.6000000000000014</v>
      </c>
      <c r="AC8" s="28">
        <f>AB8/SQRT((J8^2*(H8-1)+U8^2*(S8-1))/(H8+S8-2))</f>
        <v>-1.5076571117809459</v>
      </c>
      <c r="AD8" s="32">
        <f>AC8*(1-(3/(4*(H8+S8)-9)))</f>
        <v>-1.4254212693201669</v>
      </c>
    </row>
    <row r="9" spans="1:30" ht="15" customHeight="1" x14ac:dyDescent="0.25">
      <c r="A9" s="2" t="s">
        <v>16</v>
      </c>
      <c r="B9" s="2" t="s">
        <v>4</v>
      </c>
      <c r="C9" s="2" t="s">
        <v>178</v>
      </c>
      <c r="D9" s="2" t="s">
        <v>185</v>
      </c>
      <c r="E9" s="2" t="s">
        <v>80</v>
      </c>
      <c r="F9" s="4"/>
      <c r="M9" s="10"/>
      <c r="N9" s="10"/>
      <c r="O9" s="10"/>
      <c r="P9" s="10"/>
      <c r="Q9" s="13"/>
      <c r="R9" s="13"/>
      <c r="S9" s="10"/>
      <c r="T9" s="10"/>
      <c r="U9" s="10"/>
      <c r="V9" s="10"/>
      <c r="W9" s="10"/>
      <c r="X9" s="10"/>
      <c r="Y9" s="10"/>
      <c r="Z9" s="10"/>
      <c r="AA9" s="27"/>
      <c r="AB9" s="13"/>
      <c r="AC9" s="13"/>
    </row>
    <row r="10" spans="1:30" ht="15" customHeight="1" x14ac:dyDescent="0.25">
      <c r="A10" s="2" t="s">
        <v>16</v>
      </c>
      <c r="C10" s="2" t="s">
        <v>178</v>
      </c>
      <c r="F10" s="4" t="s">
        <v>43</v>
      </c>
      <c r="G10" s="4" t="s">
        <v>145</v>
      </c>
      <c r="H10">
        <v>10</v>
      </c>
      <c r="I10" s="6">
        <v>24</v>
      </c>
      <c r="J10" s="6">
        <v>2</v>
      </c>
      <c r="K10" s="6">
        <v>24.8</v>
      </c>
      <c r="L10" s="6">
        <v>2.5</v>
      </c>
      <c r="M10" s="10"/>
      <c r="N10" s="9">
        <f t="shared" ref="N10:N18" si="0">K10-I10</f>
        <v>0.80000000000000071</v>
      </c>
      <c r="O10" s="10"/>
      <c r="P10" s="10"/>
      <c r="Q10" s="13">
        <f t="shared" ref="Q10:Q18" si="1">N10/((J10+L10)/2)</f>
        <v>0.35555555555555585</v>
      </c>
      <c r="R10" s="21">
        <f t="shared" ref="R10:R18" si="2">Q10*(1-(3/(4*(H10+H10)-9)))</f>
        <v>0.34053208137715207</v>
      </c>
      <c r="S10" s="10">
        <v>10</v>
      </c>
      <c r="T10" s="12">
        <v>22.6</v>
      </c>
      <c r="U10" s="12">
        <v>4.4000000000000004</v>
      </c>
      <c r="V10" s="12">
        <v>23.8</v>
      </c>
      <c r="W10" s="12">
        <v>4.7</v>
      </c>
      <c r="X10" s="8">
        <f t="shared" ref="X10:X18" si="3">V10-T10</f>
        <v>1.1999999999999993</v>
      </c>
      <c r="Y10" s="10"/>
      <c r="Z10" s="10" t="s">
        <v>137</v>
      </c>
      <c r="AA10" s="27">
        <f t="shared" ref="AA10:AA18" si="4">(I10-T10)/SQRT((J10^2/H10)+(U10^2/S10))</f>
        <v>0.91599186453287296</v>
      </c>
      <c r="AB10" s="13">
        <f t="shared" ref="AB10:AB18" si="5">N10-X10</f>
        <v>-0.39999999999999858</v>
      </c>
      <c r="AC10" s="13">
        <f t="shared" ref="AC10:AC18" si="6">AB10/SQRT((J10^2*(H10-1)+U10^2*(S10-1))/(H10+S10-2))</f>
        <v>-0.11704114719613014</v>
      </c>
      <c r="AD10" s="28"/>
    </row>
    <row r="11" spans="1:30" ht="15" customHeight="1" x14ac:dyDescent="0.25">
      <c r="A11" s="2" t="s">
        <v>16</v>
      </c>
      <c r="C11" s="2" t="s">
        <v>178</v>
      </c>
      <c r="F11" s="4" t="s">
        <v>44</v>
      </c>
      <c r="G11" s="4" t="s">
        <v>145</v>
      </c>
      <c r="H11">
        <v>10</v>
      </c>
      <c r="I11" s="6">
        <v>6</v>
      </c>
      <c r="J11" s="6">
        <v>1.6</v>
      </c>
      <c r="K11" s="6">
        <v>5.3</v>
      </c>
      <c r="L11" s="6">
        <v>1.3</v>
      </c>
      <c r="M11" s="10"/>
      <c r="N11" s="9">
        <f t="shared" si="0"/>
        <v>-0.70000000000000018</v>
      </c>
      <c r="O11" s="10" t="s">
        <v>17</v>
      </c>
      <c r="P11" s="10" t="s">
        <v>7</v>
      </c>
      <c r="Q11" s="33">
        <f t="shared" si="1"/>
        <v>-0.48275862068965525</v>
      </c>
      <c r="R11" s="21">
        <f t="shared" si="2"/>
        <v>-0.46236036911121914</v>
      </c>
      <c r="S11" s="10">
        <v>10</v>
      </c>
      <c r="T11" s="12">
        <v>6.2</v>
      </c>
      <c r="U11" s="12">
        <v>0.9</v>
      </c>
      <c r="V11" s="12">
        <v>6.2</v>
      </c>
      <c r="W11" s="12">
        <v>1.3</v>
      </c>
      <c r="X11" s="8">
        <f t="shared" si="3"/>
        <v>0</v>
      </c>
      <c r="Y11" s="10"/>
      <c r="Z11" s="10" t="s">
        <v>137</v>
      </c>
      <c r="AA11" s="27">
        <f t="shared" si="4"/>
        <v>-0.34452048127477752</v>
      </c>
      <c r="AB11" s="33">
        <f t="shared" si="5"/>
        <v>-0.70000000000000018</v>
      </c>
      <c r="AC11" s="33">
        <f t="shared" si="6"/>
        <v>-0.53925985103994178</v>
      </c>
      <c r="AD11" s="28"/>
    </row>
    <row r="12" spans="1:30" s="24" customFormat="1" ht="15" customHeight="1" x14ac:dyDescent="0.25">
      <c r="A12" s="23" t="s">
        <v>16</v>
      </c>
      <c r="B12" s="23"/>
      <c r="C12" s="23" t="s">
        <v>178</v>
      </c>
      <c r="D12" s="23"/>
      <c r="E12" s="23"/>
      <c r="F12" s="34" t="s">
        <v>45</v>
      </c>
      <c r="G12" s="25" t="s">
        <v>145</v>
      </c>
      <c r="H12" s="24">
        <v>10</v>
      </c>
      <c r="I12" s="26">
        <v>109.1</v>
      </c>
      <c r="J12" s="26">
        <v>4.5</v>
      </c>
      <c r="K12" s="26">
        <v>108.3</v>
      </c>
      <c r="L12" s="26">
        <v>5.7</v>
      </c>
      <c r="M12" s="25"/>
      <c r="N12" s="9">
        <f t="shared" si="0"/>
        <v>-0.79999999999999716</v>
      </c>
      <c r="O12" s="25"/>
      <c r="P12" s="25"/>
      <c r="Q12" s="27">
        <f t="shared" si="1"/>
        <v>-0.15686274509803866</v>
      </c>
      <c r="R12" s="28">
        <f t="shared" si="2"/>
        <v>-0.15023474178403703</v>
      </c>
      <c r="S12" s="25">
        <v>10</v>
      </c>
      <c r="T12" s="29">
        <v>107.5</v>
      </c>
      <c r="U12" s="29">
        <v>6.2</v>
      </c>
      <c r="V12" s="29">
        <v>108.4</v>
      </c>
      <c r="W12" s="29">
        <v>6.5</v>
      </c>
      <c r="X12" s="8">
        <f t="shared" si="3"/>
        <v>0.90000000000000568</v>
      </c>
      <c r="Y12" s="25"/>
      <c r="Z12" s="25" t="s">
        <v>137</v>
      </c>
      <c r="AA12" s="27">
        <f t="shared" si="4"/>
        <v>0.66044693325370918</v>
      </c>
      <c r="AB12" s="27">
        <f t="shared" si="5"/>
        <v>-1.7000000000000028</v>
      </c>
      <c r="AC12" s="27">
        <f t="shared" si="6"/>
        <v>-0.31382090063589563</v>
      </c>
      <c r="AD12" s="28"/>
    </row>
    <row r="13" spans="1:30" s="24" customFormat="1" ht="15" customHeight="1" x14ac:dyDescent="0.25">
      <c r="A13" s="23" t="s">
        <v>16</v>
      </c>
      <c r="B13" s="23"/>
      <c r="C13" s="23" t="s">
        <v>178</v>
      </c>
      <c r="D13" s="23"/>
      <c r="E13" s="23"/>
      <c r="F13" s="34" t="s">
        <v>46</v>
      </c>
      <c r="G13" s="25" t="s">
        <v>146</v>
      </c>
      <c r="H13" s="24">
        <v>10</v>
      </c>
      <c r="I13" s="26">
        <v>610.1</v>
      </c>
      <c r="J13" s="26">
        <v>36.799999999999997</v>
      </c>
      <c r="K13" s="26">
        <v>600.4</v>
      </c>
      <c r="L13" s="26">
        <v>34.5</v>
      </c>
      <c r="M13" s="25"/>
      <c r="N13" s="9">
        <f t="shared" si="0"/>
        <v>-9.7000000000000455</v>
      </c>
      <c r="O13" s="25"/>
      <c r="P13" s="25"/>
      <c r="Q13" s="27">
        <f t="shared" si="1"/>
        <v>-0.27208976157082876</v>
      </c>
      <c r="R13" s="28">
        <f t="shared" si="2"/>
        <v>-0.26059301108192051</v>
      </c>
      <c r="S13" s="25">
        <v>10</v>
      </c>
      <c r="T13" s="29">
        <v>623.6</v>
      </c>
      <c r="U13" s="29">
        <v>36.799999999999997</v>
      </c>
      <c r="V13" s="29">
        <v>618.79999999999995</v>
      </c>
      <c r="W13" s="29">
        <v>47.1</v>
      </c>
      <c r="X13" s="8">
        <f t="shared" si="3"/>
        <v>-4.8000000000000682</v>
      </c>
      <c r="Y13" s="25"/>
      <c r="Z13" s="25" t="s">
        <v>137</v>
      </c>
      <c r="AA13" s="27">
        <f t="shared" si="4"/>
        <v>-0.82029667652845561</v>
      </c>
      <c r="AB13" s="27">
        <f t="shared" si="5"/>
        <v>-4.8999999999999773</v>
      </c>
      <c r="AC13" s="27">
        <f t="shared" si="6"/>
        <v>-0.13315217391304288</v>
      </c>
      <c r="AD13" s="28"/>
    </row>
    <row r="14" spans="1:30" ht="15" customHeight="1" x14ac:dyDescent="0.25">
      <c r="A14" s="2" t="s">
        <v>16</v>
      </c>
      <c r="C14" s="2" t="s">
        <v>178</v>
      </c>
      <c r="F14" s="4" t="s">
        <v>47</v>
      </c>
      <c r="G14" s="4" t="s">
        <v>147</v>
      </c>
      <c r="H14">
        <v>10</v>
      </c>
      <c r="I14" s="6">
        <v>74.099999999999994</v>
      </c>
      <c r="J14" s="6">
        <v>5.4</v>
      </c>
      <c r="K14" s="6">
        <v>69.7</v>
      </c>
      <c r="L14" s="6">
        <v>8.4</v>
      </c>
      <c r="M14" s="10"/>
      <c r="N14" s="9">
        <f t="shared" si="0"/>
        <v>-4.3999999999999915</v>
      </c>
      <c r="O14" s="10" t="s">
        <v>17</v>
      </c>
      <c r="P14" s="10" t="s">
        <v>7</v>
      </c>
      <c r="Q14" s="33">
        <f t="shared" si="1"/>
        <v>-0.63768115942028858</v>
      </c>
      <c r="R14" s="21">
        <f t="shared" si="2"/>
        <v>-0.61073688507858626</v>
      </c>
      <c r="S14" s="10">
        <v>10</v>
      </c>
      <c r="T14" s="12">
        <v>74.7</v>
      </c>
      <c r="U14" s="12">
        <v>5.2</v>
      </c>
      <c r="V14" s="12">
        <v>75</v>
      </c>
      <c r="W14" s="12">
        <v>5.5</v>
      </c>
      <c r="X14" s="8">
        <f t="shared" si="3"/>
        <v>0.29999999999999716</v>
      </c>
      <c r="Y14" s="10"/>
      <c r="Z14" s="10" t="s">
        <v>137</v>
      </c>
      <c r="AA14" s="27">
        <f t="shared" si="4"/>
        <v>-0.25309472436576225</v>
      </c>
      <c r="AB14" s="33">
        <f t="shared" si="5"/>
        <v>-4.6999999999999886</v>
      </c>
      <c r="AC14" s="33">
        <f t="shared" si="6"/>
        <v>-0.88663464653783819</v>
      </c>
      <c r="AD14" s="28"/>
    </row>
    <row r="15" spans="1:30" s="24" customFormat="1" ht="15" customHeight="1" x14ac:dyDescent="0.25">
      <c r="A15" s="23" t="s">
        <v>16</v>
      </c>
      <c r="B15" s="23"/>
      <c r="C15" s="23" t="s">
        <v>178</v>
      </c>
      <c r="D15" s="23"/>
      <c r="E15" s="23"/>
      <c r="F15" s="34" t="s">
        <v>53</v>
      </c>
      <c r="G15" s="25" t="s">
        <v>142</v>
      </c>
      <c r="H15" s="24">
        <v>10</v>
      </c>
      <c r="I15" s="26">
        <v>6.2</v>
      </c>
      <c r="J15" s="26">
        <v>1.7</v>
      </c>
      <c r="K15" s="26">
        <v>6.2</v>
      </c>
      <c r="L15" s="26">
        <v>1.5</v>
      </c>
      <c r="M15" s="25"/>
      <c r="N15" s="9">
        <f t="shared" si="0"/>
        <v>0</v>
      </c>
      <c r="O15" s="25"/>
      <c r="P15" s="25"/>
      <c r="Q15" s="27">
        <f t="shared" si="1"/>
        <v>0</v>
      </c>
      <c r="R15" s="28">
        <f t="shared" si="2"/>
        <v>0</v>
      </c>
      <c r="S15" s="25">
        <v>10</v>
      </c>
      <c r="T15" s="29">
        <v>5.9</v>
      </c>
      <c r="U15" s="29">
        <v>2.6</v>
      </c>
      <c r="V15" s="29">
        <v>5.4</v>
      </c>
      <c r="W15" s="29">
        <v>2.5</v>
      </c>
      <c r="X15" s="8">
        <f t="shared" si="3"/>
        <v>-0.5</v>
      </c>
      <c r="Y15" s="25"/>
      <c r="Z15" s="25" t="s">
        <v>137</v>
      </c>
      <c r="AA15" s="27">
        <f t="shared" si="4"/>
        <v>0.30539195913557232</v>
      </c>
      <c r="AB15" s="27">
        <f t="shared" si="5"/>
        <v>0.5</v>
      </c>
      <c r="AC15" s="27">
        <f t="shared" si="6"/>
        <v>0.22762572680299273</v>
      </c>
      <c r="AD15" s="28"/>
    </row>
    <row r="16" spans="1:30" ht="15" customHeight="1" x14ac:dyDescent="0.25">
      <c r="A16" s="2" t="s">
        <v>16</v>
      </c>
      <c r="C16" s="2" t="s">
        <v>178</v>
      </c>
      <c r="F16" s="4" t="s">
        <v>52</v>
      </c>
      <c r="G16" s="4" t="s">
        <v>142</v>
      </c>
      <c r="H16">
        <v>10</v>
      </c>
      <c r="I16" s="6">
        <v>12.3</v>
      </c>
      <c r="J16" s="6">
        <v>2.4</v>
      </c>
      <c r="K16" s="6">
        <v>13.4</v>
      </c>
      <c r="L16" s="6">
        <v>3.7</v>
      </c>
      <c r="M16" s="10"/>
      <c r="N16" s="9">
        <f t="shared" si="0"/>
        <v>1.0999999999999996</v>
      </c>
      <c r="O16" s="10"/>
      <c r="P16" s="10"/>
      <c r="Q16" s="13">
        <f t="shared" si="1"/>
        <v>0.36065573770491793</v>
      </c>
      <c r="R16" s="21">
        <f t="shared" si="2"/>
        <v>0.34541676287231576</v>
      </c>
      <c r="S16" s="10">
        <v>10</v>
      </c>
      <c r="T16" s="12">
        <v>12.2</v>
      </c>
      <c r="U16" s="12">
        <v>1.7</v>
      </c>
      <c r="V16" s="12">
        <v>13.2</v>
      </c>
      <c r="W16" s="12">
        <v>2.1</v>
      </c>
      <c r="X16" s="8">
        <f t="shared" si="3"/>
        <v>1</v>
      </c>
      <c r="Y16" s="10"/>
      <c r="Z16" s="10" t="s">
        <v>137</v>
      </c>
      <c r="AA16" s="27">
        <f t="shared" si="4"/>
        <v>0.10752066611409561</v>
      </c>
      <c r="AB16" s="13">
        <f t="shared" si="5"/>
        <v>9.9999999999999645E-2</v>
      </c>
      <c r="AC16" s="13">
        <f t="shared" si="6"/>
        <v>4.8084703683434329E-2</v>
      </c>
      <c r="AD16" s="28"/>
    </row>
    <row r="17" spans="1:30" ht="15" customHeight="1" x14ac:dyDescent="0.25">
      <c r="A17" s="2" t="s">
        <v>16</v>
      </c>
      <c r="C17" s="2" t="s">
        <v>178</v>
      </c>
      <c r="F17" s="4" t="s">
        <v>54</v>
      </c>
      <c r="G17" s="4" t="s">
        <v>142</v>
      </c>
      <c r="H17">
        <v>10</v>
      </c>
      <c r="I17" s="6">
        <v>7.3</v>
      </c>
      <c r="J17" s="6">
        <v>1</v>
      </c>
      <c r="K17" s="6">
        <v>7.1</v>
      </c>
      <c r="L17" s="6">
        <v>1.1000000000000001</v>
      </c>
      <c r="M17" s="10"/>
      <c r="N17" s="9">
        <f t="shared" si="0"/>
        <v>-0.20000000000000018</v>
      </c>
      <c r="O17" s="10"/>
      <c r="P17" s="10"/>
      <c r="Q17" s="13">
        <f t="shared" si="1"/>
        <v>-0.19047619047619063</v>
      </c>
      <c r="R17" s="21">
        <f t="shared" si="2"/>
        <v>-0.18242790073776005</v>
      </c>
      <c r="S17" s="10">
        <v>10</v>
      </c>
      <c r="T17" s="12">
        <v>7.7</v>
      </c>
      <c r="U17" s="12">
        <v>1.7</v>
      </c>
      <c r="V17" s="12">
        <v>7.6</v>
      </c>
      <c r="W17" s="12">
        <v>1.6</v>
      </c>
      <c r="X17" s="8">
        <f t="shared" si="3"/>
        <v>-0.10000000000000053</v>
      </c>
      <c r="Y17" s="10"/>
      <c r="Z17" s="10" t="s">
        <v>137</v>
      </c>
      <c r="AA17" s="27">
        <f t="shared" si="4"/>
        <v>-0.64133536779486644</v>
      </c>
      <c r="AB17" s="13">
        <f t="shared" si="5"/>
        <v>-9.9999999999999645E-2</v>
      </c>
      <c r="AC17" s="13">
        <f t="shared" si="6"/>
        <v>-7.170347393820721E-2</v>
      </c>
      <c r="AD17" s="28"/>
    </row>
    <row r="18" spans="1:30" ht="15" customHeight="1" x14ac:dyDescent="0.25">
      <c r="A18" s="2" t="s">
        <v>16</v>
      </c>
      <c r="C18" s="2" t="s">
        <v>178</v>
      </c>
      <c r="F18" s="4" t="s">
        <v>55</v>
      </c>
      <c r="G18" s="4" t="s">
        <v>142</v>
      </c>
      <c r="H18">
        <v>10</v>
      </c>
      <c r="I18" s="6">
        <v>13.9</v>
      </c>
      <c r="J18" s="6">
        <v>1.6</v>
      </c>
      <c r="K18" s="6">
        <v>14</v>
      </c>
      <c r="L18" s="6">
        <v>1.3</v>
      </c>
      <c r="M18" s="10"/>
      <c r="N18" s="9">
        <f t="shared" si="0"/>
        <v>9.9999999999999645E-2</v>
      </c>
      <c r="O18" s="10"/>
      <c r="P18" s="10"/>
      <c r="Q18" s="13">
        <f t="shared" si="1"/>
        <v>6.896551724137906E-2</v>
      </c>
      <c r="R18" s="21">
        <f t="shared" si="2"/>
        <v>6.6051481301602488E-2</v>
      </c>
      <c r="S18" s="10">
        <v>10</v>
      </c>
      <c r="T18" s="12">
        <v>14.3</v>
      </c>
      <c r="U18" s="12">
        <v>1.4</v>
      </c>
      <c r="V18" s="12">
        <v>14.7</v>
      </c>
      <c r="W18" s="12">
        <v>1.1000000000000001</v>
      </c>
      <c r="X18" s="8">
        <f t="shared" si="3"/>
        <v>0.39999999999999858</v>
      </c>
      <c r="Y18" s="10"/>
      <c r="Z18" s="10" t="s">
        <v>137</v>
      </c>
      <c r="AA18" s="27">
        <f t="shared" si="4"/>
        <v>-0.59496411730873</v>
      </c>
      <c r="AB18" s="13">
        <f t="shared" si="5"/>
        <v>-0.29999999999999893</v>
      </c>
      <c r="AC18" s="13">
        <f t="shared" si="6"/>
        <v>-0.19955703157132107</v>
      </c>
      <c r="AD18" s="28"/>
    </row>
    <row r="19" spans="1:30" ht="15" customHeight="1" x14ac:dyDescent="0.25">
      <c r="A19" s="2" t="s">
        <v>20</v>
      </c>
      <c r="B19" s="2" t="s">
        <v>21</v>
      </c>
      <c r="C19" s="2" t="s">
        <v>178</v>
      </c>
      <c r="D19" s="2" t="s">
        <v>185</v>
      </c>
      <c r="E19" s="2" t="s">
        <v>159</v>
      </c>
      <c r="F19" s="4"/>
      <c r="M19" s="10"/>
      <c r="N19" s="10"/>
      <c r="O19" s="10"/>
      <c r="P19" s="10"/>
      <c r="Q19" s="13"/>
      <c r="R19" s="13"/>
      <c r="S19" s="10"/>
      <c r="T19" s="10"/>
      <c r="U19" s="10"/>
      <c r="V19" s="10"/>
      <c r="W19" s="10"/>
      <c r="X19" s="10"/>
      <c r="Y19" s="10"/>
      <c r="Z19" s="10"/>
      <c r="AA19" s="27"/>
      <c r="AB19" s="13"/>
      <c r="AC19" s="13"/>
    </row>
    <row r="20" spans="1:30" s="24" customFormat="1" ht="15" customHeight="1" x14ac:dyDescent="0.25">
      <c r="A20" s="23" t="s">
        <v>20</v>
      </c>
      <c r="B20" s="23"/>
      <c r="C20" s="23" t="s">
        <v>178</v>
      </c>
      <c r="D20" s="23"/>
      <c r="E20" s="23"/>
      <c r="F20" s="34" t="s">
        <v>48</v>
      </c>
      <c r="G20" s="25" t="s">
        <v>148</v>
      </c>
      <c r="H20" s="24">
        <v>14</v>
      </c>
      <c r="I20" s="26">
        <v>4.2</v>
      </c>
      <c r="J20" s="26">
        <v>2.4</v>
      </c>
      <c r="K20" s="26">
        <v>3.6</v>
      </c>
      <c r="L20" s="26">
        <v>2.2999999999999998</v>
      </c>
      <c r="M20" s="25"/>
      <c r="N20" s="9">
        <f>K20-I20</f>
        <v>-0.60000000000000009</v>
      </c>
      <c r="O20" s="25" t="s">
        <v>166</v>
      </c>
      <c r="P20" s="25">
        <v>0.33800000000000002</v>
      </c>
      <c r="Q20" s="27">
        <f>N20/((J20+L20)/2)</f>
        <v>-0.2553191489361703</v>
      </c>
      <c r="R20" s="28">
        <f>Q20*(1-(3/(4*(H20+H20)-9)))</f>
        <v>-0.24788266887006827</v>
      </c>
      <c r="S20" s="25">
        <v>14</v>
      </c>
      <c r="T20" s="29">
        <v>4.5999999999999996</v>
      </c>
      <c r="U20" s="29">
        <v>2.2000000000000002</v>
      </c>
      <c r="V20" s="29">
        <v>4.5999999999999996</v>
      </c>
      <c r="W20" s="29">
        <v>1.8</v>
      </c>
      <c r="X20" s="8">
        <f>V20-T20</f>
        <v>0</v>
      </c>
      <c r="Y20" s="25"/>
      <c r="Z20" s="25" t="s">
        <v>137</v>
      </c>
      <c r="AA20" s="27">
        <f>(I20-T20)/SQRT((J20^2/H20)+(U20^2/S20))</f>
        <v>-0.45969637231218236</v>
      </c>
      <c r="AB20" s="27">
        <f>N20-X20</f>
        <v>-0.60000000000000009</v>
      </c>
      <c r="AC20" s="27">
        <f>AB20/SQRT((J20^2*(H20-1)+U20^2*(S20-1))/(H20+S20-2))</f>
        <v>-0.26062334565784162</v>
      </c>
      <c r="AD20" s="28"/>
    </row>
    <row r="21" spans="1:30" x14ac:dyDescent="0.25">
      <c r="A21" s="2" t="s">
        <v>20</v>
      </c>
      <c r="F21" s="4" t="s">
        <v>162</v>
      </c>
      <c r="G21" s="4" t="s">
        <v>163</v>
      </c>
      <c r="O21" t="s">
        <v>166</v>
      </c>
      <c r="P21" s="14">
        <v>0.78100000000000003</v>
      </c>
      <c r="Z21" s="4"/>
      <c r="AA21" s="27"/>
      <c r="AB21" s="13"/>
      <c r="AC21" s="13"/>
    </row>
    <row r="22" spans="1:30" s="24" customFormat="1" ht="15" customHeight="1" x14ac:dyDescent="0.25">
      <c r="A22" s="23" t="s">
        <v>20</v>
      </c>
      <c r="B22" s="23"/>
      <c r="C22" s="23" t="s">
        <v>178</v>
      </c>
      <c r="D22" s="23"/>
      <c r="E22" s="23"/>
      <c r="F22" s="34" t="s">
        <v>49</v>
      </c>
      <c r="G22" s="25" t="s">
        <v>149</v>
      </c>
      <c r="H22" s="24">
        <v>14</v>
      </c>
      <c r="I22" s="26">
        <v>65.86</v>
      </c>
      <c r="J22" s="26">
        <v>7.91</v>
      </c>
      <c r="K22" s="26">
        <v>67.849999999999994</v>
      </c>
      <c r="L22" s="26">
        <v>6.47</v>
      </c>
      <c r="M22" s="25"/>
      <c r="N22" s="9">
        <f t="shared" ref="N22:N32" si="7">K22-I22</f>
        <v>1.9899999999999949</v>
      </c>
      <c r="O22" s="25" t="s">
        <v>166</v>
      </c>
      <c r="P22" s="25">
        <v>2.1000000000000001E-2</v>
      </c>
      <c r="Q22" s="27">
        <f t="shared" ref="Q22:Q32" si="8">N22/((J22+L22)/2)</f>
        <v>0.27677329624478375</v>
      </c>
      <c r="R22" s="28">
        <f t="shared" ref="R22:R32" si="9">Q22*(1-(3/(4*(H22+H22)-9)))</f>
        <v>0.26871193810173177</v>
      </c>
      <c r="S22" s="25">
        <v>14</v>
      </c>
      <c r="T22" s="29">
        <v>74.27</v>
      </c>
      <c r="U22" s="29">
        <v>6.99</v>
      </c>
      <c r="V22" s="29">
        <v>73.489999999999995</v>
      </c>
      <c r="W22" s="29">
        <v>6.47</v>
      </c>
      <c r="X22" s="8">
        <f t="shared" ref="X22:X32" si="10">V22-T22</f>
        <v>-0.78000000000000114</v>
      </c>
      <c r="Y22" s="25"/>
      <c r="Z22" s="25" t="s">
        <v>138</v>
      </c>
      <c r="AA22" s="27">
        <f t="shared" ref="AA22:AA32" si="11">(I22-T22)/SQRT((J22^2/H22)+(U22^2/S22))</f>
        <v>-2.9810032953537373</v>
      </c>
      <c r="AB22" s="31">
        <f t="shared" ref="AB22:AB32" si="12">N22-X22</f>
        <v>2.769999999999996</v>
      </c>
      <c r="AC22" s="31">
        <f t="shared" ref="AC22:AC32" si="13">AB22/SQRT((J22^2*(H22-1)+U22^2*(S22-1))/(H22+S22-2))</f>
        <v>0.3711053448990474</v>
      </c>
      <c r="AD22" s="28"/>
    </row>
    <row r="23" spans="1:30" ht="15" customHeight="1" x14ac:dyDescent="0.25">
      <c r="A23" s="2" t="s">
        <v>20</v>
      </c>
      <c r="C23" s="2" t="s">
        <v>178</v>
      </c>
      <c r="F23" s="4" t="s">
        <v>60</v>
      </c>
      <c r="G23" s="4" t="s">
        <v>149</v>
      </c>
      <c r="H23">
        <v>14</v>
      </c>
      <c r="I23" s="6">
        <v>5.89</v>
      </c>
      <c r="J23" s="6">
        <v>1.29</v>
      </c>
      <c r="K23" s="6">
        <v>6.33</v>
      </c>
      <c r="L23" s="6">
        <v>1.75</v>
      </c>
      <c r="M23" s="10"/>
      <c r="N23" s="9">
        <f t="shared" si="7"/>
        <v>0.44000000000000039</v>
      </c>
      <c r="O23" t="s">
        <v>166</v>
      </c>
      <c r="P23" s="10">
        <v>0.315</v>
      </c>
      <c r="Q23" s="13">
        <f t="shared" si="8"/>
        <v>0.28947368421052655</v>
      </c>
      <c r="R23" s="21">
        <f t="shared" si="9"/>
        <v>0.28104241185488016</v>
      </c>
      <c r="S23" s="10">
        <v>14</v>
      </c>
      <c r="T23" s="12">
        <v>6.17</v>
      </c>
      <c r="U23" s="12">
        <v>1.26</v>
      </c>
      <c r="V23" s="12">
        <v>6.14</v>
      </c>
      <c r="W23" s="12">
        <v>1.73</v>
      </c>
      <c r="X23" s="8">
        <f t="shared" si="10"/>
        <v>-3.0000000000000249E-2</v>
      </c>
      <c r="Y23" s="10"/>
      <c r="Z23" s="10" t="s">
        <v>137</v>
      </c>
      <c r="AA23" s="27">
        <f t="shared" si="11"/>
        <v>-0.58098753354187427</v>
      </c>
      <c r="AB23" s="13">
        <f t="shared" si="12"/>
        <v>0.47000000000000064</v>
      </c>
      <c r="AC23" s="13">
        <f t="shared" si="13"/>
        <v>0.36860194307800037</v>
      </c>
      <c r="AD23" s="28"/>
    </row>
    <row r="24" spans="1:30" ht="15" customHeight="1" x14ac:dyDescent="0.25">
      <c r="A24" s="2" t="s">
        <v>20</v>
      </c>
      <c r="C24" s="2" t="s">
        <v>178</v>
      </c>
      <c r="F24" s="4" t="s">
        <v>56</v>
      </c>
      <c r="G24" s="4" t="s">
        <v>150</v>
      </c>
      <c r="H24">
        <v>14</v>
      </c>
      <c r="I24" s="6">
        <v>105.4</v>
      </c>
      <c r="J24" s="6">
        <v>36.1</v>
      </c>
      <c r="K24" s="6">
        <v>112.8</v>
      </c>
      <c r="L24" s="6">
        <v>31.4</v>
      </c>
      <c r="M24" s="10"/>
      <c r="N24" s="9">
        <f t="shared" si="7"/>
        <v>7.3999999999999915</v>
      </c>
      <c r="O24" s="25" t="s">
        <v>166</v>
      </c>
      <c r="P24" s="10">
        <v>0.25600000000000001</v>
      </c>
      <c r="Q24" s="13">
        <f t="shared" si="8"/>
        <v>0.21925925925925902</v>
      </c>
      <c r="R24" s="21">
        <f t="shared" si="9"/>
        <v>0.21287306724199906</v>
      </c>
      <c r="S24" s="10">
        <v>14</v>
      </c>
      <c r="T24" s="12">
        <v>119.3</v>
      </c>
      <c r="U24" s="12">
        <v>33.700000000000003</v>
      </c>
      <c r="V24" s="12">
        <v>113.9</v>
      </c>
      <c r="W24" s="12">
        <v>31.7</v>
      </c>
      <c r="X24" s="8">
        <f t="shared" si="10"/>
        <v>-5.3999999999999915</v>
      </c>
      <c r="Y24" s="10"/>
      <c r="Z24" s="10" t="s">
        <v>137</v>
      </c>
      <c r="AA24" s="27">
        <f t="shared" si="11"/>
        <v>-1.0531296041704084</v>
      </c>
      <c r="AB24" s="13">
        <f t="shared" si="12"/>
        <v>12.799999999999983</v>
      </c>
      <c r="AC24" s="13">
        <f t="shared" si="13"/>
        <v>0.36654556625098966</v>
      </c>
      <c r="AD24" s="28"/>
    </row>
    <row r="25" spans="1:30" ht="15" customHeight="1" x14ac:dyDescent="0.25">
      <c r="A25" s="2" t="s">
        <v>20</v>
      </c>
      <c r="C25" s="2" t="s">
        <v>178</v>
      </c>
      <c r="F25" s="4" t="s">
        <v>57</v>
      </c>
      <c r="G25" s="4" t="s">
        <v>151</v>
      </c>
      <c r="H25">
        <v>14</v>
      </c>
      <c r="I25" s="6">
        <v>9.1999999999999993</v>
      </c>
      <c r="J25" s="6">
        <v>5</v>
      </c>
      <c r="K25" s="6">
        <v>11.2</v>
      </c>
      <c r="L25" s="6">
        <v>4.8</v>
      </c>
      <c r="M25" s="10"/>
      <c r="N25" s="9">
        <f t="shared" si="7"/>
        <v>2</v>
      </c>
      <c r="O25" t="s">
        <v>166</v>
      </c>
      <c r="P25" s="10">
        <v>1.2999999999999999E-2</v>
      </c>
      <c r="Q25" s="13">
        <f t="shared" si="8"/>
        <v>0.4081632653061224</v>
      </c>
      <c r="R25" s="21">
        <f t="shared" si="9"/>
        <v>0.39627501486031302</v>
      </c>
      <c r="S25" s="10">
        <v>14</v>
      </c>
      <c r="T25" s="12">
        <v>12.5</v>
      </c>
      <c r="U25" s="12">
        <v>4.5999999999999996</v>
      </c>
      <c r="V25" s="12">
        <v>12</v>
      </c>
      <c r="W25" s="12">
        <v>4.5999999999999996</v>
      </c>
      <c r="X25" s="8">
        <f t="shared" si="10"/>
        <v>-0.5</v>
      </c>
      <c r="Y25" s="10"/>
      <c r="Z25" s="10" t="s">
        <v>137</v>
      </c>
      <c r="AA25" s="27">
        <f t="shared" si="11"/>
        <v>-1.8173771261676828</v>
      </c>
      <c r="AB25" s="33">
        <f t="shared" si="12"/>
        <v>2.5</v>
      </c>
      <c r="AC25" s="33">
        <f t="shared" si="13"/>
        <v>0.5203818089022666</v>
      </c>
      <c r="AD25" s="28"/>
    </row>
    <row r="26" spans="1:30" ht="15" customHeight="1" x14ac:dyDescent="0.25">
      <c r="A26" s="2" t="s">
        <v>20</v>
      </c>
      <c r="C26" s="2" t="s">
        <v>178</v>
      </c>
      <c r="F26" s="4" t="s">
        <v>58</v>
      </c>
      <c r="G26" s="4" t="s">
        <v>150</v>
      </c>
      <c r="H26">
        <v>14</v>
      </c>
      <c r="I26" s="6">
        <v>135.80000000000001</v>
      </c>
      <c r="J26" s="6">
        <v>64.400000000000006</v>
      </c>
      <c r="K26" s="6">
        <v>141.19999999999999</v>
      </c>
      <c r="L26" s="6">
        <v>58.5</v>
      </c>
      <c r="M26" s="10"/>
      <c r="N26" s="9">
        <f t="shared" si="7"/>
        <v>5.3999999999999773</v>
      </c>
      <c r="O26" s="25" t="s">
        <v>166</v>
      </c>
      <c r="P26" s="10">
        <v>0.1</v>
      </c>
      <c r="Q26" s="13">
        <f t="shared" si="8"/>
        <v>8.7876322213181077E-2</v>
      </c>
      <c r="R26" s="21">
        <f t="shared" si="9"/>
        <v>8.531681768270008E-2</v>
      </c>
      <c r="S26" s="10">
        <v>14</v>
      </c>
      <c r="T26" s="12">
        <v>157.69999999999999</v>
      </c>
      <c r="U26" s="12">
        <v>79.8</v>
      </c>
      <c r="V26" s="12">
        <v>145.19999999999999</v>
      </c>
      <c r="W26" s="12">
        <v>64.599999999999994</v>
      </c>
      <c r="X26" s="8">
        <f t="shared" si="10"/>
        <v>-12.5</v>
      </c>
      <c r="Y26" s="10"/>
      <c r="Z26" s="10" t="s">
        <v>137</v>
      </c>
      <c r="AA26" s="27">
        <f t="shared" si="11"/>
        <v>-0.79908914995634306</v>
      </c>
      <c r="AB26" s="13">
        <f t="shared" si="12"/>
        <v>17.899999999999977</v>
      </c>
      <c r="AC26" s="13">
        <f t="shared" si="13"/>
        <v>0.24686250407152807</v>
      </c>
      <c r="AD26" s="28"/>
    </row>
    <row r="27" spans="1:30" ht="15" customHeight="1" x14ac:dyDescent="0.25">
      <c r="A27" s="2" t="s">
        <v>20</v>
      </c>
      <c r="C27" s="2" t="s">
        <v>178</v>
      </c>
      <c r="F27" s="4" t="s">
        <v>59</v>
      </c>
      <c r="G27" s="4" t="s">
        <v>151</v>
      </c>
      <c r="H27">
        <v>14</v>
      </c>
      <c r="I27" s="6">
        <v>11</v>
      </c>
      <c r="J27" s="6">
        <v>6.1</v>
      </c>
      <c r="K27" s="6">
        <v>13.7</v>
      </c>
      <c r="L27" s="6">
        <v>6.3</v>
      </c>
      <c r="M27" s="10"/>
      <c r="N27" s="9">
        <f t="shared" si="7"/>
        <v>2.6999999999999993</v>
      </c>
      <c r="O27" t="s">
        <v>166</v>
      </c>
      <c r="P27" s="10">
        <v>1.9E-2</v>
      </c>
      <c r="Q27" s="13">
        <f t="shared" si="8"/>
        <v>0.43548387096774188</v>
      </c>
      <c r="R27" s="21">
        <f t="shared" si="9"/>
        <v>0.42279987472596298</v>
      </c>
      <c r="S27" s="10">
        <v>14</v>
      </c>
      <c r="T27" s="12">
        <v>15.4</v>
      </c>
      <c r="U27" s="12">
        <v>8.1</v>
      </c>
      <c r="V27" s="12">
        <v>13.3</v>
      </c>
      <c r="W27" s="12">
        <v>6.3</v>
      </c>
      <c r="X27" s="8">
        <f t="shared" si="10"/>
        <v>-2.0999999999999996</v>
      </c>
      <c r="Y27" s="10"/>
      <c r="Z27" s="10" t="s">
        <v>137</v>
      </c>
      <c r="AA27" s="27">
        <f t="shared" si="11"/>
        <v>-1.6235957079144483</v>
      </c>
      <c r="AB27" s="33">
        <f t="shared" si="12"/>
        <v>4.7999999999999989</v>
      </c>
      <c r="AC27" s="33">
        <f t="shared" si="13"/>
        <v>0.66944890486028452</v>
      </c>
      <c r="AD27" s="28"/>
    </row>
    <row r="28" spans="1:30" ht="15" customHeight="1" x14ac:dyDescent="0.25">
      <c r="A28" s="2" t="s">
        <v>20</v>
      </c>
      <c r="C28" s="2" t="s">
        <v>178</v>
      </c>
      <c r="F28" s="4" t="s">
        <v>61</v>
      </c>
      <c r="G28" s="4" t="s">
        <v>150</v>
      </c>
      <c r="H28">
        <v>14</v>
      </c>
      <c r="I28" s="6">
        <v>116.9</v>
      </c>
      <c r="J28" s="6">
        <v>45.5</v>
      </c>
      <c r="K28" s="6">
        <v>116.7</v>
      </c>
      <c r="L28" s="6">
        <v>30.8</v>
      </c>
      <c r="M28" s="10"/>
      <c r="N28" s="9">
        <f t="shared" si="7"/>
        <v>-0.20000000000000284</v>
      </c>
      <c r="O28" s="25" t="s">
        <v>166</v>
      </c>
      <c r="P28" s="10">
        <v>0.16900000000000001</v>
      </c>
      <c r="Q28" s="13">
        <f t="shared" si="8"/>
        <v>-5.242463958060363E-3</v>
      </c>
      <c r="R28" s="21">
        <f t="shared" si="9"/>
        <v>-5.0897708330683135E-3</v>
      </c>
      <c r="S28" s="10">
        <v>14</v>
      </c>
      <c r="T28" s="12">
        <v>128.30000000000001</v>
      </c>
      <c r="U28" s="12">
        <v>44.4</v>
      </c>
      <c r="V28" s="12">
        <v>122</v>
      </c>
      <c r="W28" s="12">
        <v>44.1</v>
      </c>
      <c r="X28" s="8">
        <f t="shared" si="10"/>
        <v>-6.3000000000000114</v>
      </c>
      <c r="Y28" s="10"/>
      <c r="Z28" s="10" t="s">
        <v>137</v>
      </c>
      <c r="AA28" s="27">
        <f t="shared" si="11"/>
        <v>-0.67095233318765157</v>
      </c>
      <c r="AB28" s="13">
        <f t="shared" si="12"/>
        <v>6.1000000000000085</v>
      </c>
      <c r="AC28" s="13">
        <f t="shared" si="13"/>
        <v>0.1356961828656362</v>
      </c>
      <c r="AD28" s="28"/>
    </row>
    <row r="29" spans="1:30" ht="15" customHeight="1" x14ac:dyDescent="0.25">
      <c r="A29" s="2" t="s">
        <v>20</v>
      </c>
      <c r="C29" s="2" t="s">
        <v>178</v>
      </c>
      <c r="F29" s="4" t="s">
        <v>62</v>
      </c>
      <c r="G29" s="4" t="s">
        <v>151</v>
      </c>
      <c r="H29">
        <v>14</v>
      </c>
      <c r="I29" s="6">
        <v>10.4</v>
      </c>
      <c r="J29" s="6">
        <v>4.5999999999999996</v>
      </c>
      <c r="K29" s="6">
        <v>12.5</v>
      </c>
      <c r="L29" s="6">
        <v>4.7</v>
      </c>
      <c r="M29" s="10"/>
      <c r="N29" s="9">
        <f t="shared" si="7"/>
        <v>2.0999999999999996</v>
      </c>
      <c r="O29" t="s">
        <v>166</v>
      </c>
      <c r="P29" s="10">
        <v>3.9E-2</v>
      </c>
      <c r="Q29" s="13">
        <f t="shared" si="8"/>
        <v>0.45161290322580633</v>
      </c>
      <c r="R29" s="21">
        <f t="shared" si="9"/>
        <v>0.43845912934544307</v>
      </c>
      <c r="S29" s="10">
        <v>14</v>
      </c>
      <c r="T29" s="12">
        <v>14</v>
      </c>
      <c r="U29" s="12">
        <v>4.5999999999999996</v>
      </c>
      <c r="V29" s="12">
        <v>13.3</v>
      </c>
      <c r="W29" s="12">
        <v>4.3</v>
      </c>
      <c r="X29" s="8">
        <f t="shared" si="10"/>
        <v>-0.69999999999999929</v>
      </c>
      <c r="Y29" s="10"/>
      <c r="Z29" s="10" t="s">
        <v>138</v>
      </c>
      <c r="AA29" s="27">
        <f t="shared" si="11"/>
        <v>-2.0705879825722882</v>
      </c>
      <c r="AB29" s="33">
        <f t="shared" si="12"/>
        <v>2.7999999999999989</v>
      </c>
      <c r="AC29" s="33">
        <f t="shared" si="13"/>
        <v>0.60869565217391286</v>
      </c>
      <c r="AD29" s="28"/>
    </row>
    <row r="30" spans="1:30" ht="15" customHeight="1" x14ac:dyDescent="0.25">
      <c r="A30" s="2" t="s">
        <v>20</v>
      </c>
      <c r="C30" s="2" t="s">
        <v>178</v>
      </c>
      <c r="F30" s="4" t="s">
        <v>63</v>
      </c>
      <c r="G30" s="4" t="s">
        <v>150</v>
      </c>
      <c r="H30">
        <v>14</v>
      </c>
      <c r="I30" s="6">
        <v>143.30000000000001</v>
      </c>
      <c r="J30" s="6">
        <v>38.9</v>
      </c>
      <c r="K30" s="6">
        <v>147.19999999999999</v>
      </c>
      <c r="L30" s="6">
        <v>42.3</v>
      </c>
      <c r="M30" s="10"/>
      <c r="N30" s="9">
        <f t="shared" si="7"/>
        <v>3.8999999999999773</v>
      </c>
      <c r="O30" s="25" t="s">
        <v>166</v>
      </c>
      <c r="P30" s="10">
        <v>5.2999999999999999E-2</v>
      </c>
      <c r="Q30" s="13">
        <f t="shared" si="8"/>
        <v>9.6059113300492063E-2</v>
      </c>
      <c r="R30" s="21">
        <f t="shared" si="9"/>
        <v>9.3261275049021417E-2</v>
      </c>
      <c r="S30" s="10">
        <v>14</v>
      </c>
      <c r="T30" s="12">
        <v>174.9</v>
      </c>
      <c r="U30" s="12">
        <v>37.6</v>
      </c>
      <c r="V30" s="12">
        <v>166.2</v>
      </c>
      <c r="W30" s="12">
        <v>52.2</v>
      </c>
      <c r="X30" s="8">
        <f t="shared" si="10"/>
        <v>-8.7000000000000171</v>
      </c>
      <c r="Y30" s="10"/>
      <c r="Z30" s="10" t="s">
        <v>158</v>
      </c>
      <c r="AA30" s="27">
        <f t="shared" si="11"/>
        <v>-2.1854554850105878</v>
      </c>
      <c r="AB30" s="13">
        <f t="shared" si="12"/>
        <v>12.599999999999994</v>
      </c>
      <c r="AC30" s="13">
        <f t="shared" si="13"/>
        <v>0.32936421159911744</v>
      </c>
      <c r="AD30" s="28"/>
    </row>
    <row r="31" spans="1:30" ht="15" customHeight="1" x14ac:dyDescent="0.25">
      <c r="A31" s="2" t="s">
        <v>20</v>
      </c>
      <c r="C31" s="2" t="s">
        <v>178</v>
      </c>
      <c r="F31" s="4" t="s">
        <v>64</v>
      </c>
      <c r="G31" s="4" t="s">
        <v>151</v>
      </c>
      <c r="H31">
        <v>14</v>
      </c>
      <c r="I31" s="6">
        <v>9.1</v>
      </c>
      <c r="J31" s="6">
        <v>4.8</v>
      </c>
      <c r="K31" s="6">
        <v>10.199999999999999</v>
      </c>
      <c r="L31" s="6">
        <v>4.4000000000000004</v>
      </c>
      <c r="M31" s="10"/>
      <c r="N31" s="9">
        <f t="shared" si="7"/>
        <v>1.0999999999999996</v>
      </c>
      <c r="O31" t="s">
        <v>166</v>
      </c>
      <c r="P31" s="10">
        <v>8.9999999999999993E-3</v>
      </c>
      <c r="Q31" s="13">
        <f t="shared" si="8"/>
        <v>0.23913043478260865</v>
      </c>
      <c r="R31" s="21">
        <f t="shared" si="9"/>
        <v>0.23216547066272686</v>
      </c>
      <c r="S31" s="10">
        <v>14</v>
      </c>
      <c r="T31" s="12">
        <v>12.6</v>
      </c>
      <c r="U31" s="12">
        <v>3.6</v>
      </c>
      <c r="V31" s="12">
        <v>12</v>
      </c>
      <c r="W31" s="12">
        <v>4.0999999999999996</v>
      </c>
      <c r="X31" s="8">
        <f t="shared" si="10"/>
        <v>-0.59999999999999964</v>
      </c>
      <c r="Y31" s="10"/>
      <c r="Z31" s="10" t="s">
        <v>158</v>
      </c>
      <c r="AA31" s="27">
        <f t="shared" si="11"/>
        <v>-2.1826334756181325</v>
      </c>
      <c r="AB31" s="33">
        <f t="shared" si="12"/>
        <v>1.6999999999999993</v>
      </c>
      <c r="AC31" s="33">
        <f t="shared" si="13"/>
        <v>0.40069384267237679</v>
      </c>
      <c r="AD31" s="28"/>
    </row>
    <row r="32" spans="1:30" ht="15" customHeight="1" x14ac:dyDescent="0.25">
      <c r="A32" s="2" t="s">
        <v>20</v>
      </c>
      <c r="F32" s="4" t="s">
        <v>160</v>
      </c>
      <c r="G32" s="4" t="s">
        <v>161</v>
      </c>
      <c r="H32">
        <v>14</v>
      </c>
      <c r="I32" s="6">
        <v>19.95</v>
      </c>
      <c r="J32" s="6">
        <v>6.24</v>
      </c>
      <c r="K32" s="6">
        <v>27.31</v>
      </c>
      <c r="L32" s="6">
        <v>9.33</v>
      </c>
      <c r="M32" s="10"/>
      <c r="N32" s="9">
        <f t="shared" si="7"/>
        <v>7.3599999999999994</v>
      </c>
      <c r="O32" s="25" t="s">
        <v>166</v>
      </c>
      <c r="P32" s="10">
        <v>0.70699999999999996</v>
      </c>
      <c r="Q32" s="13">
        <f t="shared" si="8"/>
        <v>0.94540783558124586</v>
      </c>
      <c r="R32" s="21">
        <f t="shared" si="9"/>
        <v>0.91787168503033578</v>
      </c>
      <c r="S32" s="10">
        <v>14</v>
      </c>
      <c r="T32" s="12">
        <v>23.46</v>
      </c>
      <c r="U32" s="12">
        <v>4.8600000000000003</v>
      </c>
      <c r="V32" s="12">
        <v>25.61</v>
      </c>
      <c r="W32" s="12">
        <v>7.4</v>
      </c>
      <c r="X32" s="8">
        <f t="shared" si="10"/>
        <v>2.1499999999999986</v>
      </c>
      <c r="Y32" s="10"/>
      <c r="Z32" s="10" t="s">
        <v>137</v>
      </c>
      <c r="AA32" s="27">
        <f t="shared" si="11"/>
        <v>-1.6604755432562002</v>
      </c>
      <c r="AB32" s="13">
        <f t="shared" si="12"/>
        <v>5.2100000000000009</v>
      </c>
      <c r="AC32" s="13">
        <f t="shared" si="13"/>
        <v>0.93156694547707197</v>
      </c>
      <c r="AD32" s="28"/>
    </row>
    <row r="33" spans="1:31" ht="15" customHeight="1" x14ac:dyDescent="0.25">
      <c r="F33" s="4"/>
      <c r="I33" s="6"/>
      <c r="J33" s="6"/>
      <c r="K33" s="6"/>
      <c r="L33" s="6"/>
      <c r="M33" s="10"/>
      <c r="N33" s="9"/>
      <c r="O33" s="10"/>
      <c r="P33" s="15"/>
      <c r="Q33" s="13"/>
      <c r="R33" s="21"/>
      <c r="S33" s="10"/>
      <c r="T33" s="12"/>
      <c r="U33" s="12"/>
      <c r="V33" s="12"/>
      <c r="W33" s="12"/>
      <c r="X33" s="8"/>
      <c r="Y33" s="10"/>
      <c r="Z33" s="10"/>
      <c r="AA33" s="27"/>
      <c r="AB33" s="13"/>
      <c r="AC33" s="13"/>
      <c r="AD33" s="7"/>
      <c r="AE33" s="4"/>
    </row>
    <row r="34" spans="1:31" ht="15" customHeight="1" x14ac:dyDescent="0.25">
      <c r="A34" s="2" t="s">
        <v>135</v>
      </c>
      <c r="B34" s="2" t="s">
        <v>14</v>
      </c>
      <c r="C34" s="2" t="s">
        <v>179</v>
      </c>
      <c r="D34" s="2" t="s">
        <v>188</v>
      </c>
      <c r="E34" s="2" t="s">
        <v>78</v>
      </c>
      <c r="F34" s="4"/>
      <c r="M34" s="10"/>
      <c r="N34" s="10"/>
      <c r="O34" s="10"/>
      <c r="P34" s="10"/>
      <c r="Q34" s="13"/>
      <c r="R34" s="13"/>
      <c r="S34" s="10"/>
      <c r="T34" s="10"/>
      <c r="U34" s="10"/>
      <c r="V34" s="10"/>
      <c r="W34" s="10"/>
      <c r="X34" s="10"/>
      <c r="Y34" s="10"/>
      <c r="Z34" s="10"/>
      <c r="AA34" s="27"/>
      <c r="AB34" s="13"/>
      <c r="AC34" s="13"/>
    </row>
    <row r="35" spans="1:31" ht="15" customHeight="1" x14ac:dyDescent="0.25">
      <c r="A35" s="2" t="s">
        <v>135</v>
      </c>
      <c r="C35" s="2" t="s">
        <v>179</v>
      </c>
      <c r="F35" s="4" t="s">
        <v>40</v>
      </c>
      <c r="G35" s="4" t="s">
        <v>140</v>
      </c>
      <c r="H35">
        <v>8</v>
      </c>
      <c r="I35" s="6">
        <v>57</v>
      </c>
      <c r="J35" s="6">
        <f>1.9*SQRT(H35)</f>
        <v>5.3740115370177612</v>
      </c>
      <c r="K35" s="6">
        <v>65.599999999999994</v>
      </c>
      <c r="L35" s="6">
        <f>3.6*SQRT(H35)</f>
        <v>10.182337649086286</v>
      </c>
      <c r="N35" s="9">
        <f t="shared" ref="N35:N40" si="14">K35-I35</f>
        <v>8.5999999999999943</v>
      </c>
      <c r="O35" s="10"/>
      <c r="P35" s="10" t="s">
        <v>166</v>
      </c>
      <c r="Q35" s="21">
        <f t="shared" ref="Q35:Q40" si="15">N35/((J35+L35)/2)</f>
        <v>1.1056578760371463</v>
      </c>
      <c r="R35" s="13">
        <f t="shared" ref="R35:R40" si="16">Q35*(1-(3/(4*(H35+H35)-9)))</f>
        <v>1.0453492646169382</v>
      </c>
      <c r="S35" s="10">
        <v>7</v>
      </c>
      <c r="T35" s="12">
        <v>55.9</v>
      </c>
      <c r="U35" s="12">
        <f>3.9*SQRT(S35)</f>
        <v>10.318430113151903</v>
      </c>
      <c r="V35" s="12">
        <v>57</v>
      </c>
      <c r="W35" s="12">
        <f>2.7*SQRT(S35)</f>
        <v>7.1435285398743957</v>
      </c>
      <c r="X35" s="8">
        <f t="shared" ref="X35:X40" si="17">V35-T35</f>
        <v>1.1000000000000014</v>
      </c>
      <c r="Y35" s="10"/>
      <c r="Z35" s="10" t="s">
        <v>137</v>
      </c>
      <c r="AA35" s="27">
        <f t="shared" ref="AA35:AA40" si="18">(I35-T35)/SQRT((J35^2/H35)+(U35^2/S35))</f>
        <v>0.25356124505666611</v>
      </c>
      <c r="AB35" s="13">
        <f t="shared" ref="AB35:AB40" si="19">N35-X35</f>
        <v>7.4999999999999929</v>
      </c>
      <c r="AC35" s="28">
        <f t="shared" ref="AC35:AC40" si="20">AB35/SQRT((J35^2*(H35-1)+U35^2*(S35-1))/(H35+S35-2))</f>
        <v>0.93248124528098608</v>
      </c>
      <c r="AD35" s="5">
        <f t="shared" ref="AD35:AD40" si="21">AC35*(1-(3/(4*(H35+S35)-9)))</f>
        <v>0.87762940732328099</v>
      </c>
    </row>
    <row r="36" spans="1:31" ht="15" customHeight="1" x14ac:dyDescent="0.25">
      <c r="A36" s="2" t="s">
        <v>135</v>
      </c>
      <c r="C36" s="2" t="s">
        <v>179</v>
      </c>
      <c r="F36" s="4" t="s">
        <v>37</v>
      </c>
      <c r="G36" s="4" t="s">
        <v>140</v>
      </c>
      <c r="H36">
        <v>8</v>
      </c>
      <c r="I36" s="6">
        <v>61.7</v>
      </c>
      <c r="J36" s="6">
        <f>3*SQRT(H36)</f>
        <v>8.4852813742385713</v>
      </c>
      <c r="K36" s="6">
        <v>67.900000000000006</v>
      </c>
      <c r="L36" s="6">
        <f>3.2*SQRT(H36)</f>
        <v>9.05096679918781</v>
      </c>
      <c r="M36" s="10" t="s">
        <v>7</v>
      </c>
      <c r="N36" s="9">
        <f t="shared" si="14"/>
        <v>6.2000000000000028</v>
      </c>
      <c r="O36" s="10" t="s">
        <v>7</v>
      </c>
      <c r="P36" s="10" t="s">
        <v>166</v>
      </c>
      <c r="Q36" s="21">
        <f t="shared" si="15"/>
        <v>0.70710678118654779</v>
      </c>
      <c r="R36" s="33">
        <f t="shared" si="16"/>
        <v>0.66853732039455427</v>
      </c>
      <c r="S36" s="10">
        <v>7</v>
      </c>
      <c r="T36" s="12">
        <v>61.1</v>
      </c>
      <c r="U36" s="12">
        <f>1.9*SQRT(S36)</f>
        <v>5.0269274910227217</v>
      </c>
      <c r="V36" s="12">
        <v>63.8</v>
      </c>
      <c r="W36" s="12">
        <f>3.2*SQRT(S36)</f>
        <v>8.4664041954066906</v>
      </c>
      <c r="X36" s="8">
        <f t="shared" si="17"/>
        <v>2.6999999999999957</v>
      </c>
      <c r="Y36" s="10"/>
      <c r="Z36" s="10" t="s">
        <v>137</v>
      </c>
      <c r="AA36" s="27">
        <f t="shared" si="18"/>
        <v>0.1689638151108461</v>
      </c>
      <c r="AB36" s="13">
        <f t="shared" si="19"/>
        <v>3.5000000000000071</v>
      </c>
      <c r="AC36" s="28">
        <f t="shared" si="20"/>
        <v>0.49284870956833177</v>
      </c>
      <c r="AD36" s="5">
        <f t="shared" si="21"/>
        <v>0.46385760900548872</v>
      </c>
    </row>
    <row r="37" spans="1:31" s="25" customFormat="1" ht="15" customHeight="1" x14ac:dyDescent="0.25">
      <c r="A37" s="8" t="s">
        <v>135</v>
      </c>
      <c r="B37" s="8"/>
      <c r="C37" s="2" t="s">
        <v>179</v>
      </c>
      <c r="D37" s="8"/>
      <c r="E37" s="8"/>
      <c r="F37" s="34" t="s">
        <v>41</v>
      </c>
      <c r="G37" s="25" t="s">
        <v>140</v>
      </c>
      <c r="H37" s="25">
        <v>8</v>
      </c>
      <c r="I37" s="29">
        <v>54.8</v>
      </c>
      <c r="J37" s="29">
        <f>1.9*SQRT(H37)</f>
        <v>5.3740115370177612</v>
      </c>
      <c r="K37" s="29">
        <v>53.6</v>
      </c>
      <c r="L37" s="29">
        <f>3.4*SQRT(H37)</f>
        <v>9.6166522241370469</v>
      </c>
      <c r="N37" s="9">
        <f t="shared" si="14"/>
        <v>-1.1999999999999957</v>
      </c>
      <c r="P37" s="25" t="s">
        <v>166</v>
      </c>
      <c r="Q37" s="21">
        <f t="shared" si="15"/>
        <v>-0.16009964857053849</v>
      </c>
      <c r="R37" s="27">
        <f t="shared" si="16"/>
        <v>-0.15136694046669094</v>
      </c>
      <c r="S37" s="25">
        <v>7</v>
      </c>
      <c r="T37" s="29">
        <v>59</v>
      </c>
      <c r="U37" s="29">
        <f>3.6*SQRT(S37)</f>
        <v>9.5247047198325276</v>
      </c>
      <c r="V37" s="29">
        <v>55.6</v>
      </c>
      <c r="W37" s="29">
        <f>2.6*SQRT(S37)</f>
        <v>6.878953408767936</v>
      </c>
      <c r="X37" s="8">
        <f t="shared" si="17"/>
        <v>-3.3999999999999986</v>
      </c>
      <c r="Z37" s="25" t="s">
        <v>137</v>
      </c>
      <c r="AA37" s="27">
        <f t="shared" si="18"/>
        <v>-1.0317822116547986</v>
      </c>
      <c r="AB37" s="13">
        <f t="shared" si="19"/>
        <v>2.2000000000000028</v>
      </c>
      <c r="AC37" s="28">
        <f t="shared" si="20"/>
        <v>0.29032555756460909</v>
      </c>
      <c r="AD37" s="7">
        <f t="shared" si="21"/>
        <v>0.27324758359022033</v>
      </c>
    </row>
    <row r="38" spans="1:31" ht="15" customHeight="1" x14ac:dyDescent="0.25">
      <c r="A38" s="2" t="s">
        <v>135</v>
      </c>
      <c r="C38" s="2" t="s">
        <v>179</v>
      </c>
      <c r="F38" s="4" t="s">
        <v>39</v>
      </c>
      <c r="G38" s="4" t="s">
        <v>140</v>
      </c>
      <c r="H38">
        <v>8</v>
      </c>
      <c r="I38" s="6">
        <v>63.6</v>
      </c>
      <c r="J38" s="6">
        <f>3*SQRT(H38)</f>
        <v>8.4852813742385713</v>
      </c>
      <c r="K38" s="6">
        <v>77</v>
      </c>
      <c r="L38" s="6">
        <f>3.1*SQRT(H38)</f>
        <v>8.7681240867131898</v>
      </c>
      <c r="M38" s="10"/>
      <c r="N38" s="9">
        <f t="shared" si="14"/>
        <v>13.399999999999999</v>
      </c>
      <c r="O38" s="10" t="s">
        <v>7</v>
      </c>
      <c r="P38" s="10" t="s">
        <v>166</v>
      </c>
      <c r="Q38" s="21">
        <f t="shared" si="15"/>
        <v>1.5533165357212679</v>
      </c>
      <c r="R38" s="33">
        <f t="shared" si="16"/>
        <v>1.4685901792273806</v>
      </c>
      <c r="S38" s="10">
        <v>7</v>
      </c>
      <c r="T38" s="12">
        <v>63</v>
      </c>
      <c r="U38" s="12">
        <f>2.3*SQRT(S38)</f>
        <v>6.0852280154485578</v>
      </c>
      <c r="V38" s="12">
        <v>68.2</v>
      </c>
      <c r="W38" s="12">
        <f>2.5*SQRT(S38)</f>
        <v>6.6143782776614763</v>
      </c>
      <c r="X38" s="8">
        <f t="shared" si="17"/>
        <v>5.2000000000000028</v>
      </c>
      <c r="Y38" s="10"/>
      <c r="Z38" s="10" t="s">
        <v>137</v>
      </c>
      <c r="AA38" s="27">
        <f t="shared" si="18"/>
        <v>0.15872127225838356</v>
      </c>
      <c r="AB38" s="13">
        <f t="shared" si="19"/>
        <v>8.1999999999999957</v>
      </c>
      <c r="AC38" s="28">
        <f t="shared" si="20"/>
        <v>1.0971433792814123</v>
      </c>
      <c r="AD38" s="5">
        <f t="shared" si="21"/>
        <v>1.0326055334413291</v>
      </c>
    </row>
    <row r="39" spans="1:31" ht="15" customHeight="1" x14ac:dyDescent="0.25">
      <c r="A39" s="2" t="s">
        <v>135</v>
      </c>
      <c r="C39" s="2" t="s">
        <v>179</v>
      </c>
      <c r="F39" s="4" t="s">
        <v>42</v>
      </c>
      <c r="G39" s="4" t="s">
        <v>140</v>
      </c>
      <c r="H39">
        <v>8</v>
      </c>
      <c r="I39" s="6">
        <v>53.2</v>
      </c>
      <c r="J39" s="6">
        <f>4.7*SQRT(H39)</f>
        <v>13.293607486307096</v>
      </c>
      <c r="K39" s="6">
        <v>60.7</v>
      </c>
      <c r="L39" s="6">
        <f>3.7*SQRT(H39)</f>
        <v>10.465180361560904</v>
      </c>
      <c r="M39" s="10"/>
      <c r="N39" s="9">
        <f t="shared" si="14"/>
        <v>7.5</v>
      </c>
      <c r="O39" s="10"/>
      <c r="P39" s="10" t="s">
        <v>166</v>
      </c>
      <c r="Q39" s="21">
        <f t="shared" si="15"/>
        <v>0.63134534034513168</v>
      </c>
      <c r="R39" s="13">
        <f t="shared" si="16"/>
        <v>0.59690832178085174</v>
      </c>
      <c r="S39" s="10">
        <v>7</v>
      </c>
      <c r="T39" s="12">
        <v>61.2</v>
      </c>
      <c r="U39" s="12">
        <f>3.1*SQRT(S39)</f>
        <v>8.201829064300231</v>
      </c>
      <c r="V39" s="12">
        <v>57.3</v>
      </c>
      <c r="W39" s="12">
        <f>3.7*SQRT(S39)</f>
        <v>9.7892798509389856</v>
      </c>
      <c r="X39" s="8">
        <f t="shared" si="17"/>
        <v>-3.9000000000000057</v>
      </c>
      <c r="Y39" s="10"/>
      <c r="Z39" s="10" t="s">
        <v>137</v>
      </c>
      <c r="AA39" s="27">
        <f t="shared" si="18"/>
        <v>-1.4208896666507755</v>
      </c>
      <c r="AB39" s="13">
        <f t="shared" si="19"/>
        <v>11.400000000000006</v>
      </c>
      <c r="AC39" s="28">
        <f t="shared" si="20"/>
        <v>1.0147690956959181</v>
      </c>
      <c r="AD39" s="5">
        <f t="shared" si="21"/>
        <v>0.95507679594909933</v>
      </c>
    </row>
    <row r="40" spans="1:31" ht="15" customHeight="1" x14ac:dyDescent="0.25">
      <c r="A40" s="2" t="s">
        <v>135</v>
      </c>
      <c r="C40" s="2" t="s">
        <v>179</v>
      </c>
      <c r="F40" s="4" t="s">
        <v>38</v>
      </c>
      <c r="G40" s="4" t="s">
        <v>140</v>
      </c>
      <c r="H40">
        <v>8</v>
      </c>
      <c r="I40" s="6">
        <v>59.5</v>
      </c>
      <c r="J40" s="6">
        <f>3.1*SQRT(H40)</f>
        <v>8.7681240867131898</v>
      </c>
      <c r="K40" s="6">
        <v>75.599999999999994</v>
      </c>
      <c r="L40" s="6">
        <f>3.4*SQRT(H40)</f>
        <v>9.6166522241370469</v>
      </c>
      <c r="M40" s="10" t="s">
        <v>7</v>
      </c>
      <c r="N40" s="9">
        <f t="shared" si="14"/>
        <v>16.099999999999994</v>
      </c>
      <c r="O40" s="10" t="s">
        <v>7</v>
      </c>
      <c r="P40" s="10" t="s">
        <v>166</v>
      </c>
      <c r="Q40" s="21">
        <f t="shared" si="15"/>
        <v>1.7514491041697555</v>
      </c>
      <c r="R40" s="33">
        <f t="shared" si="16"/>
        <v>1.6559155166695869</v>
      </c>
      <c r="S40" s="10">
        <v>7</v>
      </c>
      <c r="T40" s="12">
        <v>58.2</v>
      </c>
      <c r="U40" s="12">
        <f>2.5*SQRT(S40)</f>
        <v>6.6143782776614763</v>
      </c>
      <c r="V40" s="12">
        <v>65.099999999999994</v>
      </c>
      <c r="W40" s="12">
        <f>3.7*SQRT(S40)</f>
        <v>9.7892798509389856</v>
      </c>
      <c r="X40" s="8">
        <f t="shared" si="17"/>
        <v>6.8999999999999915</v>
      </c>
      <c r="Y40" s="10"/>
      <c r="Z40" s="10" t="s">
        <v>137</v>
      </c>
      <c r="AA40" s="27">
        <f t="shared" si="18"/>
        <v>0.32643127461868582</v>
      </c>
      <c r="AB40" s="13">
        <f t="shared" si="19"/>
        <v>9.2000000000000028</v>
      </c>
      <c r="AC40" s="28">
        <f t="shared" si="20"/>
        <v>1.1722910177767096</v>
      </c>
      <c r="AD40" s="5">
        <f t="shared" si="21"/>
        <v>1.1033327226133738</v>
      </c>
    </row>
    <row r="41" spans="1:31" ht="15" customHeight="1" x14ac:dyDescent="0.25">
      <c r="A41" s="2" t="s">
        <v>5</v>
      </c>
      <c r="B41" s="2" t="s">
        <v>4</v>
      </c>
      <c r="C41" s="2" t="s">
        <v>6</v>
      </c>
      <c r="D41" s="2" t="s">
        <v>189</v>
      </c>
      <c r="E41" s="2" t="s">
        <v>81</v>
      </c>
      <c r="F41" s="4"/>
      <c r="M41" s="4"/>
      <c r="N41" s="10"/>
      <c r="O41" s="4"/>
      <c r="P41" s="4"/>
      <c r="Q41" s="13"/>
      <c r="R41" s="13"/>
      <c r="S41" s="4"/>
      <c r="T41" s="4"/>
      <c r="U41" s="4"/>
      <c r="V41" s="4"/>
      <c r="W41" s="4"/>
      <c r="X41" s="4"/>
      <c r="Y41" s="4"/>
      <c r="Z41" s="4"/>
      <c r="AA41" s="13"/>
      <c r="AB41" s="13"/>
      <c r="AC41" s="13"/>
    </row>
    <row r="42" spans="1:31" ht="15" customHeight="1" x14ac:dyDescent="0.25">
      <c r="A42" s="2" t="s">
        <v>5</v>
      </c>
      <c r="C42" s="2" t="s">
        <v>6</v>
      </c>
      <c r="F42" s="35" t="s">
        <v>141</v>
      </c>
      <c r="G42" s="4" t="s">
        <v>140</v>
      </c>
      <c r="H42">
        <v>7</v>
      </c>
      <c r="I42" s="6">
        <v>74.3</v>
      </c>
      <c r="J42" s="6">
        <v>8.3000000000000007</v>
      </c>
      <c r="K42">
        <v>82.4</v>
      </c>
      <c r="L42">
        <v>7.4</v>
      </c>
      <c r="M42" s="4"/>
      <c r="N42" s="8">
        <f>K42-I42</f>
        <v>8.1000000000000085</v>
      </c>
      <c r="O42" s="4" t="s">
        <v>7</v>
      </c>
      <c r="P42" s="4" t="s">
        <v>167</v>
      </c>
      <c r="Q42" s="21">
        <f>N42/((J42+L42)/2)</f>
        <v>1.0318471337579629</v>
      </c>
      <c r="R42" s="33">
        <f>Q42*(1-(3/(4*(H42+H42)-9)))</f>
        <v>0.96598455075213552</v>
      </c>
      <c r="S42" s="4"/>
      <c r="T42" s="4"/>
      <c r="U42" s="4"/>
      <c r="V42" s="4"/>
      <c r="W42" s="4"/>
      <c r="X42" s="4"/>
      <c r="Y42" s="4"/>
      <c r="Z42" s="4"/>
      <c r="AA42" s="13"/>
      <c r="AB42" s="13"/>
      <c r="AC42" s="13"/>
    </row>
    <row r="43" spans="1:31" ht="15" customHeight="1" x14ac:dyDescent="0.25">
      <c r="A43" s="2" t="s">
        <v>10</v>
      </c>
      <c r="B43" s="2" t="s">
        <v>4</v>
      </c>
      <c r="C43" s="2" t="s">
        <v>6</v>
      </c>
      <c r="D43" s="2" t="s">
        <v>185</v>
      </c>
      <c r="E43" s="2" t="s">
        <v>83</v>
      </c>
      <c r="F43" s="4"/>
      <c r="M43" s="10"/>
      <c r="N43" s="10"/>
      <c r="O43" s="10"/>
      <c r="P43" s="10"/>
      <c r="Q43" s="13"/>
      <c r="R43" s="13"/>
      <c r="S43" s="10"/>
      <c r="T43" s="10"/>
      <c r="U43" s="10"/>
      <c r="V43" s="10"/>
      <c r="W43" s="10"/>
      <c r="X43" s="10"/>
      <c r="Y43" s="10"/>
      <c r="Z43" s="10"/>
      <c r="AA43" s="13"/>
      <c r="AB43" s="13"/>
      <c r="AC43" s="13"/>
    </row>
    <row r="44" spans="1:31" ht="15" customHeight="1" x14ac:dyDescent="0.25">
      <c r="A44" s="2" t="s">
        <v>10</v>
      </c>
      <c r="C44" s="2" t="s">
        <v>6</v>
      </c>
      <c r="F44" s="35" t="s">
        <v>50</v>
      </c>
      <c r="G44" s="4" t="s">
        <v>167</v>
      </c>
      <c r="H44">
        <v>15</v>
      </c>
      <c r="I44" s="5">
        <v>3.35</v>
      </c>
      <c r="J44" s="5">
        <v>1.01</v>
      </c>
      <c r="K44">
        <v>1.49</v>
      </c>
      <c r="L44">
        <v>0.82</v>
      </c>
      <c r="M44" s="10"/>
      <c r="N44" s="8">
        <f>K44-I44</f>
        <v>-1.86</v>
      </c>
      <c r="O44" s="10" t="s">
        <v>166</v>
      </c>
      <c r="P44" s="4" t="s">
        <v>167</v>
      </c>
      <c r="Q44" s="21">
        <f>N44/((J44+L44)/2)</f>
        <v>-2.0327868852459017</v>
      </c>
      <c r="R44" s="13">
        <f>Q44*(1-(3/(4*(H44+H44)-9)))</f>
        <v>-1.9778466991581747</v>
      </c>
      <c r="S44" s="10"/>
      <c r="T44" s="10"/>
      <c r="U44" s="10"/>
      <c r="V44" s="10"/>
      <c r="W44" s="10"/>
      <c r="X44" s="10"/>
      <c r="Y44" s="10"/>
      <c r="Z44" s="10"/>
      <c r="AA44" s="13"/>
      <c r="AB44" s="13"/>
      <c r="AC44" s="13"/>
    </row>
    <row r="45" spans="1:31" ht="15" customHeight="1" x14ac:dyDescent="0.25">
      <c r="A45" s="2" t="s">
        <v>10</v>
      </c>
      <c r="C45" s="2" t="s">
        <v>6</v>
      </c>
      <c r="F45" s="4" t="s">
        <v>51</v>
      </c>
      <c r="G45" s="4" t="s">
        <v>167</v>
      </c>
      <c r="H45">
        <v>15</v>
      </c>
      <c r="I45" s="5">
        <v>4.2699999999999996</v>
      </c>
      <c r="J45" s="5">
        <v>1.58</v>
      </c>
      <c r="K45">
        <v>2.15</v>
      </c>
      <c r="L45">
        <v>0.85</v>
      </c>
      <c r="M45" s="10"/>
      <c r="N45" s="8">
        <f>K45-I45</f>
        <v>-2.1199999999999997</v>
      </c>
      <c r="O45" s="10" t="s">
        <v>166</v>
      </c>
      <c r="P45" s="4" t="s">
        <v>167</v>
      </c>
      <c r="Q45" s="21">
        <f>N45/((J45+L45)/2)</f>
        <v>-1.7448559670781889</v>
      </c>
      <c r="R45" s="13">
        <f>Q45*(1-(3/(4*(H45+H45)-9)))</f>
        <v>-1.6976976976976974</v>
      </c>
      <c r="S45" s="10"/>
      <c r="T45" s="10"/>
      <c r="U45" s="10"/>
      <c r="V45" s="10"/>
      <c r="W45" s="10"/>
      <c r="X45" s="10"/>
      <c r="Y45" s="10"/>
      <c r="Z45" s="10"/>
      <c r="AA45" s="13"/>
      <c r="AB45" s="13"/>
      <c r="AC45" s="13"/>
    </row>
    <row r="46" spans="1:31" ht="15" customHeight="1" x14ac:dyDescent="0.25">
      <c r="A46" s="2" t="s">
        <v>3</v>
      </c>
      <c r="B46" s="2" t="s">
        <v>4</v>
      </c>
      <c r="C46" s="2" t="s">
        <v>6</v>
      </c>
      <c r="D46" s="2" t="s">
        <v>190</v>
      </c>
      <c r="E46" s="2" t="s">
        <v>79</v>
      </c>
      <c r="F46" s="4"/>
      <c r="Q46" s="13"/>
      <c r="R46" s="13"/>
      <c r="AA46" s="13"/>
      <c r="AB46" s="13"/>
      <c r="AC46" s="13"/>
    </row>
    <row r="47" spans="1:31" ht="15" customHeight="1" x14ac:dyDescent="0.25">
      <c r="A47" s="2" t="s">
        <v>3</v>
      </c>
      <c r="C47" s="2" t="s">
        <v>6</v>
      </c>
      <c r="F47" s="4" t="s">
        <v>26</v>
      </c>
      <c r="G47" s="4" t="s">
        <v>152</v>
      </c>
      <c r="H47">
        <v>20</v>
      </c>
      <c r="I47" s="6">
        <v>11.4</v>
      </c>
      <c r="J47" s="6">
        <v>2.2000000000000002</v>
      </c>
      <c r="K47" s="6">
        <v>14.3</v>
      </c>
      <c r="L47" s="6">
        <v>4.8</v>
      </c>
      <c r="M47" s="4"/>
      <c r="N47" s="9">
        <f t="shared" ref="N47:N60" si="22">K47-I47</f>
        <v>2.9000000000000004</v>
      </c>
      <c r="O47" s="4">
        <v>0.02</v>
      </c>
      <c r="P47" s="4" t="s">
        <v>167</v>
      </c>
      <c r="Q47" s="33">
        <f t="shared" ref="Q47:Q60" si="23">N47/((J47+L47)/2)</f>
        <v>0.82857142857142863</v>
      </c>
      <c r="R47" s="21">
        <f t="shared" ref="R47:R60" si="24">Q47*(1-(3/(4*(H47+H47)-9)))</f>
        <v>0.81210974456007579</v>
      </c>
      <c r="S47" s="4"/>
      <c r="T47" s="4"/>
      <c r="U47" s="4"/>
      <c r="V47" s="4"/>
      <c r="W47" s="4"/>
      <c r="X47" s="4"/>
      <c r="Y47" s="4"/>
      <c r="Z47" s="4"/>
      <c r="AA47" s="13"/>
      <c r="AB47" s="13"/>
      <c r="AC47" s="13"/>
    </row>
    <row r="48" spans="1:31" ht="15" customHeight="1" x14ac:dyDescent="0.25">
      <c r="A48" s="2" t="s">
        <v>3</v>
      </c>
      <c r="C48" s="2" t="s">
        <v>6</v>
      </c>
      <c r="F48" s="4" t="s">
        <v>27</v>
      </c>
      <c r="G48" s="4" t="s">
        <v>152</v>
      </c>
      <c r="H48">
        <v>20</v>
      </c>
      <c r="I48" s="6">
        <v>12.4</v>
      </c>
      <c r="J48" s="6">
        <v>1.7</v>
      </c>
      <c r="K48" s="6">
        <v>16.2</v>
      </c>
      <c r="L48" s="6">
        <v>5.9</v>
      </c>
      <c r="M48" s="4"/>
      <c r="N48" s="9">
        <f t="shared" si="22"/>
        <v>3.7999999999999989</v>
      </c>
      <c r="O48" s="4">
        <v>0.01</v>
      </c>
      <c r="P48" s="4" t="s">
        <v>167</v>
      </c>
      <c r="Q48" s="33">
        <f t="shared" si="23"/>
        <v>0.99999999999999967</v>
      </c>
      <c r="R48" s="21">
        <f t="shared" si="24"/>
        <v>0.9801324503311255</v>
      </c>
      <c r="S48" s="4"/>
      <c r="T48" s="4"/>
      <c r="U48" s="4"/>
      <c r="V48" s="4"/>
      <c r="W48" s="4"/>
      <c r="X48" s="4"/>
      <c r="Y48" s="4"/>
      <c r="Z48" s="4"/>
      <c r="AA48" s="13"/>
      <c r="AB48" s="13"/>
      <c r="AC48" s="13"/>
    </row>
    <row r="49" spans="1:30" ht="15" customHeight="1" x14ac:dyDescent="0.25">
      <c r="A49" s="2" t="s">
        <v>3</v>
      </c>
      <c r="C49" s="2" t="s">
        <v>6</v>
      </c>
      <c r="F49" s="4" t="s">
        <v>28</v>
      </c>
      <c r="G49" s="4" t="s">
        <v>152</v>
      </c>
      <c r="H49">
        <v>20</v>
      </c>
      <c r="I49" s="6">
        <v>8.1999999999999993</v>
      </c>
      <c r="J49" s="6">
        <v>2.2999999999999998</v>
      </c>
      <c r="K49" s="6">
        <v>9.9</v>
      </c>
      <c r="L49" s="6">
        <v>5.2</v>
      </c>
      <c r="M49" s="4"/>
      <c r="N49" s="9">
        <f t="shared" si="22"/>
        <v>1.7000000000000011</v>
      </c>
      <c r="O49" s="4">
        <v>0.15</v>
      </c>
      <c r="P49" s="4" t="s">
        <v>167</v>
      </c>
      <c r="Q49" s="13">
        <f t="shared" si="23"/>
        <v>0.45333333333333364</v>
      </c>
      <c r="R49" s="21">
        <f t="shared" si="24"/>
        <v>0.44432671081677733</v>
      </c>
      <c r="S49" s="4"/>
      <c r="T49" s="4"/>
      <c r="U49" s="4"/>
      <c r="V49" s="4"/>
      <c r="W49" s="4"/>
      <c r="X49" s="4"/>
      <c r="Y49" s="4"/>
      <c r="Z49" s="4"/>
      <c r="AA49" s="13"/>
      <c r="AB49" s="13"/>
      <c r="AC49" s="13"/>
    </row>
    <row r="50" spans="1:30" ht="15" customHeight="1" x14ac:dyDescent="0.25">
      <c r="A50" s="2" t="s">
        <v>3</v>
      </c>
      <c r="C50" s="2" t="s">
        <v>6</v>
      </c>
      <c r="F50" s="4" t="s">
        <v>29</v>
      </c>
      <c r="G50" s="4" t="s">
        <v>152</v>
      </c>
      <c r="H50">
        <v>20</v>
      </c>
      <c r="I50" s="6">
        <v>13.5</v>
      </c>
      <c r="J50" s="6">
        <v>3.1</v>
      </c>
      <c r="K50" s="6">
        <v>15.8</v>
      </c>
      <c r="L50" s="6">
        <v>6.1</v>
      </c>
      <c r="M50" s="4"/>
      <c r="N50" s="9">
        <f t="shared" si="22"/>
        <v>2.3000000000000007</v>
      </c>
      <c r="O50" s="4">
        <v>0.04</v>
      </c>
      <c r="P50" s="4" t="s">
        <v>167</v>
      </c>
      <c r="Q50" s="33">
        <f t="shared" si="23"/>
        <v>0.50000000000000022</v>
      </c>
      <c r="R50" s="21">
        <f t="shared" si="24"/>
        <v>0.49006622516556314</v>
      </c>
      <c r="S50" s="4"/>
      <c r="T50" s="4"/>
      <c r="U50" s="4"/>
      <c r="V50" s="4"/>
      <c r="W50" s="4"/>
      <c r="X50" s="4"/>
      <c r="Y50" s="4"/>
      <c r="Z50" s="4"/>
      <c r="AA50" s="13"/>
      <c r="AB50" s="13"/>
      <c r="AC50" s="13"/>
    </row>
    <row r="51" spans="1:30" ht="15" customHeight="1" x14ac:dyDescent="0.25">
      <c r="A51" s="2" t="s">
        <v>3</v>
      </c>
      <c r="C51" s="2" t="s">
        <v>6</v>
      </c>
      <c r="F51" s="4" t="s">
        <v>30</v>
      </c>
      <c r="G51" s="4" t="s">
        <v>152</v>
      </c>
      <c r="H51">
        <v>20</v>
      </c>
      <c r="I51" s="6">
        <v>13.5</v>
      </c>
      <c r="J51" s="6">
        <v>2.5</v>
      </c>
      <c r="K51" s="6">
        <v>15.5</v>
      </c>
      <c r="L51" s="6">
        <v>5.9</v>
      </c>
      <c r="M51" s="4"/>
      <c r="N51" s="9">
        <f t="shared" si="22"/>
        <v>2</v>
      </c>
      <c r="O51" s="4">
        <v>0.06</v>
      </c>
      <c r="P51" s="4" t="s">
        <v>167</v>
      </c>
      <c r="Q51" s="33">
        <f t="shared" si="23"/>
        <v>0.47619047619047616</v>
      </c>
      <c r="R51" s="21">
        <f t="shared" si="24"/>
        <v>0.46672973825291703</v>
      </c>
      <c r="S51" s="4"/>
      <c r="T51" s="4"/>
      <c r="U51" s="4"/>
      <c r="V51" s="4"/>
      <c r="W51" s="4"/>
      <c r="X51" s="4"/>
      <c r="Y51" s="4"/>
      <c r="Z51" s="4"/>
      <c r="AA51" s="13"/>
      <c r="AB51" s="13"/>
      <c r="AC51" s="13"/>
    </row>
    <row r="52" spans="1:30" ht="15" customHeight="1" x14ac:dyDescent="0.25">
      <c r="A52" s="2" t="s">
        <v>3</v>
      </c>
      <c r="C52" s="2" t="s">
        <v>6</v>
      </c>
      <c r="F52" s="4" t="s">
        <v>31</v>
      </c>
      <c r="G52" s="4" t="s">
        <v>152</v>
      </c>
      <c r="H52">
        <v>20</v>
      </c>
      <c r="I52" s="6">
        <v>9.1</v>
      </c>
      <c r="J52" s="6">
        <v>1.9</v>
      </c>
      <c r="K52" s="6">
        <v>10.5</v>
      </c>
      <c r="L52" s="6">
        <v>2.8</v>
      </c>
      <c r="M52" s="4"/>
      <c r="N52" s="9">
        <f t="shared" si="22"/>
        <v>1.4000000000000004</v>
      </c>
      <c r="O52" s="4">
        <v>0.03</v>
      </c>
      <c r="P52" s="4" t="s">
        <v>167</v>
      </c>
      <c r="Q52" s="33">
        <f t="shared" si="23"/>
        <v>0.59574468085106402</v>
      </c>
      <c r="R52" s="21">
        <f t="shared" si="24"/>
        <v>0.58390869381428789</v>
      </c>
      <c r="S52" s="4"/>
      <c r="T52" s="4"/>
      <c r="U52" s="4"/>
      <c r="V52" s="4"/>
      <c r="W52" s="4"/>
      <c r="X52" s="4"/>
      <c r="Y52" s="4"/>
      <c r="Z52" s="4"/>
      <c r="AA52" s="13"/>
      <c r="AB52" s="13"/>
      <c r="AC52" s="13"/>
    </row>
    <row r="53" spans="1:30" ht="15" customHeight="1" x14ac:dyDescent="0.25">
      <c r="A53" s="2" t="s">
        <v>3</v>
      </c>
      <c r="C53" s="2" t="s">
        <v>6</v>
      </c>
      <c r="F53" s="4" t="s">
        <v>32</v>
      </c>
      <c r="G53" s="4" t="s">
        <v>152</v>
      </c>
      <c r="H53">
        <v>20</v>
      </c>
      <c r="I53" s="6">
        <v>4.3</v>
      </c>
      <c r="J53" s="6">
        <v>1.6</v>
      </c>
      <c r="K53" s="6">
        <v>5.2</v>
      </c>
      <c r="L53" s="6">
        <v>3</v>
      </c>
      <c r="M53" s="4"/>
      <c r="N53" s="9">
        <f t="shared" si="22"/>
        <v>0.90000000000000036</v>
      </c>
      <c r="O53" s="4">
        <v>7.0000000000000007E-2</v>
      </c>
      <c r="P53" s="4" t="s">
        <v>167</v>
      </c>
      <c r="Q53" s="13">
        <f t="shared" si="23"/>
        <v>0.39130434782608714</v>
      </c>
      <c r="R53" s="21">
        <f t="shared" si="24"/>
        <v>0.38353008926000592</v>
      </c>
      <c r="S53" s="4"/>
      <c r="T53" s="4"/>
      <c r="U53" s="4"/>
      <c r="V53" s="4"/>
      <c r="W53" s="4"/>
      <c r="X53" s="4"/>
      <c r="Y53" s="4"/>
      <c r="Z53" s="4"/>
      <c r="AA53" s="13"/>
      <c r="AB53" s="13"/>
      <c r="AC53" s="13"/>
    </row>
    <row r="54" spans="1:30" ht="15" customHeight="1" x14ac:dyDescent="0.25">
      <c r="A54" s="2" t="s">
        <v>3</v>
      </c>
      <c r="C54" s="2" t="s">
        <v>6</v>
      </c>
      <c r="F54" s="4" t="s">
        <v>33</v>
      </c>
      <c r="G54" s="4" t="s">
        <v>152</v>
      </c>
      <c r="H54">
        <v>20</v>
      </c>
      <c r="I54" s="6">
        <v>4.4000000000000004</v>
      </c>
      <c r="J54" s="6">
        <v>1.1000000000000001</v>
      </c>
      <c r="K54" s="6">
        <v>5.0999999999999996</v>
      </c>
      <c r="L54" s="6">
        <v>1.8</v>
      </c>
      <c r="M54" s="4"/>
      <c r="N54" s="9">
        <f t="shared" si="22"/>
        <v>0.69999999999999929</v>
      </c>
      <c r="O54" s="4">
        <v>0.04</v>
      </c>
      <c r="P54" s="4" t="s">
        <v>167</v>
      </c>
      <c r="Q54" s="33">
        <f t="shared" si="23"/>
        <v>0.48275862068965464</v>
      </c>
      <c r="R54" s="21">
        <f t="shared" si="24"/>
        <v>0.47316738981502576</v>
      </c>
      <c r="S54" s="4"/>
      <c r="T54" s="4"/>
      <c r="U54" s="4"/>
      <c r="V54" s="4"/>
      <c r="W54" s="4"/>
      <c r="X54" s="4"/>
      <c r="Y54" s="4"/>
      <c r="Z54" s="4"/>
      <c r="AA54" s="13"/>
      <c r="AB54" s="13"/>
      <c r="AC54" s="13"/>
    </row>
    <row r="55" spans="1:30" ht="15" customHeight="1" x14ac:dyDescent="0.25">
      <c r="A55" s="2" t="s">
        <v>3</v>
      </c>
      <c r="C55" s="2" t="s">
        <v>6</v>
      </c>
      <c r="F55" s="4" t="s">
        <v>34</v>
      </c>
      <c r="G55" s="4" t="s">
        <v>152</v>
      </c>
      <c r="H55">
        <v>20</v>
      </c>
      <c r="I55" s="6">
        <v>6.6</v>
      </c>
      <c r="J55" s="6">
        <v>2.2000000000000002</v>
      </c>
      <c r="K55" s="6">
        <v>7.6</v>
      </c>
      <c r="L55" s="6">
        <v>3.4</v>
      </c>
      <c r="M55" s="4"/>
      <c r="N55" s="9">
        <f t="shared" si="22"/>
        <v>1</v>
      </c>
      <c r="O55" s="4">
        <v>0.17</v>
      </c>
      <c r="P55" s="4" t="s">
        <v>167</v>
      </c>
      <c r="Q55" s="13">
        <f t="shared" si="23"/>
        <v>0.35714285714285715</v>
      </c>
      <c r="R55" s="21">
        <f t="shared" si="24"/>
        <v>0.35004730368968778</v>
      </c>
      <c r="S55" s="4"/>
      <c r="T55" s="4"/>
      <c r="U55" s="4"/>
      <c r="V55" s="4"/>
      <c r="W55" s="4"/>
      <c r="X55" s="4"/>
      <c r="Y55" s="4"/>
      <c r="Z55" s="4"/>
      <c r="AA55" s="13"/>
      <c r="AB55" s="13"/>
      <c r="AC55" s="13"/>
    </row>
    <row r="56" spans="1:30" ht="15" customHeight="1" x14ac:dyDescent="0.25">
      <c r="A56" s="2" t="s">
        <v>3</v>
      </c>
      <c r="C56" s="2" t="s">
        <v>6</v>
      </c>
      <c r="F56" s="4" t="s">
        <v>35</v>
      </c>
      <c r="G56" s="4" t="s">
        <v>152</v>
      </c>
      <c r="H56">
        <v>20</v>
      </c>
      <c r="I56" s="6">
        <v>2.6</v>
      </c>
      <c r="J56" s="6">
        <v>1.1000000000000001</v>
      </c>
      <c r="K56" s="6">
        <v>3.3</v>
      </c>
      <c r="L56" s="6">
        <v>2</v>
      </c>
      <c r="M56" s="4"/>
      <c r="N56" s="9">
        <f t="shared" si="22"/>
        <v>0.69999999999999973</v>
      </c>
      <c r="O56" s="4">
        <v>0.12</v>
      </c>
      <c r="P56" s="4" t="s">
        <v>167</v>
      </c>
      <c r="Q56" s="13">
        <f t="shared" si="23"/>
        <v>0.45161290322580627</v>
      </c>
      <c r="R56" s="21">
        <f t="shared" si="24"/>
        <v>0.44264046143986313</v>
      </c>
      <c r="S56" s="4"/>
      <c r="T56" s="4"/>
      <c r="U56" s="4"/>
      <c r="V56" s="4"/>
      <c r="W56" s="4"/>
      <c r="X56" s="4"/>
      <c r="Y56" s="4"/>
      <c r="Z56" s="4"/>
      <c r="AA56" s="13"/>
      <c r="AB56" s="13"/>
      <c r="AC56" s="13"/>
    </row>
    <row r="57" spans="1:30" s="24" customFormat="1" ht="15" customHeight="1" x14ac:dyDescent="0.25">
      <c r="A57" s="23" t="s">
        <v>3</v>
      </c>
      <c r="B57" s="23"/>
      <c r="C57" s="23" t="s">
        <v>6</v>
      </c>
      <c r="D57" s="23"/>
      <c r="E57" s="23"/>
      <c r="F57" s="34" t="s">
        <v>22</v>
      </c>
      <c r="G57" s="25" t="s">
        <v>153</v>
      </c>
      <c r="H57" s="24">
        <v>20</v>
      </c>
      <c r="I57" s="30">
        <v>0.33</v>
      </c>
      <c r="J57" s="30">
        <v>0.02</v>
      </c>
      <c r="K57" s="24">
        <v>0.33</v>
      </c>
      <c r="L57" s="30">
        <v>0.04</v>
      </c>
      <c r="M57" s="25"/>
      <c r="N57" s="11">
        <f t="shared" si="22"/>
        <v>0</v>
      </c>
      <c r="O57" s="25">
        <v>0.25</v>
      </c>
      <c r="P57" s="4" t="s">
        <v>167</v>
      </c>
      <c r="Q57" s="27">
        <f t="shared" si="23"/>
        <v>0</v>
      </c>
      <c r="R57" s="28">
        <f t="shared" si="24"/>
        <v>0</v>
      </c>
      <c r="S57" s="25"/>
      <c r="T57" s="25"/>
      <c r="U57" s="25"/>
      <c r="V57" s="25"/>
      <c r="W57" s="25"/>
      <c r="X57" s="25"/>
      <c r="Y57" s="25"/>
      <c r="Z57" s="25"/>
      <c r="AA57" s="27"/>
      <c r="AB57" s="27"/>
      <c r="AC57" s="27"/>
      <c r="AD57" s="30"/>
    </row>
    <row r="58" spans="1:30" s="24" customFormat="1" ht="15" customHeight="1" x14ac:dyDescent="0.25">
      <c r="A58" s="23" t="s">
        <v>3</v>
      </c>
      <c r="B58" s="23"/>
      <c r="C58" s="23" t="s">
        <v>6</v>
      </c>
      <c r="D58" s="23"/>
      <c r="E58" s="23"/>
      <c r="F58" s="34" t="s">
        <v>25</v>
      </c>
      <c r="G58" s="25" t="s">
        <v>148</v>
      </c>
      <c r="H58" s="24">
        <v>20</v>
      </c>
      <c r="I58" s="30">
        <v>3.72</v>
      </c>
      <c r="J58" s="30">
        <v>6.8</v>
      </c>
      <c r="K58" s="24">
        <v>3.65</v>
      </c>
      <c r="L58" s="30">
        <v>9.8000000000000007</v>
      </c>
      <c r="M58" s="25"/>
      <c r="N58" s="11">
        <f t="shared" si="22"/>
        <v>-7.0000000000000284E-2</v>
      </c>
      <c r="O58" s="25">
        <v>0.95</v>
      </c>
      <c r="P58" s="4" t="s">
        <v>167</v>
      </c>
      <c r="Q58" s="27">
        <f t="shared" si="23"/>
        <v>-8.4337349397590692E-3</v>
      </c>
      <c r="R58" s="28">
        <f t="shared" si="24"/>
        <v>-8.2661772919492872E-3</v>
      </c>
      <c r="S58" s="25"/>
      <c r="T58" s="25"/>
      <c r="U58" s="25"/>
      <c r="V58" s="25"/>
      <c r="W58" s="25"/>
      <c r="X58" s="25"/>
      <c r="Y58" s="25"/>
      <c r="Z58" s="25"/>
      <c r="AA58" s="27"/>
      <c r="AB58" s="27"/>
      <c r="AC58" s="27"/>
      <c r="AD58" s="30"/>
    </row>
    <row r="59" spans="1:30" ht="15" customHeight="1" x14ac:dyDescent="0.25">
      <c r="A59" s="2" t="s">
        <v>3</v>
      </c>
      <c r="C59" s="2" t="s">
        <v>6</v>
      </c>
      <c r="F59" s="4" t="s">
        <v>36</v>
      </c>
      <c r="G59" s="4" t="s">
        <v>154</v>
      </c>
      <c r="H59">
        <v>20</v>
      </c>
      <c r="I59" s="6">
        <v>166.5</v>
      </c>
      <c r="J59" s="6">
        <v>14.3</v>
      </c>
      <c r="K59" s="6">
        <v>161.9</v>
      </c>
      <c r="L59" s="6">
        <v>13.1</v>
      </c>
      <c r="M59" s="4"/>
      <c r="N59" s="9">
        <f t="shared" si="22"/>
        <v>-4.5999999999999943</v>
      </c>
      <c r="O59" s="4">
        <v>0.01</v>
      </c>
      <c r="P59" s="4" t="s">
        <v>167</v>
      </c>
      <c r="Q59" s="33">
        <f t="shared" si="23"/>
        <v>-0.33576642335766382</v>
      </c>
      <c r="R59" s="21">
        <f t="shared" si="24"/>
        <v>-0.32909556726446521</v>
      </c>
      <c r="S59" s="4"/>
      <c r="T59" s="4"/>
      <c r="U59" s="4"/>
      <c r="V59" s="4"/>
      <c r="W59" s="4"/>
      <c r="X59" s="4"/>
      <c r="Y59" s="4"/>
      <c r="Z59" s="4"/>
      <c r="AA59" s="13"/>
      <c r="AB59" s="13"/>
      <c r="AC59" s="13"/>
    </row>
    <row r="60" spans="1:30" ht="15" customHeight="1" x14ac:dyDescent="0.25">
      <c r="A60" s="2" t="s">
        <v>3</v>
      </c>
      <c r="C60" s="2" t="s">
        <v>6</v>
      </c>
      <c r="F60" s="4" t="s">
        <v>134</v>
      </c>
      <c r="G60" s="4" t="s">
        <v>155</v>
      </c>
      <c r="H60">
        <v>20</v>
      </c>
      <c r="I60">
        <v>23.2</v>
      </c>
      <c r="J60">
        <v>8.1</v>
      </c>
      <c r="K60">
        <v>25.2</v>
      </c>
      <c r="L60">
        <v>7.9</v>
      </c>
      <c r="M60" s="4"/>
      <c r="N60" s="9">
        <f t="shared" si="22"/>
        <v>2</v>
      </c>
      <c r="O60">
        <v>0.02</v>
      </c>
      <c r="P60" s="4" t="s">
        <v>167</v>
      </c>
      <c r="Q60" s="33">
        <f t="shared" si="23"/>
        <v>0.25</v>
      </c>
      <c r="R60" s="21">
        <f t="shared" si="24"/>
        <v>0.24503311258278146</v>
      </c>
      <c r="S60" s="4"/>
      <c r="T60" s="4"/>
      <c r="U60" s="4"/>
      <c r="V60" s="4"/>
      <c r="W60" s="4"/>
      <c r="X60" s="4"/>
      <c r="Y60" s="4"/>
      <c r="Z60" s="4"/>
      <c r="AA60" s="13"/>
      <c r="AB60" s="13"/>
      <c r="AC60" s="13"/>
    </row>
    <row r="61" spans="1:30" ht="15" customHeight="1" x14ac:dyDescent="0.25">
      <c r="A61" s="2" t="s">
        <v>8</v>
      </c>
      <c r="B61" s="2" t="s">
        <v>4</v>
      </c>
      <c r="C61" s="2" t="s">
        <v>6</v>
      </c>
      <c r="D61" s="2" t="s">
        <v>191</v>
      </c>
      <c r="E61" s="2" t="s">
        <v>78</v>
      </c>
      <c r="F61" s="4"/>
      <c r="M61" s="4"/>
      <c r="N61" s="10"/>
      <c r="O61" s="4"/>
      <c r="P61" s="4"/>
      <c r="Q61" s="13"/>
      <c r="R61" s="13"/>
      <c r="S61" s="4"/>
      <c r="T61" s="4"/>
      <c r="U61" s="4"/>
      <c r="V61" s="4"/>
      <c r="W61" s="4"/>
      <c r="X61" s="4"/>
      <c r="Y61" s="4"/>
      <c r="Z61" s="4"/>
      <c r="AA61" s="13"/>
      <c r="AB61" s="13"/>
      <c r="AC61" s="13"/>
    </row>
    <row r="62" spans="1:30" ht="15" customHeight="1" x14ac:dyDescent="0.25">
      <c r="A62" s="2" t="s">
        <v>8</v>
      </c>
      <c r="C62" s="2" t="s">
        <v>6</v>
      </c>
      <c r="F62" s="4" t="s">
        <v>37</v>
      </c>
      <c r="G62" s="4" t="s">
        <v>156</v>
      </c>
      <c r="H62">
        <v>42</v>
      </c>
      <c r="I62" s="6">
        <v>45.7</v>
      </c>
      <c r="J62" s="6">
        <v>6</v>
      </c>
      <c r="K62" s="6">
        <v>48.2</v>
      </c>
      <c r="L62" s="6">
        <v>5.3</v>
      </c>
      <c r="M62" s="4"/>
      <c r="N62" s="9">
        <f>K62-I62</f>
        <v>2.5</v>
      </c>
      <c r="O62" s="4" t="s">
        <v>9</v>
      </c>
      <c r="P62" s="4" t="s">
        <v>167</v>
      </c>
      <c r="Q62" s="33">
        <f>N62/((J62+L62)/2)</f>
        <v>0.44247787610619466</v>
      </c>
      <c r="R62" s="21">
        <f>Q62*(1-(3/(4*(H62+H62)-9)))</f>
        <v>0.43841844605017455</v>
      </c>
      <c r="S62" s="4"/>
      <c r="T62" s="4"/>
      <c r="U62" s="4"/>
      <c r="V62" s="4"/>
      <c r="W62" s="4"/>
      <c r="X62" s="4"/>
      <c r="Y62" s="4"/>
      <c r="Z62" s="4"/>
      <c r="AA62" s="13"/>
      <c r="AB62" s="13"/>
      <c r="AC62" s="13"/>
    </row>
    <row r="63" spans="1:30" s="24" customFormat="1" ht="15" customHeight="1" x14ac:dyDescent="0.25">
      <c r="A63" s="23" t="s">
        <v>8</v>
      </c>
      <c r="B63" s="23"/>
      <c r="C63" s="23" t="s">
        <v>6</v>
      </c>
      <c r="D63" s="23"/>
      <c r="E63" s="23"/>
      <c r="F63" s="34" t="s">
        <v>39</v>
      </c>
      <c r="G63" s="25" t="s">
        <v>156</v>
      </c>
      <c r="H63" s="24">
        <v>42</v>
      </c>
      <c r="I63" s="26">
        <v>57.8</v>
      </c>
      <c r="J63" s="26">
        <v>7.4</v>
      </c>
      <c r="K63" s="26">
        <v>61.6</v>
      </c>
      <c r="L63" s="26">
        <v>6.6</v>
      </c>
      <c r="M63" s="25"/>
      <c r="N63" s="9">
        <f>K63-I63</f>
        <v>3.8000000000000043</v>
      </c>
      <c r="O63" s="25" t="s">
        <v>9</v>
      </c>
      <c r="P63" s="4" t="s">
        <v>167</v>
      </c>
      <c r="Q63" s="31">
        <f>N63/((J63+L63)/2)</f>
        <v>0.54285714285714348</v>
      </c>
      <c r="R63" s="28">
        <f>Q63*(1-(3/(4*(H63+H63)-9)))</f>
        <v>0.53787680209698618</v>
      </c>
      <c r="S63" s="25"/>
      <c r="T63" s="25"/>
      <c r="U63" s="25"/>
      <c r="V63" s="25"/>
      <c r="W63" s="25"/>
      <c r="X63" s="25"/>
      <c r="Y63" s="25"/>
      <c r="Z63" s="25"/>
      <c r="AA63" s="27"/>
      <c r="AB63" s="27"/>
      <c r="AC63" s="27"/>
      <c r="AD63" s="30"/>
    </row>
    <row r="64" spans="1:30" ht="15" customHeight="1" x14ac:dyDescent="0.25">
      <c r="A64" s="2" t="s">
        <v>8</v>
      </c>
      <c r="C64" s="2" t="s">
        <v>6</v>
      </c>
      <c r="F64" s="4" t="s">
        <v>38</v>
      </c>
      <c r="G64" s="4" t="s">
        <v>156</v>
      </c>
      <c r="H64">
        <v>42</v>
      </c>
      <c r="I64" s="6">
        <v>71.2</v>
      </c>
      <c r="J64" s="6">
        <v>9.1999999999999993</v>
      </c>
      <c r="K64" s="6">
        <v>75.400000000000006</v>
      </c>
      <c r="L64" s="6">
        <v>8.8000000000000007</v>
      </c>
      <c r="M64" s="4"/>
      <c r="N64" s="9">
        <f>K64-I64</f>
        <v>4.2000000000000028</v>
      </c>
      <c r="O64" s="4" t="s">
        <v>9</v>
      </c>
      <c r="P64" s="4" t="s">
        <v>167</v>
      </c>
      <c r="Q64" s="33">
        <f>N64/((J64+L64)/2)</f>
        <v>0.46666666666666701</v>
      </c>
      <c r="R64" s="21">
        <f>Q64*(1-(3/(4*(H64+H64)-9)))</f>
        <v>0.46238532110091779</v>
      </c>
      <c r="S64" s="4"/>
      <c r="T64" s="4"/>
      <c r="U64" s="4"/>
      <c r="V64" s="4"/>
      <c r="W64" s="4"/>
      <c r="X64" s="4"/>
      <c r="Y64" s="4"/>
      <c r="Z64" s="4"/>
      <c r="AA64" s="13"/>
      <c r="AB64" s="13"/>
      <c r="AC64" s="13"/>
    </row>
    <row r="65" spans="1:30" ht="15" customHeight="1" x14ac:dyDescent="0.25">
      <c r="A65" s="2" t="s">
        <v>119</v>
      </c>
      <c r="C65" s="2" t="s">
        <v>6</v>
      </c>
      <c r="D65" s="2" t="s">
        <v>186</v>
      </c>
      <c r="E65" s="2" t="s">
        <v>81</v>
      </c>
      <c r="F65" s="4"/>
      <c r="M65" s="14"/>
      <c r="N65" s="9"/>
      <c r="O65" s="14"/>
      <c r="P65" s="14"/>
      <c r="Q65" s="13"/>
      <c r="R65" s="13"/>
      <c r="S65" s="14"/>
      <c r="T65" s="14"/>
      <c r="U65" s="14"/>
      <c r="V65" s="14"/>
      <c r="W65" s="14"/>
      <c r="X65" s="14"/>
      <c r="Y65" s="14"/>
      <c r="Z65" s="14"/>
      <c r="AA65" s="13"/>
      <c r="AB65" s="13"/>
      <c r="AC65" s="13"/>
    </row>
    <row r="66" spans="1:30" ht="15" customHeight="1" x14ac:dyDescent="0.25">
      <c r="A66" s="2" t="s">
        <v>119</v>
      </c>
      <c r="C66" s="2" t="s">
        <v>6</v>
      </c>
      <c r="F66" s="22" t="s">
        <v>127</v>
      </c>
      <c r="G66" s="22" t="s">
        <v>157</v>
      </c>
      <c r="H66">
        <v>20</v>
      </c>
      <c r="I66" s="5">
        <v>61.27</v>
      </c>
      <c r="J66" s="6">
        <v>3.6</v>
      </c>
      <c r="K66" s="5">
        <v>66.489999999999995</v>
      </c>
      <c r="L66" s="6">
        <v>3.4</v>
      </c>
      <c r="N66" s="9">
        <f t="shared" ref="N66:N72" si="25">K66-I66</f>
        <v>5.2199999999999918</v>
      </c>
      <c r="O66" t="s">
        <v>133</v>
      </c>
      <c r="P66" s="4" t="s">
        <v>167</v>
      </c>
      <c r="Q66" s="33">
        <f t="shared" ref="Q66:Q72" si="26">N66/((J66+L66)/2)</f>
        <v>1.4914285714285691</v>
      </c>
      <c r="R66" s="21">
        <f t="shared" ref="R66:R72" si="27">Q66*(1-(3/(4*(H66+H66)-9)))</f>
        <v>1.461797540208134</v>
      </c>
      <c r="AA66" s="13"/>
      <c r="AB66" s="13"/>
      <c r="AC66" s="13"/>
    </row>
    <row r="67" spans="1:30" ht="15" customHeight="1" x14ac:dyDescent="0.25">
      <c r="A67" s="2" t="s">
        <v>119</v>
      </c>
      <c r="C67" s="2" t="s">
        <v>6</v>
      </c>
      <c r="F67" s="4" t="s">
        <v>128</v>
      </c>
      <c r="G67" s="4" t="s">
        <v>157</v>
      </c>
      <c r="H67">
        <v>20</v>
      </c>
      <c r="I67" s="5">
        <v>62.2</v>
      </c>
      <c r="J67" s="6">
        <v>5.2</v>
      </c>
      <c r="K67" s="5">
        <v>66.900000000000006</v>
      </c>
      <c r="L67" s="6">
        <v>5.0999999999999996</v>
      </c>
      <c r="N67" s="9">
        <f t="shared" si="25"/>
        <v>4.7000000000000028</v>
      </c>
      <c r="O67" t="s">
        <v>133</v>
      </c>
      <c r="P67" s="4" t="s">
        <v>167</v>
      </c>
      <c r="Q67" s="33">
        <f t="shared" si="26"/>
        <v>0.91262135922330145</v>
      </c>
      <c r="R67" s="21">
        <f t="shared" si="27"/>
        <v>0.89448980904005704</v>
      </c>
      <c r="AA67" s="13"/>
      <c r="AB67" s="13"/>
      <c r="AC67" s="13"/>
    </row>
    <row r="68" spans="1:30" ht="15" customHeight="1" x14ac:dyDescent="0.25">
      <c r="A68" s="2" t="s">
        <v>119</v>
      </c>
      <c r="C68" s="2" t="s">
        <v>6</v>
      </c>
      <c r="F68" s="35" t="s">
        <v>129</v>
      </c>
      <c r="G68" s="4" t="s">
        <v>157</v>
      </c>
      <c r="H68">
        <v>20</v>
      </c>
      <c r="I68" s="5">
        <v>62.19</v>
      </c>
      <c r="J68" s="6">
        <v>5.5</v>
      </c>
      <c r="K68" s="5">
        <v>66.8</v>
      </c>
      <c r="L68" s="6">
        <v>5.13</v>
      </c>
      <c r="N68" s="9">
        <f t="shared" si="25"/>
        <v>4.6099999999999994</v>
      </c>
      <c r="O68" t="s">
        <v>133</v>
      </c>
      <c r="P68" s="4" t="s">
        <v>167</v>
      </c>
      <c r="Q68" s="33">
        <f t="shared" si="26"/>
        <v>0.8673565380997178</v>
      </c>
      <c r="R68" s="21">
        <f t="shared" si="27"/>
        <v>0.85012428899839887</v>
      </c>
      <c r="AA68" s="13"/>
      <c r="AB68" s="13"/>
      <c r="AC68" s="13"/>
    </row>
    <row r="69" spans="1:30" ht="15" customHeight="1" x14ac:dyDescent="0.25">
      <c r="A69" s="2" t="s">
        <v>119</v>
      </c>
      <c r="C69" s="2" t="s">
        <v>6</v>
      </c>
      <c r="F69" s="22" t="s">
        <v>130</v>
      </c>
      <c r="G69" s="22" t="s">
        <v>157</v>
      </c>
      <c r="H69">
        <v>20</v>
      </c>
      <c r="I69" s="5">
        <v>61.47</v>
      </c>
      <c r="J69" s="6">
        <v>5.2</v>
      </c>
      <c r="K69" s="5">
        <v>65.64</v>
      </c>
      <c r="L69" s="6">
        <v>5</v>
      </c>
      <c r="N69" s="9">
        <f t="shared" si="25"/>
        <v>4.1700000000000017</v>
      </c>
      <c r="O69" t="s">
        <v>133</v>
      </c>
      <c r="P69" s="4" t="s">
        <v>167</v>
      </c>
      <c r="Q69" s="33">
        <f t="shared" si="26"/>
        <v>0.81764705882352984</v>
      </c>
      <c r="R69" s="21">
        <f t="shared" si="27"/>
        <v>0.80140241527074452</v>
      </c>
      <c r="AA69" s="13"/>
      <c r="AB69" s="13"/>
      <c r="AC69" s="13"/>
    </row>
    <row r="70" spans="1:30" ht="15" customHeight="1" x14ac:dyDescent="0.25">
      <c r="A70" s="2" t="s">
        <v>119</v>
      </c>
      <c r="C70" s="2" t="s">
        <v>6</v>
      </c>
      <c r="F70" s="4" t="s">
        <v>131</v>
      </c>
      <c r="G70" s="4" t="s">
        <v>157</v>
      </c>
      <c r="H70">
        <v>20</v>
      </c>
      <c r="I70" s="5">
        <v>60.62</v>
      </c>
      <c r="J70" s="6">
        <v>5</v>
      </c>
      <c r="K70" s="5">
        <v>65.08</v>
      </c>
      <c r="L70" s="6">
        <v>5</v>
      </c>
      <c r="N70" s="9">
        <f t="shared" si="25"/>
        <v>4.4600000000000009</v>
      </c>
      <c r="O70" t="s">
        <v>133</v>
      </c>
      <c r="P70" s="4" t="s">
        <v>167</v>
      </c>
      <c r="Q70" s="33">
        <f t="shared" si="26"/>
        <v>0.89200000000000013</v>
      </c>
      <c r="R70" s="21">
        <f t="shared" si="27"/>
        <v>0.87427814569536433</v>
      </c>
      <c r="AA70" s="13"/>
      <c r="AB70" s="13"/>
      <c r="AC70" s="13"/>
    </row>
    <row r="71" spans="1:30" ht="15" customHeight="1" x14ac:dyDescent="0.25">
      <c r="A71" s="2" t="s">
        <v>119</v>
      </c>
      <c r="C71" s="2" t="s">
        <v>6</v>
      </c>
      <c r="F71" s="4" t="s">
        <v>132</v>
      </c>
      <c r="G71" s="4" t="s">
        <v>157</v>
      </c>
      <c r="H71">
        <v>20</v>
      </c>
      <c r="I71" s="5">
        <v>61.1</v>
      </c>
      <c r="J71" s="6">
        <v>5.2</v>
      </c>
      <c r="K71" s="5">
        <v>65.099999999999994</v>
      </c>
      <c r="L71" s="6">
        <v>5.08</v>
      </c>
      <c r="N71" s="9">
        <f t="shared" si="25"/>
        <v>3.9999999999999929</v>
      </c>
      <c r="O71" t="s">
        <v>133</v>
      </c>
      <c r="P71" s="4" t="s">
        <v>167</v>
      </c>
      <c r="Q71" s="33">
        <f t="shared" si="26"/>
        <v>0.77821011673151608</v>
      </c>
      <c r="R71" s="21">
        <f t="shared" si="27"/>
        <v>0.76274898858453233</v>
      </c>
      <c r="AA71" s="13"/>
      <c r="AB71" s="13"/>
      <c r="AC71" s="13"/>
    </row>
    <row r="72" spans="1:30" ht="16.8" customHeight="1" x14ac:dyDescent="0.25">
      <c r="A72" s="2" t="s">
        <v>208</v>
      </c>
      <c r="C72" s="2" t="s">
        <v>6</v>
      </c>
      <c r="D72" s="2" t="s">
        <v>212</v>
      </c>
      <c r="E72" s="2" t="s">
        <v>81</v>
      </c>
      <c r="F72" s="3" t="s">
        <v>213</v>
      </c>
      <c r="G72" s="3" t="s">
        <v>157</v>
      </c>
      <c r="H72">
        <v>14</v>
      </c>
      <c r="I72" s="5">
        <v>97</v>
      </c>
      <c r="J72" s="6">
        <f>2*SQRT(H72)</f>
        <v>7.4833147735478827</v>
      </c>
      <c r="K72" s="5">
        <v>96</v>
      </c>
      <c r="L72" s="6">
        <f>2*SQRT(H72)</f>
        <v>7.4833147735478827</v>
      </c>
      <c r="N72" s="9">
        <f t="shared" si="25"/>
        <v>-1</v>
      </c>
      <c r="O72" t="s">
        <v>166</v>
      </c>
      <c r="P72" s="4" t="s">
        <v>167</v>
      </c>
      <c r="Q72" s="21">
        <f t="shared" si="26"/>
        <v>-0.1336306209562122</v>
      </c>
      <c r="R72" s="5">
        <f t="shared" si="27"/>
        <v>-0.12973846694777882</v>
      </c>
    </row>
    <row r="79" spans="1:30" x14ac:dyDescent="0.25">
      <c r="E79"/>
      <c r="F79" s="4"/>
      <c r="G79"/>
      <c r="H79" s="5"/>
      <c r="J79"/>
      <c r="P79" s="5"/>
      <c r="R79"/>
      <c r="Z79" s="5"/>
      <c r="AD79"/>
    </row>
  </sheetData>
  <dataConsolidate/>
  <mergeCells count="1">
    <mergeCell ref="D2:G2"/>
  </mergeCells>
  <pageMargins left="0.7" right="0.7" top="0.75" bottom="0.75" header="0.3" footer="0.3"/>
  <pageSetup paperSize="9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topLeftCell="A10" zoomScale="90" zoomScaleNormal="90" workbookViewId="0">
      <pane xSplit="2" topLeftCell="P1" activePane="topRight" state="frozen"/>
      <selection pane="topRight" activeCell="X32" sqref="X32:AC32"/>
    </sheetView>
  </sheetViews>
  <sheetFormatPr defaultRowHeight="13.2" x14ac:dyDescent="0.25"/>
  <cols>
    <col min="1" max="1" width="15" bestFit="1" customWidth="1"/>
    <col min="2" max="2" width="10.33203125" customWidth="1"/>
    <col min="3" max="29" width="11.33203125" customWidth="1"/>
    <col min="31" max="32" width="0" hidden="1" customWidth="1"/>
  </cols>
  <sheetData>
    <row r="1" spans="1:32" s="2" customFormat="1" ht="290.39999999999998" x14ac:dyDescent="0.25">
      <c r="A1" s="2" t="s">
        <v>93</v>
      </c>
      <c r="B1" s="2" t="s">
        <v>92</v>
      </c>
      <c r="C1" s="17" t="s">
        <v>94</v>
      </c>
      <c r="D1" s="17" t="s">
        <v>95</v>
      </c>
      <c r="E1" s="17" t="s">
        <v>96</v>
      </c>
      <c r="F1" s="17" t="s">
        <v>97</v>
      </c>
      <c r="G1" s="17" t="s">
        <v>98</v>
      </c>
      <c r="H1" s="17" t="s">
        <v>99</v>
      </c>
      <c r="I1" s="17" t="s">
        <v>100</v>
      </c>
      <c r="J1" s="17" t="s">
        <v>101</v>
      </c>
      <c r="K1" s="17" t="s">
        <v>102</v>
      </c>
      <c r="L1" s="17" t="s">
        <v>103</v>
      </c>
      <c r="M1" s="17" t="s">
        <v>118</v>
      </c>
      <c r="N1" s="18" t="s">
        <v>104</v>
      </c>
      <c r="O1" s="18" t="s">
        <v>105</v>
      </c>
      <c r="P1" s="18" t="s">
        <v>106</v>
      </c>
      <c r="Q1" s="19" t="s">
        <v>107</v>
      </c>
      <c r="R1" s="19" t="s">
        <v>108</v>
      </c>
      <c r="S1" s="19" t="s">
        <v>210</v>
      </c>
      <c r="T1" s="19" t="s">
        <v>109</v>
      </c>
      <c r="U1" s="19" t="s">
        <v>110</v>
      </c>
      <c r="V1" s="19" t="s">
        <v>111</v>
      </c>
      <c r="W1" s="19" t="s">
        <v>112</v>
      </c>
      <c r="X1" s="19" t="s">
        <v>113</v>
      </c>
      <c r="Y1" s="19" t="s">
        <v>114</v>
      </c>
      <c r="Z1" s="19" t="s">
        <v>115</v>
      </c>
      <c r="AA1" s="19" t="s">
        <v>116</v>
      </c>
      <c r="AB1" s="19" t="s">
        <v>117</v>
      </c>
      <c r="AC1" s="19" t="s">
        <v>211</v>
      </c>
    </row>
    <row r="2" spans="1:32" x14ac:dyDescent="0.25">
      <c r="A2" t="s">
        <v>74</v>
      </c>
      <c r="B2" t="s">
        <v>164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0</v>
      </c>
      <c r="K2">
        <v>1</v>
      </c>
      <c r="L2">
        <v>1</v>
      </c>
      <c r="M2">
        <v>1</v>
      </c>
      <c r="N2">
        <v>0</v>
      </c>
      <c r="O2">
        <v>1</v>
      </c>
      <c r="P2">
        <v>1</v>
      </c>
      <c r="Q2">
        <v>0</v>
      </c>
      <c r="R2">
        <v>1</v>
      </c>
      <c r="S2">
        <v>1</v>
      </c>
      <c r="T2">
        <v>1</v>
      </c>
      <c r="U2">
        <v>1</v>
      </c>
      <c r="V2" t="s">
        <v>85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</row>
    <row r="3" spans="1:32" ht="14.4" customHeight="1" x14ac:dyDescent="0.25">
      <c r="A3" t="s">
        <v>74</v>
      </c>
      <c r="B3" t="s">
        <v>165</v>
      </c>
      <c r="C3">
        <v>0</v>
      </c>
      <c r="D3">
        <v>1</v>
      </c>
      <c r="E3">
        <v>0</v>
      </c>
      <c r="F3">
        <v>0</v>
      </c>
      <c r="G3">
        <v>1</v>
      </c>
      <c r="H3">
        <v>1</v>
      </c>
      <c r="I3">
        <v>1</v>
      </c>
      <c r="J3">
        <v>0</v>
      </c>
      <c r="K3">
        <v>1</v>
      </c>
      <c r="L3">
        <v>1</v>
      </c>
      <c r="M3">
        <v>1</v>
      </c>
      <c r="N3" t="s">
        <v>85</v>
      </c>
      <c r="O3" t="s">
        <v>85</v>
      </c>
      <c r="P3" t="s">
        <v>85</v>
      </c>
      <c r="Q3">
        <v>0</v>
      </c>
      <c r="R3">
        <v>1</v>
      </c>
      <c r="S3">
        <v>1</v>
      </c>
      <c r="T3">
        <v>1</v>
      </c>
      <c r="U3">
        <v>1</v>
      </c>
      <c r="V3" t="s">
        <v>85</v>
      </c>
      <c r="W3">
        <v>1</v>
      </c>
      <c r="X3" t="s">
        <v>85</v>
      </c>
      <c r="Y3" t="s">
        <v>85</v>
      </c>
      <c r="Z3">
        <v>0</v>
      </c>
      <c r="AA3">
        <v>0</v>
      </c>
      <c r="AB3">
        <v>1</v>
      </c>
      <c r="AC3">
        <v>1</v>
      </c>
      <c r="AE3" t="s">
        <v>91</v>
      </c>
      <c r="AF3" s="16" t="s">
        <v>87</v>
      </c>
    </row>
    <row r="4" spans="1:32" x14ac:dyDescent="0.25">
      <c r="A4" t="s">
        <v>74</v>
      </c>
      <c r="B4" t="s">
        <v>86</v>
      </c>
      <c r="C4">
        <v>0</v>
      </c>
      <c r="D4">
        <v>1</v>
      </c>
      <c r="E4">
        <v>0</v>
      </c>
      <c r="F4">
        <v>0</v>
      </c>
      <c r="G4">
        <v>0</v>
      </c>
      <c r="H4">
        <v>1</v>
      </c>
      <c r="I4">
        <v>1</v>
      </c>
      <c r="J4">
        <v>0</v>
      </c>
      <c r="K4">
        <v>1</v>
      </c>
      <c r="L4">
        <v>1</v>
      </c>
      <c r="M4">
        <v>1</v>
      </c>
      <c r="N4" t="s">
        <v>85</v>
      </c>
      <c r="O4" t="s">
        <v>85</v>
      </c>
      <c r="P4" t="s">
        <v>85</v>
      </c>
      <c r="Q4">
        <v>0</v>
      </c>
      <c r="R4">
        <v>1</v>
      </c>
      <c r="S4">
        <v>1</v>
      </c>
      <c r="T4">
        <v>1</v>
      </c>
      <c r="U4">
        <v>1</v>
      </c>
      <c r="V4" t="s">
        <v>85</v>
      </c>
      <c r="W4">
        <v>1</v>
      </c>
      <c r="X4" t="s">
        <v>85</v>
      </c>
      <c r="Y4" t="s">
        <v>85</v>
      </c>
      <c r="Z4">
        <v>0</v>
      </c>
      <c r="AA4">
        <v>0</v>
      </c>
      <c r="AB4">
        <v>1</v>
      </c>
      <c r="AC4">
        <v>1</v>
      </c>
    </row>
    <row r="5" spans="1:32" ht="15" customHeight="1" x14ac:dyDescent="0.25">
      <c r="A5" t="s">
        <v>18</v>
      </c>
      <c r="B5" t="s">
        <v>164</v>
      </c>
      <c r="C5">
        <v>1</v>
      </c>
      <c r="D5" t="s">
        <v>85</v>
      </c>
      <c r="E5">
        <v>1</v>
      </c>
      <c r="F5">
        <v>1</v>
      </c>
      <c r="G5">
        <v>1</v>
      </c>
      <c r="H5">
        <v>1</v>
      </c>
      <c r="I5">
        <v>1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1</v>
      </c>
      <c r="Q5">
        <v>0</v>
      </c>
      <c r="R5">
        <v>0</v>
      </c>
      <c r="S5">
        <v>1</v>
      </c>
      <c r="T5">
        <v>1</v>
      </c>
      <c r="U5">
        <v>1</v>
      </c>
      <c r="V5" t="s">
        <v>85</v>
      </c>
      <c r="W5">
        <v>1</v>
      </c>
      <c r="X5">
        <v>1</v>
      </c>
      <c r="Y5">
        <v>1</v>
      </c>
      <c r="Z5">
        <v>1</v>
      </c>
      <c r="AA5" t="s">
        <v>85</v>
      </c>
      <c r="AB5" t="s">
        <v>85</v>
      </c>
      <c r="AC5">
        <v>1</v>
      </c>
    </row>
    <row r="6" spans="1:32" ht="12" customHeight="1" x14ac:dyDescent="0.25">
      <c r="A6" t="s">
        <v>18</v>
      </c>
      <c r="B6" t="s">
        <v>165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0</v>
      </c>
      <c r="K6">
        <v>1</v>
      </c>
      <c r="L6">
        <v>0</v>
      </c>
      <c r="M6">
        <v>0</v>
      </c>
      <c r="N6" t="s">
        <v>85</v>
      </c>
      <c r="O6" t="s">
        <v>85</v>
      </c>
      <c r="P6" t="s">
        <v>85</v>
      </c>
      <c r="Q6">
        <v>0</v>
      </c>
      <c r="R6">
        <v>0</v>
      </c>
      <c r="S6">
        <v>1</v>
      </c>
      <c r="T6">
        <v>1</v>
      </c>
      <c r="U6">
        <v>1</v>
      </c>
      <c r="V6" t="s">
        <v>85</v>
      </c>
      <c r="W6">
        <v>1</v>
      </c>
      <c r="X6">
        <v>1</v>
      </c>
      <c r="Y6">
        <v>1</v>
      </c>
      <c r="Z6">
        <v>1</v>
      </c>
      <c r="AA6" t="s">
        <v>85</v>
      </c>
      <c r="AB6">
        <v>1</v>
      </c>
      <c r="AC6">
        <v>1</v>
      </c>
    </row>
    <row r="7" spans="1:32" x14ac:dyDescent="0.25">
      <c r="A7" t="s">
        <v>18</v>
      </c>
      <c r="B7" t="s">
        <v>86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0</v>
      </c>
      <c r="K7">
        <v>1</v>
      </c>
      <c r="L7">
        <v>0</v>
      </c>
      <c r="M7">
        <v>0</v>
      </c>
      <c r="N7" t="s">
        <v>85</v>
      </c>
      <c r="O7" t="s">
        <v>85</v>
      </c>
      <c r="P7" t="s">
        <v>85</v>
      </c>
      <c r="Q7">
        <v>0</v>
      </c>
      <c r="R7">
        <v>0</v>
      </c>
      <c r="S7">
        <v>1</v>
      </c>
      <c r="T7">
        <v>1</v>
      </c>
      <c r="U7">
        <v>1</v>
      </c>
      <c r="V7" t="s">
        <v>85</v>
      </c>
      <c r="W7">
        <v>1</v>
      </c>
      <c r="X7">
        <v>1</v>
      </c>
      <c r="Y7">
        <v>1</v>
      </c>
      <c r="Z7">
        <v>1</v>
      </c>
      <c r="AA7" t="s">
        <v>85</v>
      </c>
      <c r="AB7">
        <v>1</v>
      </c>
      <c r="AC7">
        <v>1</v>
      </c>
    </row>
    <row r="8" spans="1:32" ht="16.5" customHeight="1" x14ac:dyDescent="0.25">
      <c r="A8" t="s">
        <v>16</v>
      </c>
      <c r="B8" t="s">
        <v>164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 t="s">
        <v>85</v>
      </c>
      <c r="K8">
        <v>1</v>
      </c>
      <c r="L8">
        <v>1</v>
      </c>
      <c r="M8">
        <v>1</v>
      </c>
      <c r="N8" t="s">
        <v>85</v>
      </c>
      <c r="O8" t="s">
        <v>85</v>
      </c>
      <c r="P8">
        <v>1</v>
      </c>
      <c r="Q8">
        <v>0</v>
      </c>
      <c r="R8">
        <v>1</v>
      </c>
      <c r="S8">
        <v>1</v>
      </c>
      <c r="T8">
        <v>1</v>
      </c>
      <c r="U8" t="s">
        <v>85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 t="s">
        <v>85</v>
      </c>
      <c r="AC8">
        <v>1</v>
      </c>
      <c r="AE8" s="16" t="s">
        <v>90</v>
      </c>
      <c r="AF8" s="16" t="s">
        <v>87</v>
      </c>
    </row>
    <row r="9" spans="1:32" ht="26.4" x14ac:dyDescent="0.25">
      <c r="A9" t="s">
        <v>16</v>
      </c>
      <c r="B9" t="s">
        <v>165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0</v>
      </c>
      <c r="K9">
        <v>1</v>
      </c>
      <c r="L9">
        <v>0</v>
      </c>
      <c r="M9">
        <v>1</v>
      </c>
      <c r="N9" t="s">
        <v>85</v>
      </c>
      <c r="O9" t="s">
        <v>85</v>
      </c>
      <c r="P9">
        <v>0</v>
      </c>
      <c r="Q9">
        <v>0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 t="s">
        <v>85</v>
      </c>
      <c r="AB9">
        <v>1</v>
      </c>
      <c r="AC9">
        <v>1</v>
      </c>
      <c r="AE9" t="s">
        <v>89</v>
      </c>
      <c r="AF9" s="16" t="s">
        <v>87</v>
      </c>
    </row>
    <row r="10" spans="1:32" x14ac:dyDescent="0.25">
      <c r="A10" t="s">
        <v>16</v>
      </c>
      <c r="B10" t="s">
        <v>86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0</v>
      </c>
      <c r="K10">
        <v>1</v>
      </c>
      <c r="L10">
        <v>1</v>
      </c>
      <c r="M10">
        <v>1</v>
      </c>
      <c r="N10" t="s">
        <v>85</v>
      </c>
      <c r="O10" t="s">
        <v>85</v>
      </c>
      <c r="P10" t="s">
        <v>85</v>
      </c>
      <c r="Q10">
        <v>0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 t="s">
        <v>85</v>
      </c>
      <c r="AB10">
        <v>1</v>
      </c>
      <c r="AC10">
        <v>1</v>
      </c>
    </row>
    <row r="11" spans="1:32" x14ac:dyDescent="0.25">
      <c r="A11" t="s">
        <v>8</v>
      </c>
      <c r="B11" t="s">
        <v>86</v>
      </c>
      <c r="C11">
        <v>1</v>
      </c>
      <c r="D11">
        <v>1</v>
      </c>
      <c r="E11">
        <v>1</v>
      </c>
      <c r="F11">
        <v>1</v>
      </c>
      <c r="G11" t="s">
        <v>85</v>
      </c>
      <c r="H11">
        <v>1</v>
      </c>
      <c r="I11">
        <v>1</v>
      </c>
      <c r="J11">
        <v>0</v>
      </c>
      <c r="K11">
        <v>1</v>
      </c>
      <c r="L11">
        <v>1</v>
      </c>
      <c r="M11">
        <v>0</v>
      </c>
      <c r="N11" t="s">
        <v>85</v>
      </c>
      <c r="O11" t="s">
        <v>85</v>
      </c>
      <c r="P11" t="s">
        <v>85</v>
      </c>
      <c r="Q11">
        <v>0</v>
      </c>
      <c r="R11">
        <v>0</v>
      </c>
      <c r="S11">
        <v>1</v>
      </c>
      <c r="T11">
        <v>1</v>
      </c>
      <c r="U11">
        <v>1</v>
      </c>
      <c r="V11">
        <v>1</v>
      </c>
      <c r="W11">
        <v>1</v>
      </c>
      <c r="X11" t="s">
        <v>85</v>
      </c>
      <c r="Y11" t="s">
        <v>85</v>
      </c>
      <c r="Z11">
        <v>0</v>
      </c>
      <c r="AA11">
        <v>0</v>
      </c>
      <c r="AB11" t="s">
        <v>85</v>
      </c>
      <c r="AC11">
        <v>1</v>
      </c>
    </row>
    <row r="12" spans="1:32" x14ac:dyDescent="0.25">
      <c r="A12" t="s">
        <v>8</v>
      </c>
      <c r="B12" t="s">
        <v>164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0</v>
      </c>
      <c r="K12">
        <v>0</v>
      </c>
      <c r="L12">
        <v>1</v>
      </c>
      <c r="M12">
        <v>0</v>
      </c>
      <c r="N12" t="s">
        <v>85</v>
      </c>
      <c r="O12" t="s">
        <v>85</v>
      </c>
      <c r="P12" t="s">
        <v>85</v>
      </c>
      <c r="Q12" t="s">
        <v>85</v>
      </c>
      <c r="R12" t="s">
        <v>85</v>
      </c>
      <c r="S12">
        <v>1</v>
      </c>
      <c r="T12">
        <v>1</v>
      </c>
      <c r="U12">
        <v>1</v>
      </c>
      <c r="V12" t="s">
        <v>85</v>
      </c>
      <c r="W12">
        <v>1</v>
      </c>
      <c r="X12" t="s">
        <v>85</v>
      </c>
      <c r="Y12" t="s">
        <v>85</v>
      </c>
      <c r="Z12" t="s">
        <v>85</v>
      </c>
      <c r="AA12" t="s">
        <v>85</v>
      </c>
      <c r="AB12" t="s">
        <v>85</v>
      </c>
      <c r="AC12">
        <v>0</v>
      </c>
    </row>
    <row r="13" spans="1:32" x14ac:dyDescent="0.25">
      <c r="A13" t="s">
        <v>8</v>
      </c>
      <c r="B13" t="s">
        <v>165</v>
      </c>
      <c r="C13">
        <v>1</v>
      </c>
      <c r="D13">
        <v>1</v>
      </c>
      <c r="E13">
        <v>1</v>
      </c>
      <c r="F13">
        <v>1</v>
      </c>
      <c r="G13" t="s">
        <v>85</v>
      </c>
      <c r="H13">
        <v>1</v>
      </c>
      <c r="I13">
        <v>1</v>
      </c>
      <c r="J13">
        <v>0</v>
      </c>
      <c r="K13">
        <v>1</v>
      </c>
      <c r="L13">
        <v>1</v>
      </c>
      <c r="M13">
        <v>0</v>
      </c>
      <c r="N13" t="s">
        <v>85</v>
      </c>
      <c r="O13" t="s">
        <v>85</v>
      </c>
      <c r="P13" t="s">
        <v>85</v>
      </c>
      <c r="Q13">
        <v>0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 t="s">
        <v>85</v>
      </c>
      <c r="Y13" t="s">
        <v>85</v>
      </c>
      <c r="Z13">
        <v>0</v>
      </c>
      <c r="AA13">
        <v>0</v>
      </c>
      <c r="AB13">
        <v>1</v>
      </c>
      <c r="AC13">
        <v>1</v>
      </c>
    </row>
    <row r="14" spans="1:32" x14ac:dyDescent="0.25">
      <c r="A14" t="s">
        <v>20</v>
      </c>
      <c r="B14" t="s">
        <v>86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0</v>
      </c>
      <c r="K14">
        <v>1</v>
      </c>
      <c r="L14">
        <v>1</v>
      </c>
      <c r="M14">
        <v>0</v>
      </c>
      <c r="N14" t="s">
        <v>85</v>
      </c>
      <c r="O14" t="s">
        <v>85</v>
      </c>
      <c r="P14" t="s">
        <v>85</v>
      </c>
      <c r="Q14">
        <v>0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</row>
    <row r="15" spans="1:32" x14ac:dyDescent="0.25">
      <c r="A15" t="s">
        <v>20</v>
      </c>
      <c r="B15" t="s">
        <v>164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0</v>
      </c>
      <c r="K15">
        <v>0</v>
      </c>
      <c r="L15">
        <v>1</v>
      </c>
      <c r="M15">
        <v>0</v>
      </c>
      <c r="N15" t="s">
        <v>85</v>
      </c>
      <c r="O15" t="s">
        <v>85</v>
      </c>
      <c r="P15">
        <v>1</v>
      </c>
      <c r="Q15">
        <v>0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 t="s">
        <v>85</v>
      </c>
      <c r="AC15">
        <v>0</v>
      </c>
      <c r="AF15" t="s">
        <v>88</v>
      </c>
    </row>
    <row r="16" spans="1:32" x14ac:dyDescent="0.25">
      <c r="A16" t="s">
        <v>20</v>
      </c>
      <c r="B16" t="s">
        <v>165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0</v>
      </c>
      <c r="K16">
        <v>1</v>
      </c>
      <c r="L16">
        <v>1</v>
      </c>
      <c r="M16">
        <v>0</v>
      </c>
      <c r="N16" t="s">
        <v>85</v>
      </c>
      <c r="O16" t="s">
        <v>85</v>
      </c>
      <c r="P16" t="s">
        <v>85</v>
      </c>
      <c r="Q16">
        <v>0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</row>
    <row r="17" spans="1:29" x14ac:dyDescent="0.25">
      <c r="A17" t="s">
        <v>13</v>
      </c>
      <c r="B17" t="s">
        <v>164</v>
      </c>
      <c r="C17" t="s">
        <v>85</v>
      </c>
      <c r="D17">
        <v>0</v>
      </c>
      <c r="E17">
        <v>1</v>
      </c>
      <c r="F17">
        <v>0</v>
      </c>
      <c r="G17">
        <v>1</v>
      </c>
      <c r="H17">
        <v>1</v>
      </c>
      <c r="I17">
        <v>1</v>
      </c>
      <c r="J17" t="s">
        <v>85</v>
      </c>
      <c r="K17">
        <v>0</v>
      </c>
      <c r="L17">
        <v>0</v>
      </c>
      <c r="M17">
        <v>0</v>
      </c>
      <c r="N17" t="s">
        <v>85</v>
      </c>
      <c r="O17" t="s">
        <v>85</v>
      </c>
      <c r="P17" t="s">
        <v>85</v>
      </c>
      <c r="Q17">
        <v>0</v>
      </c>
      <c r="R17" t="s">
        <v>85</v>
      </c>
      <c r="S17">
        <v>1</v>
      </c>
      <c r="T17">
        <v>1</v>
      </c>
      <c r="U17">
        <v>1</v>
      </c>
      <c r="V17" t="s">
        <v>85</v>
      </c>
      <c r="W17" t="s">
        <v>85</v>
      </c>
      <c r="X17">
        <v>1</v>
      </c>
      <c r="Y17">
        <v>1</v>
      </c>
      <c r="Z17" t="s">
        <v>85</v>
      </c>
      <c r="AA17" t="s">
        <v>85</v>
      </c>
      <c r="AB17">
        <v>0</v>
      </c>
      <c r="AC17">
        <v>0</v>
      </c>
    </row>
    <row r="18" spans="1:29" x14ac:dyDescent="0.25">
      <c r="A18" t="s">
        <v>13</v>
      </c>
      <c r="B18" t="s">
        <v>165</v>
      </c>
      <c r="C18">
        <v>1</v>
      </c>
      <c r="D18">
        <v>1</v>
      </c>
      <c r="E18">
        <v>1</v>
      </c>
      <c r="F18">
        <v>0</v>
      </c>
      <c r="G18">
        <v>1</v>
      </c>
      <c r="H18">
        <v>1</v>
      </c>
      <c r="I18">
        <v>1</v>
      </c>
      <c r="J18">
        <v>0</v>
      </c>
      <c r="K18">
        <v>0</v>
      </c>
      <c r="L18">
        <v>0</v>
      </c>
      <c r="M18">
        <v>0</v>
      </c>
      <c r="N18" t="s">
        <v>85</v>
      </c>
      <c r="O18" t="s">
        <v>85</v>
      </c>
      <c r="P18" t="s">
        <v>85</v>
      </c>
      <c r="Q18">
        <v>0</v>
      </c>
      <c r="R18" t="s">
        <v>85</v>
      </c>
      <c r="S18">
        <v>1</v>
      </c>
      <c r="T18">
        <v>1</v>
      </c>
      <c r="U18">
        <v>1</v>
      </c>
      <c r="V18" t="s">
        <v>85</v>
      </c>
      <c r="W18" t="s">
        <v>85</v>
      </c>
      <c r="X18">
        <v>1</v>
      </c>
      <c r="Y18" t="s">
        <v>85</v>
      </c>
      <c r="Z18" t="s">
        <v>85</v>
      </c>
      <c r="AA18">
        <v>0</v>
      </c>
      <c r="AB18" t="s">
        <v>85</v>
      </c>
      <c r="AC18">
        <v>0</v>
      </c>
    </row>
    <row r="19" spans="1:29" x14ac:dyDescent="0.25">
      <c r="A19" t="s">
        <v>13</v>
      </c>
      <c r="B19" t="s">
        <v>86</v>
      </c>
      <c r="C19">
        <v>1</v>
      </c>
      <c r="D19">
        <v>1</v>
      </c>
      <c r="E19">
        <v>1</v>
      </c>
      <c r="F19">
        <v>0</v>
      </c>
      <c r="G19">
        <v>1</v>
      </c>
      <c r="H19">
        <v>1</v>
      </c>
      <c r="I19">
        <v>1</v>
      </c>
      <c r="J19">
        <v>0</v>
      </c>
      <c r="K19">
        <v>0</v>
      </c>
      <c r="L19">
        <v>0</v>
      </c>
      <c r="M19">
        <v>0</v>
      </c>
      <c r="N19" t="s">
        <v>85</v>
      </c>
      <c r="O19" t="s">
        <v>85</v>
      </c>
      <c r="P19" t="s">
        <v>85</v>
      </c>
      <c r="Q19">
        <v>0</v>
      </c>
      <c r="R19" t="s">
        <v>85</v>
      </c>
      <c r="S19">
        <v>1</v>
      </c>
      <c r="T19">
        <v>1</v>
      </c>
      <c r="U19">
        <v>1</v>
      </c>
      <c r="V19" t="s">
        <v>85</v>
      </c>
      <c r="W19" t="s">
        <v>85</v>
      </c>
      <c r="X19">
        <v>1</v>
      </c>
      <c r="Y19" t="s">
        <v>85</v>
      </c>
      <c r="Z19">
        <v>0</v>
      </c>
      <c r="AA19">
        <v>0</v>
      </c>
      <c r="AB19" t="s">
        <v>85</v>
      </c>
      <c r="AC19">
        <v>0</v>
      </c>
    </row>
    <row r="20" spans="1:29" x14ac:dyDescent="0.25">
      <c r="A20" t="s">
        <v>5</v>
      </c>
      <c r="B20" t="s">
        <v>164</v>
      </c>
      <c r="C20" t="s">
        <v>85</v>
      </c>
      <c r="D20">
        <v>1</v>
      </c>
      <c r="E20">
        <v>1</v>
      </c>
      <c r="F20">
        <v>1</v>
      </c>
      <c r="G20" t="s">
        <v>85</v>
      </c>
      <c r="H20">
        <v>1</v>
      </c>
      <c r="I20">
        <v>1</v>
      </c>
      <c r="J20">
        <v>0</v>
      </c>
      <c r="K20" t="s">
        <v>85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 t="s">
        <v>85</v>
      </c>
      <c r="S20">
        <v>1</v>
      </c>
      <c r="T20" t="s">
        <v>85</v>
      </c>
      <c r="V20" t="s">
        <v>85</v>
      </c>
      <c r="W20">
        <v>1</v>
      </c>
      <c r="X20">
        <v>1</v>
      </c>
      <c r="Y20">
        <v>1</v>
      </c>
      <c r="Z20">
        <v>1</v>
      </c>
      <c r="AA20" t="s">
        <v>85</v>
      </c>
      <c r="AB20">
        <v>0</v>
      </c>
      <c r="AC20" t="s">
        <v>85</v>
      </c>
    </row>
    <row r="21" spans="1:29" x14ac:dyDescent="0.25">
      <c r="A21" t="s">
        <v>5</v>
      </c>
      <c r="B21" t="s">
        <v>165</v>
      </c>
      <c r="C21">
        <v>0</v>
      </c>
      <c r="D21">
        <v>1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 t="s">
        <v>85</v>
      </c>
      <c r="L21">
        <v>0</v>
      </c>
      <c r="M21">
        <v>0</v>
      </c>
      <c r="N21" t="s">
        <v>85</v>
      </c>
      <c r="O21" t="s">
        <v>85</v>
      </c>
      <c r="P21" t="s">
        <v>85</v>
      </c>
      <c r="Q21">
        <v>0</v>
      </c>
      <c r="R21">
        <v>0</v>
      </c>
      <c r="S21">
        <v>1</v>
      </c>
      <c r="T21" t="s">
        <v>85</v>
      </c>
      <c r="U21">
        <v>1</v>
      </c>
      <c r="V21" t="s">
        <v>85</v>
      </c>
      <c r="W21">
        <v>1</v>
      </c>
      <c r="X21">
        <v>0</v>
      </c>
      <c r="Y21">
        <v>0</v>
      </c>
      <c r="Z21">
        <v>0</v>
      </c>
      <c r="AA21">
        <v>0</v>
      </c>
      <c r="AB21" t="s">
        <v>85</v>
      </c>
      <c r="AC21" t="s">
        <v>85</v>
      </c>
    </row>
    <row r="22" spans="1:29" x14ac:dyDescent="0.25">
      <c r="A22" t="s">
        <v>5</v>
      </c>
      <c r="B22" t="s">
        <v>86</v>
      </c>
      <c r="C22">
        <v>0</v>
      </c>
      <c r="D22">
        <v>1</v>
      </c>
      <c r="E22">
        <v>1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 t="s">
        <v>85</v>
      </c>
      <c r="O22" t="s">
        <v>85</v>
      </c>
      <c r="P22" t="s">
        <v>85</v>
      </c>
      <c r="Q22">
        <v>0</v>
      </c>
      <c r="R22">
        <v>0</v>
      </c>
      <c r="S22">
        <v>1</v>
      </c>
      <c r="T22" t="s">
        <v>85</v>
      </c>
      <c r="U22">
        <v>1</v>
      </c>
      <c r="V22" t="s">
        <v>85</v>
      </c>
      <c r="W22">
        <v>1</v>
      </c>
      <c r="X22" t="s">
        <v>85</v>
      </c>
      <c r="Y22" t="s">
        <v>85</v>
      </c>
      <c r="Z22">
        <v>0</v>
      </c>
      <c r="AA22">
        <v>0</v>
      </c>
      <c r="AB22" t="s">
        <v>85</v>
      </c>
      <c r="AC22" t="s">
        <v>85</v>
      </c>
    </row>
    <row r="23" spans="1:29" x14ac:dyDescent="0.25">
      <c r="A23" t="s">
        <v>10</v>
      </c>
      <c r="B23" t="s">
        <v>86</v>
      </c>
      <c r="C23">
        <v>1</v>
      </c>
      <c r="D23">
        <v>1</v>
      </c>
      <c r="E23">
        <v>1</v>
      </c>
      <c r="F23">
        <v>0</v>
      </c>
      <c r="G23">
        <v>0</v>
      </c>
      <c r="H23">
        <v>1</v>
      </c>
      <c r="I23">
        <v>1</v>
      </c>
      <c r="J23">
        <v>0</v>
      </c>
      <c r="K23">
        <v>0</v>
      </c>
      <c r="L23">
        <v>1</v>
      </c>
      <c r="M23">
        <v>0</v>
      </c>
      <c r="N23" t="s">
        <v>85</v>
      </c>
      <c r="O23" t="s">
        <v>85</v>
      </c>
      <c r="P23" t="s">
        <v>85</v>
      </c>
      <c r="Q23">
        <v>0</v>
      </c>
      <c r="R23">
        <v>0</v>
      </c>
      <c r="S23">
        <v>1</v>
      </c>
      <c r="T23">
        <v>1</v>
      </c>
      <c r="U23">
        <v>0</v>
      </c>
      <c r="V23" t="s">
        <v>85</v>
      </c>
      <c r="W23">
        <v>1</v>
      </c>
      <c r="X23">
        <v>1</v>
      </c>
      <c r="Y23">
        <v>1</v>
      </c>
      <c r="Z23">
        <v>1</v>
      </c>
      <c r="AA23">
        <v>0</v>
      </c>
      <c r="AB23" t="s">
        <v>85</v>
      </c>
      <c r="AC23" t="s">
        <v>85</v>
      </c>
    </row>
    <row r="24" spans="1:29" x14ac:dyDescent="0.25">
      <c r="A24" t="s">
        <v>10</v>
      </c>
      <c r="B24" t="s">
        <v>164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0</v>
      </c>
      <c r="K24" t="s">
        <v>85</v>
      </c>
      <c r="L24">
        <v>1</v>
      </c>
      <c r="M24">
        <v>0</v>
      </c>
      <c r="N24" t="s">
        <v>85</v>
      </c>
      <c r="O24" t="s">
        <v>85</v>
      </c>
      <c r="P24">
        <v>0</v>
      </c>
      <c r="Q24">
        <v>0</v>
      </c>
      <c r="R24" t="s">
        <v>85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 t="s">
        <v>85</v>
      </c>
      <c r="AB24" t="s">
        <v>85</v>
      </c>
      <c r="AC24">
        <v>0</v>
      </c>
    </row>
    <row r="25" spans="1:29" x14ac:dyDescent="0.25">
      <c r="A25" t="s">
        <v>10</v>
      </c>
      <c r="B25" t="s">
        <v>165</v>
      </c>
      <c r="C25">
        <v>1</v>
      </c>
      <c r="D25">
        <v>1</v>
      </c>
      <c r="E25">
        <v>1</v>
      </c>
      <c r="F25">
        <v>0</v>
      </c>
      <c r="G25">
        <v>0</v>
      </c>
      <c r="H25">
        <v>1</v>
      </c>
      <c r="I25">
        <v>1</v>
      </c>
      <c r="J25">
        <v>0</v>
      </c>
      <c r="K25" t="s">
        <v>85</v>
      </c>
      <c r="L25">
        <v>1</v>
      </c>
      <c r="M25">
        <v>0</v>
      </c>
      <c r="N25" t="s">
        <v>85</v>
      </c>
      <c r="O25" t="s">
        <v>85</v>
      </c>
      <c r="P25" t="s">
        <v>85</v>
      </c>
      <c r="Q25">
        <v>0</v>
      </c>
      <c r="R25">
        <v>0</v>
      </c>
      <c r="S25">
        <v>1</v>
      </c>
      <c r="T25">
        <v>1</v>
      </c>
      <c r="U25">
        <v>0</v>
      </c>
      <c r="V25" t="s">
        <v>85</v>
      </c>
      <c r="W25">
        <v>1</v>
      </c>
      <c r="X25" t="s">
        <v>85</v>
      </c>
      <c r="Y25">
        <v>1</v>
      </c>
      <c r="Z25">
        <v>1</v>
      </c>
      <c r="AA25">
        <v>0</v>
      </c>
      <c r="AB25" t="s">
        <v>85</v>
      </c>
      <c r="AC25" t="s">
        <v>85</v>
      </c>
    </row>
    <row r="26" spans="1:29" x14ac:dyDescent="0.25">
      <c r="A26" t="s">
        <v>3</v>
      </c>
      <c r="B26" t="s">
        <v>164</v>
      </c>
      <c r="C26" t="s">
        <v>85</v>
      </c>
      <c r="D26">
        <v>0</v>
      </c>
      <c r="E26">
        <v>1</v>
      </c>
      <c r="F26">
        <v>1</v>
      </c>
      <c r="G26">
        <v>0</v>
      </c>
      <c r="H26">
        <v>1</v>
      </c>
      <c r="I26">
        <v>1</v>
      </c>
      <c r="J26">
        <v>0</v>
      </c>
      <c r="K26">
        <v>0</v>
      </c>
      <c r="L26">
        <v>1</v>
      </c>
      <c r="M26">
        <v>0</v>
      </c>
      <c r="N26" t="s">
        <v>85</v>
      </c>
      <c r="O26" t="s">
        <v>85</v>
      </c>
      <c r="P26">
        <v>1</v>
      </c>
      <c r="Q26" t="s">
        <v>85</v>
      </c>
      <c r="S26">
        <v>1</v>
      </c>
      <c r="T26">
        <v>1</v>
      </c>
      <c r="U26">
        <v>1</v>
      </c>
      <c r="V26">
        <v>0</v>
      </c>
      <c r="W26">
        <v>1</v>
      </c>
      <c r="X26" t="s">
        <v>85</v>
      </c>
      <c r="Y26" t="s">
        <v>85</v>
      </c>
      <c r="Z26" t="s">
        <v>85</v>
      </c>
      <c r="AA26" t="s">
        <v>85</v>
      </c>
      <c r="AB26" t="s">
        <v>85</v>
      </c>
      <c r="AC26">
        <v>0</v>
      </c>
    </row>
    <row r="27" spans="1:29" x14ac:dyDescent="0.25">
      <c r="A27" t="s">
        <v>3</v>
      </c>
      <c r="B27" t="s">
        <v>165</v>
      </c>
      <c r="C27">
        <v>1</v>
      </c>
      <c r="D27">
        <v>1</v>
      </c>
      <c r="E27">
        <v>1</v>
      </c>
      <c r="F27">
        <v>0</v>
      </c>
      <c r="G27" t="s">
        <v>85</v>
      </c>
      <c r="H27">
        <v>1</v>
      </c>
      <c r="I27">
        <v>1</v>
      </c>
      <c r="J27">
        <v>0</v>
      </c>
      <c r="K27">
        <v>0</v>
      </c>
      <c r="L27">
        <v>1</v>
      </c>
      <c r="M27">
        <v>0</v>
      </c>
      <c r="N27" t="s">
        <v>85</v>
      </c>
      <c r="O27" t="s">
        <v>85</v>
      </c>
      <c r="P27" t="s">
        <v>85</v>
      </c>
      <c r="Q27">
        <v>0</v>
      </c>
      <c r="R27">
        <v>0</v>
      </c>
      <c r="S27">
        <v>1</v>
      </c>
      <c r="T27" t="s">
        <v>85</v>
      </c>
      <c r="U27">
        <v>1</v>
      </c>
      <c r="V27" t="s">
        <v>85</v>
      </c>
      <c r="W27">
        <v>1</v>
      </c>
      <c r="X27" t="s">
        <v>85</v>
      </c>
      <c r="Y27" t="s">
        <v>85</v>
      </c>
      <c r="Z27" t="s">
        <v>85</v>
      </c>
      <c r="AA27" t="s">
        <v>85</v>
      </c>
      <c r="AB27" t="s">
        <v>85</v>
      </c>
      <c r="AC27" t="s">
        <v>85</v>
      </c>
    </row>
    <row r="28" spans="1:29" x14ac:dyDescent="0.25">
      <c r="A28" t="s">
        <v>3</v>
      </c>
      <c r="B28" t="s">
        <v>86</v>
      </c>
      <c r="C28">
        <v>0</v>
      </c>
      <c r="D28">
        <v>1</v>
      </c>
      <c r="E28">
        <v>1</v>
      </c>
      <c r="F28">
        <v>0</v>
      </c>
      <c r="G28">
        <v>0</v>
      </c>
      <c r="H28">
        <v>1</v>
      </c>
      <c r="I28">
        <v>1</v>
      </c>
      <c r="J28">
        <v>0</v>
      </c>
      <c r="K28">
        <v>0</v>
      </c>
      <c r="L28">
        <v>1</v>
      </c>
      <c r="M28">
        <v>0</v>
      </c>
      <c r="N28" t="s">
        <v>85</v>
      </c>
      <c r="O28" t="s">
        <v>85</v>
      </c>
      <c r="P28" t="s">
        <v>85</v>
      </c>
      <c r="Q28">
        <v>0</v>
      </c>
      <c r="R28">
        <v>0</v>
      </c>
      <c r="S28">
        <v>1</v>
      </c>
      <c r="T28" t="s">
        <v>85</v>
      </c>
      <c r="U28">
        <v>1</v>
      </c>
      <c r="V28" t="s">
        <v>85</v>
      </c>
      <c r="W28">
        <v>1</v>
      </c>
      <c r="X28" t="s">
        <v>85</v>
      </c>
      <c r="Y28" t="s">
        <v>85</v>
      </c>
      <c r="Z28" t="s">
        <v>85</v>
      </c>
      <c r="AA28" t="s">
        <v>85</v>
      </c>
      <c r="AB28" t="s">
        <v>85</v>
      </c>
      <c r="AC28" t="s">
        <v>85</v>
      </c>
    </row>
    <row r="29" spans="1:29" x14ac:dyDescent="0.25">
      <c r="A29" t="s">
        <v>119</v>
      </c>
      <c r="B29" t="s">
        <v>86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1</v>
      </c>
      <c r="J29">
        <v>0</v>
      </c>
      <c r="K29">
        <v>0</v>
      </c>
      <c r="L29">
        <v>1</v>
      </c>
      <c r="M29">
        <v>1</v>
      </c>
      <c r="N29" t="s">
        <v>85</v>
      </c>
      <c r="O29" t="s">
        <v>85</v>
      </c>
      <c r="P29" t="s">
        <v>85</v>
      </c>
      <c r="Q29">
        <v>0</v>
      </c>
      <c r="R29">
        <v>0</v>
      </c>
      <c r="S29">
        <v>1</v>
      </c>
      <c r="T29" t="s">
        <v>85</v>
      </c>
      <c r="U29" t="s">
        <v>85</v>
      </c>
      <c r="V29">
        <v>0</v>
      </c>
      <c r="W29">
        <v>1</v>
      </c>
      <c r="X29" t="s">
        <v>85</v>
      </c>
      <c r="Y29" t="s">
        <v>85</v>
      </c>
      <c r="Z29">
        <v>0</v>
      </c>
      <c r="AA29">
        <v>0</v>
      </c>
      <c r="AB29" t="s">
        <v>85</v>
      </c>
      <c r="AC29" t="s">
        <v>85</v>
      </c>
    </row>
    <row r="30" spans="1:29" x14ac:dyDescent="0.25">
      <c r="A30" t="s">
        <v>208</v>
      </c>
      <c r="B30" t="s">
        <v>165</v>
      </c>
      <c r="C30">
        <v>1</v>
      </c>
      <c r="D30">
        <v>1</v>
      </c>
      <c r="E30">
        <v>1</v>
      </c>
      <c r="F30">
        <v>1</v>
      </c>
      <c r="G30" t="s">
        <v>85</v>
      </c>
      <c r="H30">
        <v>0</v>
      </c>
      <c r="I30">
        <v>1</v>
      </c>
      <c r="J30">
        <v>1</v>
      </c>
      <c r="K30">
        <v>1</v>
      </c>
      <c r="L30">
        <v>1</v>
      </c>
      <c r="M30">
        <v>1</v>
      </c>
      <c r="N30" t="s">
        <v>85</v>
      </c>
      <c r="O30" t="s">
        <v>85</v>
      </c>
      <c r="P30" t="s">
        <v>85</v>
      </c>
      <c r="Q30">
        <v>0</v>
      </c>
      <c r="R30" t="s">
        <v>209</v>
      </c>
      <c r="S30">
        <v>1</v>
      </c>
      <c r="T30" t="s">
        <v>85</v>
      </c>
      <c r="U30">
        <v>1</v>
      </c>
      <c r="V30" t="s">
        <v>85</v>
      </c>
      <c r="W30">
        <v>1</v>
      </c>
      <c r="X30" t="s">
        <v>85</v>
      </c>
      <c r="Y30" t="s">
        <v>85</v>
      </c>
      <c r="Z30" t="s">
        <v>85</v>
      </c>
      <c r="AA30" t="s">
        <v>85</v>
      </c>
      <c r="AB30" t="s">
        <v>85</v>
      </c>
      <c r="AC30">
        <v>1</v>
      </c>
    </row>
    <row r="31" spans="1:29" x14ac:dyDescent="0.25">
      <c r="A31" t="s">
        <v>208</v>
      </c>
      <c r="B31" t="s">
        <v>164</v>
      </c>
      <c r="C31">
        <v>1</v>
      </c>
      <c r="D31">
        <v>1</v>
      </c>
      <c r="E31">
        <v>1</v>
      </c>
      <c r="F31">
        <v>1</v>
      </c>
      <c r="G31" t="s">
        <v>85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 t="s">
        <v>85</v>
      </c>
      <c r="O31" t="s">
        <v>85</v>
      </c>
      <c r="P31">
        <v>0</v>
      </c>
      <c r="Q31">
        <v>1</v>
      </c>
      <c r="R31" t="s">
        <v>85</v>
      </c>
      <c r="S31">
        <v>1</v>
      </c>
      <c r="T31" t="s">
        <v>85</v>
      </c>
      <c r="U31">
        <v>1</v>
      </c>
      <c r="V31">
        <v>1</v>
      </c>
      <c r="W31">
        <v>1</v>
      </c>
      <c r="X31" t="s">
        <v>85</v>
      </c>
      <c r="Y31" t="s">
        <v>85</v>
      </c>
      <c r="Z31" t="s">
        <v>85</v>
      </c>
      <c r="AA31" t="s">
        <v>85</v>
      </c>
      <c r="AB31" t="s">
        <v>85</v>
      </c>
      <c r="AC31">
        <v>1</v>
      </c>
    </row>
    <row r="32" spans="1:29" x14ac:dyDescent="0.25">
      <c r="A32" t="s">
        <v>208</v>
      </c>
      <c r="B32" t="s">
        <v>86</v>
      </c>
      <c r="C32">
        <v>1</v>
      </c>
      <c r="D32">
        <v>1</v>
      </c>
      <c r="E32">
        <v>1</v>
      </c>
      <c r="F32">
        <v>1</v>
      </c>
      <c r="G32" t="s">
        <v>85</v>
      </c>
      <c r="H32">
        <v>0</v>
      </c>
      <c r="I32">
        <v>1</v>
      </c>
      <c r="J32">
        <v>1</v>
      </c>
      <c r="K32">
        <v>1</v>
      </c>
      <c r="L32">
        <v>1</v>
      </c>
      <c r="M32">
        <v>1</v>
      </c>
      <c r="N32" t="s">
        <v>85</v>
      </c>
      <c r="O32" t="s">
        <v>85</v>
      </c>
      <c r="P32">
        <v>0</v>
      </c>
      <c r="Q32">
        <v>0</v>
      </c>
      <c r="R32" t="s">
        <v>85</v>
      </c>
      <c r="S32">
        <v>1</v>
      </c>
      <c r="T32" t="s">
        <v>85</v>
      </c>
      <c r="U32">
        <v>1</v>
      </c>
      <c r="V32" t="s">
        <v>85</v>
      </c>
      <c r="W32">
        <v>1</v>
      </c>
      <c r="X32" t="s">
        <v>85</v>
      </c>
      <c r="Y32" t="s">
        <v>85</v>
      </c>
      <c r="Z32" t="s">
        <v>85</v>
      </c>
      <c r="AA32" t="s">
        <v>85</v>
      </c>
      <c r="AB32" t="s">
        <v>85</v>
      </c>
      <c r="AC32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B11" sqref="B11"/>
    </sheetView>
  </sheetViews>
  <sheetFormatPr defaultRowHeight="13.2" x14ac:dyDescent="0.25"/>
  <cols>
    <col min="1" max="1" width="8.88671875" style="14"/>
    <col min="2" max="2" width="27.21875" style="14" customWidth="1"/>
  </cols>
  <sheetData>
    <row r="1" spans="1:11" x14ac:dyDescent="0.25">
      <c r="A1" s="36" t="s">
        <v>183</v>
      </c>
      <c r="B1" s="36" t="s">
        <v>196</v>
      </c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25">
      <c r="A2" s="36" t="s">
        <v>178</v>
      </c>
      <c r="B2" s="36" t="s">
        <v>11</v>
      </c>
      <c r="C2" s="20"/>
      <c r="D2" s="20"/>
      <c r="E2" s="20"/>
      <c r="F2" s="20"/>
      <c r="G2" s="20"/>
      <c r="H2" s="20"/>
      <c r="I2" s="20"/>
      <c r="J2" s="20"/>
      <c r="K2" s="20"/>
    </row>
    <row r="3" spans="1:11" x14ac:dyDescent="0.25">
      <c r="A3" s="37" t="s">
        <v>179</v>
      </c>
      <c r="B3" s="37" t="s">
        <v>15</v>
      </c>
      <c r="C3" s="3"/>
      <c r="D3" s="2"/>
      <c r="E3" s="2"/>
      <c r="F3" s="2"/>
      <c r="G3" s="2"/>
      <c r="H3" s="2"/>
      <c r="I3" s="2"/>
      <c r="J3" s="2"/>
      <c r="K3" s="2"/>
    </row>
    <row r="4" spans="1:11" x14ac:dyDescent="0.25">
      <c r="A4" s="37" t="s">
        <v>72</v>
      </c>
      <c r="B4" s="37" t="s">
        <v>173</v>
      </c>
      <c r="C4" s="3"/>
      <c r="D4" s="2"/>
      <c r="E4" s="2"/>
      <c r="F4" s="2"/>
      <c r="G4" s="2"/>
      <c r="H4" s="2"/>
      <c r="I4" s="2"/>
      <c r="J4" s="2"/>
      <c r="K4" s="2"/>
    </row>
    <row r="5" spans="1:11" x14ac:dyDescent="0.25">
      <c r="A5" s="37" t="s">
        <v>73</v>
      </c>
      <c r="B5" s="37" t="s">
        <v>174</v>
      </c>
      <c r="C5" s="3"/>
      <c r="D5" s="2"/>
      <c r="E5" s="2"/>
      <c r="F5" s="2"/>
      <c r="G5" s="2"/>
      <c r="H5" s="2"/>
      <c r="I5" s="2"/>
      <c r="J5" s="2"/>
      <c r="K5" s="2"/>
    </row>
    <row r="6" spans="1:11" x14ac:dyDescent="0.25">
      <c r="A6" s="37" t="s">
        <v>120</v>
      </c>
      <c r="B6" s="37" t="s">
        <v>197</v>
      </c>
      <c r="C6" s="3"/>
      <c r="D6" s="2"/>
      <c r="E6" s="2"/>
      <c r="F6" s="2"/>
      <c r="G6" s="2"/>
      <c r="H6" s="2"/>
      <c r="I6" s="2"/>
      <c r="J6" s="2"/>
      <c r="K6" s="2"/>
    </row>
    <row r="7" spans="1:11" x14ac:dyDescent="0.25">
      <c r="A7" s="37" t="s">
        <v>125</v>
      </c>
      <c r="B7" s="37" t="s">
        <v>198</v>
      </c>
      <c r="C7" s="3"/>
      <c r="D7" s="2"/>
      <c r="E7" s="2"/>
      <c r="F7" s="2"/>
      <c r="G7" s="2"/>
      <c r="H7" s="2"/>
      <c r="I7" s="2"/>
      <c r="J7" s="2"/>
      <c r="K7" s="2"/>
    </row>
    <row r="8" spans="1:11" x14ac:dyDescent="0.25">
      <c r="A8" s="37" t="s">
        <v>121</v>
      </c>
      <c r="B8" s="37" t="s">
        <v>199</v>
      </c>
      <c r="C8" s="3"/>
      <c r="D8" s="2"/>
      <c r="E8" s="2"/>
      <c r="F8" s="2"/>
      <c r="G8" s="2"/>
      <c r="H8" s="2"/>
      <c r="I8" s="2"/>
      <c r="J8" s="2"/>
      <c r="K8" s="2"/>
    </row>
    <row r="9" spans="1:11" x14ac:dyDescent="0.25">
      <c r="A9" s="37" t="s">
        <v>192</v>
      </c>
      <c r="B9" s="37" t="s">
        <v>200</v>
      </c>
      <c r="C9" s="3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37" t="s">
        <v>193</v>
      </c>
      <c r="B10" s="37" t="s">
        <v>201</v>
      </c>
      <c r="C10" s="3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37" t="s">
        <v>124</v>
      </c>
      <c r="B11" s="37" t="s">
        <v>202</v>
      </c>
      <c r="C11" s="3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37" t="s">
        <v>194</v>
      </c>
      <c r="B12" s="37" t="s">
        <v>203</v>
      </c>
      <c r="C12" s="3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37" t="s">
        <v>126</v>
      </c>
      <c r="B13" s="37" t="s">
        <v>204</v>
      </c>
    </row>
    <row r="14" spans="1:11" x14ac:dyDescent="0.25">
      <c r="A14" s="37" t="s">
        <v>122</v>
      </c>
      <c r="B14" s="37" t="s">
        <v>205</v>
      </c>
    </row>
    <row r="15" spans="1:11" x14ac:dyDescent="0.25">
      <c r="A15" s="37" t="s">
        <v>123</v>
      </c>
      <c r="B15" s="37" t="s">
        <v>206</v>
      </c>
    </row>
    <row r="16" spans="1:11" x14ac:dyDescent="0.25">
      <c r="A16" s="37" t="s">
        <v>195</v>
      </c>
      <c r="B16" s="37" t="s">
        <v>207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31768371706A4CA4CB088DD5FE6C20" ma:contentTypeVersion="13" ma:contentTypeDescription="Een nieuw document maken." ma:contentTypeScope="" ma:versionID="50c192f01ad25bd8415b2e11e63672d6">
  <xsd:schema xmlns:xsd="http://www.w3.org/2001/XMLSchema" xmlns:xs="http://www.w3.org/2001/XMLSchema" xmlns:p="http://schemas.microsoft.com/office/2006/metadata/properties" xmlns:ns3="f90c801e-1f54-4d19-96c1-485b4ed4a378" xmlns:ns4="bbdf9679-8337-40bd-a83d-0f0437d53007" targetNamespace="http://schemas.microsoft.com/office/2006/metadata/properties" ma:root="true" ma:fieldsID="373d1dc78cf9bb4be6eddb3e8f348ac3" ns3:_="" ns4:_="">
    <xsd:import namespace="f90c801e-1f54-4d19-96c1-485b4ed4a378"/>
    <xsd:import namespace="bbdf9679-8337-40bd-a83d-0f0437d530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c801e-1f54-4d19-96c1-485b4ed4a3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f9679-8337-40bd-a83d-0f0437d5300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5D95F-A5E7-42AC-91E6-AB56DFD64280}">
  <ds:schemaRefs>
    <ds:schemaRef ds:uri="http://purl.org/dc/elements/1.1/"/>
    <ds:schemaRef ds:uri="http://schemas.microsoft.com/office/2006/metadata/properties"/>
    <ds:schemaRef ds:uri="bbdf9679-8337-40bd-a83d-0f0437d53007"/>
    <ds:schemaRef ds:uri="http://purl.org/dc/terms/"/>
    <ds:schemaRef ds:uri="http://schemas.microsoft.com/office/infopath/2007/PartnerControls"/>
    <ds:schemaRef ds:uri="f90c801e-1f54-4d19-96c1-485b4ed4a378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96D169F-FD9F-42EA-A54E-F7959933E1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07C545-0FF0-47FF-880E-A652A52565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0c801e-1f54-4d19-96c1-485b4ed4a378"/>
    <ds:schemaRef ds:uri="bbdf9679-8337-40bd-a83d-0f0437d53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Extracted data</vt:lpstr>
      <vt:lpstr>Quality assessment</vt:lpstr>
      <vt:lpstr>Abbreviations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Willemse,Lydia A.A.M.</dc:creator>
  <cp:lastModifiedBy>Willemse,Lydia A.A.M.</cp:lastModifiedBy>
  <dcterms:created xsi:type="dcterms:W3CDTF">2020-09-22T18:19:58Z</dcterms:created>
  <dcterms:modified xsi:type="dcterms:W3CDTF">2021-06-28T19:51:09Z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0x0101001231768371706A4CA4CB088DD5FE6C20</vt:lpwstr>
  </property>
</Properties>
</file>