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minliveunc-my.sharepoint.com/personal/kyoung13_ad_unc_edu/Documents/AMBER/AMBER_Alcohol/coauthor comments/submission/"/>
    </mc:Choice>
  </mc:AlternateContent>
  <xr:revisionPtr revIDLastSave="0" documentId="8_{42B54B17-5AC5-2145-BC38-30AA058A5FE6}" xr6:coauthVersionLast="47" xr6:coauthVersionMax="47" xr10:uidLastSave="{00000000-0000-0000-0000-000000000000}"/>
  <bookViews>
    <workbookView xWindow="-37640" yWindow="500" windowWidth="34900" windowHeight="13400" activeTab="3" xr2:uid="{66495D79-9E30-C943-AD1E-C8690BFA008B}"/>
  </bookViews>
  <sheets>
    <sheet name="T2. Drinks wk invasive cases" sheetId="6" state="hidden" r:id="rId1"/>
    <sheet name="T3. Sig results by phase" sheetId="7" state="hidden" r:id="rId2"/>
    <sheet name="T1. Cancer subtype alcohol" sheetId="15" r:id="rId3"/>
    <sheet name="T2. Stratified results" sheetId="16" r:id="rId4"/>
    <sheet name="T3. Lookups of known variants" sheetId="12" r:id="rId5"/>
    <sheet name="ST1. Exposure chars analytic" sheetId="14" r:id="rId6"/>
    <sheet name="ST2.GxE results by phase" sheetId="9" r:id="rId7"/>
    <sheet name="ST3. Significance Thresholds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9" l="1"/>
  <c r="H12" i="9"/>
  <c r="W18" i="15" l="1"/>
  <c r="U18" i="15"/>
  <c r="Q18" i="15"/>
  <c r="O18" i="15"/>
  <c r="K18" i="15"/>
  <c r="I18" i="15"/>
  <c r="E18" i="15"/>
  <c r="C18" i="15"/>
  <c r="W17" i="15"/>
  <c r="U17" i="15"/>
  <c r="Q17" i="15"/>
  <c r="O17" i="15"/>
  <c r="K17" i="15"/>
  <c r="I17" i="15"/>
  <c r="E17" i="15"/>
  <c r="C17" i="15"/>
  <c r="W15" i="15"/>
  <c r="U15" i="15"/>
  <c r="Q15" i="15"/>
  <c r="O15" i="15"/>
  <c r="K15" i="15"/>
  <c r="I15" i="15"/>
  <c r="E15" i="15"/>
  <c r="C15" i="15"/>
  <c r="W14" i="15"/>
  <c r="U14" i="15"/>
  <c r="Q14" i="15"/>
  <c r="O14" i="15"/>
  <c r="K14" i="15"/>
  <c r="I14" i="15"/>
  <c r="E14" i="15"/>
  <c r="C14" i="15"/>
  <c r="W12" i="15"/>
  <c r="U12" i="15"/>
  <c r="Q12" i="15"/>
  <c r="O12" i="15"/>
  <c r="K12" i="15"/>
  <c r="I12" i="15"/>
  <c r="E12" i="15"/>
  <c r="C12" i="15"/>
  <c r="W11" i="15"/>
  <c r="U11" i="15"/>
  <c r="Q11" i="15"/>
  <c r="O11" i="15"/>
  <c r="K11" i="15"/>
  <c r="I11" i="15"/>
  <c r="E11" i="15"/>
  <c r="C11" i="15"/>
  <c r="W9" i="15"/>
  <c r="U9" i="15"/>
  <c r="Q9" i="15"/>
  <c r="O9" i="15"/>
  <c r="K9" i="15"/>
  <c r="I9" i="15"/>
  <c r="E9" i="15"/>
  <c r="C9" i="15"/>
  <c r="W8" i="15"/>
  <c r="U8" i="15"/>
  <c r="Q8" i="15"/>
  <c r="O8" i="15"/>
  <c r="K8" i="15"/>
  <c r="I8" i="15"/>
  <c r="E8" i="15"/>
  <c r="C8" i="15"/>
  <c r="K6" i="15"/>
  <c r="I6" i="15"/>
  <c r="E6" i="15"/>
  <c r="C6" i="15"/>
  <c r="K5" i="15"/>
  <c r="I5" i="15"/>
  <c r="E5" i="15"/>
  <c r="C5" i="15"/>
  <c r="AH52" i="14"/>
  <c r="AH53" i="14"/>
  <c r="AH54" i="14"/>
  <c r="AH55" i="14"/>
  <c r="AH51" i="14"/>
  <c r="AG53" i="14"/>
  <c r="AG54" i="14"/>
  <c r="AG55" i="14"/>
  <c r="AG52" i="14"/>
  <c r="AG51" i="14"/>
  <c r="AF52" i="14"/>
  <c r="AF53" i="14"/>
  <c r="AF54" i="14"/>
  <c r="AF55" i="14"/>
  <c r="AF51" i="14"/>
  <c r="AE52" i="14"/>
  <c r="AE53" i="14"/>
  <c r="AE54" i="14"/>
  <c r="AE55" i="14"/>
  <c r="AE51" i="14"/>
  <c r="AD52" i="14"/>
  <c r="AD53" i="14"/>
  <c r="AD54" i="14"/>
  <c r="AD55" i="14"/>
  <c r="AD51" i="14"/>
  <c r="AC52" i="14"/>
  <c r="AC53" i="14"/>
  <c r="AC54" i="14"/>
  <c r="AC55" i="14"/>
  <c r="AC51" i="14"/>
  <c r="AA52" i="14"/>
  <c r="AA53" i="14"/>
  <c r="AA54" i="14"/>
  <c r="AA55" i="14"/>
  <c r="AA51" i="14"/>
  <c r="AB52" i="14"/>
  <c r="AB53" i="14"/>
  <c r="AB54" i="14"/>
  <c r="AB55" i="14"/>
  <c r="AB51" i="14"/>
  <c r="Z52" i="14"/>
  <c r="Z53" i="14"/>
  <c r="Z54" i="14"/>
  <c r="Z55" i="14"/>
  <c r="Z51" i="14"/>
  <c r="Y52" i="14"/>
  <c r="Y53" i="14"/>
  <c r="Y54" i="14"/>
  <c r="Y55" i="14"/>
  <c r="Y51" i="14"/>
  <c r="W52" i="14"/>
  <c r="W53" i="14"/>
  <c r="W54" i="14"/>
  <c r="W55" i="14"/>
  <c r="W51" i="14"/>
  <c r="U55" i="14"/>
  <c r="U52" i="14"/>
  <c r="U53" i="14"/>
  <c r="U54" i="14"/>
  <c r="U51" i="14"/>
  <c r="S52" i="14"/>
  <c r="S53" i="14"/>
  <c r="S54" i="14"/>
  <c r="S55" i="14"/>
  <c r="S51" i="14"/>
  <c r="Q52" i="14"/>
  <c r="Q53" i="14"/>
  <c r="Q54" i="14"/>
  <c r="Q55" i="14"/>
  <c r="Q51" i="14"/>
  <c r="P52" i="14"/>
  <c r="P53" i="14"/>
  <c r="P54" i="14"/>
  <c r="P55" i="14"/>
  <c r="P51" i="14"/>
  <c r="O52" i="14"/>
  <c r="O53" i="14"/>
  <c r="O54" i="14"/>
  <c r="O55" i="14"/>
  <c r="O51" i="14"/>
  <c r="N52" i="14"/>
  <c r="N53" i="14"/>
  <c r="N54" i="14"/>
  <c r="N55" i="14"/>
  <c r="N51" i="14"/>
  <c r="M52" i="14"/>
  <c r="M53" i="14"/>
  <c r="M54" i="14"/>
  <c r="M55" i="14"/>
  <c r="M51" i="14"/>
  <c r="K52" i="14"/>
  <c r="K53" i="14"/>
  <c r="K54" i="14"/>
  <c r="K55" i="14"/>
  <c r="K51" i="14"/>
  <c r="I52" i="14"/>
  <c r="I53" i="14"/>
  <c r="I54" i="14"/>
  <c r="I55" i="14"/>
  <c r="I51" i="14"/>
  <c r="G52" i="14"/>
  <c r="G53" i="14"/>
  <c r="G54" i="14"/>
  <c r="G55" i="14"/>
  <c r="G51" i="14"/>
  <c r="E52" i="14"/>
  <c r="E53" i="14"/>
  <c r="E54" i="14"/>
  <c r="E55" i="14"/>
  <c r="E51" i="14"/>
  <c r="C52" i="14"/>
  <c r="C53" i="14"/>
  <c r="C54" i="14"/>
  <c r="C55" i="14"/>
  <c r="C51" i="14"/>
  <c r="AH44" i="14"/>
  <c r="AH45" i="14"/>
  <c r="AH46" i="14"/>
  <c r="AH47" i="14"/>
  <c r="AH48" i="14"/>
  <c r="AH43" i="14"/>
  <c r="AF44" i="14"/>
  <c r="AF45" i="14"/>
  <c r="AF46" i="14"/>
  <c r="AF47" i="14"/>
  <c r="AF48" i="14"/>
  <c r="AF43" i="14"/>
  <c r="AD44" i="14"/>
  <c r="AD45" i="14"/>
  <c r="AD46" i="14"/>
  <c r="AD47" i="14"/>
  <c r="AD48" i="14"/>
  <c r="AD43" i="14"/>
  <c r="AD36" i="14"/>
  <c r="AB48" i="14"/>
  <c r="AB47" i="14"/>
  <c r="AB46" i="14"/>
  <c r="AB45" i="14"/>
  <c r="AB44" i="14"/>
  <c r="AB43" i="14"/>
  <c r="Z44" i="14"/>
  <c r="Z45" i="14"/>
  <c r="Z46" i="14"/>
  <c r="Z47" i="14"/>
  <c r="Z48" i="14"/>
  <c r="Z43" i="14"/>
  <c r="S48" i="14"/>
  <c r="S47" i="14"/>
  <c r="S46" i="14"/>
  <c r="S45" i="14"/>
  <c r="S44" i="14"/>
  <c r="R49" i="14"/>
  <c r="S43" i="14"/>
  <c r="P48" i="14"/>
  <c r="P47" i="14"/>
  <c r="P46" i="14"/>
  <c r="P45" i="14"/>
  <c r="P44" i="14"/>
  <c r="P43" i="14"/>
  <c r="N44" i="14"/>
  <c r="N45" i="14"/>
  <c r="N46" i="14"/>
  <c r="N47" i="14"/>
  <c r="N48" i="14"/>
  <c r="N43" i="14"/>
  <c r="Y45" i="14"/>
  <c r="E48" i="14"/>
  <c r="E47" i="14"/>
  <c r="E46" i="14"/>
  <c r="E45" i="14"/>
  <c r="E44" i="14"/>
  <c r="E43" i="14"/>
  <c r="C48" i="14"/>
  <c r="C47" i="14"/>
  <c r="C46" i="14"/>
  <c r="C45" i="14"/>
  <c r="C44" i="14"/>
  <c r="C43" i="14"/>
  <c r="AF37" i="14"/>
  <c r="AF38" i="14"/>
  <c r="AF39" i="14"/>
  <c r="AF40" i="14"/>
  <c r="AF36" i="14"/>
  <c r="AD39" i="14"/>
  <c r="AH39" i="14" s="1"/>
  <c r="AD40" i="14"/>
  <c r="AH40" i="14" s="1"/>
  <c r="AB37" i="14"/>
  <c r="AB38" i="14"/>
  <c r="AB39" i="14"/>
  <c r="AB40" i="14"/>
  <c r="AB36" i="14"/>
  <c r="Z37" i="14"/>
  <c r="AD37" i="14" s="1"/>
  <c r="AH37" i="14" s="1"/>
  <c r="Z38" i="14"/>
  <c r="AD38" i="14" s="1"/>
  <c r="AH38" i="14" s="1"/>
  <c r="Z39" i="14"/>
  <c r="Z40" i="14"/>
  <c r="Z36" i="14"/>
  <c r="C40" i="14"/>
  <c r="C39" i="14"/>
  <c r="C38" i="14"/>
  <c r="C37" i="14"/>
  <c r="C36" i="14"/>
  <c r="E40" i="14"/>
  <c r="E39" i="14"/>
  <c r="E38" i="14"/>
  <c r="E37" i="14"/>
  <c r="E36" i="14"/>
  <c r="G40" i="14"/>
  <c r="G39" i="14"/>
  <c r="G38" i="14"/>
  <c r="G37" i="14"/>
  <c r="G36" i="14"/>
  <c r="I40" i="14"/>
  <c r="I39" i="14"/>
  <c r="I38" i="14"/>
  <c r="I37" i="14"/>
  <c r="I36" i="14"/>
  <c r="K40" i="14"/>
  <c r="K39" i="14"/>
  <c r="K38" i="14"/>
  <c r="K37" i="14"/>
  <c r="K36" i="14"/>
  <c r="M40" i="14"/>
  <c r="M39" i="14"/>
  <c r="M38" i="14"/>
  <c r="M37" i="14"/>
  <c r="M36" i="14"/>
  <c r="P40" i="14"/>
  <c r="N40" i="14"/>
  <c r="P39" i="14"/>
  <c r="N39" i="14"/>
  <c r="P38" i="14"/>
  <c r="N38" i="14"/>
  <c r="P37" i="14"/>
  <c r="N37" i="14"/>
  <c r="P36" i="14"/>
  <c r="N36" i="14"/>
  <c r="AH30" i="14"/>
  <c r="AH31" i="14"/>
  <c r="AH32" i="14"/>
  <c r="AH33" i="14"/>
  <c r="AH29" i="14"/>
  <c r="AF30" i="14"/>
  <c r="AF31" i="14"/>
  <c r="AF32" i="14"/>
  <c r="AF33" i="14"/>
  <c r="AF29" i="14"/>
  <c r="AD30" i="14"/>
  <c r="AD31" i="14"/>
  <c r="AD32" i="14"/>
  <c r="AD33" i="14"/>
  <c r="AD29" i="14"/>
  <c r="AB30" i="14"/>
  <c r="AB31" i="14"/>
  <c r="AB32" i="14"/>
  <c r="AB33" i="14"/>
  <c r="AB29" i="14"/>
  <c r="Z30" i="14"/>
  <c r="Z31" i="14"/>
  <c r="Z32" i="14"/>
  <c r="Z33" i="14"/>
  <c r="Z29" i="14"/>
  <c r="P33" i="14"/>
  <c r="P32" i="14"/>
  <c r="P31" i="14"/>
  <c r="P30" i="14"/>
  <c r="P29" i="14"/>
  <c r="N33" i="14"/>
  <c r="N32" i="14"/>
  <c r="N31" i="14"/>
  <c r="N30" i="14"/>
  <c r="N29" i="14"/>
  <c r="N34" i="14" s="1"/>
  <c r="O31" i="14" s="1"/>
  <c r="W29" i="14"/>
  <c r="M33" i="14"/>
  <c r="M32" i="14"/>
  <c r="M31" i="14"/>
  <c r="M30" i="14"/>
  <c r="M29" i="14"/>
  <c r="K33" i="14"/>
  <c r="K32" i="14"/>
  <c r="K31" i="14"/>
  <c r="K30" i="14"/>
  <c r="K29" i="14"/>
  <c r="I33" i="14"/>
  <c r="I32" i="14"/>
  <c r="I31" i="14"/>
  <c r="I30" i="14"/>
  <c r="I29" i="14"/>
  <c r="G33" i="14"/>
  <c r="G32" i="14"/>
  <c r="G31" i="14"/>
  <c r="G30" i="14"/>
  <c r="G29" i="14"/>
  <c r="E33" i="14"/>
  <c r="E32" i="14"/>
  <c r="E31" i="14"/>
  <c r="E30" i="14"/>
  <c r="E29" i="14"/>
  <c r="C33" i="14"/>
  <c r="C32" i="14"/>
  <c r="C31" i="14"/>
  <c r="C30" i="14"/>
  <c r="C29" i="14"/>
  <c r="AH24" i="14"/>
  <c r="AH25" i="14"/>
  <c r="AH26" i="14"/>
  <c r="AH23" i="14"/>
  <c r="AF24" i="14"/>
  <c r="AF25" i="14"/>
  <c r="AF26" i="14"/>
  <c r="AF23" i="14"/>
  <c r="AE26" i="14"/>
  <c r="AE25" i="14"/>
  <c r="AE24" i="14"/>
  <c r="AE23" i="14"/>
  <c r="AD24" i="14"/>
  <c r="AD25" i="14"/>
  <c r="AD26" i="14"/>
  <c r="AD23" i="14"/>
  <c r="AA26" i="14"/>
  <c r="AA25" i="14"/>
  <c r="AA24" i="14"/>
  <c r="AA23" i="14"/>
  <c r="AB24" i="14"/>
  <c r="AB25" i="14"/>
  <c r="AB26" i="14"/>
  <c r="AB23" i="14"/>
  <c r="Z24" i="14"/>
  <c r="Z25" i="14"/>
  <c r="Z26" i="14"/>
  <c r="Z23" i="14"/>
  <c r="Y26" i="14"/>
  <c r="Y23" i="14"/>
  <c r="W26" i="14"/>
  <c r="W25" i="14"/>
  <c r="W24" i="14"/>
  <c r="W23" i="14"/>
  <c r="U26" i="14"/>
  <c r="U25" i="14"/>
  <c r="U24" i="14"/>
  <c r="U23" i="14"/>
  <c r="S26" i="14"/>
  <c r="S25" i="14"/>
  <c r="S24" i="14"/>
  <c r="S23" i="14"/>
  <c r="C26" i="14"/>
  <c r="C25" i="14"/>
  <c r="C24" i="14"/>
  <c r="C23" i="14"/>
  <c r="E26" i="14"/>
  <c r="E25" i="14"/>
  <c r="E24" i="14"/>
  <c r="E23" i="14"/>
  <c r="G26" i="14"/>
  <c r="G25" i="14"/>
  <c r="G24" i="14"/>
  <c r="G23" i="14"/>
  <c r="I26" i="14"/>
  <c r="I25" i="14"/>
  <c r="I24" i="14"/>
  <c r="I23" i="14"/>
  <c r="K26" i="14"/>
  <c r="K25" i="14"/>
  <c r="K24" i="14"/>
  <c r="K23" i="14"/>
  <c r="M26" i="14"/>
  <c r="M25" i="14"/>
  <c r="M24" i="14"/>
  <c r="M23" i="14"/>
  <c r="P23" i="14"/>
  <c r="O26" i="14"/>
  <c r="O25" i="14"/>
  <c r="O24" i="14"/>
  <c r="P24" i="14"/>
  <c r="P25" i="14"/>
  <c r="P26" i="14"/>
  <c r="N24" i="14"/>
  <c r="N25" i="14"/>
  <c r="N26" i="14"/>
  <c r="N23" i="14"/>
  <c r="AG20" i="14"/>
  <c r="AG19" i="14"/>
  <c r="AE20" i="14"/>
  <c r="AE19" i="14"/>
  <c r="AC20" i="14"/>
  <c r="AC19" i="14"/>
  <c r="AA20" i="14"/>
  <c r="AA19" i="14"/>
  <c r="Y20" i="14"/>
  <c r="Y19" i="14"/>
  <c r="W20" i="14"/>
  <c r="W19" i="14"/>
  <c r="U20" i="14"/>
  <c r="U19" i="14"/>
  <c r="S20" i="14"/>
  <c r="S19" i="14"/>
  <c r="M20" i="14"/>
  <c r="M19" i="14"/>
  <c r="K20" i="14"/>
  <c r="K19" i="14"/>
  <c r="I20" i="14"/>
  <c r="I19" i="14"/>
  <c r="G20" i="14"/>
  <c r="G19" i="14"/>
  <c r="E20" i="14"/>
  <c r="E19" i="14"/>
  <c r="C20" i="14"/>
  <c r="C19" i="14"/>
  <c r="AH20" i="14"/>
  <c r="AH19" i="14"/>
  <c r="AF20" i="14"/>
  <c r="AF19" i="14"/>
  <c r="AF21" i="14" s="1"/>
  <c r="AD20" i="14"/>
  <c r="AD19" i="14"/>
  <c r="AB20" i="14"/>
  <c r="AB19" i="14"/>
  <c r="AB21" i="14" s="1"/>
  <c r="Z20" i="14"/>
  <c r="Z19" i="14"/>
  <c r="Q20" i="14"/>
  <c r="Q19" i="14"/>
  <c r="O20" i="14"/>
  <c r="O19" i="14"/>
  <c r="P20" i="14"/>
  <c r="N20" i="14"/>
  <c r="P19" i="14"/>
  <c r="N19" i="14"/>
  <c r="AF16" i="14"/>
  <c r="AD16" i="14"/>
  <c r="AD17" i="14" s="1"/>
  <c r="AE15" i="14" s="1"/>
  <c r="AF15" i="14"/>
  <c r="AH15" i="14" s="1"/>
  <c r="AD15" i="14"/>
  <c r="AF14" i="14"/>
  <c r="AF17" i="14" s="1"/>
  <c r="AD14" i="14"/>
  <c r="AE14" i="14" s="1"/>
  <c r="Y16" i="14"/>
  <c r="Y15" i="14"/>
  <c r="Y14" i="14"/>
  <c r="W16" i="14"/>
  <c r="W15" i="14"/>
  <c r="W14" i="14"/>
  <c r="U16" i="14"/>
  <c r="U15" i="14"/>
  <c r="U14" i="14"/>
  <c r="S16" i="14"/>
  <c r="S15" i="14"/>
  <c r="S14" i="14"/>
  <c r="AB17" i="14"/>
  <c r="AB16" i="14"/>
  <c r="AC16" i="14" s="1"/>
  <c r="Z16" i="14"/>
  <c r="AB15" i="14"/>
  <c r="AC15" i="14" s="1"/>
  <c r="Z15" i="14"/>
  <c r="AB14" i="14"/>
  <c r="AC14" i="14" s="1"/>
  <c r="Z14" i="14"/>
  <c r="Z17" i="14" s="1"/>
  <c r="R17" i="14"/>
  <c r="T17" i="14"/>
  <c r="P16" i="14"/>
  <c r="P15" i="14"/>
  <c r="P14" i="14"/>
  <c r="P17" i="14" s="1"/>
  <c r="Q15" i="14" s="1"/>
  <c r="N16" i="14"/>
  <c r="N15" i="14"/>
  <c r="N14" i="14"/>
  <c r="N17" i="14" s="1"/>
  <c r="O15" i="14" s="1"/>
  <c r="M16" i="14"/>
  <c r="M15" i="14"/>
  <c r="M14" i="14"/>
  <c r="K16" i="14"/>
  <c r="K15" i="14"/>
  <c r="K14" i="14"/>
  <c r="I16" i="14"/>
  <c r="I15" i="14"/>
  <c r="I14" i="14"/>
  <c r="G16" i="14"/>
  <c r="G15" i="14"/>
  <c r="G14" i="14"/>
  <c r="E16" i="14"/>
  <c r="E15" i="14"/>
  <c r="E14" i="14"/>
  <c r="C16" i="14"/>
  <c r="C15" i="14"/>
  <c r="C14" i="14"/>
  <c r="AG11" i="14"/>
  <c r="AG10" i="14"/>
  <c r="AG9" i="14"/>
  <c r="AE11" i="14"/>
  <c r="AE10" i="14"/>
  <c r="AE9" i="14"/>
  <c r="AC11" i="14"/>
  <c r="AC10" i="14"/>
  <c r="AC9" i="14"/>
  <c r="AA11" i="14"/>
  <c r="AA10" i="14"/>
  <c r="AA9" i="14"/>
  <c r="AH10" i="14"/>
  <c r="AH11" i="14"/>
  <c r="AH12" i="14"/>
  <c r="AF12" i="14"/>
  <c r="AF10" i="14"/>
  <c r="AF11" i="14"/>
  <c r="AH9" i="14"/>
  <c r="AF9" i="14"/>
  <c r="AD12" i="14"/>
  <c r="AD10" i="14"/>
  <c r="AD11" i="14"/>
  <c r="AD9" i="14"/>
  <c r="AB10" i="14"/>
  <c r="AB11" i="14"/>
  <c r="AB9" i="14"/>
  <c r="Z10" i="14"/>
  <c r="Z11" i="14"/>
  <c r="Z9" i="14"/>
  <c r="Y11" i="14"/>
  <c r="Y10" i="14"/>
  <c r="Y9" i="14"/>
  <c r="W11" i="14"/>
  <c r="W10" i="14"/>
  <c r="W9" i="14"/>
  <c r="U11" i="14"/>
  <c r="U10" i="14"/>
  <c r="U9" i="14"/>
  <c r="S11" i="14"/>
  <c r="S10" i="14"/>
  <c r="S9" i="14"/>
  <c r="Q11" i="14"/>
  <c r="Q10" i="14"/>
  <c r="Q9" i="14"/>
  <c r="O11" i="14"/>
  <c r="O10" i="14"/>
  <c r="O9" i="14"/>
  <c r="P12" i="14"/>
  <c r="P10" i="14"/>
  <c r="P11" i="14"/>
  <c r="P9" i="14"/>
  <c r="N12" i="14"/>
  <c r="N10" i="14"/>
  <c r="N11" i="14"/>
  <c r="N9" i="14"/>
  <c r="M11" i="14"/>
  <c r="M10" i="14"/>
  <c r="M9" i="14"/>
  <c r="K11" i="14"/>
  <c r="K10" i="14"/>
  <c r="K9" i="14"/>
  <c r="I11" i="14"/>
  <c r="I10" i="14"/>
  <c r="I9" i="14"/>
  <c r="G11" i="14"/>
  <c r="G10" i="14"/>
  <c r="G9" i="14"/>
  <c r="E11" i="14"/>
  <c r="E10" i="14"/>
  <c r="E9" i="14"/>
  <c r="C11" i="14"/>
  <c r="C10" i="14"/>
  <c r="C9" i="14"/>
  <c r="AC5" i="14"/>
  <c r="Y5" i="14"/>
  <c r="U5" i="14"/>
  <c r="Q5" i="14"/>
  <c r="M5" i="14"/>
  <c r="I5" i="14"/>
  <c r="E5" i="14"/>
  <c r="AB6" i="14"/>
  <c r="AF6" i="14" s="1"/>
  <c r="AB5" i="14"/>
  <c r="AF5" i="14" s="1"/>
  <c r="Z6" i="14"/>
  <c r="Z5" i="14"/>
  <c r="AD5" i="14" s="1"/>
  <c r="P6" i="14"/>
  <c r="Q6" i="14" s="1"/>
  <c r="P5" i="14"/>
  <c r="N6" i="14"/>
  <c r="O6" i="14" s="1"/>
  <c r="N5" i="14"/>
  <c r="O5" i="14" s="1"/>
  <c r="X56" i="14"/>
  <c r="V56" i="14"/>
  <c r="T56" i="14"/>
  <c r="R56" i="14"/>
  <c r="L56" i="14"/>
  <c r="J56" i="14"/>
  <c r="H56" i="14"/>
  <c r="F56" i="14"/>
  <c r="D56" i="14"/>
  <c r="B56" i="14"/>
  <c r="X49" i="14"/>
  <c r="Y48" i="14" s="1"/>
  <c r="V49" i="14"/>
  <c r="W45" i="14" s="1"/>
  <c r="T49" i="14"/>
  <c r="U48" i="14" s="1"/>
  <c r="L49" i="14"/>
  <c r="M48" i="14" s="1"/>
  <c r="J49" i="14"/>
  <c r="K46" i="14" s="1"/>
  <c r="H49" i="14"/>
  <c r="I48" i="14" s="1"/>
  <c r="F49" i="14"/>
  <c r="G46" i="14" s="1"/>
  <c r="D49" i="14"/>
  <c r="B49" i="14"/>
  <c r="X41" i="14"/>
  <c r="Y40" i="14" s="1"/>
  <c r="V41" i="14"/>
  <c r="W37" i="14" s="1"/>
  <c r="T41" i="14"/>
  <c r="U38" i="14" s="1"/>
  <c r="R41" i="14"/>
  <c r="S37" i="14" s="1"/>
  <c r="L41" i="14"/>
  <c r="J41" i="14"/>
  <c r="H41" i="14"/>
  <c r="F41" i="14"/>
  <c r="D41" i="14"/>
  <c r="B41" i="14"/>
  <c r="X34" i="14"/>
  <c r="Y30" i="14" s="1"/>
  <c r="V34" i="14"/>
  <c r="W32" i="14" s="1"/>
  <c r="T34" i="14"/>
  <c r="U30" i="14" s="1"/>
  <c r="R34" i="14"/>
  <c r="S31" i="14" s="1"/>
  <c r="L34" i="14"/>
  <c r="J34" i="14"/>
  <c r="H34" i="14"/>
  <c r="F34" i="14"/>
  <c r="D34" i="14"/>
  <c r="B34" i="14"/>
  <c r="X27" i="14"/>
  <c r="Y25" i="14" s="1"/>
  <c r="V27" i="14"/>
  <c r="T27" i="14"/>
  <c r="R27" i="14"/>
  <c r="L27" i="14"/>
  <c r="J27" i="14"/>
  <c r="H27" i="14"/>
  <c r="F27" i="14"/>
  <c r="D27" i="14"/>
  <c r="B27" i="14"/>
  <c r="AH21" i="14"/>
  <c r="AD21" i="14"/>
  <c r="Z21" i="14"/>
  <c r="X21" i="14"/>
  <c r="V21" i="14"/>
  <c r="T21" i="14"/>
  <c r="R21" i="14"/>
  <c r="N21" i="14"/>
  <c r="L21" i="14"/>
  <c r="J21" i="14"/>
  <c r="H21" i="14"/>
  <c r="F21" i="14"/>
  <c r="D21" i="14"/>
  <c r="B21" i="14"/>
  <c r="X17" i="14"/>
  <c r="V17" i="14"/>
  <c r="L17" i="14"/>
  <c r="J17" i="14"/>
  <c r="H17" i="14"/>
  <c r="F17" i="14"/>
  <c r="D17" i="14"/>
  <c r="B17" i="14"/>
  <c r="AB12" i="14"/>
  <c r="Z12" i="14"/>
  <c r="X12" i="14"/>
  <c r="V12" i="14"/>
  <c r="T12" i="14"/>
  <c r="R12" i="14"/>
  <c r="L12" i="14"/>
  <c r="J12" i="14"/>
  <c r="H12" i="14"/>
  <c r="F12" i="14"/>
  <c r="D12" i="14"/>
  <c r="B12" i="14"/>
  <c r="AB7" i="14"/>
  <c r="X7" i="14"/>
  <c r="Y6" i="14" s="1"/>
  <c r="V7" i="14"/>
  <c r="W6" i="14" s="1"/>
  <c r="T7" i="14"/>
  <c r="U6" i="14" s="1"/>
  <c r="R7" i="14"/>
  <c r="S6" i="14" s="1"/>
  <c r="P7" i="14"/>
  <c r="N7" i="14"/>
  <c r="L7" i="14"/>
  <c r="M6" i="14" s="1"/>
  <c r="J7" i="14"/>
  <c r="K6" i="14" s="1"/>
  <c r="H7" i="14"/>
  <c r="I6" i="14" s="1"/>
  <c r="F7" i="14"/>
  <c r="G6" i="14" s="1"/>
  <c r="D7" i="14"/>
  <c r="E6" i="14" s="1"/>
  <c r="B7" i="14"/>
  <c r="C6" i="14" s="1"/>
  <c r="BP4" i="7"/>
  <c r="BP5" i="7"/>
  <c r="BP6" i="7"/>
  <c r="BP7" i="7"/>
  <c r="BP3" i="7"/>
  <c r="BO4" i="7"/>
  <c r="BO5" i="7"/>
  <c r="BO6" i="7"/>
  <c r="BO7" i="7"/>
  <c r="BN4" i="7"/>
  <c r="BN5" i="7"/>
  <c r="BN6" i="7"/>
  <c r="BN7" i="7"/>
  <c r="BO3" i="7"/>
  <c r="BN3" i="7"/>
  <c r="BE5" i="7"/>
  <c r="BF5" i="7"/>
  <c r="BG5" i="7"/>
  <c r="BE6" i="7"/>
  <c r="BF6" i="7"/>
  <c r="BG6" i="7"/>
  <c r="BE7" i="7"/>
  <c r="BF7" i="7"/>
  <c r="BG7" i="7"/>
  <c r="BE4" i="7"/>
  <c r="BF4" i="7"/>
  <c r="BG4" i="7"/>
  <c r="BG3" i="7"/>
  <c r="BF3" i="7"/>
  <c r="BE3" i="7"/>
  <c r="M3" i="7"/>
  <c r="N3" i="7"/>
  <c r="O3" i="7"/>
  <c r="S3" i="7"/>
  <c r="T3" i="7"/>
  <c r="U3" i="7"/>
  <c r="X3" i="7"/>
  <c r="Y3" i="7"/>
  <c r="Z3" i="7"/>
  <c r="AK3" i="7"/>
  <c r="AL3" i="7"/>
  <c r="AM3" i="7"/>
  <c r="AQ3" i="7"/>
  <c r="AR3" i="7"/>
  <c r="AS3" i="7"/>
  <c r="AV3" i="7"/>
  <c r="AW3" i="7"/>
  <c r="AX3" i="7"/>
  <c r="M4" i="7"/>
  <c r="N4" i="7"/>
  <c r="O4" i="7"/>
  <c r="S4" i="7"/>
  <c r="T4" i="7"/>
  <c r="U4" i="7"/>
  <c r="X4" i="7"/>
  <c r="Y4" i="7"/>
  <c r="Z4" i="7"/>
  <c r="AK4" i="7"/>
  <c r="AL4" i="7"/>
  <c r="AM4" i="7"/>
  <c r="AQ4" i="7"/>
  <c r="AR4" i="7"/>
  <c r="AS4" i="7"/>
  <c r="AV4" i="7"/>
  <c r="AW4" i="7"/>
  <c r="AX4" i="7"/>
  <c r="M5" i="7"/>
  <c r="N5" i="7"/>
  <c r="O5" i="7"/>
  <c r="S5" i="7"/>
  <c r="T5" i="7"/>
  <c r="U5" i="7"/>
  <c r="X5" i="7"/>
  <c r="Y5" i="7"/>
  <c r="Z5" i="7"/>
  <c r="AK5" i="7"/>
  <c r="AL5" i="7"/>
  <c r="AM5" i="7"/>
  <c r="AQ5" i="7"/>
  <c r="AR5" i="7"/>
  <c r="AS5" i="7"/>
  <c r="AV5" i="7"/>
  <c r="AW5" i="7"/>
  <c r="AX5" i="7"/>
  <c r="M6" i="7"/>
  <c r="N6" i="7"/>
  <c r="O6" i="7"/>
  <c r="S6" i="7"/>
  <c r="T6" i="7"/>
  <c r="U6" i="7"/>
  <c r="X6" i="7"/>
  <c r="Y6" i="7"/>
  <c r="Z6" i="7"/>
  <c r="AK6" i="7"/>
  <c r="AL6" i="7"/>
  <c r="AM6" i="7"/>
  <c r="AQ6" i="7"/>
  <c r="AR6" i="7"/>
  <c r="AS6" i="7"/>
  <c r="AV6" i="7"/>
  <c r="AW6" i="7"/>
  <c r="AX6" i="7"/>
  <c r="M7" i="7"/>
  <c r="N7" i="7"/>
  <c r="O7" i="7"/>
  <c r="S7" i="7"/>
  <c r="T7" i="7"/>
  <c r="U7" i="7"/>
  <c r="X7" i="7"/>
  <c r="Y7" i="7"/>
  <c r="Z7" i="7"/>
  <c r="AK7" i="7"/>
  <c r="AL7" i="7"/>
  <c r="AM7" i="7"/>
  <c r="AQ7" i="7"/>
  <c r="AR7" i="7"/>
  <c r="AS7" i="7"/>
  <c r="AV7" i="7"/>
  <c r="AW7" i="7"/>
  <c r="AX7" i="7"/>
  <c r="M8" i="7"/>
  <c r="N8" i="7"/>
  <c r="O8" i="7"/>
  <c r="S8" i="7"/>
  <c r="T8" i="7"/>
  <c r="U8" i="7"/>
  <c r="X8" i="7"/>
  <c r="Y8" i="7"/>
  <c r="Z8" i="7"/>
  <c r="BB8" i="7"/>
  <c r="M9" i="7"/>
  <c r="N9" i="7"/>
  <c r="O9" i="7"/>
  <c r="S9" i="7"/>
  <c r="T9" i="7"/>
  <c r="U9" i="7"/>
  <c r="X9" i="7"/>
  <c r="Y9" i="7"/>
  <c r="Z9" i="7"/>
  <c r="BB9" i="7"/>
  <c r="M10" i="7"/>
  <c r="N10" i="7"/>
  <c r="O10" i="7"/>
  <c r="S10" i="7"/>
  <c r="T10" i="7"/>
  <c r="U10" i="7"/>
  <c r="X10" i="7"/>
  <c r="Y10" i="7"/>
  <c r="Z10" i="7"/>
  <c r="AK10" i="7"/>
  <c r="AL10" i="7"/>
  <c r="AM10" i="7"/>
  <c r="AQ10" i="7"/>
  <c r="AR10" i="7"/>
  <c r="AS10" i="7"/>
  <c r="AV10" i="7"/>
  <c r="AW10" i="7"/>
  <c r="AX10" i="7"/>
  <c r="BB10" i="7"/>
  <c r="M11" i="7"/>
  <c r="N11" i="7"/>
  <c r="O11" i="7"/>
  <c r="S11" i="7"/>
  <c r="T11" i="7"/>
  <c r="U11" i="7"/>
  <c r="X11" i="7"/>
  <c r="Y11" i="7"/>
  <c r="Z11" i="7"/>
  <c r="AK11" i="7"/>
  <c r="AL11" i="7"/>
  <c r="AM11" i="7"/>
  <c r="AQ11" i="7"/>
  <c r="AR11" i="7"/>
  <c r="AS11" i="7"/>
  <c r="AV11" i="7"/>
  <c r="AW11" i="7"/>
  <c r="AX11" i="7"/>
  <c r="BB11" i="7"/>
  <c r="M12" i="7"/>
  <c r="N12" i="7"/>
  <c r="O12" i="7"/>
  <c r="S12" i="7"/>
  <c r="T12" i="7"/>
  <c r="U12" i="7"/>
  <c r="X12" i="7"/>
  <c r="Y12" i="7"/>
  <c r="Z12" i="7"/>
  <c r="BB12" i="7"/>
  <c r="M13" i="7"/>
  <c r="N13" i="7"/>
  <c r="O13" i="7"/>
  <c r="S13" i="7"/>
  <c r="T13" i="7"/>
  <c r="U13" i="7"/>
  <c r="X13" i="7"/>
  <c r="Y13" i="7"/>
  <c r="Z13" i="7"/>
  <c r="C5" i="6"/>
  <c r="E5" i="6"/>
  <c r="C6" i="6"/>
  <c r="E6" i="6"/>
  <c r="C7" i="6"/>
  <c r="E7" i="6"/>
  <c r="C8" i="6"/>
  <c r="E8" i="6"/>
  <c r="C9" i="6"/>
  <c r="E9" i="6"/>
  <c r="C10" i="6"/>
  <c r="E10" i="6"/>
  <c r="C12" i="6"/>
  <c r="E12" i="6"/>
  <c r="I12" i="6"/>
  <c r="K12" i="6"/>
  <c r="C13" i="6"/>
  <c r="E13" i="6"/>
  <c r="I13" i="6"/>
  <c r="K13" i="6"/>
  <c r="C14" i="6"/>
  <c r="E14" i="6"/>
  <c r="I14" i="6"/>
  <c r="K14" i="6"/>
  <c r="C15" i="6"/>
  <c r="E15" i="6"/>
  <c r="I15" i="6"/>
  <c r="K15" i="6"/>
  <c r="C16" i="6"/>
  <c r="E16" i="6"/>
  <c r="I16" i="6"/>
  <c r="K16" i="6"/>
  <c r="C17" i="6"/>
  <c r="E17" i="6"/>
  <c r="I17" i="6"/>
  <c r="K17" i="6"/>
  <c r="C19" i="6"/>
  <c r="E19" i="6"/>
  <c r="I19" i="6"/>
  <c r="K19" i="6"/>
  <c r="C20" i="6"/>
  <c r="E20" i="6"/>
  <c r="I20" i="6"/>
  <c r="K20" i="6"/>
  <c r="C21" i="6"/>
  <c r="E21" i="6"/>
  <c r="I21" i="6"/>
  <c r="K21" i="6"/>
  <c r="C22" i="6"/>
  <c r="E22" i="6"/>
  <c r="I22" i="6"/>
  <c r="K22" i="6"/>
  <c r="C23" i="6"/>
  <c r="E23" i="6"/>
  <c r="I23" i="6"/>
  <c r="K23" i="6"/>
  <c r="C24" i="6"/>
  <c r="E24" i="6"/>
  <c r="I24" i="6"/>
  <c r="K24" i="6"/>
  <c r="C26" i="6"/>
  <c r="E26" i="6"/>
  <c r="I26" i="6"/>
  <c r="K26" i="6"/>
  <c r="C27" i="6"/>
  <c r="E27" i="6"/>
  <c r="I27" i="6"/>
  <c r="K27" i="6"/>
  <c r="C28" i="6"/>
  <c r="E28" i="6"/>
  <c r="I28" i="6"/>
  <c r="K28" i="6"/>
  <c r="C29" i="6"/>
  <c r="E29" i="6"/>
  <c r="I29" i="6"/>
  <c r="K29" i="6"/>
  <c r="C30" i="6"/>
  <c r="E30" i="6"/>
  <c r="I30" i="6"/>
  <c r="K30" i="6"/>
  <c r="C31" i="6"/>
  <c r="E31" i="6"/>
  <c r="I31" i="6"/>
  <c r="K31" i="6"/>
  <c r="C33" i="6"/>
  <c r="E33" i="6"/>
  <c r="I33" i="6"/>
  <c r="K33" i="6"/>
  <c r="C34" i="6"/>
  <c r="E34" i="6"/>
  <c r="I34" i="6"/>
  <c r="K34" i="6"/>
  <c r="C35" i="6"/>
  <c r="E35" i="6"/>
  <c r="I35" i="6"/>
  <c r="K35" i="6"/>
  <c r="C36" i="6"/>
  <c r="E36" i="6"/>
  <c r="I36" i="6"/>
  <c r="K36" i="6"/>
  <c r="C37" i="6"/>
  <c r="E37" i="6"/>
  <c r="I37" i="6"/>
  <c r="K37" i="6"/>
  <c r="C38" i="6"/>
  <c r="E38" i="6"/>
  <c r="I38" i="6"/>
  <c r="K38" i="6"/>
  <c r="AH36" i="14" l="1"/>
  <c r="Y46" i="14"/>
  <c r="Y43" i="14"/>
  <c r="Y47" i="14"/>
  <c r="Y44" i="14"/>
  <c r="W46" i="14"/>
  <c r="W43" i="14"/>
  <c r="W47" i="14"/>
  <c r="W44" i="14"/>
  <c r="W48" i="14"/>
  <c r="U45" i="14"/>
  <c r="U46" i="14"/>
  <c r="U43" i="14"/>
  <c r="U47" i="14"/>
  <c r="U44" i="14"/>
  <c r="M45" i="14"/>
  <c r="M46" i="14"/>
  <c r="M43" i="14"/>
  <c r="M47" i="14"/>
  <c r="M44" i="14"/>
  <c r="K43" i="14"/>
  <c r="K47" i="14"/>
  <c r="K44" i="14"/>
  <c r="K48" i="14"/>
  <c r="K45" i="14"/>
  <c r="I45" i="14"/>
  <c r="I46" i="14"/>
  <c r="I43" i="14"/>
  <c r="I47" i="14"/>
  <c r="I44" i="14"/>
  <c r="G43" i="14"/>
  <c r="G44" i="14"/>
  <c r="G48" i="14"/>
  <c r="G47" i="14"/>
  <c r="G45" i="14"/>
  <c r="S38" i="14"/>
  <c r="S39" i="14"/>
  <c r="S36" i="14"/>
  <c r="S40" i="14"/>
  <c r="Y38" i="14"/>
  <c r="Y37" i="14"/>
  <c r="Y39" i="14"/>
  <c r="Y36" i="14"/>
  <c r="W38" i="14"/>
  <c r="W39" i="14"/>
  <c r="W36" i="14"/>
  <c r="W40" i="14"/>
  <c r="U39" i="14"/>
  <c r="U36" i="14"/>
  <c r="U40" i="14"/>
  <c r="U37" i="14"/>
  <c r="Q36" i="14"/>
  <c r="Y31" i="14"/>
  <c r="Y32" i="14"/>
  <c r="Y29" i="14"/>
  <c r="Y33" i="14"/>
  <c r="W33" i="14"/>
  <c r="W30" i="14"/>
  <c r="W31" i="14"/>
  <c r="U31" i="14"/>
  <c r="U29" i="14"/>
  <c r="U33" i="14"/>
  <c r="U32" i="14"/>
  <c r="S32" i="14"/>
  <c r="S29" i="14"/>
  <c r="S33" i="14"/>
  <c r="S30" i="14"/>
  <c r="O32" i="14"/>
  <c r="O29" i="14"/>
  <c r="O33" i="14"/>
  <c r="O30" i="14"/>
  <c r="Y24" i="14"/>
  <c r="P21" i="14"/>
  <c r="AG16" i="14"/>
  <c r="AH16" i="14"/>
  <c r="AG14" i="14"/>
  <c r="AE16" i="14"/>
  <c r="AH14" i="14"/>
  <c r="AH17" i="14" s="1"/>
  <c r="AG15" i="14"/>
  <c r="AA16" i="14"/>
  <c r="AA15" i="14"/>
  <c r="AA14" i="14"/>
  <c r="Q16" i="14"/>
  <c r="Q14" i="14"/>
  <c r="O16" i="14"/>
  <c r="O14" i="14"/>
  <c r="AH5" i="14"/>
  <c r="AF7" i="14"/>
  <c r="AG5" i="14" s="1"/>
  <c r="AA6" i="14"/>
  <c r="AG6" i="14"/>
  <c r="AD6" i="14"/>
  <c r="AC6" i="14"/>
  <c r="Z7" i="14"/>
  <c r="Z49" i="14"/>
  <c r="P56" i="14"/>
  <c r="C5" i="14"/>
  <c r="G5" i="14"/>
  <c r="K5" i="14"/>
  <c r="S5" i="14"/>
  <c r="W5" i="14"/>
  <c r="AA5" i="14"/>
  <c r="Z41" i="14"/>
  <c r="Z56" i="14"/>
  <c r="N27" i="14"/>
  <c r="O23" i="14" s="1"/>
  <c r="P27" i="14"/>
  <c r="N41" i="14"/>
  <c r="O37" i="14" s="1"/>
  <c r="P34" i="14"/>
  <c r="N49" i="14"/>
  <c r="AB27" i="14"/>
  <c r="Z27" i="14"/>
  <c r="Z34" i="14"/>
  <c r="AB49" i="14"/>
  <c r="P41" i="14"/>
  <c r="Q38" i="14" s="1"/>
  <c r="AD56" i="14"/>
  <c r="AB56" i="14"/>
  <c r="N56" i="14"/>
  <c r="AB34" i="14"/>
  <c r="AB41" i="14"/>
  <c r="P49" i="14"/>
  <c r="AC46" i="14" l="1"/>
  <c r="AC44" i="14"/>
  <c r="AC47" i="14"/>
  <c r="AC45" i="14"/>
  <c r="AC48" i="14"/>
  <c r="AC43" i="14"/>
  <c r="AA46" i="14"/>
  <c r="AA47" i="14"/>
  <c r="AA43" i="14"/>
  <c r="AA45" i="14"/>
  <c r="AA48" i="14"/>
  <c r="AA44" i="14"/>
  <c r="Q48" i="14"/>
  <c r="Q44" i="14"/>
  <c r="Q47" i="14"/>
  <c r="Q43" i="14"/>
  <c r="Q46" i="14"/>
  <c r="Q45" i="14"/>
  <c r="O46" i="14"/>
  <c r="O45" i="14"/>
  <c r="O48" i="14"/>
  <c r="O44" i="14"/>
  <c r="O47" i="14"/>
  <c r="O43" i="14"/>
  <c r="AC40" i="14"/>
  <c r="AC36" i="14"/>
  <c r="AC39" i="14"/>
  <c r="AC38" i="14"/>
  <c r="AC37" i="14"/>
  <c r="AA40" i="14"/>
  <c r="AA36" i="14"/>
  <c r="AA37" i="14"/>
  <c r="AA39" i="14"/>
  <c r="AA38" i="14"/>
  <c r="Q37" i="14"/>
  <c r="Q40" i="14"/>
  <c r="O39" i="14"/>
  <c r="Q39" i="14"/>
  <c r="O38" i="14"/>
  <c r="O36" i="14"/>
  <c r="O40" i="14"/>
  <c r="AC31" i="14"/>
  <c r="AC33" i="14"/>
  <c r="AC32" i="14"/>
  <c r="AC30" i="14"/>
  <c r="AC29" i="14"/>
  <c r="AA31" i="14"/>
  <c r="AA30" i="14"/>
  <c r="AA32" i="14"/>
  <c r="AA33" i="14"/>
  <c r="AA29" i="14"/>
  <c r="Q33" i="14"/>
  <c r="Q29" i="14"/>
  <c r="Q30" i="14"/>
  <c r="Q32" i="14"/>
  <c r="Q31" i="14"/>
  <c r="AF27" i="14"/>
  <c r="AC25" i="14"/>
  <c r="AC23" i="14"/>
  <c r="AC24" i="14"/>
  <c r="AC26" i="14"/>
  <c r="Q23" i="14"/>
  <c r="Q26" i="14"/>
  <c r="Q24" i="14"/>
  <c r="Q25" i="14"/>
  <c r="AD7" i="14"/>
  <c r="AE5" i="14" s="1"/>
  <c r="AH6" i="14"/>
  <c r="AD41" i="14"/>
  <c r="AD27" i="14"/>
  <c r="AH27" i="14"/>
  <c r="AD49" i="14"/>
  <c r="AF49" i="14"/>
  <c r="AF56" i="14"/>
  <c r="AF34" i="14"/>
  <c r="AF41" i="14"/>
  <c r="AD34" i="14"/>
  <c r="AG47" i="14" l="1"/>
  <c r="AG43" i="14"/>
  <c r="AG46" i="14"/>
  <c r="AG45" i="14"/>
  <c r="AG48" i="14"/>
  <c r="AG44" i="14"/>
  <c r="AE47" i="14"/>
  <c r="AE43" i="14"/>
  <c r="AE46" i="14"/>
  <c r="AE48" i="14"/>
  <c r="AE45" i="14"/>
  <c r="AE44" i="14"/>
  <c r="AG40" i="14"/>
  <c r="AG36" i="14"/>
  <c r="AG37" i="14"/>
  <c r="AG39" i="14"/>
  <c r="AG38" i="14"/>
  <c r="AE39" i="14"/>
  <c r="AE40" i="14"/>
  <c r="AE38" i="14"/>
  <c r="AE37" i="14"/>
  <c r="AE36" i="14"/>
  <c r="AG30" i="14"/>
  <c r="AG32" i="14"/>
  <c r="AG33" i="14"/>
  <c r="AG29" i="14"/>
  <c r="AG31" i="14"/>
  <c r="AE31" i="14"/>
  <c r="AE32" i="14"/>
  <c r="AE30" i="14"/>
  <c r="AE33" i="14"/>
  <c r="AE29" i="14"/>
  <c r="AG26" i="14"/>
  <c r="AG25" i="14"/>
  <c r="AG23" i="14"/>
  <c r="AG24" i="14"/>
  <c r="AE6" i="14"/>
  <c r="AH7" i="14"/>
  <c r="AH41" i="14"/>
  <c r="AH34" i="14"/>
  <c r="AH56" i="14"/>
  <c r="AH49" i="14"/>
</calcChain>
</file>

<file path=xl/sharedStrings.xml><?xml version="1.0" encoding="utf-8"?>
<sst xmlns="http://schemas.openxmlformats.org/spreadsheetml/2006/main" count="943" uniqueCount="299">
  <si>
    <t>ER-</t>
  </si>
  <si>
    <t>rsid</t>
  </si>
  <si>
    <t>CHROM</t>
  </si>
  <si>
    <t>POS</t>
  </si>
  <si>
    <t>REF</t>
  </si>
  <si>
    <t>ALT</t>
  </si>
  <si>
    <t>N_INFORMATIVE</t>
  </si>
  <si>
    <t>PVALUE_BOTH</t>
  </si>
  <si>
    <t>Info</t>
  </si>
  <si>
    <t>SE_G</t>
  </si>
  <si>
    <t>SE_moddrink_cat</t>
  </si>
  <si>
    <t>SE_inter</t>
  </si>
  <si>
    <t>effN</t>
  </si>
  <si>
    <t>rs79865122</t>
  </si>
  <si>
    <t>C</t>
  </si>
  <si>
    <t>G</t>
  </si>
  <si>
    <t>T</t>
  </si>
  <si>
    <t>ER+</t>
  </si>
  <si>
    <t>A</t>
  </si>
  <si>
    <t>HER2-</t>
  </si>
  <si>
    <t>HER2+</t>
  </si>
  <si>
    <t>rs183933555</t>
  </si>
  <si>
    <t>PR-</t>
  </si>
  <si>
    <t>PR+</t>
  </si>
  <si>
    <t>rs74164155</t>
  </si>
  <si>
    <t>rs3858704</t>
  </si>
  <si>
    <t>SE</t>
  </si>
  <si>
    <t>PVALUE</t>
  </si>
  <si>
    <t>Direction</t>
  </si>
  <si>
    <t>HetISq</t>
  </si>
  <si>
    <t>HetPval</t>
  </si>
  <si>
    <t>EffN</t>
  </si>
  <si>
    <t>--</t>
  </si>
  <si>
    <t>++</t>
  </si>
  <si>
    <t>CYP2E1</t>
  </si>
  <si>
    <t>+-</t>
  </si>
  <si>
    <t>-+</t>
  </si>
  <si>
    <t>post-</t>
  </si>
  <si>
    <t>pre-</t>
  </si>
  <si>
    <t>Menopausal status</t>
  </si>
  <si>
    <t>10+ years</t>
  </si>
  <si>
    <t>1-9 years</t>
  </si>
  <si>
    <t>Never, &lt;1 year</t>
  </si>
  <si>
    <t>Oral contraceptive use</t>
  </si>
  <si>
    <t>former smoker</t>
  </si>
  <si>
    <t>current smoker</t>
  </si>
  <si>
    <t>never smoker</t>
  </si>
  <si>
    <t>Smoking status</t>
  </si>
  <si>
    <t>Past drinkers</t>
  </si>
  <si>
    <t>4-6</t>
  </si>
  <si>
    <t>&lt;1-3</t>
  </si>
  <si>
    <t>Never drinkers</t>
  </si>
  <si>
    <t>%</t>
  </si>
  <si>
    <t>N</t>
  </si>
  <si>
    <t>Number of alcoholic drinks per week</t>
  </si>
  <si>
    <t>Controls</t>
  </si>
  <si>
    <t>Cases</t>
  </si>
  <si>
    <t>Phase 2 Controls</t>
  </si>
  <si>
    <t>Phase 2 Cases</t>
  </si>
  <si>
    <t>Phase 1 Controls</t>
  </si>
  <si>
    <t xml:space="preserve"> Phase 1 Cases</t>
  </si>
  <si>
    <t>Total</t>
  </si>
  <si>
    <t>BWHS</t>
  </si>
  <si>
    <t>WCHS</t>
  </si>
  <si>
    <t>CBCS</t>
  </si>
  <si>
    <t>0.89-1.59</t>
  </si>
  <si>
    <t>0.92-1.28</t>
  </si>
  <si>
    <t>0.61-2.26</t>
  </si>
  <si>
    <t>1.03-2.17</t>
  </si>
  <si>
    <t>14+</t>
  </si>
  <si>
    <t>0.97-2.64</t>
  </si>
  <si>
    <t>0.86-1.60</t>
  </si>
  <si>
    <t>7-13</t>
  </si>
  <si>
    <t>0.61-1.63</t>
  </si>
  <si>
    <t>0.86-1.46</t>
  </si>
  <si>
    <t>Ref</t>
  </si>
  <si>
    <t>0.73-1.23</t>
  </si>
  <si>
    <t>0.95-1.27</t>
  </si>
  <si>
    <t>triple negative</t>
  </si>
  <si>
    <t>non triple negative</t>
  </si>
  <si>
    <t>0.94-1.36</t>
  </si>
  <si>
    <t>0.84-1.62</t>
  </si>
  <si>
    <t>0.91-2.06</t>
  </si>
  <si>
    <t>0.58-2.68</t>
  </si>
  <si>
    <t>0.86-1.71</t>
  </si>
  <si>
    <t>0.91-2.76</t>
  </si>
  <si>
    <t>0.75-1.37</t>
  </si>
  <si>
    <t>0.57-1.73</t>
  </si>
  <si>
    <t>0.86-1.19</t>
  </si>
  <si>
    <t>0.89-1.60</t>
  </si>
  <si>
    <t>0.89-1.36</t>
  </si>
  <si>
    <t>0.98-1.48</t>
  </si>
  <si>
    <t>0.93-2.32</t>
  </si>
  <si>
    <t>0.95-2.36</t>
  </si>
  <si>
    <t>1.06-2.20</t>
  </si>
  <si>
    <t>0.74-1.66</t>
  </si>
  <si>
    <t>0.76-1.50</t>
  </si>
  <si>
    <t>0.73-1.45</t>
  </si>
  <si>
    <t>0.85-1.24</t>
  </si>
  <si>
    <t>0.95-1.38</t>
  </si>
  <si>
    <t>0.94-1.50</t>
  </si>
  <si>
    <t>0.95-1.40</t>
  </si>
  <si>
    <t>0.88-2.40</t>
  </si>
  <si>
    <t>1.05-2.41</t>
  </si>
  <si>
    <t>1.10-2.44</t>
  </si>
  <si>
    <t>0.76-1.59</t>
  </si>
  <si>
    <t>0.74-1.59</t>
  </si>
  <si>
    <t>0.74-1.39</t>
  </si>
  <si>
    <t>0.84-1.27</t>
  </si>
  <si>
    <t>0.96-1.35</t>
  </si>
  <si>
    <t>0.97-1.31</t>
  </si>
  <si>
    <t>0.98-1.97</t>
  </si>
  <si>
    <t>0.91-1.63</t>
  </si>
  <si>
    <t>0.75-1.25</t>
  </si>
  <si>
    <t>0.96-1.26</t>
  </si>
  <si>
    <t>All Invasive Breast Cancer</t>
  </si>
  <si>
    <t>95% CI</t>
  </si>
  <si>
    <t>OR</t>
  </si>
  <si>
    <t>Basic model</t>
  </si>
  <si>
    <t>chr 12</t>
  </si>
  <si>
    <t>chr 10</t>
  </si>
  <si>
    <t>chr 9</t>
  </si>
  <si>
    <t>chr 4</t>
  </si>
  <si>
    <t>Phase 2 threshold</t>
  </si>
  <si>
    <t>Phase 1 threshold</t>
  </si>
  <si>
    <t>significance threshold</t>
  </si>
  <si>
    <t>NA</t>
  </si>
  <si>
    <t>TripleNeg</t>
  </si>
  <si>
    <t>NontripleNeg</t>
  </si>
  <si>
    <t>rs6858700</t>
  </si>
  <si>
    <t>rs72908746</t>
  </si>
  <si>
    <t>rs79857726</t>
  </si>
  <si>
    <t>Invasive cases</t>
  </si>
  <si>
    <t>rs12512460</t>
  </si>
  <si>
    <t>Pjoint</t>
  </si>
  <si>
    <t>Pint</t>
  </si>
  <si>
    <t>ORint</t>
  </si>
  <si>
    <t>log (OR)_G:moddrink_cat</t>
  </si>
  <si>
    <t>OR alcohol</t>
  </si>
  <si>
    <t>log (OR)_moddrink_cat</t>
  </si>
  <si>
    <t>Psnp</t>
  </si>
  <si>
    <t>OR snp</t>
  </si>
  <si>
    <t>log (OR)</t>
  </si>
  <si>
    <t>N CASE</t>
  </si>
  <si>
    <t>ALT AF CASE</t>
  </si>
  <si>
    <t>Total N</t>
  </si>
  <si>
    <t>ALT AF</t>
  </si>
  <si>
    <t>Breast Cancer Subtype</t>
  </si>
  <si>
    <t>Phase 2 Results</t>
  </si>
  <si>
    <t>Phase 1 Results</t>
  </si>
  <si>
    <t>&lt;7 drinks/wk</t>
  </si>
  <si>
    <t>Moderate vs. &gt;moderate drinker</t>
  </si>
  <si>
    <t>BETA</t>
  </si>
  <si>
    <t>OR int</t>
  </si>
  <si>
    <t>Meta-analysis results</t>
  </si>
  <si>
    <t>Participants</t>
  </si>
  <si>
    <t>CHR</t>
  </si>
  <si>
    <t xml:space="preserve">Total </t>
  </si>
  <si>
    <t>≥7 drinks/wk</t>
  </si>
  <si>
    <t>P-value</t>
  </si>
  <si>
    <t>HetPVal</t>
  </si>
  <si>
    <t>?+</t>
  </si>
  <si>
    <t>Chr</t>
  </si>
  <si>
    <t>rs150627184</t>
  </si>
  <si>
    <t>R2</t>
  </si>
  <si>
    <t xml:space="preserve">D' </t>
  </si>
  <si>
    <t>rs671</t>
  </si>
  <si>
    <t>rs2066702</t>
  </si>
  <si>
    <t>Pos (GRCh37)</t>
  </si>
  <si>
    <t>Parity</t>
  </si>
  <si>
    <t>Nulliparous</t>
  </si>
  <si>
    <t>2-3</t>
  </si>
  <si>
    <t>≥4</t>
  </si>
  <si>
    <t>Education</t>
  </si>
  <si>
    <t>&lt;12 years</t>
  </si>
  <si>
    <t>12 years</t>
  </si>
  <si>
    <t>13-15 years</t>
  </si>
  <si>
    <t>16 years</t>
  </si>
  <si>
    <t>&gt;16 years</t>
  </si>
  <si>
    <t>Age at Menarche</t>
  </si>
  <si>
    <t>&lt;11 years</t>
  </si>
  <si>
    <t>11-12 years</t>
  </si>
  <si>
    <t>13-14 years</t>
  </si>
  <si>
    <t>15-16 years</t>
  </si>
  <si>
    <t>≥17 years</t>
  </si>
  <si>
    <t>BMI</t>
  </si>
  <si>
    <t>&lt;18.5</t>
  </si>
  <si>
    <t>18.5-24.9</t>
  </si>
  <si>
    <t>25.0-29.9</t>
  </si>
  <si>
    <t>30.0-34.9</t>
  </si>
  <si>
    <t>35-39.9</t>
  </si>
  <si>
    <t>≥40</t>
  </si>
  <si>
    <t>&lt;40</t>
  </si>
  <si>
    <t>40-49</t>
  </si>
  <si>
    <t>50-59</t>
  </si>
  <si>
    <t>60-69</t>
  </si>
  <si>
    <t>≥70</t>
  </si>
  <si>
    <t>rs6413432</t>
  </si>
  <si>
    <t>rs2031920</t>
  </si>
  <si>
    <t>rs3813867</t>
  </si>
  <si>
    <t>?-</t>
  </si>
  <si>
    <t>-?</t>
  </si>
  <si>
    <t>+?</t>
  </si>
  <si>
    <t>Gene Region</t>
  </si>
  <si>
    <t>ADH</t>
  </si>
  <si>
    <t>ALDH2</t>
  </si>
  <si>
    <t># Indepent Loci Phase 1</t>
  </si>
  <si>
    <t>#Independent Loci Phase 2</t>
  </si>
  <si>
    <t>*Model 1 adjusted for age (10 year categories) and study</t>
  </si>
  <si>
    <t>Model 1*</t>
  </si>
  <si>
    <t>Model 2^</t>
  </si>
  <si>
    <t>rs1159918</t>
  </si>
  <si>
    <t>rs1693439</t>
  </si>
  <si>
    <t>rs2075633</t>
  </si>
  <si>
    <t>rs3811802</t>
  </si>
  <si>
    <t>rs4147536</t>
  </si>
  <si>
    <t>rs9307239</t>
  </si>
  <si>
    <t>rs1662033</t>
  </si>
  <si>
    <t>rs283415</t>
  </si>
  <si>
    <t>rs3114046</t>
  </si>
  <si>
    <t>rs4147542</t>
  </si>
  <si>
    <t>rs4699741</t>
  </si>
  <si>
    <t>rs698</t>
  </si>
  <si>
    <t>rs1229984</t>
  </si>
  <si>
    <t>rs13125415</t>
  </si>
  <si>
    <t>Known Variant</t>
  </si>
  <si>
    <t>30052783 </t>
  </si>
  <si>
    <t>30052783, 10530606</t>
  </si>
  <si>
    <t xml:space="preserve">12189594, 22331481 </t>
  </si>
  <si>
    <t>26036284 </t>
  </si>
  <si>
    <t>28074086 </t>
  </si>
  <si>
    <t>28074086, 12563175</t>
  </si>
  <si>
    <t>no proxies</t>
  </si>
  <si>
    <t>rs168351</t>
  </si>
  <si>
    <t>rs1888202</t>
  </si>
  <si>
    <t>rs348463</t>
  </si>
  <si>
    <t>rs1424482</t>
  </si>
  <si>
    <t>rs722921</t>
  </si>
  <si>
    <t>rs63319</t>
  </si>
  <si>
    <t>rs7027604</t>
  </si>
  <si>
    <t>rs348481</t>
  </si>
  <si>
    <t>rs348461</t>
  </si>
  <si>
    <t>ALDH1</t>
  </si>
  <si>
    <t>32300124 </t>
  </si>
  <si>
    <t>Reference PMID</t>
  </si>
  <si>
    <t>CT</t>
  </si>
  <si>
    <t>Proxy*</t>
  </si>
  <si>
    <t>*Proxy for known variant with the lowest p-value in our invasive cases meta-analysis genetic main effects results.</t>
  </si>
  <si>
    <t>Multiple-testing corrected statistically significant results are shown in bold</t>
  </si>
  <si>
    <t>Age</t>
  </si>
  <si>
    <t>^Model 2 adjusted for Model 1 covariates + education, age at menarche, BMI, parity, smoking status, menopause, and duration of oral contraceptive use</t>
  </si>
  <si>
    <t>Supplementary Table 2. Statistical Significance Thresholds by Phase in AMBER.</t>
  </si>
  <si>
    <t># Independent Loci Meta-analysis</t>
  </si>
  <si>
    <t>Meta-analysis threshold</t>
  </si>
  <si>
    <t>Alcohol Consumption</t>
  </si>
  <si>
    <t>&lt; 7 drinks/wk</t>
  </si>
  <si>
    <t>Supplementary Table 1. Characteristics of AMBER analytic sample participants by study and phase*</t>
  </si>
  <si>
    <t>*Analytic sample limited to current drinkers with invasive breast cancer</t>
  </si>
  <si>
    <t>1.01-1.61</t>
  </si>
  <si>
    <t>0.93-1.67</t>
  </si>
  <si>
    <t>1.13-2.19</t>
  </si>
  <si>
    <t>0.90-1.68</t>
  </si>
  <si>
    <t>1.10-2.01</t>
  </si>
  <si>
    <t>0.92-2.38</t>
  </si>
  <si>
    <t>0.95-1.66</t>
  </si>
  <si>
    <t>1.00-1.72</t>
  </si>
  <si>
    <t>0.96-2.22</t>
  </si>
  <si>
    <t>1.00-1.68</t>
  </si>
  <si>
    <t>0.98-1.82</t>
  </si>
  <si>
    <t>1.01-2.14</t>
  </si>
  <si>
    <t>0.89-1.76</t>
  </si>
  <si>
    <t>1.07-2.10</t>
  </si>
  <si>
    <t>0.92-2.68</t>
  </si>
  <si>
    <t>0.97-1.79</t>
  </si>
  <si>
    <t>1.00-1.80</t>
  </si>
  <si>
    <t>0.93-2.40</t>
  </si>
  <si>
    <t>EffN case</t>
  </si>
  <si>
    <t>EffN cases</t>
  </si>
  <si>
    <t>T3. Lookups of known alcohol risk variant (or proxies from 1000 Genomes Phase 3 AFR populations) associations with invasive breast cancer in the AMBER cohort.</t>
  </si>
  <si>
    <t xml:space="preserve"> </t>
  </si>
  <si>
    <t>Table 1. Associations between alcohol consumption and breast cancer subtypes</t>
  </si>
  <si>
    <t xml:space="preserve">     </t>
  </si>
  <si>
    <t xml:space="preserve">       </t>
  </si>
  <si>
    <t>Hormone receptor status</t>
  </si>
  <si>
    <t>Nearest Gene</t>
  </si>
  <si>
    <t>Effect</t>
  </si>
  <si>
    <t>EAF</t>
  </si>
  <si>
    <t>Other</t>
  </si>
  <si>
    <t>EAF Case</t>
  </si>
  <si>
    <t>Alleles</t>
  </si>
  <si>
    <t>Table 2. Significant main, interaction, and joint (2df) effects of SNP and alcohol intake on breast cancer hormone receptor subtypes in AMBER by phase.</t>
  </si>
  <si>
    <t>95%CI</t>
  </si>
  <si>
    <t xml:space="preserve">OR snp </t>
  </si>
  <si>
    <t>Main and interaction effects</t>
  </si>
  <si>
    <t>&lt; 7 drinks/week</t>
  </si>
  <si>
    <t>≥ 7 drinks/week</t>
  </si>
  <si>
    <t>Table 2. Summary of association results for loci with locus-wide significance for interaction</t>
  </si>
  <si>
    <t xml:space="preserve">Effect Allele </t>
  </si>
  <si>
    <t>Other Allele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</si>
</sst>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%"/>
    <numFmt numFmtId="167" formatCode="0.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0">
    <xf numFmtId="0" fontId="0" fillId="0" borderId="0" xfId="0"/>
    <xf numFmtId="0" fontId="3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6" fontId="0" fillId="0" borderId="0" xfId="1" applyNumberFormat="1" applyFont="1" applyFill="1" applyAlignment="1">
      <alignment horizontal="center"/>
    </xf>
    <xf numFmtId="49" fontId="0" fillId="0" borderId="0" xfId="0" applyNumberFormat="1"/>
    <xf numFmtId="0" fontId="0" fillId="0" borderId="1" xfId="0" applyBorder="1"/>
    <xf numFmtId="0" fontId="2" fillId="0" borderId="0" xfId="0" applyFont="1" applyAlignment="1">
      <alignment horizontal="center"/>
    </xf>
    <xf numFmtId="2" fontId="0" fillId="0" borderId="0" xfId="1" applyNumberFormat="1" applyFont="1" applyFill="1" applyAlignment="1">
      <alignment horizontal="center"/>
    </xf>
    <xf numFmtId="2" fontId="2" fillId="0" borderId="0" xfId="1" applyNumberFormat="1" applyFont="1" applyFill="1" applyAlignment="1">
      <alignment horizontal="center"/>
    </xf>
    <xf numFmtId="9" fontId="0" fillId="0" borderId="0" xfId="1" applyFont="1" applyFill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3" xfId="0" quotePrefix="1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4" xfId="0" applyNumberForma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0" xfId="0" quotePrefix="1" applyNumberFormat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9" fontId="0" fillId="0" borderId="0" xfId="1" applyFont="1" applyFill="1" applyBorder="1" applyAlignment="1">
      <alignment horizontal="center"/>
    </xf>
    <xf numFmtId="9" fontId="0" fillId="0" borderId="2" xfId="1" applyFont="1" applyFill="1" applyBorder="1" applyAlignment="1">
      <alignment horizontal="center"/>
    </xf>
    <xf numFmtId="166" fontId="0" fillId="0" borderId="2" xfId="1" applyNumberFormat="1" applyFont="1" applyFill="1" applyBorder="1" applyAlignment="1">
      <alignment horizontal="center"/>
    </xf>
    <xf numFmtId="1" fontId="0" fillId="0" borderId="8" xfId="1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Border="1"/>
    <xf numFmtId="9" fontId="0" fillId="0" borderId="4" xfId="1" applyFont="1" applyFill="1" applyBorder="1" applyAlignment="1">
      <alignment horizontal="center"/>
    </xf>
    <xf numFmtId="166" fontId="0" fillId="0" borderId="7" xfId="1" applyNumberFormat="1" applyFont="1" applyFill="1" applyBorder="1" applyAlignment="1">
      <alignment horizontal="center"/>
    </xf>
    <xf numFmtId="1" fontId="0" fillId="0" borderId="10" xfId="1" applyNumberFormat="1" applyFont="1" applyFill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166" fontId="2" fillId="0" borderId="2" xfId="1" applyNumberFormat="1" applyFont="1" applyFill="1" applyBorder="1" applyAlignment="1">
      <alignment horizontal="center"/>
    </xf>
    <xf numFmtId="1" fontId="2" fillId="0" borderId="8" xfId="1" applyNumberFormat="1" applyFont="1" applyFill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2" fillId="0" borderId="4" xfId="1" applyNumberFormat="1" applyFont="1" applyFill="1" applyBorder="1" applyAlignment="1">
      <alignment horizontal="center"/>
    </xf>
    <xf numFmtId="166" fontId="2" fillId="0" borderId="7" xfId="1" applyNumberFormat="1" applyFont="1" applyFill="1" applyBorder="1" applyAlignment="1">
      <alignment horizontal="center"/>
    </xf>
    <xf numFmtId="1" fontId="2" fillId="0" borderId="10" xfId="1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2" fontId="0" fillId="0" borderId="4" xfId="1" applyNumberFormat="1" applyFont="1" applyFill="1" applyBorder="1" applyAlignment="1">
      <alignment horizontal="center"/>
    </xf>
    <xf numFmtId="2" fontId="0" fillId="0" borderId="0" xfId="1" applyNumberFormat="1" applyFont="1" applyFill="1" applyBorder="1" applyAlignment="1">
      <alignment horizontal="center"/>
    </xf>
    <xf numFmtId="9" fontId="0" fillId="0" borderId="12" xfId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5" xfId="0" applyBorder="1"/>
    <xf numFmtId="2" fontId="0" fillId="0" borderId="7" xfId="0" applyNumberFormat="1" applyBorder="1" applyAlignment="1">
      <alignment horizontal="center"/>
    </xf>
    <xf numFmtId="0" fontId="0" fillId="0" borderId="10" xfId="0" applyBorder="1"/>
    <xf numFmtId="167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1" fontId="2" fillId="0" borderId="0" xfId="0" applyNumberFormat="1" applyFont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10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0" fontId="3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0" fontId="3" fillId="0" borderId="9" xfId="0" applyNumberFormat="1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11" fontId="2" fillId="0" borderId="6" xfId="0" applyNumberFormat="1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65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0" fontId="3" fillId="0" borderId="3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0" fontId="3" fillId="0" borderId="11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2" fillId="0" borderId="14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0" fontId="0" fillId="0" borderId="0" xfId="1" applyNumberFormat="1" applyFont="1" applyAlignment="1">
      <alignment horizontal="center"/>
    </xf>
    <xf numFmtId="2" fontId="0" fillId="0" borderId="6" xfId="0" applyNumberFormat="1" applyBorder="1" applyAlignment="1">
      <alignment horizontal="center"/>
    </xf>
    <xf numFmtId="11" fontId="3" fillId="0" borderId="0" xfId="0" applyNumberFormat="1" applyFont="1" applyAlignment="1">
      <alignment horizontal="center"/>
    </xf>
    <xf numFmtId="165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/>
    <xf numFmtId="2" fontId="0" fillId="0" borderId="1" xfId="0" applyNumberForma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10" fontId="3" fillId="0" borderId="10" xfId="0" applyNumberFormat="1" applyFont="1" applyBorder="1" applyAlignment="1">
      <alignment horizontal="center"/>
    </xf>
    <xf numFmtId="10" fontId="3" fillId="0" borderId="7" xfId="0" applyNumberFormat="1" applyFont="1" applyBorder="1" applyAlignment="1">
      <alignment horizontal="center"/>
    </xf>
    <xf numFmtId="10" fontId="0" fillId="0" borderId="10" xfId="1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6" fontId="2" fillId="0" borderId="0" xfId="1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6" fontId="0" fillId="0" borderId="6" xfId="1" applyNumberFormat="1" applyFont="1" applyFill="1" applyBorder="1" applyAlignment="1">
      <alignment horizontal="center"/>
    </xf>
    <xf numFmtId="1" fontId="0" fillId="0" borderId="6" xfId="1" applyNumberFormat="1" applyFont="1" applyFill="1" applyBorder="1" applyAlignment="1">
      <alignment horizontal="center"/>
    </xf>
    <xf numFmtId="2" fontId="0" fillId="0" borderId="5" xfId="1" applyNumberFormat="1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6" fontId="0" fillId="0" borderId="3" xfId="1" applyNumberFormat="1" applyFont="1" applyFill="1" applyBorder="1" applyAlignment="1">
      <alignment horizontal="center"/>
    </xf>
    <xf numFmtId="0" fontId="0" fillId="0" borderId="7" xfId="0" applyBorder="1"/>
    <xf numFmtId="166" fontId="2" fillId="0" borderId="6" xfId="1" applyNumberFormat="1" applyFont="1" applyFill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8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1" fontId="2" fillId="0" borderId="7" xfId="0" applyNumberFormat="1" applyFont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165" fontId="6" fillId="2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0" fillId="0" borderId="12" xfId="0" applyNumberForma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1" fontId="2" fillId="0" borderId="4" xfId="0" applyNumberFormat="1" applyFont="1" applyBorder="1" applyAlignment="1">
      <alignment horizontal="center"/>
    </xf>
    <xf numFmtId="11" fontId="0" fillId="0" borderId="12" xfId="0" applyNumberFormat="1" applyBorder="1"/>
    <xf numFmtId="2" fontId="5" fillId="0" borderId="3" xfId="0" applyNumberFormat="1" applyFont="1" applyBorder="1" applyAlignment="1">
      <alignment horizontal="center"/>
    </xf>
    <xf numFmtId="11" fontId="0" fillId="0" borderId="2" xfId="0" applyNumberFormat="1" applyBorder="1"/>
    <xf numFmtId="11" fontId="0" fillId="0" borderId="6" xfId="0" applyNumberFormat="1" applyBorder="1" applyAlignment="1">
      <alignment horizontal="center"/>
    </xf>
    <xf numFmtId="11" fontId="0" fillId="0" borderId="3" xfId="0" applyNumberFormat="1" applyBorder="1"/>
    <xf numFmtId="11" fontId="0" fillId="0" borderId="2" xfId="0" applyNumberForma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11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9" fontId="0" fillId="0" borderId="6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2" fontId="0" fillId="0" borderId="1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left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22"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370C-17A5-8343-BA12-737F0DA3B293}">
  <dimension ref="A1:M38"/>
  <sheetViews>
    <sheetView workbookViewId="0">
      <selection activeCell="P27" sqref="P27"/>
    </sheetView>
  </sheetViews>
  <sheetFormatPr baseColWidth="10" defaultRowHeight="16" x14ac:dyDescent="0.2"/>
  <cols>
    <col min="1" max="1" width="31.5" bestFit="1" customWidth="1"/>
    <col min="2" max="5" width="10.83203125" style="4"/>
    <col min="6" max="7" width="10.83203125" style="5"/>
    <col min="8" max="13" width="10.83203125" style="4"/>
  </cols>
  <sheetData>
    <row r="1" spans="1:13" x14ac:dyDescent="0.2">
      <c r="B1" s="218"/>
      <c r="C1" s="218"/>
      <c r="D1" s="218"/>
      <c r="E1" s="218"/>
      <c r="H1" s="218"/>
      <c r="I1" s="218"/>
      <c r="J1" s="218"/>
      <c r="K1" s="218"/>
    </row>
    <row r="2" spans="1:13" x14ac:dyDescent="0.2">
      <c r="B2" s="218" t="s">
        <v>56</v>
      </c>
      <c r="C2" s="218"/>
      <c r="D2" s="218" t="s">
        <v>55</v>
      </c>
      <c r="E2" s="218"/>
      <c r="F2" s="219" t="s">
        <v>118</v>
      </c>
      <c r="G2" s="219"/>
      <c r="H2" s="218" t="s">
        <v>56</v>
      </c>
      <c r="I2" s="218"/>
      <c r="J2" s="218" t="s">
        <v>55</v>
      </c>
      <c r="K2" s="218"/>
      <c r="L2" s="218" t="s">
        <v>118</v>
      </c>
      <c r="M2" s="218"/>
    </row>
    <row r="3" spans="1:13" x14ac:dyDescent="0.2">
      <c r="B3" s="4" t="s">
        <v>53</v>
      </c>
      <c r="C3" s="4" t="s">
        <v>52</v>
      </c>
      <c r="D3" s="4" t="s">
        <v>53</v>
      </c>
      <c r="E3" s="4" t="s">
        <v>52</v>
      </c>
      <c r="F3" s="5" t="s">
        <v>117</v>
      </c>
      <c r="G3" s="5" t="s">
        <v>116</v>
      </c>
      <c r="H3" s="4" t="s">
        <v>53</v>
      </c>
      <c r="I3" s="4" t="s">
        <v>52</v>
      </c>
      <c r="J3" s="4" t="s">
        <v>53</v>
      </c>
      <c r="K3" s="4" t="s">
        <v>52</v>
      </c>
      <c r="L3" s="4" t="s">
        <v>117</v>
      </c>
      <c r="M3" s="4" t="s">
        <v>116</v>
      </c>
    </row>
    <row r="4" spans="1:13" x14ac:dyDescent="0.2">
      <c r="A4" s="8" t="s">
        <v>54</v>
      </c>
      <c r="B4" s="217" t="s">
        <v>115</v>
      </c>
      <c r="C4" s="217"/>
      <c r="D4" s="217"/>
      <c r="E4" s="217"/>
      <c r="F4" s="217"/>
      <c r="G4" s="217"/>
      <c r="H4" s="13"/>
      <c r="I4" s="14"/>
      <c r="J4" s="13"/>
      <c r="K4" s="14"/>
      <c r="L4" s="13"/>
      <c r="M4" s="13"/>
    </row>
    <row r="5" spans="1:13" x14ac:dyDescent="0.2">
      <c r="A5" t="s">
        <v>51</v>
      </c>
      <c r="B5" s="4">
        <v>1144</v>
      </c>
      <c r="C5" s="6">
        <f t="shared" ref="C5:C10" si="0">B5/SUM($B$5:$B$10)</f>
        <v>0.4800671422576584</v>
      </c>
      <c r="D5" s="4">
        <v>2534</v>
      </c>
      <c r="E5" s="6">
        <f t="shared" ref="E5:E10" si="1">D5/SUM($D$5:$D$10)</f>
        <v>0.41391702058150931</v>
      </c>
      <c r="F5" s="10">
        <v>1.1000000000000001</v>
      </c>
      <c r="G5" s="10" t="s">
        <v>114</v>
      </c>
      <c r="I5" s="12"/>
      <c r="K5" s="12"/>
    </row>
    <row r="6" spans="1:13" x14ac:dyDescent="0.2">
      <c r="A6" t="s">
        <v>50</v>
      </c>
      <c r="B6" s="4">
        <v>462</v>
      </c>
      <c r="C6" s="6">
        <f t="shared" si="0"/>
        <v>0.19387326898866974</v>
      </c>
      <c r="D6" s="4">
        <v>1550</v>
      </c>
      <c r="E6" s="6">
        <f t="shared" si="1"/>
        <v>0.25318523358379613</v>
      </c>
      <c r="F6" s="10" t="s">
        <v>75</v>
      </c>
      <c r="G6" s="10"/>
      <c r="I6" s="12"/>
      <c r="K6" s="12"/>
    </row>
    <row r="7" spans="1:13" x14ac:dyDescent="0.2">
      <c r="A7" s="7" t="s">
        <v>49</v>
      </c>
      <c r="B7" s="4">
        <v>103</v>
      </c>
      <c r="C7" s="6">
        <f t="shared" si="0"/>
        <v>4.3222828367603862E-2</v>
      </c>
      <c r="D7" s="4">
        <v>326</v>
      </c>
      <c r="E7" s="6">
        <f t="shared" si="1"/>
        <v>5.3250571708591966E-2</v>
      </c>
      <c r="F7" s="10">
        <v>0.97</v>
      </c>
      <c r="G7" s="10" t="s">
        <v>113</v>
      </c>
      <c r="I7" s="12"/>
      <c r="K7" s="12"/>
    </row>
    <row r="8" spans="1:13" x14ac:dyDescent="0.2">
      <c r="A8" s="7" t="s">
        <v>72</v>
      </c>
      <c r="B8" s="4">
        <v>87</v>
      </c>
      <c r="C8" s="6">
        <f t="shared" si="0"/>
        <v>3.6508602601762481E-2</v>
      </c>
      <c r="D8" s="4">
        <v>201</v>
      </c>
      <c r="E8" s="6">
        <f t="shared" si="1"/>
        <v>3.2832407709898724E-2</v>
      </c>
      <c r="F8" s="10">
        <v>1.22</v>
      </c>
      <c r="G8" s="10" t="s">
        <v>112</v>
      </c>
      <c r="I8" s="12"/>
      <c r="K8" s="12"/>
    </row>
    <row r="9" spans="1:13" x14ac:dyDescent="0.2">
      <c r="A9" t="s">
        <v>69</v>
      </c>
      <c r="B9" s="4">
        <v>64</v>
      </c>
      <c r="C9" s="6">
        <f t="shared" si="0"/>
        <v>2.6856903063365505E-2</v>
      </c>
      <c r="D9" s="4">
        <v>98</v>
      </c>
      <c r="E9" s="6">
        <f t="shared" si="1"/>
        <v>1.6007840574975497E-2</v>
      </c>
      <c r="F9" s="10">
        <v>1.39</v>
      </c>
      <c r="G9" s="10" t="s">
        <v>111</v>
      </c>
      <c r="I9" s="12"/>
      <c r="K9" s="12"/>
    </row>
    <row r="10" spans="1:13" x14ac:dyDescent="0.2">
      <c r="A10" t="s">
        <v>48</v>
      </c>
      <c r="B10" s="4">
        <v>523</v>
      </c>
      <c r="C10" s="6">
        <f t="shared" si="0"/>
        <v>0.21947125472093998</v>
      </c>
      <c r="D10" s="4">
        <v>1413</v>
      </c>
      <c r="E10" s="6">
        <f t="shared" si="1"/>
        <v>0.23080692584122836</v>
      </c>
      <c r="F10" s="10">
        <v>1.1299999999999999</v>
      </c>
      <c r="G10" s="10" t="s">
        <v>110</v>
      </c>
      <c r="I10" s="12"/>
      <c r="K10" s="12"/>
    </row>
    <row r="11" spans="1:13" x14ac:dyDescent="0.2">
      <c r="A11" s="8" t="s">
        <v>54</v>
      </c>
      <c r="B11" s="217" t="s">
        <v>17</v>
      </c>
      <c r="C11" s="217"/>
      <c r="D11" s="217"/>
      <c r="E11" s="217"/>
      <c r="F11" s="217"/>
      <c r="G11" s="217"/>
      <c r="H11" s="217" t="s">
        <v>0</v>
      </c>
      <c r="I11" s="217"/>
      <c r="J11" s="217"/>
      <c r="K11" s="217"/>
      <c r="L11" s="217"/>
      <c r="M11" s="217"/>
    </row>
    <row r="12" spans="1:13" x14ac:dyDescent="0.2">
      <c r="A12" t="s">
        <v>51</v>
      </c>
      <c r="B12" s="4">
        <v>691</v>
      </c>
      <c r="C12" s="6">
        <f t="shared" ref="C12:C17" si="2">B12/SUM($B$12:$B$17)</f>
        <v>0.4953405017921147</v>
      </c>
      <c r="D12" s="4">
        <v>2534</v>
      </c>
      <c r="E12" s="6">
        <f t="shared" ref="E12:E17" si="3">D12/SUM($D$12:$D$17)</f>
        <v>0.41391702058150931</v>
      </c>
      <c r="F12" s="10">
        <v>1.1399999999999999</v>
      </c>
      <c r="G12" s="10" t="s">
        <v>109</v>
      </c>
      <c r="H12" s="4">
        <v>351</v>
      </c>
      <c r="I12" s="6">
        <f t="shared" ref="I12:I17" si="4">H12/SUM($H$12:$H$17)</f>
        <v>0.43548387096774194</v>
      </c>
      <c r="J12" s="4">
        <v>2534</v>
      </c>
      <c r="K12" s="6">
        <f t="shared" ref="K12:K17" si="5">J12/SUM($D$12:$D$17)</f>
        <v>0.41391702058150931</v>
      </c>
      <c r="L12" s="10">
        <v>1.03</v>
      </c>
      <c r="M12" s="10" t="s">
        <v>108</v>
      </c>
    </row>
    <row r="13" spans="1:13" x14ac:dyDescent="0.2">
      <c r="A13" t="s">
        <v>50</v>
      </c>
      <c r="B13" s="4">
        <v>253</v>
      </c>
      <c r="C13" s="6">
        <f t="shared" si="2"/>
        <v>0.18136200716845879</v>
      </c>
      <c r="D13" s="4">
        <v>1550</v>
      </c>
      <c r="E13" s="6">
        <f t="shared" si="3"/>
        <v>0.25318523358379613</v>
      </c>
      <c r="F13" s="10" t="s">
        <v>75</v>
      </c>
      <c r="G13" s="10"/>
      <c r="H13" s="4">
        <v>171</v>
      </c>
      <c r="I13" s="6">
        <f t="shared" si="4"/>
        <v>0.21215880893300249</v>
      </c>
      <c r="J13" s="4">
        <v>1550</v>
      </c>
      <c r="K13" s="6">
        <f t="shared" si="5"/>
        <v>0.25318523358379613</v>
      </c>
      <c r="L13" s="10" t="s">
        <v>75</v>
      </c>
      <c r="M13" s="10"/>
    </row>
    <row r="14" spans="1:13" x14ac:dyDescent="0.2">
      <c r="A14" s="7" t="s">
        <v>49</v>
      </c>
      <c r="B14" s="4">
        <v>60</v>
      </c>
      <c r="C14" s="6">
        <f t="shared" si="2"/>
        <v>4.3010752688172046E-2</v>
      </c>
      <c r="D14" s="4">
        <v>326</v>
      </c>
      <c r="E14" s="6">
        <f t="shared" si="3"/>
        <v>5.3250571708591966E-2</v>
      </c>
      <c r="F14" s="5">
        <v>1.01</v>
      </c>
      <c r="G14" s="5" t="s">
        <v>107</v>
      </c>
      <c r="H14" s="4">
        <v>40</v>
      </c>
      <c r="I14" s="6">
        <f t="shared" si="4"/>
        <v>4.9627791563275438E-2</v>
      </c>
      <c r="J14" s="4">
        <v>326</v>
      </c>
      <c r="K14" s="6">
        <f t="shared" si="5"/>
        <v>5.3250571708591966E-2</v>
      </c>
      <c r="L14" s="10">
        <v>1.08</v>
      </c>
      <c r="M14" s="10" t="s">
        <v>106</v>
      </c>
    </row>
    <row r="15" spans="1:13" x14ac:dyDescent="0.2">
      <c r="A15" s="7" t="s">
        <v>72</v>
      </c>
      <c r="B15" s="4">
        <v>42</v>
      </c>
      <c r="C15" s="6">
        <f t="shared" si="2"/>
        <v>3.0107526881720432E-2</v>
      </c>
      <c r="D15" s="4">
        <v>201</v>
      </c>
      <c r="E15" s="6">
        <f t="shared" si="3"/>
        <v>3.2832407709898724E-2</v>
      </c>
      <c r="F15" s="10">
        <v>1.0900000000000001</v>
      </c>
      <c r="G15" s="10" t="s">
        <v>105</v>
      </c>
      <c r="H15" s="4">
        <v>40</v>
      </c>
      <c r="I15" s="6">
        <f t="shared" si="4"/>
        <v>4.9627791563275438E-2</v>
      </c>
      <c r="J15" s="4">
        <v>201</v>
      </c>
      <c r="K15" s="6">
        <f t="shared" si="5"/>
        <v>3.2832407709898724E-2</v>
      </c>
      <c r="L15" s="11">
        <v>1.64</v>
      </c>
      <c r="M15" s="11" t="s">
        <v>104</v>
      </c>
    </row>
    <row r="16" spans="1:13" x14ac:dyDescent="0.2">
      <c r="A16" t="s">
        <v>69</v>
      </c>
      <c r="B16" s="4">
        <v>38</v>
      </c>
      <c r="C16" s="6">
        <f t="shared" si="2"/>
        <v>2.7240143369175629E-2</v>
      </c>
      <c r="D16" s="4">
        <v>98</v>
      </c>
      <c r="E16" s="6">
        <f t="shared" si="3"/>
        <v>1.6007840574975497E-2</v>
      </c>
      <c r="F16" s="11">
        <v>1.59</v>
      </c>
      <c r="G16" s="11" t="s">
        <v>103</v>
      </c>
      <c r="H16" s="4">
        <v>24</v>
      </c>
      <c r="I16" s="6">
        <f t="shared" si="4"/>
        <v>2.9776674937965261E-2</v>
      </c>
      <c r="J16" s="4">
        <v>98</v>
      </c>
      <c r="K16" s="6">
        <f t="shared" si="5"/>
        <v>1.6007840574975497E-2</v>
      </c>
      <c r="L16" s="10">
        <v>1.45</v>
      </c>
      <c r="M16" s="10" t="s">
        <v>102</v>
      </c>
    </row>
    <row r="17" spans="1:13" x14ac:dyDescent="0.2">
      <c r="A17" t="s">
        <v>48</v>
      </c>
      <c r="B17" s="4">
        <v>311</v>
      </c>
      <c r="C17" s="6">
        <f t="shared" si="2"/>
        <v>0.22293906810035843</v>
      </c>
      <c r="D17" s="4">
        <v>1413</v>
      </c>
      <c r="E17" s="6">
        <f t="shared" si="3"/>
        <v>0.23080692584122836</v>
      </c>
      <c r="F17" s="10">
        <v>1.1499999999999999</v>
      </c>
      <c r="G17" s="10" t="s">
        <v>101</v>
      </c>
      <c r="H17" s="4">
        <v>180</v>
      </c>
      <c r="I17" s="6">
        <f t="shared" si="4"/>
        <v>0.22332506203473945</v>
      </c>
      <c r="J17" s="4">
        <v>1413</v>
      </c>
      <c r="K17" s="6">
        <f t="shared" si="5"/>
        <v>0.23080692584122836</v>
      </c>
      <c r="L17" s="5">
        <v>1.18</v>
      </c>
      <c r="M17" s="5" t="s">
        <v>100</v>
      </c>
    </row>
    <row r="18" spans="1:13" x14ac:dyDescent="0.2">
      <c r="A18" s="8" t="s">
        <v>54</v>
      </c>
      <c r="B18" s="217" t="s">
        <v>23</v>
      </c>
      <c r="C18" s="217"/>
      <c r="D18" s="217"/>
      <c r="E18" s="217"/>
      <c r="F18" s="217"/>
      <c r="G18" s="217"/>
      <c r="H18" s="217" t="s">
        <v>22</v>
      </c>
      <c r="I18" s="217"/>
      <c r="J18" s="217"/>
      <c r="K18" s="217"/>
      <c r="L18" s="217"/>
      <c r="M18" s="217"/>
    </row>
    <row r="19" spans="1:13" x14ac:dyDescent="0.2">
      <c r="A19" t="s">
        <v>51</v>
      </c>
      <c r="B19" s="4">
        <v>573</v>
      </c>
      <c r="C19" s="6">
        <f>B19/SUM($B$19:$B$24)</f>
        <v>0.49481865284974091</v>
      </c>
      <c r="D19" s="4">
        <v>2534</v>
      </c>
      <c r="E19" s="6">
        <f t="shared" ref="E19:E24" si="6">D19/SUM($D$12:$D$17)</f>
        <v>0.41391702058150931</v>
      </c>
      <c r="F19" s="5">
        <v>1.1499999999999999</v>
      </c>
      <c r="G19" s="5" t="s">
        <v>99</v>
      </c>
      <c r="H19" s="4">
        <v>456</v>
      </c>
      <c r="I19" s="6">
        <f t="shared" ref="I19:I24" si="7">H19/SUM($H$19:$H$24)</f>
        <v>0.44618395303326808</v>
      </c>
      <c r="J19" s="4">
        <v>2534</v>
      </c>
      <c r="K19" s="6">
        <f t="shared" ref="K19:K24" si="8">J19/SUM($D$12:$D$17)</f>
        <v>0.41391702058150931</v>
      </c>
      <c r="L19" s="4">
        <v>1.03</v>
      </c>
      <c r="M19" s="4" t="s">
        <v>98</v>
      </c>
    </row>
    <row r="20" spans="1:13" x14ac:dyDescent="0.2">
      <c r="A20" t="s">
        <v>50</v>
      </c>
      <c r="B20" s="4">
        <v>206</v>
      </c>
      <c r="C20" s="6">
        <f>B20/SUM($B$12:$B$17)</f>
        <v>0.14767025089605734</v>
      </c>
      <c r="D20" s="4">
        <v>1550</v>
      </c>
      <c r="E20" s="6">
        <f t="shared" si="6"/>
        <v>0.25318523358379613</v>
      </c>
      <c r="F20" s="5" t="s">
        <v>75</v>
      </c>
      <c r="H20" s="4">
        <v>218</v>
      </c>
      <c r="I20" s="6">
        <f t="shared" si="7"/>
        <v>0.21330724070450097</v>
      </c>
      <c r="J20" s="4">
        <v>1550</v>
      </c>
      <c r="K20" s="6">
        <f t="shared" si="8"/>
        <v>0.25318523358379613</v>
      </c>
      <c r="L20" s="4" t="s">
        <v>75</v>
      </c>
    </row>
    <row r="21" spans="1:13" x14ac:dyDescent="0.2">
      <c r="A21" s="7" t="s">
        <v>49</v>
      </c>
      <c r="B21" s="4">
        <v>50</v>
      </c>
      <c r="C21" s="6">
        <f>B21/SUM($B$12:$B$17)</f>
        <v>3.5842293906810034E-2</v>
      </c>
      <c r="D21" s="4">
        <v>326</v>
      </c>
      <c r="E21" s="6">
        <f t="shared" si="6"/>
        <v>5.3250571708591966E-2</v>
      </c>
      <c r="F21" s="5">
        <v>1.03</v>
      </c>
      <c r="G21" s="5" t="s">
        <v>97</v>
      </c>
      <c r="H21" s="4">
        <v>50</v>
      </c>
      <c r="I21" s="6">
        <f t="shared" si="7"/>
        <v>4.8923679060665359E-2</v>
      </c>
      <c r="J21" s="4">
        <v>326</v>
      </c>
      <c r="K21" s="6">
        <f t="shared" si="8"/>
        <v>5.3250571708591966E-2</v>
      </c>
      <c r="L21" s="4">
        <v>1.07</v>
      </c>
      <c r="M21" s="4" t="s">
        <v>96</v>
      </c>
    </row>
    <row r="22" spans="1:13" x14ac:dyDescent="0.2">
      <c r="A22" s="7" t="s">
        <v>72</v>
      </c>
      <c r="B22" s="4">
        <v>35</v>
      </c>
      <c r="C22" s="6">
        <f>B22/SUM($B$12:$B$17)</f>
        <v>2.5089605734767026E-2</v>
      </c>
      <c r="D22" s="4">
        <v>201</v>
      </c>
      <c r="E22" s="6">
        <f t="shared" si="6"/>
        <v>3.2832407709898724E-2</v>
      </c>
      <c r="F22" s="5">
        <v>1.1100000000000001</v>
      </c>
      <c r="G22" s="5" t="s">
        <v>95</v>
      </c>
      <c r="H22" s="4">
        <v>47</v>
      </c>
      <c r="I22" s="6">
        <f t="shared" si="7"/>
        <v>4.5988258317025438E-2</v>
      </c>
      <c r="J22" s="4">
        <v>201</v>
      </c>
      <c r="K22" s="6">
        <f t="shared" si="8"/>
        <v>3.2832407709898724E-2</v>
      </c>
      <c r="L22" s="9">
        <v>1.53</v>
      </c>
      <c r="M22" s="9" t="s">
        <v>94</v>
      </c>
    </row>
    <row r="23" spans="1:13" x14ac:dyDescent="0.2">
      <c r="A23" t="s">
        <v>69</v>
      </c>
      <c r="B23" s="4">
        <v>30</v>
      </c>
      <c r="C23" s="6">
        <f>B23/SUM($B$12:$B$17)</f>
        <v>2.1505376344086023E-2</v>
      </c>
      <c r="D23" s="4">
        <v>98</v>
      </c>
      <c r="E23" s="6">
        <f t="shared" si="6"/>
        <v>1.6007840574975497E-2</v>
      </c>
      <c r="F23" s="5">
        <v>1.5</v>
      </c>
      <c r="G23" s="5" t="s">
        <v>93</v>
      </c>
      <c r="H23" s="4">
        <v>30</v>
      </c>
      <c r="I23" s="6">
        <f t="shared" si="7"/>
        <v>2.9354207436399216E-2</v>
      </c>
      <c r="J23" s="4">
        <v>98</v>
      </c>
      <c r="K23" s="6">
        <f t="shared" si="8"/>
        <v>1.6007840574975497E-2</v>
      </c>
      <c r="L23" s="4">
        <v>1.47</v>
      </c>
      <c r="M23" s="4" t="s">
        <v>92</v>
      </c>
    </row>
    <row r="24" spans="1:13" x14ac:dyDescent="0.2">
      <c r="A24" t="s">
        <v>48</v>
      </c>
      <c r="B24" s="4">
        <v>264</v>
      </c>
      <c r="C24" s="6">
        <f>B24/SUM($B$12:$B$17)</f>
        <v>0.18924731182795698</v>
      </c>
      <c r="D24" s="4">
        <v>1413</v>
      </c>
      <c r="E24" s="6">
        <f t="shared" si="6"/>
        <v>0.23080692584122836</v>
      </c>
      <c r="F24" s="5">
        <v>1.21</v>
      </c>
      <c r="G24" s="5" t="s">
        <v>91</v>
      </c>
      <c r="H24" s="4">
        <v>221</v>
      </c>
      <c r="I24" s="6">
        <f t="shared" si="7"/>
        <v>0.21624266144814089</v>
      </c>
      <c r="J24" s="4">
        <v>1413</v>
      </c>
      <c r="K24" s="6">
        <f t="shared" si="8"/>
        <v>0.23080692584122836</v>
      </c>
      <c r="L24" s="4">
        <v>1.1000000000000001</v>
      </c>
      <c r="M24" s="4" t="s">
        <v>90</v>
      </c>
    </row>
    <row r="25" spans="1:13" x14ac:dyDescent="0.2">
      <c r="A25" s="8" t="s">
        <v>54</v>
      </c>
      <c r="B25" s="217" t="s">
        <v>20</v>
      </c>
      <c r="C25" s="217"/>
      <c r="D25" s="217"/>
      <c r="E25" s="217"/>
      <c r="F25" s="217"/>
      <c r="G25" s="217"/>
      <c r="H25" s="217" t="s">
        <v>19</v>
      </c>
      <c r="I25" s="217"/>
      <c r="J25" s="217"/>
      <c r="K25" s="217"/>
      <c r="L25" s="217"/>
      <c r="M25" s="217"/>
    </row>
    <row r="26" spans="1:13" x14ac:dyDescent="0.2">
      <c r="A26" t="s">
        <v>51</v>
      </c>
      <c r="B26" s="4">
        <v>190</v>
      </c>
      <c r="C26" s="6">
        <f t="shared" ref="C26:C31" si="9">B26/SUM($B$26:$B$31)</f>
        <v>0.49095607235142119</v>
      </c>
      <c r="D26" s="4">
        <v>2534</v>
      </c>
      <c r="E26" s="6">
        <f t="shared" ref="E26:E31" si="10">D26/SUM($D$12:$D$17)</f>
        <v>0.41391702058150931</v>
      </c>
      <c r="F26" s="5">
        <v>1.2</v>
      </c>
      <c r="G26" s="5" t="s">
        <v>89</v>
      </c>
      <c r="H26" s="4">
        <v>714</v>
      </c>
      <c r="I26" s="6">
        <f t="shared" ref="I26:I31" si="11">H26/SUM($H$26:$H$31)</f>
        <v>0.47191011235955055</v>
      </c>
      <c r="J26" s="4">
        <v>2534</v>
      </c>
      <c r="K26" s="6">
        <f t="shared" ref="K26:K31" si="12">J26/SUM($D$12:$D$17)</f>
        <v>0.41391702058150931</v>
      </c>
      <c r="L26" s="4">
        <v>1.01</v>
      </c>
      <c r="M26" s="4" t="s">
        <v>88</v>
      </c>
    </row>
    <row r="27" spans="1:13" x14ac:dyDescent="0.2">
      <c r="A27" t="s">
        <v>50</v>
      </c>
      <c r="B27" s="4">
        <v>73</v>
      </c>
      <c r="C27" s="6">
        <f t="shared" si="9"/>
        <v>0.18863049095607234</v>
      </c>
      <c r="D27" s="4">
        <v>1550</v>
      </c>
      <c r="E27" s="6">
        <f t="shared" si="10"/>
        <v>0.25318523358379613</v>
      </c>
      <c r="F27" s="5" t="s">
        <v>75</v>
      </c>
      <c r="H27" s="4">
        <v>294</v>
      </c>
      <c r="I27" s="6">
        <f t="shared" si="11"/>
        <v>0.19431592861863847</v>
      </c>
      <c r="J27" s="4">
        <v>1550</v>
      </c>
      <c r="K27" s="6">
        <f t="shared" si="12"/>
        <v>0.25318523358379613</v>
      </c>
      <c r="L27" s="4" t="s">
        <v>75</v>
      </c>
    </row>
    <row r="28" spans="1:13" x14ac:dyDescent="0.2">
      <c r="A28" s="7" t="s">
        <v>49</v>
      </c>
      <c r="B28" s="4">
        <v>16</v>
      </c>
      <c r="C28" s="6">
        <f t="shared" si="9"/>
        <v>4.1343669250645997E-2</v>
      </c>
      <c r="D28" s="4">
        <v>326</v>
      </c>
      <c r="E28" s="6">
        <f t="shared" si="10"/>
        <v>5.3250571708591966E-2</v>
      </c>
      <c r="F28" s="5">
        <v>0.99</v>
      </c>
      <c r="G28" s="5" t="s">
        <v>87</v>
      </c>
      <c r="H28" s="4">
        <v>69</v>
      </c>
      <c r="I28" s="6">
        <f t="shared" si="11"/>
        <v>4.5604758757435561E-2</v>
      </c>
      <c r="J28" s="4">
        <v>326</v>
      </c>
      <c r="K28" s="6">
        <f t="shared" si="12"/>
        <v>5.3250571708591966E-2</v>
      </c>
      <c r="L28" s="4">
        <v>1.01</v>
      </c>
      <c r="M28" s="4" t="s">
        <v>86</v>
      </c>
    </row>
    <row r="29" spans="1:13" x14ac:dyDescent="0.2">
      <c r="A29" s="7" t="s">
        <v>72</v>
      </c>
      <c r="B29" s="4">
        <v>17</v>
      </c>
      <c r="C29" s="6">
        <f t="shared" si="9"/>
        <v>4.3927648578811367E-2</v>
      </c>
      <c r="D29" s="4">
        <v>201</v>
      </c>
      <c r="E29" s="6">
        <f t="shared" si="10"/>
        <v>3.2832407709898724E-2</v>
      </c>
      <c r="F29" s="5">
        <v>1.58</v>
      </c>
      <c r="G29" s="5" t="s">
        <v>85</v>
      </c>
      <c r="H29" s="4">
        <v>54</v>
      </c>
      <c r="I29" s="6">
        <f t="shared" si="11"/>
        <v>3.5690680766688701E-2</v>
      </c>
      <c r="J29" s="4">
        <v>201</v>
      </c>
      <c r="K29" s="6">
        <f t="shared" si="12"/>
        <v>3.2832407709898724E-2</v>
      </c>
      <c r="L29" s="4">
        <v>1.21</v>
      </c>
      <c r="M29" s="4" t="s">
        <v>84</v>
      </c>
    </row>
    <row r="30" spans="1:13" x14ac:dyDescent="0.2">
      <c r="A30" t="s">
        <v>69</v>
      </c>
      <c r="B30" s="4">
        <v>8</v>
      </c>
      <c r="C30" s="6">
        <f t="shared" si="9"/>
        <v>2.0671834625322998E-2</v>
      </c>
      <c r="D30" s="4">
        <v>98</v>
      </c>
      <c r="E30" s="6">
        <f t="shared" si="10"/>
        <v>1.6007840574975497E-2</v>
      </c>
      <c r="F30" s="5">
        <v>1.24</v>
      </c>
      <c r="G30" s="5" t="s">
        <v>83</v>
      </c>
      <c r="H30" s="4">
        <v>41</v>
      </c>
      <c r="I30" s="6">
        <f t="shared" si="11"/>
        <v>2.7098479841374753E-2</v>
      </c>
      <c r="J30" s="4">
        <v>98</v>
      </c>
      <c r="K30" s="6">
        <f t="shared" si="12"/>
        <v>1.6007840574975497E-2</v>
      </c>
      <c r="L30" s="4">
        <v>1.36</v>
      </c>
      <c r="M30" s="4" t="s">
        <v>82</v>
      </c>
    </row>
    <row r="31" spans="1:13" x14ac:dyDescent="0.2">
      <c r="A31" t="s">
        <v>48</v>
      </c>
      <c r="B31" s="4">
        <v>83</v>
      </c>
      <c r="C31" s="6">
        <f t="shared" si="9"/>
        <v>0.2144702842377261</v>
      </c>
      <c r="D31" s="4">
        <v>1413</v>
      </c>
      <c r="E31" s="6">
        <f t="shared" si="10"/>
        <v>0.23080692584122836</v>
      </c>
      <c r="F31" s="5">
        <v>1.17</v>
      </c>
      <c r="G31" s="5" t="s">
        <v>81</v>
      </c>
      <c r="H31" s="4">
        <v>341</v>
      </c>
      <c r="I31" s="6">
        <f t="shared" si="11"/>
        <v>0.22538003965631195</v>
      </c>
      <c r="J31" s="4">
        <v>1413</v>
      </c>
      <c r="K31" s="6">
        <f t="shared" si="12"/>
        <v>0.23080692584122836</v>
      </c>
      <c r="L31" s="4">
        <v>1.1299999999999999</v>
      </c>
      <c r="M31" s="4" t="s">
        <v>80</v>
      </c>
    </row>
    <row r="32" spans="1:13" x14ac:dyDescent="0.2">
      <c r="A32" s="8" t="s">
        <v>54</v>
      </c>
      <c r="B32" s="217" t="s">
        <v>79</v>
      </c>
      <c r="C32" s="217"/>
      <c r="D32" s="217"/>
      <c r="E32" s="217"/>
      <c r="F32" s="217"/>
      <c r="G32" s="217"/>
      <c r="H32" s="217" t="s">
        <v>78</v>
      </c>
      <c r="I32" s="217"/>
      <c r="J32" s="217"/>
      <c r="K32" s="217"/>
      <c r="L32" s="217"/>
      <c r="M32" s="217"/>
    </row>
    <row r="33" spans="1:13" x14ac:dyDescent="0.2">
      <c r="A33" t="s">
        <v>51</v>
      </c>
      <c r="B33" s="4">
        <v>969</v>
      </c>
      <c r="C33" s="6">
        <f t="shared" ref="C33:C38" si="13">B33/SUM($B$33:$B$38)</f>
        <v>0.49088145896656538</v>
      </c>
      <c r="D33" s="4">
        <v>2534</v>
      </c>
      <c r="E33" s="6">
        <f t="shared" ref="E33:E38" si="14">D33/SUM($D$12:$D$17)</f>
        <v>0.41391702058150931</v>
      </c>
      <c r="F33" s="5">
        <v>1.1000000000000001</v>
      </c>
      <c r="G33" s="5" t="s">
        <v>77</v>
      </c>
      <c r="H33" s="4">
        <v>200</v>
      </c>
      <c r="I33" s="6">
        <f t="shared" ref="I33:I38" si="15">H33/SUM($H$33:$H$38)</f>
        <v>0.4219409282700422</v>
      </c>
      <c r="J33" s="4">
        <v>2534</v>
      </c>
      <c r="K33" s="6">
        <f t="shared" ref="K33:K38" si="16">J33/SUM($D$12:$D$17)</f>
        <v>0.41391702058150931</v>
      </c>
      <c r="L33" s="4">
        <v>0.95</v>
      </c>
      <c r="M33" s="4" t="s">
        <v>76</v>
      </c>
    </row>
    <row r="34" spans="1:13" x14ac:dyDescent="0.2">
      <c r="A34" t="s">
        <v>50</v>
      </c>
      <c r="B34" s="4">
        <v>364</v>
      </c>
      <c r="C34" s="6">
        <f t="shared" si="13"/>
        <v>0.18439716312056736</v>
      </c>
      <c r="D34" s="4">
        <v>1550</v>
      </c>
      <c r="E34" s="6">
        <f t="shared" si="14"/>
        <v>0.25318523358379613</v>
      </c>
      <c r="F34" s="5" t="s">
        <v>75</v>
      </c>
      <c r="H34" s="4">
        <v>106</v>
      </c>
      <c r="I34" s="6">
        <f t="shared" si="15"/>
        <v>0.22362869198312235</v>
      </c>
      <c r="J34" s="4">
        <v>1550</v>
      </c>
      <c r="K34" s="6">
        <f t="shared" si="16"/>
        <v>0.25318523358379613</v>
      </c>
      <c r="L34" s="4" t="s">
        <v>75</v>
      </c>
    </row>
    <row r="35" spans="1:13" x14ac:dyDescent="0.2">
      <c r="A35" s="7" t="s">
        <v>49</v>
      </c>
      <c r="B35" s="4">
        <v>97</v>
      </c>
      <c r="C35" s="6">
        <f t="shared" si="13"/>
        <v>4.9138804457953392E-2</v>
      </c>
      <c r="D35" s="4">
        <v>326</v>
      </c>
      <c r="E35" s="6">
        <f t="shared" si="14"/>
        <v>5.3250571708591966E-2</v>
      </c>
      <c r="F35" s="5">
        <v>1.1200000000000001</v>
      </c>
      <c r="G35" s="5" t="s">
        <v>74</v>
      </c>
      <c r="H35" s="4">
        <v>22</v>
      </c>
      <c r="I35" s="6">
        <f t="shared" si="15"/>
        <v>4.6413502109704644E-2</v>
      </c>
      <c r="J35" s="4">
        <v>326</v>
      </c>
      <c r="K35" s="6">
        <f t="shared" si="16"/>
        <v>5.3250571708591966E-2</v>
      </c>
      <c r="L35" s="4">
        <v>0.99</v>
      </c>
      <c r="M35" s="4" t="s">
        <v>73</v>
      </c>
    </row>
    <row r="36" spans="1:13" x14ac:dyDescent="0.2">
      <c r="A36" s="7" t="s">
        <v>72</v>
      </c>
      <c r="B36" s="4">
        <v>68</v>
      </c>
      <c r="C36" s="6">
        <f t="shared" si="13"/>
        <v>3.4447821681864235E-2</v>
      </c>
      <c r="D36" s="4">
        <v>201</v>
      </c>
      <c r="E36" s="6">
        <f t="shared" si="14"/>
        <v>3.2832407709898724E-2</v>
      </c>
      <c r="F36" s="5">
        <v>1.18</v>
      </c>
      <c r="G36" s="5" t="s">
        <v>71</v>
      </c>
      <c r="H36" s="4">
        <v>23</v>
      </c>
      <c r="I36" s="6">
        <f t="shared" si="15"/>
        <v>4.852320675105485E-2</v>
      </c>
      <c r="J36" s="4">
        <v>201</v>
      </c>
      <c r="K36" s="6">
        <f t="shared" si="16"/>
        <v>3.2832407709898724E-2</v>
      </c>
      <c r="L36" s="4">
        <v>1.6</v>
      </c>
      <c r="M36" s="4" t="s">
        <v>70</v>
      </c>
    </row>
    <row r="37" spans="1:13" x14ac:dyDescent="0.2">
      <c r="A37" t="s">
        <v>69</v>
      </c>
      <c r="B37" s="4">
        <v>52</v>
      </c>
      <c r="C37" s="6">
        <f t="shared" si="13"/>
        <v>2.6342451874366769E-2</v>
      </c>
      <c r="D37" s="4">
        <v>98</v>
      </c>
      <c r="E37" s="6">
        <f t="shared" si="14"/>
        <v>1.6007840574975497E-2</v>
      </c>
      <c r="F37" s="5">
        <v>1.49</v>
      </c>
      <c r="G37" s="5" t="s">
        <v>68</v>
      </c>
      <c r="H37" s="4">
        <v>12</v>
      </c>
      <c r="I37" s="6">
        <f t="shared" si="15"/>
        <v>2.5316455696202531E-2</v>
      </c>
      <c r="J37" s="4">
        <v>98</v>
      </c>
      <c r="K37" s="6">
        <f t="shared" si="16"/>
        <v>1.6007840574975497E-2</v>
      </c>
      <c r="L37" s="4">
        <v>1.17</v>
      </c>
      <c r="M37" s="4" t="s">
        <v>67</v>
      </c>
    </row>
    <row r="38" spans="1:13" x14ac:dyDescent="0.2">
      <c r="A38" t="s">
        <v>48</v>
      </c>
      <c r="B38" s="4">
        <v>424</v>
      </c>
      <c r="C38" s="6">
        <f t="shared" si="13"/>
        <v>0.21479229989868287</v>
      </c>
      <c r="D38" s="4">
        <v>1413</v>
      </c>
      <c r="E38" s="6">
        <f t="shared" si="14"/>
        <v>0.23080692584122836</v>
      </c>
      <c r="F38" s="5">
        <v>1.0900000000000001</v>
      </c>
      <c r="G38" s="5" t="s">
        <v>66</v>
      </c>
      <c r="H38" s="4">
        <v>111</v>
      </c>
      <c r="I38" s="6">
        <f t="shared" si="15"/>
        <v>0.23417721518987342</v>
      </c>
      <c r="J38" s="4">
        <v>1413</v>
      </c>
      <c r="K38" s="6">
        <f t="shared" si="16"/>
        <v>0.23080692584122836</v>
      </c>
      <c r="L38" s="4">
        <v>1.19</v>
      </c>
      <c r="M38" s="4" t="s">
        <v>65</v>
      </c>
    </row>
  </sheetData>
  <mergeCells count="17">
    <mergeCell ref="B1:E1"/>
    <mergeCell ref="H1:K1"/>
    <mergeCell ref="B2:C2"/>
    <mergeCell ref="D2:E2"/>
    <mergeCell ref="F2:G2"/>
    <mergeCell ref="H2:I2"/>
    <mergeCell ref="J2:K2"/>
    <mergeCell ref="B25:G25"/>
    <mergeCell ref="H25:M25"/>
    <mergeCell ref="B32:G32"/>
    <mergeCell ref="H32:M32"/>
    <mergeCell ref="L2:M2"/>
    <mergeCell ref="B4:G4"/>
    <mergeCell ref="B11:G11"/>
    <mergeCell ref="H11:M11"/>
    <mergeCell ref="B18:G18"/>
    <mergeCell ref="H18:M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D657-959A-F644-B441-1B0319C97602}">
  <dimension ref="A1:CH23"/>
  <sheetViews>
    <sheetView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AA13" sqref="AA13:AB13"/>
    </sheetView>
  </sheetViews>
  <sheetFormatPr baseColWidth="10" defaultRowHeight="16" x14ac:dyDescent="0.2"/>
  <cols>
    <col min="1" max="1" width="26.33203125" style="4" bestFit="1" customWidth="1"/>
    <col min="2" max="2" width="25" style="4" bestFit="1" customWidth="1"/>
    <col min="3" max="3" width="15.6640625" style="4" bestFit="1" customWidth="1"/>
    <col min="4" max="5" width="11.6640625" style="4" bestFit="1" customWidth="1"/>
    <col min="6" max="7" width="10.83203125" style="4"/>
    <col min="8" max="8" width="7.1640625" style="15" bestFit="1" customWidth="1"/>
    <col min="9" max="9" width="11.5" style="4" bestFit="1" customWidth="1"/>
    <col min="10" max="10" width="7.6640625" style="15" bestFit="1" customWidth="1"/>
    <col min="11" max="11" width="8" style="4" hidden="1" customWidth="1"/>
    <col min="12" max="12" width="5.6640625" style="4" hidden="1" customWidth="1"/>
    <col min="13" max="13" width="7.5" style="4" bestFit="1" customWidth="1"/>
    <col min="14" max="14" width="5.6640625" style="4" bestFit="1" customWidth="1"/>
    <col min="15" max="15" width="6.6640625" style="4" bestFit="1" customWidth="1"/>
    <col min="16" max="16" width="10" style="4" bestFit="1" customWidth="1"/>
    <col min="17" max="17" width="20.33203125" style="4" hidden="1" customWidth="1"/>
    <col min="18" max="18" width="17.83203125" style="4" hidden="1" customWidth="1"/>
    <col min="19" max="19" width="10" style="4" bestFit="1" customWidth="1"/>
    <col min="20" max="20" width="5.6640625" style="4" bestFit="1" customWidth="1"/>
    <col min="21" max="21" width="6.6640625" style="4" bestFit="1" customWidth="1"/>
    <col min="22" max="23" width="22.33203125" style="4" hidden="1" customWidth="1"/>
    <col min="24" max="24" width="7.33203125" style="4" bestFit="1" customWidth="1"/>
    <col min="25" max="25" width="5.6640625" style="4" bestFit="1" customWidth="1"/>
    <col min="26" max="26" width="6.6640625" style="4" bestFit="1" customWidth="1"/>
    <col min="27" max="28" width="8.33203125" style="4" bestFit="1" customWidth="1"/>
    <col min="29" max="29" width="6.1640625" style="4" bestFit="1" customWidth="1"/>
    <col min="30" max="30" width="5.6640625" style="4" bestFit="1" customWidth="1"/>
    <col min="31" max="31" width="7.33203125" style="4" bestFit="1" customWidth="1"/>
    <col min="32" max="32" width="7.1640625" style="4" bestFit="1" customWidth="1"/>
    <col min="33" max="33" width="12.5" style="4" bestFit="1" customWidth="1"/>
    <col min="34" max="34" width="7.6640625" style="4" bestFit="1" customWidth="1"/>
    <col min="35" max="35" width="8" style="4" hidden="1" customWidth="1"/>
    <col min="36" max="36" width="5.6640625" style="4" hidden="1" customWidth="1"/>
    <col min="37" max="37" width="7.5" style="4" bestFit="1" customWidth="1"/>
    <col min="38" max="38" width="5.6640625" style="4" customWidth="1"/>
    <col min="39" max="39" width="6.6640625" style="4" bestFit="1" customWidth="1"/>
    <col min="40" max="40" width="8.33203125" style="4" bestFit="1" customWidth="1"/>
    <col min="41" max="42" width="20.33203125" style="4" hidden="1" customWidth="1"/>
    <col min="43" max="43" width="10" style="4" bestFit="1" customWidth="1"/>
    <col min="44" max="44" width="5.6640625" style="4" bestFit="1" customWidth="1"/>
    <col min="45" max="45" width="6.6640625" style="4" bestFit="1" customWidth="1"/>
    <col min="46" max="46" width="22.33203125" style="4" customWidth="1"/>
    <col min="47" max="47" width="8" style="4" customWidth="1"/>
    <col min="48" max="48" width="7.33203125" style="4" bestFit="1" customWidth="1"/>
    <col min="49" max="49" width="5.6640625" style="4" bestFit="1" customWidth="1"/>
    <col min="50" max="50" width="9.6640625" style="4" bestFit="1" customWidth="1"/>
    <col min="51" max="52" width="8.33203125" style="4" bestFit="1" customWidth="1"/>
    <col min="53" max="53" width="6.1640625" style="4" bestFit="1" customWidth="1"/>
    <col min="54" max="54" width="5.6640625" style="4" bestFit="1" customWidth="1"/>
    <col min="55" max="56" width="0" style="4" hidden="1" customWidth="1"/>
    <col min="57" max="62" width="10.83203125" style="4"/>
    <col min="63" max="63" width="11" style="4" customWidth="1"/>
    <col min="64" max="65" width="0" style="4" hidden="1" customWidth="1"/>
    <col min="66" max="69" width="10.83203125" style="4"/>
    <col min="70" max="70" width="13.33203125" style="4" bestFit="1" customWidth="1"/>
    <col min="71" max="73" width="10.83203125" style="4"/>
    <col min="74" max="74" width="15.33203125" style="4" bestFit="1" customWidth="1"/>
    <col min="75" max="75" width="10.83203125" style="4"/>
    <col min="76" max="77" width="10.83203125" style="4" customWidth="1"/>
    <col min="78" max="82" width="10.83203125" style="4"/>
    <col min="83" max="83" width="13.33203125" style="4" bestFit="1" customWidth="1"/>
    <col min="84" max="16384" width="10.83203125" style="4"/>
  </cols>
  <sheetData>
    <row r="1" spans="1:86" x14ac:dyDescent="0.2">
      <c r="F1" s="23"/>
      <c r="G1" s="220" t="s">
        <v>149</v>
      </c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2"/>
      <c r="AE1" s="225" t="s">
        <v>148</v>
      </c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  <c r="AU1" s="225"/>
      <c r="AV1" s="225"/>
      <c r="AW1" s="225"/>
      <c r="AX1" s="225"/>
      <c r="AY1" s="225"/>
      <c r="AZ1" s="225"/>
      <c r="BA1" s="225"/>
      <c r="BB1" s="226"/>
    </row>
    <row r="2" spans="1:86" x14ac:dyDescent="0.2">
      <c r="A2" s="29" t="s">
        <v>147</v>
      </c>
      <c r="B2" s="29" t="s">
        <v>2</v>
      </c>
      <c r="C2" s="29" t="s">
        <v>3</v>
      </c>
      <c r="D2" s="29" t="s">
        <v>1</v>
      </c>
      <c r="E2" s="29" t="s">
        <v>4</v>
      </c>
      <c r="F2" s="31" t="s">
        <v>5</v>
      </c>
      <c r="G2" s="30" t="s">
        <v>146</v>
      </c>
      <c r="H2" s="29" t="s">
        <v>145</v>
      </c>
      <c r="I2" s="30" t="s">
        <v>144</v>
      </c>
      <c r="J2" s="29" t="s">
        <v>143</v>
      </c>
      <c r="K2" s="29" t="s">
        <v>142</v>
      </c>
      <c r="L2" s="29" t="s">
        <v>9</v>
      </c>
      <c r="M2" s="29" t="s">
        <v>141</v>
      </c>
      <c r="N2" s="223" t="s">
        <v>116</v>
      </c>
      <c r="O2" s="223"/>
      <c r="P2" s="29" t="s">
        <v>140</v>
      </c>
      <c r="Q2" s="29" t="s">
        <v>139</v>
      </c>
      <c r="R2" s="29" t="s">
        <v>10</v>
      </c>
      <c r="S2" s="29" t="s">
        <v>138</v>
      </c>
      <c r="T2" s="223" t="s">
        <v>116</v>
      </c>
      <c r="U2" s="223"/>
      <c r="V2" s="29" t="s">
        <v>137</v>
      </c>
      <c r="W2" s="29" t="s">
        <v>11</v>
      </c>
      <c r="X2" s="29" t="s">
        <v>136</v>
      </c>
      <c r="Y2" s="223" t="s">
        <v>116</v>
      </c>
      <c r="Z2" s="223"/>
      <c r="AA2" s="29" t="s">
        <v>135</v>
      </c>
      <c r="AB2" s="29" t="s">
        <v>134</v>
      </c>
      <c r="AC2" s="29" t="s">
        <v>8</v>
      </c>
      <c r="AD2" s="31" t="s">
        <v>12</v>
      </c>
      <c r="AE2" s="30" t="s">
        <v>146</v>
      </c>
      <c r="AF2" s="29" t="s">
        <v>145</v>
      </c>
      <c r="AG2" s="30" t="s">
        <v>144</v>
      </c>
      <c r="AH2" s="29" t="s">
        <v>143</v>
      </c>
      <c r="AI2" s="4" t="s">
        <v>142</v>
      </c>
      <c r="AJ2" s="4" t="s">
        <v>9</v>
      </c>
      <c r="AK2" s="4" t="s">
        <v>141</v>
      </c>
      <c r="AL2" s="224" t="s">
        <v>116</v>
      </c>
      <c r="AM2" s="224"/>
      <c r="AN2" s="4" t="s">
        <v>140</v>
      </c>
      <c r="AO2" s="4" t="s">
        <v>139</v>
      </c>
      <c r="AP2" s="4" t="s">
        <v>10</v>
      </c>
      <c r="AQ2" s="4" t="s">
        <v>138</v>
      </c>
      <c r="AR2" s="224" t="s">
        <v>116</v>
      </c>
      <c r="AS2" s="224"/>
      <c r="AT2" s="4" t="s">
        <v>137</v>
      </c>
      <c r="AU2" s="4" t="s">
        <v>11</v>
      </c>
      <c r="AV2" s="4" t="s">
        <v>136</v>
      </c>
      <c r="AW2" s="224" t="s">
        <v>116</v>
      </c>
      <c r="AX2" s="224"/>
      <c r="AY2" s="4" t="s">
        <v>135</v>
      </c>
      <c r="AZ2" s="4" t="s">
        <v>134</v>
      </c>
      <c r="BA2" s="4" t="s">
        <v>8</v>
      </c>
      <c r="BB2" s="23" t="s">
        <v>12</v>
      </c>
      <c r="BC2" s="4" t="s">
        <v>152</v>
      </c>
      <c r="BD2" s="4" t="s">
        <v>26</v>
      </c>
      <c r="BE2" s="4" t="s">
        <v>141</v>
      </c>
      <c r="BF2" s="218" t="s">
        <v>116</v>
      </c>
      <c r="BG2" s="218"/>
      <c r="BH2" s="4" t="s">
        <v>27</v>
      </c>
      <c r="BI2" s="4" t="s">
        <v>28</v>
      </c>
      <c r="BJ2" s="4" t="s">
        <v>29</v>
      </c>
      <c r="BK2" s="4" t="s">
        <v>30</v>
      </c>
      <c r="BL2" s="4" t="s">
        <v>152</v>
      </c>
      <c r="BM2" s="4" t="s">
        <v>26</v>
      </c>
      <c r="BN2" s="4" t="s">
        <v>153</v>
      </c>
      <c r="BO2" s="218" t="s">
        <v>116</v>
      </c>
      <c r="BP2" s="218"/>
      <c r="BQ2" s="4" t="s">
        <v>27</v>
      </c>
      <c r="BR2" s="4" t="s">
        <v>7</v>
      </c>
      <c r="BS2" s="4" t="s">
        <v>28</v>
      </c>
      <c r="BT2" s="4" t="s">
        <v>29</v>
      </c>
      <c r="BU2" s="4" t="s">
        <v>30</v>
      </c>
      <c r="BV2" s="4" t="s">
        <v>6</v>
      </c>
      <c r="BW2" s="4" t="s">
        <v>31</v>
      </c>
      <c r="CA2" s="218"/>
      <c r="CB2" s="218"/>
    </row>
    <row r="3" spans="1:86" x14ac:dyDescent="0.2">
      <c r="A3" s="4" t="s">
        <v>20</v>
      </c>
      <c r="B3" s="4">
        <v>4</v>
      </c>
      <c r="C3" s="4">
        <v>99583513</v>
      </c>
      <c r="D3" s="4" t="s">
        <v>133</v>
      </c>
      <c r="E3" s="4" t="s">
        <v>14</v>
      </c>
      <c r="F3" s="23" t="s">
        <v>16</v>
      </c>
      <c r="G3" s="15">
        <v>0.24368339999999999</v>
      </c>
      <c r="H3" s="4">
        <v>1336</v>
      </c>
      <c r="I3" s="15">
        <v>0.24063370000000001</v>
      </c>
      <c r="J3" s="4">
        <v>86</v>
      </c>
      <c r="K3" s="15">
        <v>0.10621120000000001</v>
      </c>
      <c r="L3" s="15">
        <v>0.29242573416168399</v>
      </c>
      <c r="M3" s="15">
        <f t="shared" ref="M3:M13" si="0">EXP(K3)</f>
        <v>1.1120567180852468</v>
      </c>
      <c r="N3" s="15">
        <f t="shared" ref="N3:N13" si="1">EXP($K3-(1.96*$L3))</f>
        <v>0.62691567379007229</v>
      </c>
      <c r="O3" s="15">
        <f t="shared" ref="O3:O13" si="2">EXP($K3+(1.96*$L3))</f>
        <v>1.972625978167263</v>
      </c>
      <c r="P3" s="15">
        <v>0.71644980000000003</v>
      </c>
      <c r="Q3" s="15">
        <v>0.59457629999999995</v>
      </c>
      <c r="R3" s="15">
        <v>0.40196654089612999</v>
      </c>
      <c r="S3" s="15">
        <f t="shared" ref="S3:S13" si="3">EXP(Q3)</f>
        <v>1.8122629264649848</v>
      </c>
      <c r="T3" s="15">
        <f t="shared" ref="T3:T13" si="4">EXP($Q3-(1.96*$R3))</f>
        <v>0.82425270096772252</v>
      </c>
      <c r="U3" s="15">
        <f t="shared" ref="U3:U13" si="5">EXP($Q3+(1.96*$R3))</f>
        <v>3.9845752531759593</v>
      </c>
      <c r="V3" s="15">
        <v>-0.41502719999999999</v>
      </c>
      <c r="W3" s="15">
        <v>0.64426539562512597</v>
      </c>
      <c r="X3" s="15">
        <f t="shared" ref="X3:X13" si="6">EXP(V3)</f>
        <v>0.66032231969361854</v>
      </c>
      <c r="Y3" s="15">
        <f t="shared" ref="Y3:Y13" si="7">EXP($V3-(1.96*$W3))</f>
        <v>0.18678680823179084</v>
      </c>
      <c r="Z3" s="15">
        <f t="shared" ref="Z3:Z13" si="8">EXP($V3+(1.96*$W3))</f>
        <v>2.3343488226667528</v>
      </c>
      <c r="AA3" s="15">
        <v>0.51945439999999998</v>
      </c>
      <c r="AB3" s="15">
        <v>0.81010559999999998</v>
      </c>
      <c r="AC3" s="15">
        <v>0.58899999999999997</v>
      </c>
      <c r="AD3" s="25">
        <v>18.511921934562</v>
      </c>
      <c r="AE3" s="28">
        <v>0.27836129999999998</v>
      </c>
      <c r="AF3" s="4">
        <v>952</v>
      </c>
      <c r="AG3" s="15">
        <v>0.38888889999999998</v>
      </c>
      <c r="AH3" s="4">
        <v>27</v>
      </c>
      <c r="AI3" s="15">
        <v>1.70366</v>
      </c>
      <c r="AJ3" s="15">
        <v>0.42555081952688101</v>
      </c>
      <c r="AK3" s="26">
        <f>EXP(AI3)</f>
        <v>5.4940187473560727</v>
      </c>
      <c r="AL3" s="26">
        <f>EXP($AI3-(1.96*$AJ3))</f>
        <v>2.3859095008594156</v>
      </c>
      <c r="AM3" s="26">
        <f>EXP($AI3+(1.96*$AJ3))</f>
        <v>12.651042290341472</v>
      </c>
      <c r="AN3" s="16">
        <v>6.2432650000000006E-5</v>
      </c>
      <c r="AO3" s="15">
        <v>1.730553</v>
      </c>
      <c r="AP3" s="15">
        <v>0.83974841470526196</v>
      </c>
      <c r="AQ3" s="15">
        <f>EXP(AO3)</f>
        <v>5.6437740526800537</v>
      </c>
      <c r="AR3" s="15">
        <f>EXP($AO3-(1.96*$AP3))</f>
        <v>1.0883318457104556</v>
      </c>
      <c r="AS3" s="15">
        <f>EXP($AO3+(1.96*$AP3))</f>
        <v>29.266979261193761</v>
      </c>
      <c r="AT3" s="15">
        <v>-4.3306050000000003</v>
      </c>
      <c r="AU3" s="15">
        <v>1.7757398458107501</v>
      </c>
      <c r="AV3" s="15">
        <f>EXP(AT3)</f>
        <v>1.3159583533188128E-2</v>
      </c>
      <c r="AW3" s="15">
        <f>EXP($AT3-(1.96*$AU3))</f>
        <v>4.0523026462701867E-4</v>
      </c>
      <c r="AX3" s="15">
        <f>EXP($AT3+(1.96*$AU3))</f>
        <v>0.42734872955836389</v>
      </c>
      <c r="AY3" s="15">
        <v>1.4737719999999999E-2</v>
      </c>
      <c r="AZ3" s="16">
        <v>1.560973E-4</v>
      </c>
      <c r="BA3" s="4">
        <v>1</v>
      </c>
      <c r="BB3" s="25">
        <v>12.8333334666667</v>
      </c>
      <c r="BC3" s="4">
        <v>0.61860000000000004</v>
      </c>
      <c r="BD3" s="4">
        <v>0.24099999999999999</v>
      </c>
      <c r="BE3" s="15">
        <f>EXP(BC3)</f>
        <v>1.856327363487386</v>
      </c>
      <c r="BF3" s="15">
        <f>EXP($BC3-(1.96*$BD3))</f>
        <v>1.1574739484658449</v>
      </c>
      <c r="BG3" s="15">
        <f>EXP($BC3+(1.96*$BD3))</f>
        <v>2.9771307466568979</v>
      </c>
      <c r="BH3" s="15">
        <v>1.027E-2</v>
      </c>
      <c r="BI3" s="65" t="s">
        <v>33</v>
      </c>
      <c r="BJ3" s="64">
        <v>89.6</v>
      </c>
      <c r="BK3" s="15">
        <v>1.9759999999999999E-3</v>
      </c>
      <c r="BL3" s="4">
        <v>-0.87050000000000005</v>
      </c>
      <c r="BM3" s="4">
        <v>0.60560000000000003</v>
      </c>
      <c r="BN3" s="15">
        <f>EXP(BL3)</f>
        <v>0.41874212583323173</v>
      </c>
      <c r="BO3" s="15">
        <f>EXP($BL3-(1.96*$BM3))</f>
        <v>0.12777607003421421</v>
      </c>
      <c r="BP3" s="15">
        <f>EXP($BL3+(1.96*$BM3))</f>
        <v>1.3722833070416272</v>
      </c>
      <c r="BQ3" s="15">
        <v>0.15060000000000001</v>
      </c>
      <c r="BR3" s="15">
        <v>2.7740000000000001E-2</v>
      </c>
      <c r="BS3" s="4" t="s">
        <v>33</v>
      </c>
      <c r="BT3" s="4">
        <v>76.7</v>
      </c>
      <c r="BU3" s="15">
        <v>3.8190000000000002E-2</v>
      </c>
      <c r="BV3" s="4">
        <v>2288</v>
      </c>
      <c r="BW3" s="4">
        <v>31.345300000000002</v>
      </c>
      <c r="BZ3" s="15"/>
      <c r="CA3" s="15"/>
      <c r="CB3" s="15"/>
      <c r="CF3" s="65"/>
      <c r="CH3" s="66"/>
    </row>
    <row r="4" spans="1:86" x14ac:dyDescent="0.2">
      <c r="A4" s="4" t="s">
        <v>132</v>
      </c>
      <c r="B4" s="4">
        <v>4</v>
      </c>
      <c r="C4" s="4">
        <v>99973880</v>
      </c>
      <c r="D4" s="4" t="s">
        <v>131</v>
      </c>
      <c r="E4" s="4" t="s">
        <v>15</v>
      </c>
      <c r="F4" s="23" t="s">
        <v>16</v>
      </c>
      <c r="G4" s="15">
        <v>3.07576E-2</v>
      </c>
      <c r="H4" s="4">
        <v>1842</v>
      </c>
      <c r="I4" s="15">
        <v>3.4270269999999999E-2</v>
      </c>
      <c r="J4" s="4">
        <v>592</v>
      </c>
      <c r="K4" s="15">
        <v>0.19293170000000001</v>
      </c>
      <c r="L4" s="15">
        <v>0.27994645916674898</v>
      </c>
      <c r="M4" s="15">
        <f t="shared" si="0"/>
        <v>1.2127999564532401</v>
      </c>
      <c r="N4" s="15">
        <f t="shared" si="1"/>
        <v>0.70063839971359798</v>
      </c>
      <c r="O4" s="15">
        <f t="shared" si="2"/>
        <v>2.0993478732742008</v>
      </c>
      <c r="P4" s="15">
        <v>0.49071399999999998</v>
      </c>
      <c r="Q4" s="15">
        <v>0.2963867</v>
      </c>
      <c r="R4" s="15">
        <v>0.14803830585358599</v>
      </c>
      <c r="S4" s="15">
        <f t="shared" si="3"/>
        <v>1.3449901639786015</v>
      </c>
      <c r="T4" s="15">
        <f t="shared" si="4"/>
        <v>1.0062510774692643</v>
      </c>
      <c r="U4" s="15">
        <f t="shared" si="5"/>
        <v>1.7977606004148012</v>
      </c>
      <c r="V4" s="15">
        <v>-0.1569188</v>
      </c>
      <c r="W4" s="15">
        <v>0.54108058549535898</v>
      </c>
      <c r="X4" s="15">
        <f t="shared" si="6"/>
        <v>0.85477346360505735</v>
      </c>
      <c r="Y4" s="15">
        <f t="shared" si="7"/>
        <v>0.29598788706565321</v>
      </c>
      <c r="Z4" s="15">
        <f t="shared" si="8"/>
        <v>2.4684715355305173</v>
      </c>
      <c r="AA4" s="15">
        <v>0.77180859999999996</v>
      </c>
      <c r="AB4" s="15">
        <v>0.78628869999999995</v>
      </c>
      <c r="AC4" s="15">
        <v>0.79600000000000004</v>
      </c>
      <c r="AD4" s="25">
        <v>31.1916175754954</v>
      </c>
      <c r="AE4" s="28">
        <v>3.7830299999999997E-2</v>
      </c>
      <c r="AF4" s="4">
        <v>1043</v>
      </c>
      <c r="AG4" s="15">
        <v>5.46822E-2</v>
      </c>
      <c r="AH4" s="4">
        <v>118</v>
      </c>
      <c r="AI4" s="15">
        <v>1.1319869999999999E-2</v>
      </c>
      <c r="AJ4" s="15">
        <v>0.50619176208231598</v>
      </c>
      <c r="AK4" s="15">
        <f>EXP(AI4)</f>
        <v>1.0113841821677807</v>
      </c>
      <c r="AL4" s="15">
        <f>EXP($AI4-(1.96*$AJ4))</f>
        <v>0.37500497603190935</v>
      </c>
      <c r="AM4" s="15">
        <f>EXP($AI4+(1.96*$AJ4))</f>
        <v>2.7276917089552222</v>
      </c>
      <c r="AN4" s="15">
        <v>0.98215850000000005</v>
      </c>
      <c r="AO4" s="15">
        <v>-0.70779199999999998</v>
      </c>
      <c r="AP4" s="15">
        <v>0.388577276741706</v>
      </c>
      <c r="AQ4" s="15">
        <f>EXP(AO4)</f>
        <v>0.49273094717913185</v>
      </c>
      <c r="AR4" s="15">
        <f>EXP($AO4-(1.96*$AP4))</f>
        <v>0.23006268529911922</v>
      </c>
      <c r="AS4" s="15">
        <f>EXP($AO4+(1.96*$AP4))</f>
        <v>1.0552940647127789</v>
      </c>
      <c r="AT4" s="15">
        <v>3.7668240000000002</v>
      </c>
      <c r="AU4" s="15">
        <v>0.97930005616256299</v>
      </c>
      <c r="AV4" s="15">
        <f>EXP(AT4)</f>
        <v>43.242508305330858</v>
      </c>
      <c r="AW4" s="15">
        <f>EXP($AT4-(1.96*$AU4))</f>
        <v>6.3432793979844924</v>
      </c>
      <c r="AX4" s="15">
        <f>EXP($AT4+(1.96*$AU4))</f>
        <v>294.7867194894099</v>
      </c>
      <c r="AY4" s="16">
        <v>1.1984390000000001E-4</v>
      </c>
      <c r="AZ4" s="16">
        <v>3.4230529999999999E-5</v>
      </c>
      <c r="BA4" s="4">
        <v>0.997</v>
      </c>
      <c r="BB4" s="25">
        <v>12.1627274763875</v>
      </c>
      <c r="BC4" s="4">
        <v>0.15040000000000001</v>
      </c>
      <c r="BD4" s="4">
        <v>0.245</v>
      </c>
      <c r="BE4" s="15">
        <f t="shared" ref="BE4" si="9">EXP(BC4)</f>
        <v>1.1622990693845079</v>
      </c>
      <c r="BF4" s="15">
        <f t="shared" ref="BF4:BF7" si="10">EXP($BC4-(1.96*$BD4))</f>
        <v>0.7190675325580459</v>
      </c>
      <c r="BG4" s="15">
        <f t="shared" ref="BG4:BG7" si="11">EXP($BC4+(1.96*$BD4))</f>
        <v>1.87873748364941</v>
      </c>
      <c r="BH4" s="15">
        <v>0.5393</v>
      </c>
      <c r="BI4" s="65" t="s">
        <v>33</v>
      </c>
      <c r="BJ4" s="64">
        <v>0</v>
      </c>
      <c r="BK4" s="15">
        <v>0.75349999999999995</v>
      </c>
      <c r="BL4" s="4">
        <v>0.76080000000000003</v>
      </c>
      <c r="BM4" s="4">
        <v>0.47360000000000002</v>
      </c>
      <c r="BN4" s="15">
        <f t="shared" ref="BN4:BN7" si="12">EXP(BL4)</f>
        <v>2.1399875259041092</v>
      </c>
      <c r="BO4" s="15">
        <f t="shared" ref="BO4:BO7" si="13">EXP($BL4-(1.96*$BM4))</f>
        <v>0.84581383227872864</v>
      </c>
      <c r="BP4" s="15">
        <f t="shared" ref="BP4:BP7" si="14">EXP($BL4+(1.96*$BM4))</f>
        <v>5.4143671293330797</v>
      </c>
      <c r="BQ4" s="15">
        <v>0.1082</v>
      </c>
      <c r="BR4" s="15">
        <v>6.2059999999999997E-2</v>
      </c>
      <c r="BS4" s="4" t="s">
        <v>35</v>
      </c>
      <c r="BT4" s="4">
        <v>91.9</v>
      </c>
      <c r="BU4" s="16">
        <v>4.5320000000000001E-4</v>
      </c>
      <c r="BV4" s="4">
        <v>2885</v>
      </c>
      <c r="BW4" s="4">
        <v>43.354300000000002</v>
      </c>
      <c r="BZ4" s="15"/>
      <c r="CA4" s="15"/>
      <c r="CB4" s="15"/>
      <c r="CF4" s="65"/>
      <c r="CH4" s="66"/>
    </row>
    <row r="5" spans="1:86" x14ac:dyDescent="0.2">
      <c r="A5" s="4" t="s">
        <v>19</v>
      </c>
      <c r="B5" s="4">
        <v>4</v>
      </c>
      <c r="C5" s="4">
        <v>99973880</v>
      </c>
      <c r="D5" s="4" t="s">
        <v>131</v>
      </c>
      <c r="E5" s="4" t="s">
        <v>15</v>
      </c>
      <c r="F5" s="23" t="s">
        <v>16</v>
      </c>
      <c r="G5" s="15">
        <v>2.9165630000000001E-2</v>
      </c>
      <c r="H5" s="4">
        <v>1609</v>
      </c>
      <c r="I5" s="15">
        <v>2.941504E-2</v>
      </c>
      <c r="J5" s="4">
        <v>359</v>
      </c>
      <c r="K5" s="15">
        <v>-4.8731759999999999E-2</v>
      </c>
      <c r="L5" s="15">
        <v>0.35148086718909699</v>
      </c>
      <c r="M5" s="15">
        <f t="shared" si="0"/>
        <v>0.9524365770237988</v>
      </c>
      <c r="N5" s="15">
        <f t="shared" si="1"/>
        <v>0.47824397933484719</v>
      </c>
      <c r="O5" s="15">
        <f t="shared" si="2"/>
        <v>1.8968047115082882</v>
      </c>
      <c r="P5" s="15">
        <v>0.88972910000000005</v>
      </c>
      <c r="Q5" s="15">
        <v>0.3441092</v>
      </c>
      <c r="R5" s="15">
        <v>0.173410207312026</v>
      </c>
      <c r="S5" s="15">
        <f t="shared" si="3"/>
        <v>1.4107326791053032</v>
      </c>
      <c r="T5" s="15">
        <f t="shared" si="4"/>
        <v>1.0042341323840311</v>
      </c>
      <c r="U5" s="15">
        <f t="shared" si="5"/>
        <v>1.9817755916849906</v>
      </c>
      <c r="V5" s="15">
        <v>-0.14524280000000001</v>
      </c>
      <c r="W5" s="15">
        <v>0.65919390167082104</v>
      </c>
      <c r="X5" s="15">
        <f t="shared" si="6"/>
        <v>0.86481229119323844</v>
      </c>
      <c r="Y5" s="15">
        <f t="shared" si="7"/>
        <v>0.23757715448477773</v>
      </c>
      <c r="Z5" s="15">
        <f t="shared" si="8"/>
        <v>3.1480312179882555</v>
      </c>
      <c r="AA5" s="15">
        <v>0.82561110000000004</v>
      </c>
      <c r="AB5" s="15">
        <v>0.93244729999999998</v>
      </c>
      <c r="AC5" s="15">
        <v>0.79600000000000004</v>
      </c>
      <c r="AD5" s="25">
        <v>16.317007477829598</v>
      </c>
      <c r="AE5" s="28">
        <v>3.8189670000000002E-2</v>
      </c>
      <c r="AF5" s="4">
        <v>1007</v>
      </c>
      <c r="AG5" s="15">
        <v>6.6493899999999995E-2</v>
      </c>
      <c r="AH5" s="4">
        <v>82</v>
      </c>
      <c r="AI5" s="15">
        <v>0.19428819999999999</v>
      </c>
      <c r="AJ5" s="15">
        <v>0.58607047357804998</v>
      </c>
      <c r="AK5" s="15">
        <f>EXP(AI5)</f>
        <v>1.2144462359307824</v>
      </c>
      <c r="AL5" s="15">
        <f>EXP($AI5-(1.96*$AJ5))</f>
        <v>0.38503927834881474</v>
      </c>
      <c r="AM5" s="15">
        <f>EXP($AI5+(1.96*$AJ5))</f>
        <v>3.8304654691107198</v>
      </c>
      <c r="AN5" s="15">
        <v>0.74025929999999995</v>
      </c>
      <c r="AO5" s="15">
        <v>-0.80662409999999996</v>
      </c>
      <c r="AP5" s="15">
        <v>0.448558914748108</v>
      </c>
      <c r="AQ5" s="15">
        <f>EXP(AO5)</f>
        <v>0.44636240038084141</v>
      </c>
      <c r="AR5" s="15">
        <f>EXP($AO5-(1.96*$AP5))</f>
        <v>0.18529621487563358</v>
      </c>
      <c r="AS5" s="15">
        <f>EXP($AO5+(1.96*$AP5))</f>
        <v>1.0752480432882632</v>
      </c>
      <c r="AT5" s="15">
        <v>4.241301</v>
      </c>
      <c r="AU5" s="15">
        <v>1.0533821718635601</v>
      </c>
      <c r="AV5" s="15">
        <f>EXP(AT5)</f>
        <v>69.498210219378947</v>
      </c>
      <c r="AW5" s="15">
        <f>EXP($AT5-(1.96*$AU5))</f>
        <v>8.8169141849316244</v>
      </c>
      <c r="AX5" s="15">
        <f>EXP($AT5+(1.96*$AU5))</f>
        <v>547.81084656030885</v>
      </c>
      <c r="AY5" s="16">
        <v>5.6645689999999998E-5</v>
      </c>
      <c r="AZ5" s="16">
        <v>2.6401419999999998E-6</v>
      </c>
      <c r="BA5" s="4">
        <v>0.997</v>
      </c>
      <c r="BB5" s="25">
        <v>10.149343996156301</v>
      </c>
      <c r="BC5" s="4">
        <v>1.5599999999999999E-2</v>
      </c>
      <c r="BD5" s="4">
        <v>0.3014</v>
      </c>
      <c r="BE5" s="15">
        <f t="shared" ref="BE5:BE7" si="15">EXP(BC5)</f>
        <v>1.0157223152113897</v>
      </c>
      <c r="BF5" s="15">
        <f t="shared" si="10"/>
        <v>0.56262384513969144</v>
      </c>
      <c r="BG5" s="15">
        <f t="shared" si="11"/>
        <v>1.8337150665241198</v>
      </c>
      <c r="BH5" s="15">
        <v>0.95879999999999999</v>
      </c>
      <c r="BI5" s="27" t="s">
        <v>36</v>
      </c>
      <c r="BJ5" s="64">
        <v>0</v>
      </c>
      <c r="BK5" s="15">
        <v>0.72209999999999996</v>
      </c>
      <c r="BL5" s="4">
        <v>1.0891999999999999</v>
      </c>
      <c r="BM5" s="4">
        <v>0.55879999999999996</v>
      </c>
      <c r="BN5" s="15">
        <f t="shared" si="12"/>
        <v>2.9718956048189638</v>
      </c>
      <c r="BO5" s="15">
        <f t="shared" si="13"/>
        <v>0.99397025233675096</v>
      </c>
      <c r="BP5" s="15">
        <f t="shared" si="14"/>
        <v>8.8857422696288015</v>
      </c>
      <c r="BQ5" s="15">
        <v>5.1279999999999999E-2</v>
      </c>
      <c r="BR5" s="15">
        <v>5.3080000000000002E-2</v>
      </c>
      <c r="BS5" s="4" t="s">
        <v>35</v>
      </c>
      <c r="BT5" s="4">
        <v>92</v>
      </c>
      <c r="BU5" s="16">
        <v>4.1550000000000002E-4</v>
      </c>
      <c r="BV5" s="4">
        <v>2616</v>
      </c>
      <c r="BW5" s="4">
        <v>26.4664</v>
      </c>
      <c r="BZ5" s="15"/>
      <c r="CA5" s="15"/>
      <c r="CB5" s="15"/>
      <c r="CF5" s="65"/>
      <c r="CH5" s="16"/>
    </row>
    <row r="6" spans="1:86" x14ac:dyDescent="0.2">
      <c r="A6" s="4" t="s">
        <v>23</v>
      </c>
      <c r="B6" s="4">
        <v>4</v>
      </c>
      <c r="C6" s="4">
        <v>100571747</v>
      </c>
      <c r="D6" s="4" t="s">
        <v>130</v>
      </c>
      <c r="E6" s="4" t="s">
        <v>18</v>
      </c>
      <c r="F6" s="23" t="s">
        <v>15</v>
      </c>
      <c r="G6" s="15">
        <v>5.535648E-2</v>
      </c>
      <c r="H6" s="4">
        <v>1505</v>
      </c>
      <c r="I6" s="15">
        <v>5.9943139999999999E-2</v>
      </c>
      <c r="J6" s="4">
        <v>255</v>
      </c>
      <c r="K6" s="15">
        <v>4.6620960000000003E-2</v>
      </c>
      <c r="L6" s="15">
        <v>0.27115578548133501</v>
      </c>
      <c r="M6" s="15">
        <f t="shared" si="0"/>
        <v>1.0477248041963592</v>
      </c>
      <c r="N6" s="15">
        <f t="shared" si="1"/>
        <v>0.61579301929894259</v>
      </c>
      <c r="O6" s="15">
        <f t="shared" si="2"/>
        <v>1.7826237565635621</v>
      </c>
      <c r="P6" s="15">
        <v>0.86348919999999996</v>
      </c>
      <c r="Q6" s="15">
        <v>0.19570789999999999</v>
      </c>
      <c r="R6" s="15">
        <v>0.20705035619385001</v>
      </c>
      <c r="S6" s="15">
        <f t="shared" si="3"/>
        <v>1.216171609718719</v>
      </c>
      <c r="T6" s="15">
        <f t="shared" si="4"/>
        <v>0.81049443971873869</v>
      </c>
      <c r="U6" s="15">
        <f t="shared" si="5"/>
        <v>1.8249025678684414</v>
      </c>
      <c r="V6" s="15">
        <v>0.59870290000000004</v>
      </c>
      <c r="W6" s="15">
        <v>0.60050428807794498</v>
      </c>
      <c r="X6" s="15">
        <f t="shared" si="6"/>
        <v>1.8197568622606539</v>
      </c>
      <c r="Y6" s="15">
        <f t="shared" si="7"/>
        <v>0.56085913310053637</v>
      </c>
      <c r="Z6" s="15">
        <f t="shared" si="8"/>
        <v>5.9043614382065108</v>
      </c>
      <c r="AA6" s="15">
        <v>0.3187644</v>
      </c>
      <c r="AB6" s="15">
        <v>0.47743479999999999</v>
      </c>
      <c r="AC6" s="15">
        <v>0.83899999999999997</v>
      </c>
      <c r="AD6" s="25">
        <v>24.1115843702541</v>
      </c>
      <c r="AE6" s="28">
        <v>4.9256830000000001E-2</v>
      </c>
      <c r="AF6" s="4">
        <v>989</v>
      </c>
      <c r="AG6" s="15">
        <v>9.4882809999999998E-2</v>
      </c>
      <c r="AH6" s="4">
        <v>64</v>
      </c>
      <c r="AI6" s="15">
        <v>1.762267</v>
      </c>
      <c r="AJ6" s="15">
        <v>0.42430637515832798</v>
      </c>
      <c r="AK6" s="26">
        <f>EXP(AI6)</f>
        <v>5.825629137166441</v>
      </c>
      <c r="AL6" s="26">
        <f>EXP($AI6-(1.96*$AJ6))</f>
        <v>2.5360975570152786</v>
      </c>
      <c r="AM6" s="26">
        <f>EXP($AI6+(1.96*$AJ6))</f>
        <v>13.38195951883808</v>
      </c>
      <c r="AN6" s="16">
        <v>3.2772869999999997E-5</v>
      </c>
      <c r="AO6" s="15">
        <v>5.0392270000000003E-2</v>
      </c>
      <c r="AP6" s="15">
        <v>0.435217416930894</v>
      </c>
      <c r="AQ6" s="15">
        <f>EXP(AO6)</f>
        <v>1.0516835593821421</v>
      </c>
      <c r="AR6" s="15">
        <f>EXP($AO6-(1.96*$AP6))</f>
        <v>0.44814704849122639</v>
      </c>
      <c r="AS6" s="15">
        <f>EXP($AO6+(1.96*$AP6))</f>
        <v>2.4680254233479464</v>
      </c>
      <c r="AT6" s="15">
        <v>-4.2582110000000002</v>
      </c>
      <c r="AU6" s="15">
        <v>3.0797858691798701</v>
      </c>
      <c r="AV6" s="15">
        <f>EXP(AT6)</f>
        <v>1.4147589822021238E-2</v>
      </c>
      <c r="AW6" s="15">
        <f>EXP($AT6-(1.96*$AU6))</f>
        <v>3.381549922619039E-5</v>
      </c>
      <c r="AX6" s="15">
        <f>EXP($AT6+(1.96*$AU6))</f>
        <v>5.919010582494602</v>
      </c>
      <c r="AY6" s="15">
        <v>0.1667777</v>
      </c>
      <c r="AZ6" s="16">
        <v>1.2970660000000001E-4</v>
      </c>
      <c r="BA6" s="4">
        <v>0.995</v>
      </c>
      <c r="BB6" s="25">
        <v>10.9376847429979</v>
      </c>
      <c r="BC6" s="4">
        <v>0.54410000000000003</v>
      </c>
      <c r="BD6" s="4">
        <v>0.22850000000000001</v>
      </c>
      <c r="BE6" s="15">
        <f t="shared" si="15"/>
        <v>1.7230569330891987</v>
      </c>
      <c r="BF6" s="15">
        <f t="shared" si="10"/>
        <v>1.1010232778737348</v>
      </c>
      <c r="BG6" s="15">
        <f t="shared" si="11"/>
        <v>2.6965144646171884</v>
      </c>
      <c r="BH6" s="15">
        <v>1.7250000000000001E-2</v>
      </c>
      <c r="BI6" s="15" t="s">
        <v>33</v>
      </c>
      <c r="BJ6" s="64">
        <v>91.4</v>
      </c>
      <c r="BK6" s="15">
        <v>6.5649999999999997E-4</v>
      </c>
      <c r="BL6" s="4">
        <v>0.42080000000000001</v>
      </c>
      <c r="BM6" s="4">
        <v>0.58940000000000003</v>
      </c>
      <c r="BN6" s="15">
        <f t="shared" si="12"/>
        <v>1.5231796120207266</v>
      </c>
      <c r="BO6" s="15">
        <f t="shared" si="13"/>
        <v>0.47978173367873989</v>
      </c>
      <c r="BP6" s="15">
        <f t="shared" si="14"/>
        <v>4.8356908310918021</v>
      </c>
      <c r="BQ6" s="15">
        <v>0.47520000000000001</v>
      </c>
      <c r="BR6" s="15">
        <v>3.4099999999999998E-2</v>
      </c>
      <c r="BS6" s="4" t="s">
        <v>35</v>
      </c>
      <c r="BT6" s="4">
        <v>58.3</v>
      </c>
      <c r="BU6" s="15">
        <v>0.1217</v>
      </c>
      <c r="BV6" s="4">
        <v>2494</v>
      </c>
      <c r="BW6" s="4">
        <v>35.049300000000002</v>
      </c>
      <c r="BZ6" s="15"/>
      <c r="CA6" s="15"/>
      <c r="CB6" s="15"/>
      <c r="CH6" s="66"/>
    </row>
    <row r="7" spans="1:86" x14ac:dyDescent="0.2">
      <c r="A7" s="4" t="s">
        <v>19</v>
      </c>
      <c r="B7" s="4">
        <v>4</v>
      </c>
      <c r="C7" s="4">
        <v>100576651</v>
      </c>
      <c r="D7" s="4" t="s">
        <v>129</v>
      </c>
      <c r="E7" s="4" t="s">
        <v>15</v>
      </c>
      <c r="F7" s="23" t="s">
        <v>18</v>
      </c>
      <c r="G7" s="15">
        <v>0.132574</v>
      </c>
      <c r="H7" s="4">
        <v>1609</v>
      </c>
      <c r="I7" s="15">
        <v>0.1415961</v>
      </c>
      <c r="J7" s="4">
        <v>359</v>
      </c>
      <c r="K7" s="15">
        <v>0.19764010000000001</v>
      </c>
      <c r="L7" s="15">
        <v>0.1801345053009</v>
      </c>
      <c r="M7" s="15">
        <f t="shared" si="0"/>
        <v>1.2185237681915231</v>
      </c>
      <c r="N7" s="15">
        <f t="shared" si="1"/>
        <v>0.85605253642986834</v>
      </c>
      <c r="O7" s="15">
        <f t="shared" si="2"/>
        <v>1.734473189974959</v>
      </c>
      <c r="P7" s="15">
        <v>0.27256239999999998</v>
      </c>
      <c r="Q7" s="15">
        <v>0.36280089999999998</v>
      </c>
      <c r="R7" s="15">
        <v>0.19796007173165001</v>
      </c>
      <c r="S7" s="15">
        <f t="shared" si="3"/>
        <v>1.4373496544342685</v>
      </c>
      <c r="T7" s="15">
        <f t="shared" si="4"/>
        <v>0.9751140498754276</v>
      </c>
      <c r="U7" s="15">
        <f t="shared" si="5"/>
        <v>2.1186998888655566</v>
      </c>
      <c r="V7" s="15">
        <v>-0.101312</v>
      </c>
      <c r="W7" s="15">
        <v>0.437442339057389</v>
      </c>
      <c r="X7" s="15">
        <f t="shared" si="6"/>
        <v>0.90365104977125699</v>
      </c>
      <c r="Y7" s="15">
        <f t="shared" si="7"/>
        <v>0.38339135972522337</v>
      </c>
      <c r="Z7" s="15">
        <f t="shared" si="8"/>
        <v>2.1298999026424115</v>
      </c>
      <c r="AA7" s="15">
        <v>0.81684800000000002</v>
      </c>
      <c r="AB7" s="15">
        <v>0.53312309999999996</v>
      </c>
      <c r="AC7" s="15">
        <v>0.69399999999999995</v>
      </c>
      <c r="AD7" s="25">
        <v>60.565720563649101</v>
      </c>
      <c r="AE7" s="28">
        <v>0.110504</v>
      </c>
      <c r="AF7" s="4">
        <v>1007</v>
      </c>
      <c r="AG7" s="15">
        <v>0.1584024</v>
      </c>
      <c r="AH7" s="4">
        <v>82</v>
      </c>
      <c r="AI7" s="15">
        <v>1.2762519999999999</v>
      </c>
      <c r="AJ7" s="15">
        <v>0.32392421953290201</v>
      </c>
      <c r="AK7" s="26">
        <f>EXP(AI7)</f>
        <v>3.5831847502523226</v>
      </c>
      <c r="AL7" s="26">
        <f>EXP($AI7-(1.96*$AJ7))</f>
        <v>1.8990628539244649</v>
      </c>
      <c r="AM7" s="26">
        <f>EXP($AI7+(1.96*$AJ7))</f>
        <v>6.7608151714979936</v>
      </c>
      <c r="AN7" s="16">
        <v>8.1491460000000001E-5</v>
      </c>
      <c r="AO7" s="15">
        <v>0.13314960000000001</v>
      </c>
      <c r="AP7" s="15">
        <v>0.447927002981513</v>
      </c>
      <c r="AQ7" s="15">
        <f>EXP(AO7)</f>
        <v>1.1424208917131509</v>
      </c>
      <c r="AR7" s="15">
        <f>EXP($AO7-(1.96*$AP7))</f>
        <v>0.47483527439353546</v>
      </c>
      <c r="AS7" s="15">
        <f>EXP($AO7+(1.96*$AP7))</f>
        <v>2.748585802707245</v>
      </c>
      <c r="AT7" s="15">
        <v>-1.440242</v>
      </c>
      <c r="AU7" s="15">
        <v>0.925857440430221</v>
      </c>
      <c r="AV7" s="15">
        <f>EXP(AT7)</f>
        <v>0.23687042910167969</v>
      </c>
      <c r="AW7" s="15">
        <f>EXP($AT7-(1.96*$AU7))</f>
        <v>3.8583807581000454E-2</v>
      </c>
      <c r="AX7" s="15">
        <f>EXP($AT7+(1.96*$AU7))</f>
        <v>1.4541747873126587</v>
      </c>
      <c r="AY7" s="15">
        <v>0.1198089</v>
      </c>
      <c r="AZ7" s="16">
        <v>4.2098070000000002E-4</v>
      </c>
      <c r="BA7" s="4">
        <v>0.98</v>
      </c>
      <c r="BB7" s="25">
        <v>21.4257567252439</v>
      </c>
      <c r="BC7" s="4">
        <v>0.45240000000000002</v>
      </c>
      <c r="BD7" s="4">
        <v>0.15740000000000001</v>
      </c>
      <c r="BE7" s="15">
        <f t="shared" si="15"/>
        <v>1.5720806550899997</v>
      </c>
      <c r="BF7" s="15">
        <f t="shared" si="10"/>
        <v>1.1547640068230238</v>
      </c>
      <c r="BG7" s="15">
        <f t="shared" si="11"/>
        <v>2.1402100961802573</v>
      </c>
      <c r="BH7" s="15">
        <v>4.0559999999999997E-3</v>
      </c>
      <c r="BI7" s="27" t="s">
        <v>33</v>
      </c>
      <c r="BJ7" s="64">
        <v>88.2</v>
      </c>
      <c r="BK7" s="15">
        <v>3.6129999999999999E-3</v>
      </c>
      <c r="BL7" s="4">
        <v>-0.34570000000000001</v>
      </c>
      <c r="BM7" s="4">
        <v>0.39550000000000002</v>
      </c>
      <c r="BN7" s="15">
        <f t="shared" si="12"/>
        <v>0.70772477269387957</v>
      </c>
      <c r="BO7" s="15">
        <f t="shared" si="13"/>
        <v>0.32599279470225739</v>
      </c>
      <c r="BP7" s="15">
        <f t="shared" si="14"/>
        <v>1.536458357437233</v>
      </c>
      <c r="BQ7" s="15">
        <v>0.38219999999999998</v>
      </c>
      <c r="BR7" s="15">
        <v>1.6E-2</v>
      </c>
      <c r="BS7" s="4" t="s">
        <v>33</v>
      </c>
      <c r="BT7" s="4">
        <v>41.5</v>
      </c>
      <c r="BU7" s="4">
        <v>0.191</v>
      </c>
      <c r="BV7" s="4">
        <v>2616</v>
      </c>
      <c r="BW7" s="4">
        <v>81.991500000000002</v>
      </c>
      <c r="BZ7" s="15"/>
      <c r="CA7" s="15"/>
      <c r="CB7" s="15"/>
      <c r="CF7" s="65"/>
      <c r="CH7" s="66"/>
    </row>
    <row r="8" spans="1:86" x14ac:dyDescent="0.2">
      <c r="A8" s="4" t="s">
        <v>128</v>
      </c>
      <c r="B8" s="4">
        <v>10</v>
      </c>
      <c r="C8" s="4">
        <v>135148041</v>
      </c>
      <c r="D8" s="4" t="s">
        <v>21</v>
      </c>
      <c r="E8" s="4" t="s">
        <v>16</v>
      </c>
      <c r="F8" s="23" t="s">
        <v>14</v>
      </c>
      <c r="G8" s="15">
        <v>1.1754789999999999E-2</v>
      </c>
      <c r="H8" s="4">
        <v>1619</v>
      </c>
      <c r="I8" s="15">
        <v>2.067751E-2</v>
      </c>
      <c r="J8" s="4">
        <v>369</v>
      </c>
      <c r="K8" s="15">
        <v>1.5986739999999999</v>
      </c>
      <c r="L8" s="15">
        <v>0.449774165554226</v>
      </c>
      <c r="M8" s="26">
        <f t="shared" si="0"/>
        <v>4.9464690558753794</v>
      </c>
      <c r="N8" s="26">
        <f t="shared" si="1"/>
        <v>2.0485180627466737</v>
      </c>
      <c r="O8" s="26">
        <f t="shared" si="2"/>
        <v>11.944027521986465</v>
      </c>
      <c r="P8" s="16">
        <v>3.7885259999999999E-4</v>
      </c>
      <c r="Q8" s="15">
        <v>0.36846099999999998</v>
      </c>
      <c r="R8" s="15">
        <v>0.166289326175795</v>
      </c>
      <c r="S8" s="15">
        <f t="shared" si="3"/>
        <v>1.4455082647070787</v>
      </c>
      <c r="T8" s="15">
        <f t="shared" si="4"/>
        <v>1.0434514503722365</v>
      </c>
      <c r="U8" s="15">
        <f t="shared" si="5"/>
        <v>2.0024833379560421</v>
      </c>
      <c r="V8" s="15">
        <v>-3.0963180000000001</v>
      </c>
      <c r="W8" s="15">
        <v>1.3621857435753799</v>
      </c>
      <c r="X8" s="15">
        <f t="shared" si="6"/>
        <v>4.5215379300716924E-2</v>
      </c>
      <c r="Y8" s="15">
        <f t="shared" si="7"/>
        <v>3.1316287028826475E-3</v>
      </c>
      <c r="Z8" s="15">
        <f t="shared" si="8"/>
        <v>0.65283298860615702</v>
      </c>
      <c r="AA8" s="15">
        <v>2.3023080000000001E-2</v>
      </c>
      <c r="AB8" s="16">
        <v>9.2609810000000002E-4</v>
      </c>
      <c r="AC8" s="4">
        <v>0.86799999999999999</v>
      </c>
      <c r="AD8" s="25">
        <v>12.971794342466801</v>
      </c>
      <c r="AE8" s="28">
        <v>7.7490179999999999E-3</v>
      </c>
      <c r="AF8" s="24">
        <v>1018</v>
      </c>
      <c r="AG8" s="15">
        <v>7.5698919999999999E-3</v>
      </c>
      <c r="AH8" s="4">
        <v>93</v>
      </c>
      <c r="AI8" s="4" t="s">
        <v>126</v>
      </c>
      <c r="AJ8" s="4" t="s">
        <v>126</v>
      </c>
      <c r="AK8" s="15" t="s">
        <v>126</v>
      </c>
      <c r="AL8" s="15" t="s">
        <v>126</v>
      </c>
      <c r="AM8" s="15" t="s">
        <v>126</v>
      </c>
      <c r="AN8" s="4" t="s">
        <v>126</v>
      </c>
      <c r="AO8" s="4" t="s">
        <v>126</v>
      </c>
      <c r="AP8" s="4" t="s">
        <v>126</v>
      </c>
      <c r="AQ8" s="15" t="s">
        <v>126</v>
      </c>
      <c r="AR8" s="15" t="s">
        <v>126</v>
      </c>
      <c r="AS8" s="15" t="s">
        <v>126</v>
      </c>
      <c r="AT8" s="4" t="s">
        <v>126</v>
      </c>
      <c r="AU8" s="4" t="s">
        <v>126</v>
      </c>
      <c r="AV8" s="15" t="s">
        <v>126</v>
      </c>
      <c r="AW8" s="15" t="s">
        <v>126</v>
      </c>
      <c r="AX8" s="15" t="s">
        <v>126</v>
      </c>
      <c r="AY8" s="4" t="s">
        <v>126</v>
      </c>
      <c r="AZ8" s="4" t="s">
        <v>126</v>
      </c>
      <c r="BA8" s="4">
        <v>0.84299999999999997</v>
      </c>
      <c r="BB8" s="23">
        <f>2*AG8*(1-AG8)*AH8*BA8</f>
        <v>1.1779588884875167</v>
      </c>
      <c r="BC8" s="15" t="s">
        <v>126</v>
      </c>
      <c r="BD8" s="15" t="s">
        <v>126</v>
      </c>
      <c r="BE8" s="4" t="s">
        <v>126</v>
      </c>
      <c r="BF8" s="4" t="s">
        <v>126</v>
      </c>
      <c r="BG8" s="15" t="s">
        <v>126</v>
      </c>
      <c r="BH8" s="15" t="s">
        <v>126</v>
      </c>
      <c r="BI8" s="15" t="s">
        <v>126</v>
      </c>
      <c r="BJ8" s="4" t="s">
        <v>126</v>
      </c>
      <c r="BK8" s="4" t="s">
        <v>126</v>
      </c>
      <c r="BL8" s="4" t="s">
        <v>126</v>
      </c>
      <c r="BM8" s="4" t="s">
        <v>126</v>
      </c>
      <c r="BN8" s="4" t="s">
        <v>126</v>
      </c>
      <c r="BO8" s="4" t="s">
        <v>126</v>
      </c>
      <c r="BP8" s="4" t="s">
        <v>126</v>
      </c>
      <c r="BQ8" s="4" t="s">
        <v>126</v>
      </c>
      <c r="BR8" s="4" t="s">
        <v>126</v>
      </c>
      <c r="BS8" s="4" t="s">
        <v>126</v>
      </c>
      <c r="BT8" s="4" t="s">
        <v>126</v>
      </c>
      <c r="BU8" s="4" t="s">
        <v>126</v>
      </c>
      <c r="BV8" s="4" t="s">
        <v>126</v>
      </c>
      <c r="BW8" s="4" t="s">
        <v>126</v>
      </c>
    </row>
    <row r="9" spans="1:86" x14ac:dyDescent="0.2">
      <c r="A9" s="4" t="s">
        <v>23</v>
      </c>
      <c r="B9" s="4">
        <v>10</v>
      </c>
      <c r="C9" s="4">
        <v>135169445</v>
      </c>
      <c r="D9" s="4" t="s">
        <v>24</v>
      </c>
      <c r="E9" s="4" t="s">
        <v>15</v>
      </c>
      <c r="F9" s="23" t="s">
        <v>18</v>
      </c>
      <c r="G9" s="15">
        <v>3.1155479999999999E-2</v>
      </c>
      <c r="H9" s="4">
        <v>1505</v>
      </c>
      <c r="I9" s="15">
        <v>4.7607839999999998E-2</v>
      </c>
      <c r="J9" s="4">
        <v>255</v>
      </c>
      <c r="K9" s="15">
        <v>1.1649750000000001</v>
      </c>
      <c r="L9" s="15">
        <v>0.315153296032264</v>
      </c>
      <c r="M9" s="26">
        <f t="shared" si="0"/>
        <v>3.2058427361325772</v>
      </c>
      <c r="N9" s="26">
        <f t="shared" si="1"/>
        <v>1.728535537283407</v>
      </c>
      <c r="O9" s="26">
        <f t="shared" si="2"/>
        <v>5.9457427557238276</v>
      </c>
      <c r="P9" s="16">
        <v>2.1856370000000001E-4</v>
      </c>
      <c r="Q9" s="15">
        <v>0.47652870000000003</v>
      </c>
      <c r="R9" s="15">
        <v>0.19640669540522299</v>
      </c>
      <c r="S9" s="15">
        <f t="shared" si="3"/>
        <v>1.6104742486505079</v>
      </c>
      <c r="T9" s="15">
        <f t="shared" si="4"/>
        <v>1.09589521478343</v>
      </c>
      <c r="U9" s="15">
        <f t="shared" si="5"/>
        <v>2.3666745420354518</v>
      </c>
      <c r="V9" s="15">
        <v>-3.3600940000000001</v>
      </c>
      <c r="W9" s="15">
        <v>1.24743937728452</v>
      </c>
      <c r="X9" s="15">
        <f t="shared" si="6"/>
        <v>3.4731993983853314E-2</v>
      </c>
      <c r="Y9" s="15">
        <f t="shared" si="7"/>
        <v>3.0122282868260629E-3</v>
      </c>
      <c r="Z9" s="15">
        <f t="shared" si="8"/>
        <v>0.40047144214474317</v>
      </c>
      <c r="AA9" s="16">
        <v>7.0686430000000003E-3</v>
      </c>
      <c r="AB9" s="16">
        <v>2.1023790000000001E-4</v>
      </c>
      <c r="AC9" s="4">
        <v>0.873</v>
      </c>
      <c r="AD9" s="25">
        <v>20.187321945609</v>
      </c>
      <c r="AE9" s="27">
        <v>2.1999999999999999E-2</v>
      </c>
      <c r="AF9" s="4">
        <v>989</v>
      </c>
      <c r="AG9" s="4">
        <v>1.6E-2</v>
      </c>
      <c r="AH9" s="4">
        <v>64</v>
      </c>
      <c r="AI9" s="4" t="s">
        <v>126</v>
      </c>
      <c r="AJ9" s="4" t="s">
        <v>126</v>
      </c>
      <c r="AK9" s="15" t="s">
        <v>126</v>
      </c>
      <c r="AL9" s="15" t="s">
        <v>126</v>
      </c>
      <c r="AM9" s="15" t="s">
        <v>126</v>
      </c>
      <c r="AN9" s="4" t="s">
        <v>126</v>
      </c>
      <c r="AO9" s="4" t="s">
        <v>126</v>
      </c>
      <c r="AP9" s="4" t="s">
        <v>126</v>
      </c>
      <c r="AQ9" s="15" t="s">
        <v>126</v>
      </c>
      <c r="AR9" s="15" t="s">
        <v>126</v>
      </c>
      <c r="AS9" s="15" t="s">
        <v>126</v>
      </c>
      <c r="AT9" s="4" t="s">
        <v>126</v>
      </c>
      <c r="AU9" s="4" t="s">
        <v>126</v>
      </c>
      <c r="AV9" s="15" t="s">
        <v>126</v>
      </c>
      <c r="AW9" s="15" t="s">
        <v>126</v>
      </c>
      <c r="AX9" s="15" t="s">
        <v>126</v>
      </c>
      <c r="AY9" s="4" t="s">
        <v>126</v>
      </c>
      <c r="AZ9" s="4" t="s">
        <v>126</v>
      </c>
      <c r="BA9" s="4">
        <v>0.995</v>
      </c>
      <c r="BB9" s="23">
        <f>2*AG9*(1-AG9)*AH9*BA9</f>
        <v>2.00515584</v>
      </c>
      <c r="BC9" s="15" t="s">
        <v>126</v>
      </c>
      <c r="BD9" s="15" t="s">
        <v>126</v>
      </c>
      <c r="BE9" s="4" t="s">
        <v>126</v>
      </c>
      <c r="BF9" s="4" t="s">
        <v>126</v>
      </c>
      <c r="BG9" s="15" t="s">
        <v>126</v>
      </c>
      <c r="BH9" s="15" t="s">
        <v>126</v>
      </c>
      <c r="BI9" s="15" t="s">
        <v>126</v>
      </c>
      <c r="BJ9" s="4" t="s">
        <v>126</v>
      </c>
      <c r="BK9" s="4" t="s">
        <v>126</v>
      </c>
      <c r="BL9" s="4" t="s">
        <v>126</v>
      </c>
      <c r="BM9" s="4" t="s">
        <v>126</v>
      </c>
      <c r="BN9" s="4" t="s">
        <v>126</v>
      </c>
      <c r="BO9" s="4" t="s">
        <v>126</v>
      </c>
      <c r="BP9" s="4" t="s">
        <v>126</v>
      </c>
      <c r="BQ9" s="4" t="s">
        <v>126</v>
      </c>
      <c r="BR9" s="4" t="s">
        <v>126</v>
      </c>
      <c r="BS9" s="4" t="s">
        <v>126</v>
      </c>
      <c r="BT9" s="4" t="s">
        <v>126</v>
      </c>
      <c r="BU9" s="4" t="s">
        <v>126</v>
      </c>
      <c r="BV9" s="4" t="s">
        <v>126</v>
      </c>
      <c r="BW9" s="4" t="s">
        <v>126</v>
      </c>
    </row>
    <row r="10" spans="1:86" x14ac:dyDescent="0.2">
      <c r="A10" s="4" t="s">
        <v>0</v>
      </c>
      <c r="B10" s="4">
        <v>10</v>
      </c>
      <c r="C10" s="4">
        <v>135355763</v>
      </c>
      <c r="D10" s="4" t="s">
        <v>13</v>
      </c>
      <c r="E10" s="4" t="s">
        <v>14</v>
      </c>
      <c r="F10" s="23" t="s">
        <v>15</v>
      </c>
      <c r="G10" s="15">
        <v>3.9732490000000002E-2</v>
      </c>
      <c r="H10" s="4">
        <v>1499</v>
      </c>
      <c r="I10" s="15">
        <v>6.5825300000000003E-2</v>
      </c>
      <c r="J10" s="4">
        <v>249</v>
      </c>
      <c r="K10" s="15">
        <v>1.543933</v>
      </c>
      <c r="L10" s="15">
        <v>0.31550616475752102</v>
      </c>
      <c r="M10" s="26">
        <f t="shared" si="0"/>
        <v>4.6829722289491658</v>
      </c>
      <c r="N10" s="26">
        <f t="shared" si="1"/>
        <v>2.5232327509665935</v>
      </c>
      <c r="O10" s="26">
        <f t="shared" si="2"/>
        <v>8.6913222288780716</v>
      </c>
      <c r="P10" s="16">
        <v>9.9053119999999998E-7</v>
      </c>
      <c r="Q10" s="15">
        <v>0.66866550000000002</v>
      </c>
      <c r="R10" s="15">
        <v>0.20105355008056899</v>
      </c>
      <c r="S10" s="15">
        <f t="shared" si="3"/>
        <v>1.9516311302988316</v>
      </c>
      <c r="T10" s="15">
        <f t="shared" si="4"/>
        <v>1.3160048809727221</v>
      </c>
      <c r="U10" s="15">
        <f t="shared" si="5"/>
        <v>2.8942628738095424</v>
      </c>
      <c r="V10" s="15">
        <v>-2.7713380000000001</v>
      </c>
      <c r="W10" s="15">
        <v>1.25015479041597</v>
      </c>
      <c r="X10" s="15">
        <f t="shared" si="6"/>
        <v>6.2578219044939321E-2</v>
      </c>
      <c r="Y10" s="15">
        <f t="shared" si="7"/>
        <v>5.3984608748465336E-3</v>
      </c>
      <c r="Z10" s="15">
        <f t="shared" si="8"/>
        <v>0.72539814395667523</v>
      </c>
      <c r="AA10" s="15">
        <v>2.6637089999999999E-2</v>
      </c>
      <c r="AB10" s="16">
        <v>3.7441299999999998E-6</v>
      </c>
      <c r="AC10" s="4">
        <v>0.59599999999999997</v>
      </c>
      <c r="AD10" s="25">
        <v>18.251415446996301</v>
      </c>
      <c r="AE10" s="15">
        <v>3.7638570000000003E-2</v>
      </c>
      <c r="AF10" s="24">
        <v>949</v>
      </c>
      <c r="AG10" s="15">
        <v>3.854167E-2</v>
      </c>
      <c r="AH10" s="4">
        <v>24</v>
      </c>
      <c r="AI10" s="15">
        <v>-1.1864589999999999</v>
      </c>
      <c r="AJ10" s="15">
        <v>1.57522728518776</v>
      </c>
      <c r="AK10" s="15">
        <f>EXP(AI10)</f>
        <v>0.30530042108266081</v>
      </c>
      <c r="AL10" s="15">
        <f>EXP($AI10-(1.96*$AJ10))</f>
        <v>1.3927298012342984E-2</v>
      </c>
      <c r="AM10" s="15">
        <f>EXP($AI10+(1.96*$AJ10))</f>
        <v>6.6924931907570784</v>
      </c>
      <c r="AN10" s="15">
        <v>0.45133060000000003</v>
      </c>
      <c r="AO10" s="15">
        <v>0.51342319999999997</v>
      </c>
      <c r="AP10" s="15">
        <v>0.62830136081342403</v>
      </c>
      <c r="AQ10" s="15">
        <f>EXP(AO10)</f>
        <v>1.6710015880970026</v>
      </c>
      <c r="AR10" s="15">
        <f>EXP($AO10-(1.96*$AP10))</f>
        <v>0.48770358415549631</v>
      </c>
      <c r="AS10" s="15">
        <f>EXP($AO10+(1.96*$AP10))</f>
        <v>5.7252938016802499</v>
      </c>
      <c r="AT10" s="15">
        <v>-1.0547139999999999</v>
      </c>
      <c r="AU10" s="15">
        <v>5.0338911390692598</v>
      </c>
      <c r="AV10" s="15">
        <f>EXP(AT10)</f>
        <v>0.3482920245821387</v>
      </c>
      <c r="AW10" s="15">
        <f>EXP($AT10-(1.96*$AU10))</f>
        <v>1.8072111074880195E-5</v>
      </c>
      <c r="AX10" s="15">
        <f>EXP($AT10+(1.96*$AU10))</f>
        <v>6712.4053125226346</v>
      </c>
      <c r="AY10" s="15">
        <v>0.83404029999999996</v>
      </c>
      <c r="AZ10" s="15">
        <v>0.67491460000000003</v>
      </c>
      <c r="BA10" s="4">
        <v>0.90500000000000003</v>
      </c>
      <c r="BB10" s="23">
        <f>2*AG10*(1-AG10)*AH10*BA10</f>
        <v>1.6097217482216664</v>
      </c>
      <c r="BC10" s="15" t="s">
        <v>126</v>
      </c>
      <c r="BD10" s="15" t="s">
        <v>126</v>
      </c>
      <c r="BE10" s="4" t="s">
        <v>126</v>
      </c>
      <c r="BF10" s="4" t="s">
        <v>126</v>
      </c>
      <c r="BG10" s="15" t="s">
        <v>126</v>
      </c>
      <c r="BH10" s="15" t="s">
        <v>126</v>
      </c>
      <c r="BI10" s="15" t="s">
        <v>126</v>
      </c>
      <c r="BJ10" s="4" t="s">
        <v>126</v>
      </c>
      <c r="BK10" s="4" t="s">
        <v>126</v>
      </c>
      <c r="BL10" s="4" t="s">
        <v>126</v>
      </c>
      <c r="BM10" s="4" t="s">
        <v>126</v>
      </c>
      <c r="BN10" s="4" t="s">
        <v>126</v>
      </c>
      <c r="BO10" s="4" t="s">
        <v>126</v>
      </c>
      <c r="BP10" s="4" t="s">
        <v>126</v>
      </c>
      <c r="BQ10" s="4" t="s">
        <v>126</v>
      </c>
      <c r="BR10" s="4" t="s">
        <v>126</v>
      </c>
      <c r="BS10" s="4" t="s">
        <v>126</v>
      </c>
      <c r="BT10" s="4" t="s">
        <v>126</v>
      </c>
      <c r="BU10" s="4" t="s">
        <v>126</v>
      </c>
      <c r="BV10" s="4" t="s">
        <v>126</v>
      </c>
      <c r="BW10" s="4" t="s">
        <v>126</v>
      </c>
    </row>
    <row r="11" spans="1:86" x14ac:dyDescent="0.2">
      <c r="A11" s="4" t="s">
        <v>22</v>
      </c>
      <c r="B11" s="4">
        <v>10</v>
      </c>
      <c r="C11" s="4">
        <v>135355763</v>
      </c>
      <c r="D11" s="4" t="s">
        <v>13</v>
      </c>
      <c r="E11" s="4" t="s">
        <v>14</v>
      </c>
      <c r="F11" s="23" t="s">
        <v>15</v>
      </c>
      <c r="G11" s="15">
        <v>3.957111E-2</v>
      </c>
      <c r="H11" s="4">
        <v>1547</v>
      </c>
      <c r="I11" s="15">
        <v>6.0767679999999998E-2</v>
      </c>
      <c r="J11" s="4">
        <v>297</v>
      </c>
      <c r="K11" s="15">
        <v>1.2980210000000001</v>
      </c>
      <c r="L11" s="15">
        <v>0.30326035019434999</v>
      </c>
      <c r="M11" s="26">
        <f t="shared" si="0"/>
        <v>3.6620423100684278</v>
      </c>
      <c r="N11" s="26">
        <f t="shared" si="1"/>
        <v>2.0210773556547217</v>
      </c>
      <c r="O11" s="26">
        <f t="shared" si="2"/>
        <v>6.6353491335748505</v>
      </c>
      <c r="P11" s="16">
        <v>1.8670959999999999E-5</v>
      </c>
      <c r="Q11" s="15">
        <v>0.53798889999999999</v>
      </c>
      <c r="R11" s="15">
        <v>0.188473976983561</v>
      </c>
      <c r="S11" s="15">
        <f t="shared" si="3"/>
        <v>1.7125592686739626</v>
      </c>
      <c r="T11" s="15">
        <f t="shared" si="4"/>
        <v>1.1836228005790528</v>
      </c>
      <c r="U11" s="15">
        <f t="shared" si="5"/>
        <v>2.4778664683430245</v>
      </c>
      <c r="V11" s="15">
        <v>-1.667254</v>
      </c>
      <c r="W11" s="15">
        <v>0.91149223803606805</v>
      </c>
      <c r="X11" s="15">
        <f t="shared" si="6"/>
        <v>0.18876470247109089</v>
      </c>
      <c r="Y11" s="15">
        <f t="shared" si="7"/>
        <v>3.1625902760646155E-2</v>
      </c>
      <c r="Z11" s="15">
        <f t="shared" si="8"/>
        <v>1.1266749654127961</v>
      </c>
      <c r="AA11" s="15">
        <v>6.7377489999999998E-2</v>
      </c>
      <c r="AB11" s="16">
        <v>9.5191180000000003E-5</v>
      </c>
      <c r="AC11" s="4">
        <v>0.59599999999999997</v>
      </c>
      <c r="AD11" s="25">
        <v>20.2059088491234</v>
      </c>
      <c r="AE11" s="15">
        <v>3.6786300000000001E-2</v>
      </c>
      <c r="AF11" s="24">
        <v>971</v>
      </c>
      <c r="AG11" s="15">
        <v>2.011957E-2</v>
      </c>
      <c r="AH11" s="4">
        <v>46</v>
      </c>
      <c r="AI11" s="15">
        <v>-2.2591199999999998</v>
      </c>
      <c r="AJ11" s="15">
        <v>1.74196641758675</v>
      </c>
      <c r="AK11" s="15">
        <f>EXP(AI11)</f>
        <v>0.10444235359771152</v>
      </c>
      <c r="AL11" s="15">
        <f>EXP($AI11-(1.96*$AJ11))</f>
        <v>3.4362511683760167E-3</v>
      </c>
      <c r="AM11" s="15">
        <f>EXP($AI11+(1.96*$AJ11))</f>
        <v>3.1744493317072213</v>
      </c>
      <c r="AN11" s="15">
        <v>0.19467280000000001</v>
      </c>
      <c r="AO11" s="15">
        <v>-0.2059076</v>
      </c>
      <c r="AP11" s="15">
        <v>0.54893651727681603</v>
      </c>
      <c r="AQ11" s="15">
        <f>EXP(AO11)</f>
        <v>0.81390827793343201</v>
      </c>
      <c r="AR11" s="15">
        <f>EXP($AO11-(1.96*$AP11))</f>
        <v>0.27753085192633442</v>
      </c>
      <c r="AS11" s="15">
        <f>EXP($AO11+(1.96*$AP11))</f>
        <v>2.3869298864992476</v>
      </c>
      <c r="AT11" s="15">
        <v>-0.57642599999999999</v>
      </c>
      <c r="AU11" s="15">
        <v>5.6049362172998904</v>
      </c>
      <c r="AV11" s="15">
        <f>EXP(AT11)</f>
        <v>0.5619030235156075</v>
      </c>
      <c r="AW11" s="15">
        <f>EXP($AT11-(1.96*$AU11))</f>
        <v>9.52014016640246E-6</v>
      </c>
      <c r="AX11" s="15">
        <f>EXP($AT11+(1.96*$AU11))</f>
        <v>33164.953699972022</v>
      </c>
      <c r="AY11" s="15">
        <v>0.91808789999999996</v>
      </c>
      <c r="AZ11" s="15">
        <v>0.37343710000000002</v>
      </c>
      <c r="BA11" s="4">
        <v>0.90500000000000003</v>
      </c>
      <c r="BB11" s="23">
        <f>2*AG11*(1-AG11)*AH11*BA11</f>
        <v>1.6414519919050372</v>
      </c>
      <c r="BC11" s="15" t="s">
        <v>126</v>
      </c>
      <c r="BD11" s="15" t="s">
        <v>126</v>
      </c>
      <c r="BE11" s="4" t="s">
        <v>126</v>
      </c>
      <c r="BF11" s="4" t="s">
        <v>126</v>
      </c>
      <c r="BG11" s="15" t="s">
        <v>126</v>
      </c>
      <c r="BH11" s="15" t="s">
        <v>126</v>
      </c>
      <c r="BI11" s="15" t="s">
        <v>126</v>
      </c>
      <c r="BJ11" s="4" t="s">
        <v>126</v>
      </c>
      <c r="BK11" s="4" t="s">
        <v>126</v>
      </c>
      <c r="BL11" s="4" t="s">
        <v>126</v>
      </c>
      <c r="BM11" s="4" t="s">
        <v>126</v>
      </c>
      <c r="BN11" s="4" t="s">
        <v>126</v>
      </c>
      <c r="BO11" s="4" t="s">
        <v>126</v>
      </c>
      <c r="BP11" s="4" t="s">
        <v>126</v>
      </c>
      <c r="BQ11" s="4" t="s">
        <v>126</v>
      </c>
      <c r="BR11" s="4" t="s">
        <v>126</v>
      </c>
      <c r="BS11" s="4" t="s">
        <v>126</v>
      </c>
      <c r="BT11" s="4" t="s">
        <v>126</v>
      </c>
      <c r="BU11" s="4" t="s">
        <v>126</v>
      </c>
      <c r="BV11" s="4" t="s">
        <v>126</v>
      </c>
      <c r="BW11" s="4" t="s">
        <v>126</v>
      </c>
    </row>
    <row r="12" spans="1:86" x14ac:dyDescent="0.2">
      <c r="A12" s="4" t="s">
        <v>127</v>
      </c>
      <c r="B12" s="4">
        <v>10</v>
      </c>
      <c r="C12" s="4">
        <v>135355763</v>
      </c>
      <c r="D12" s="4" t="s">
        <v>13</v>
      </c>
      <c r="E12" s="4" t="s">
        <v>14</v>
      </c>
      <c r="F12" s="23" t="s">
        <v>15</v>
      </c>
      <c r="G12" s="15">
        <v>3.7878950000000002E-2</v>
      </c>
      <c r="H12" s="4">
        <v>1392</v>
      </c>
      <c r="I12" s="15">
        <v>6.7316899999999999E-2</v>
      </c>
      <c r="J12" s="4">
        <v>142</v>
      </c>
      <c r="K12" s="15">
        <v>1.482856</v>
      </c>
      <c r="L12" s="15">
        <v>0.38445962076660301</v>
      </c>
      <c r="M12" s="26">
        <f t="shared" si="0"/>
        <v>4.4055098669008146</v>
      </c>
      <c r="N12" s="26">
        <f t="shared" si="1"/>
        <v>2.0736599613367521</v>
      </c>
      <c r="O12" s="26">
        <f t="shared" si="2"/>
        <v>9.3595466707323798</v>
      </c>
      <c r="P12" s="16">
        <v>1.147931E-4</v>
      </c>
      <c r="Q12" s="15">
        <v>0.6435786</v>
      </c>
      <c r="R12" s="15">
        <v>0.25494266021990097</v>
      </c>
      <c r="S12" s="15">
        <f t="shared" si="3"/>
        <v>1.9032797838036748</v>
      </c>
      <c r="T12" s="15">
        <f t="shared" si="4"/>
        <v>1.1547582168150048</v>
      </c>
      <c r="U12" s="15">
        <f t="shared" si="5"/>
        <v>3.1369977564888742</v>
      </c>
      <c r="V12" s="15">
        <v>-2.310403</v>
      </c>
      <c r="W12" s="15">
        <v>1.4327826073762899</v>
      </c>
      <c r="X12" s="15">
        <f t="shared" si="6"/>
        <v>9.922125733464475E-2</v>
      </c>
      <c r="Y12" s="15">
        <f t="shared" si="7"/>
        <v>5.9840546213182477E-3</v>
      </c>
      <c r="Z12" s="15">
        <f t="shared" si="8"/>
        <v>1.6451818257131885</v>
      </c>
      <c r="AA12" s="15">
        <v>0.106847</v>
      </c>
      <c r="AB12" s="16">
        <v>4.8722890000000001E-4</v>
      </c>
      <c r="AC12" s="4">
        <v>0.59599999999999997</v>
      </c>
      <c r="AD12" s="25">
        <v>10.627296939105101</v>
      </c>
      <c r="AE12" s="15">
        <v>3.7919769999999998E-2</v>
      </c>
      <c r="AF12" s="24">
        <v>941</v>
      </c>
      <c r="AG12" s="15">
        <v>5.5531249999999997E-2</v>
      </c>
      <c r="AH12" s="4">
        <v>16</v>
      </c>
      <c r="AI12" s="4" t="s">
        <v>126</v>
      </c>
      <c r="AJ12" s="4" t="s">
        <v>126</v>
      </c>
      <c r="AK12" s="15" t="s">
        <v>126</v>
      </c>
      <c r="AL12" s="15" t="s">
        <v>126</v>
      </c>
      <c r="AM12" s="15" t="s">
        <v>126</v>
      </c>
      <c r="AN12" s="4" t="s">
        <v>126</v>
      </c>
      <c r="AO12" s="4" t="s">
        <v>126</v>
      </c>
      <c r="AP12" s="4" t="s">
        <v>126</v>
      </c>
      <c r="AQ12" s="15" t="s">
        <v>126</v>
      </c>
      <c r="AR12" s="15" t="s">
        <v>126</v>
      </c>
      <c r="AS12" s="15" t="s">
        <v>126</v>
      </c>
      <c r="AT12" s="4" t="s">
        <v>126</v>
      </c>
      <c r="AU12" s="4" t="s">
        <v>126</v>
      </c>
      <c r="AV12" s="15" t="s">
        <v>126</v>
      </c>
      <c r="AW12" s="15" t="s">
        <v>126</v>
      </c>
      <c r="AX12" s="15" t="s">
        <v>126</v>
      </c>
      <c r="AY12" s="4" t="s">
        <v>126</v>
      </c>
      <c r="AZ12" s="4" t="s">
        <v>126</v>
      </c>
      <c r="BA12" s="4">
        <v>0.90500000000000003</v>
      </c>
      <c r="BB12" s="23">
        <f>2*AG12*(1-AG12)*AH12*BA12</f>
        <v>1.5188804767187498</v>
      </c>
      <c r="BC12" s="15" t="s">
        <v>126</v>
      </c>
      <c r="BD12" s="15" t="s">
        <v>126</v>
      </c>
      <c r="BE12" s="4" t="s">
        <v>126</v>
      </c>
      <c r="BF12" s="4" t="s">
        <v>126</v>
      </c>
      <c r="BG12" s="15" t="s">
        <v>126</v>
      </c>
      <c r="BH12" s="15" t="s">
        <v>126</v>
      </c>
      <c r="BI12" s="15" t="s">
        <v>126</v>
      </c>
      <c r="BJ12" s="4" t="s">
        <v>126</v>
      </c>
      <c r="BK12" s="4" t="s">
        <v>126</v>
      </c>
      <c r="BL12" s="4" t="s">
        <v>126</v>
      </c>
      <c r="BM12" s="4" t="s">
        <v>126</v>
      </c>
      <c r="BN12" s="4" t="s">
        <v>126</v>
      </c>
      <c r="BO12" s="4" t="s">
        <v>126</v>
      </c>
      <c r="BP12" s="4" t="s">
        <v>126</v>
      </c>
      <c r="BQ12" s="4" t="s">
        <v>126</v>
      </c>
      <c r="BR12" s="4" t="s">
        <v>126</v>
      </c>
      <c r="BS12" s="4" t="s">
        <v>126</v>
      </c>
      <c r="BT12" s="4" t="s">
        <v>126</v>
      </c>
      <c r="BU12" s="4" t="s">
        <v>126</v>
      </c>
      <c r="BV12" s="4" t="s">
        <v>126</v>
      </c>
      <c r="BW12" s="4" t="s">
        <v>126</v>
      </c>
    </row>
    <row r="13" spans="1:86" x14ac:dyDescent="0.2">
      <c r="A13" s="18" t="s">
        <v>127</v>
      </c>
      <c r="B13" s="18">
        <v>12</v>
      </c>
      <c r="C13" s="18">
        <v>111705893</v>
      </c>
      <c r="D13" s="18" t="s">
        <v>25</v>
      </c>
      <c r="E13" s="18" t="s">
        <v>18</v>
      </c>
      <c r="F13" s="17" t="s">
        <v>15</v>
      </c>
      <c r="G13" s="22">
        <v>0.72609049999999997</v>
      </c>
      <c r="H13" s="18">
        <v>1392</v>
      </c>
      <c r="I13" s="22">
        <v>0.74827460000000001</v>
      </c>
      <c r="J13" s="18">
        <v>142</v>
      </c>
      <c r="K13" s="22">
        <v>0.55177759999999998</v>
      </c>
      <c r="L13" s="22">
        <v>0.23121896548509999</v>
      </c>
      <c r="M13" s="22">
        <f t="shared" si="0"/>
        <v>1.7363367884752485</v>
      </c>
      <c r="N13" s="22">
        <f t="shared" si="1"/>
        <v>1.1036119898935992</v>
      </c>
      <c r="O13" s="22">
        <f t="shared" si="2"/>
        <v>2.7318164994775085</v>
      </c>
      <c r="P13" s="21">
        <v>1.7014899999999999E-2</v>
      </c>
      <c r="Q13" s="22">
        <v>3.084514</v>
      </c>
      <c r="R13" s="22">
        <v>0.69560728863346499</v>
      </c>
      <c r="S13" s="22">
        <f t="shared" si="3"/>
        <v>21.856841835275794</v>
      </c>
      <c r="T13" s="22">
        <f t="shared" si="4"/>
        <v>5.5908074058569746</v>
      </c>
      <c r="U13" s="22">
        <f t="shared" si="5"/>
        <v>85.447682299303906</v>
      </c>
      <c r="V13" s="22">
        <v>-1.8366690000000001</v>
      </c>
      <c r="W13" s="22">
        <v>0.46892472743501201</v>
      </c>
      <c r="X13" s="22">
        <f t="shared" si="6"/>
        <v>0.15934732901661486</v>
      </c>
      <c r="Y13" s="22">
        <f t="shared" si="7"/>
        <v>6.3560602013996839E-2</v>
      </c>
      <c r="Z13" s="22">
        <f t="shared" si="8"/>
        <v>0.39948600957457514</v>
      </c>
      <c r="AA13" s="21">
        <v>8.9744020000000001E-5</v>
      </c>
      <c r="AB13" s="21">
        <v>4.1754500000000001E-4</v>
      </c>
      <c r="AC13" s="18">
        <v>0.65200000000000002</v>
      </c>
      <c r="AD13" s="20">
        <v>34.878193187508501</v>
      </c>
      <c r="AE13" s="19" t="s">
        <v>126</v>
      </c>
      <c r="AF13" s="18" t="s">
        <v>126</v>
      </c>
      <c r="AG13" s="18" t="s">
        <v>126</v>
      </c>
      <c r="AH13" s="18" t="s">
        <v>126</v>
      </c>
      <c r="AI13" s="18" t="s">
        <v>126</v>
      </c>
      <c r="AJ13" s="18" t="s">
        <v>126</v>
      </c>
      <c r="AK13" s="18" t="s">
        <v>126</v>
      </c>
      <c r="AL13" s="18" t="s">
        <v>126</v>
      </c>
      <c r="AM13" s="18" t="s">
        <v>126</v>
      </c>
      <c r="AN13" s="18" t="s">
        <v>126</v>
      </c>
      <c r="AO13" s="18" t="s">
        <v>126</v>
      </c>
      <c r="AP13" s="18" t="s">
        <v>126</v>
      </c>
      <c r="AQ13" s="18" t="s">
        <v>126</v>
      </c>
      <c r="AR13" s="18" t="s">
        <v>126</v>
      </c>
      <c r="AS13" s="18" t="s">
        <v>126</v>
      </c>
      <c r="AT13" s="18" t="s">
        <v>126</v>
      </c>
      <c r="AU13" s="18" t="s">
        <v>126</v>
      </c>
      <c r="AV13" s="18" t="s">
        <v>126</v>
      </c>
      <c r="AW13" s="18" t="s">
        <v>126</v>
      </c>
      <c r="AX13" s="18" t="s">
        <v>126</v>
      </c>
      <c r="AY13" s="18" t="s">
        <v>126</v>
      </c>
      <c r="AZ13" s="18" t="s">
        <v>126</v>
      </c>
      <c r="BA13" s="18">
        <v>0.995</v>
      </c>
      <c r="BB13" s="17" t="s">
        <v>126</v>
      </c>
      <c r="BC13" s="15" t="s">
        <v>126</v>
      </c>
      <c r="BD13" s="15" t="s">
        <v>126</v>
      </c>
      <c r="BE13" s="4" t="s">
        <v>126</v>
      </c>
      <c r="BF13" s="4" t="s">
        <v>126</v>
      </c>
      <c r="BG13" s="15" t="s">
        <v>126</v>
      </c>
      <c r="BH13" s="15" t="s">
        <v>126</v>
      </c>
      <c r="BI13" s="15" t="s">
        <v>126</v>
      </c>
      <c r="BJ13" s="4" t="s">
        <v>126</v>
      </c>
      <c r="BK13" s="4" t="s">
        <v>126</v>
      </c>
      <c r="BL13" s="4" t="s">
        <v>126</v>
      </c>
      <c r="BM13" s="4" t="s">
        <v>126</v>
      </c>
      <c r="BN13" s="4" t="s">
        <v>126</v>
      </c>
      <c r="BO13" s="4" t="s">
        <v>126</v>
      </c>
      <c r="BP13" s="4" t="s">
        <v>126</v>
      </c>
      <c r="BQ13" s="4" t="s">
        <v>126</v>
      </c>
      <c r="BR13" s="4" t="s">
        <v>126</v>
      </c>
      <c r="BS13" s="4" t="s">
        <v>126</v>
      </c>
      <c r="BT13" s="4" t="s">
        <v>126</v>
      </c>
      <c r="BU13" s="4" t="s">
        <v>126</v>
      </c>
      <c r="BV13" s="4" t="s">
        <v>126</v>
      </c>
      <c r="BW13" s="4" t="s">
        <v>126</v>
      </c>
    </row>
    <row r="15" spans="1:86" x14ac:dyDescent="0.2">
      <c r="A15" s="4" t="s">
        <v>125</v>
      </c>
      <c r="B15" s="4" t="s">
        <v>124</v>
      </c>
      <c r="C15" s="4" t="s">
        <v>123</v>
      </c>
    </row>
    <row r="16" spans="1:86" x14ac:dyDescent="0.2">
      <c r="A16" s="4" t="s">
        <v>122</v>
      </c>
      <c r="B16" s="4">
        <v>6.7899999999999997E-5</v>
      </c>
      <c r="C16" s="1">
        <v>1.3200000000000001E-4</v>
      </c>
    </row>
    <row r="17" spans="1:12" x14ac:dyDescent="0.2">
      <c r="A17" s="4" t="s">
        <v>121</v>
      </c>
      <c r="B17" s="4">
        <v>7.7299999999999995E-5</v>
      </c>
      <c r="C17" s="1">
        <v>1.9599999999999999E-4</v>
      </c>
    </row>
    <row r="18" spans="1:12" x14ac:dyDescent="0.2">
      <c r="A18" s="4" t="s">
        <v>120</v>
      </c>
      <c r="B18" s="4">
        <v>4.06E-4</v>
      </c>
      <c r="C18" s="1">
        <v>1.9599999999999999E-4</v>
      </c>
    </row>
    <row r="19" spans="1:12" x14ac:dyDescent="0.2">
      <c r="A19" s="4" t="s">
        <v>119</v>
      </c>
      <c r="B19" s="4">
        <v>9.9400000000000004E-5</v>
      </c>
      <c r="C19" s="1">
        <v>2.4000000000000001E-4</v>
      </c>
    </row>
    <row r="20" spans="1:12" x14ac:dyDescent="0.2">
      <c r="H20" s="4"/>
      <c r="L20" s="15"/>
    </row>
    <row r="21" spans="1:12" x14ac:dyDescent="0.2">
      <c r="H21" s="16"/>
      <c r="I21" s="15"/>
      <c r="J21" s="16"/>
    </row>
    <row r="22" spans="1:12" x14ac:dyDescent="0.2">
      <c r="I22" s="15"/>
      <c r="J22" s="16"/>
    </row>
    <row r="23" spans="1:12" x14ac:dyDescent="0.2">
      <c r="I23" s="15"/>
      <c r="J23" s="16"/>
    </row>
  </sheetData>
  <mergeCells count="11">
    <mergeCell ref="BF2:BG2"/>
    <mergeCell ref="BO2:BP2"/>
    <mergeCell ref="CA2:CB2"/>
    <mergeCell ref="AW2:AX2"/>
    <mergeCell ref="AE1:BB1"/>
    <mergeCell ref="AR2:AS2"/>
    <mergeCell ref="G1:AD1"/>
    <mergeCell ref="N2:O2"/>
    <mergeCell ref="T2:U2"/>
    <mergeCell ref="Y2:Z2"/>
    <mergeCell ref="AL2:AM2"/>
  </mergeCells>
  <conditionalFormatting sqref="P8:P12">
    <cfRule type="cellIs" dxfId="21" priority="7" operator="lessThan">
      <formula>0.000406</formula>
    </cfRule>
  </conditionalFormatting>
  <conditionalFormatting sqref="P13">
    <cfRule type="cellIs" dxfId="20" priority="2" operator="lessThan">
      <formula>0.0000994</formula>
    </cfRule>
  </conditionalFormatting>
  <conditionalFormatting sqref="P3:R7 W3:W7 AA3:AB7">
    <cfRule type="cellIs" dxfId="19" priority="12" operator="lessThan">
      <formula>0.0000679</formula>
    </cfRule>
  </conditionalFormatting>
  <conditionalFormatting sqref="P6:R6 W6 AA6:AB6">
    <cfRule type="cellIs" dxfId="18" priority="10" operator="lessThan">
      <formula>0.0000994</formula>
    </cfRule>
  </conditionalFormatting>
  <conditionalFormatting sqref="AA7">
    <cfRule type="duplicateValues" dxfId="17" priority="8"/>
  </conditionalFormatting>
  <conditionalFormatting sqref="AA3:AB3">
    <cfRule type="duplicateValues" dxfId="16" priority="13"/>
  </conditionalFormatting>
  <conditionalFormatting sqref="AA3:AB12">
    <cfRule type="cellIs" dxfId="15" priority="5" operator="lessThan">
      <formula>0.000406</formula>
    </cfRule>
  </conditionalFormatting>
  <conditionalFormatting sqref="AA4:AB4">
    <cfRule type="duplicateValues" dxfId="14" priority="14"/>
  </conditionalFormatting>
  <conditionalFormatting sqref="AA5:AB5">
    <cfRule type="duplicateValues" dxfId="13" priority="15"/>
  </conditionalFormatting>
  <conditionalFormatting sqref="AA6:AB6">
    <cfRule type="duplicateValues" dxfId="12" priority="9"/>
    <cfRule type="duplicateValues" dxfId="11" priority="16"/>
  </conditionalFormatting>
  <conditionalFormatting sqref="AA7:AB7">
    <cfRule type="duplicateValues" dxfId="10" priority="17"/>
  </conditionalFormatting>
  <conditionalFormatting sqref="AA8:AB8">
    <cfRule type="duplicateValues" dxfId="9" priority="18"/>
  </conditionalFormatting>
  <conditionalFormatting sqref="AA13:AB13">
    <cfRule type="cellIs" dxfId="8" priority="1" operator="lessThan">
      <formula>0.0000994</formula>
    </cfRule>
  </conditionalFormatting>
  <conditionalFormatting sqref="AN3:AN7">
    <cfRule type="cellIs" dxfId="7" priority="4" operator="lessThan">
      <formula>0.000132</formula>
    </cfRule>
  </conditionalFormatting>
  <conditionalFormatting sqref="AY3:AZ7">
    <cfRule type="cellIs" dxfId="6" priority="3" operator="lessThan">
      <formula>0.000132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02A1-208E-0B46-9DFC-BA47079F750B}">
  <dimension ref="A1:AC22"/>
  <sheetViews>
    <sheetView workbookViewId="0">
      <selection sqref="A1:M1"/>
    </sheetView>
  </sheetViews>
  <sheetFormatPr baseColWidth="10" defaultRowHeight="16" x14ac:dyDescent="0.2"/>
  <cols>
    <col min="1" max="1" width="31.5" bestFit="1" customWidth="1"/>
    <col min="2" max="2" width="4.1640625" style="4" bestFit="1" customWidth="1"/>
    <col min="3" max="3" width="6.1640625" style="4" bestFit="1" customWidth="1"/>
    <col min="4" max="4" width="5.1640625" style="4" bestFit="1" customWidth="1"/>
    <col min="5" max="5" width="6.1640625" style="4" bestFit="1" customWidth="1"/>
    <col min="6" max="6" width="4.6640625" style="5" bestFit="1" customWidth="1"/>
    <col min="7" max="7" width="10.83203125" style="5"/>
    <col min="8" max="8" width="4.1640625" style="24" bestFit="1" customWidth="1"/>
    <col min="9" max="9" width="6.1640625" style="5" bestFit="1" customWidth="1"/>
    <col min="10" max="10" width="5.1640625" style="24" bestFit="1" customWidth="1"/>
    <col min="11" max="11" width="6.1640625" style="5" bestFit="1" customWidth="1"/>
    <col min="12" max="12" width="4.6640625" style="5" bestFit="1" customWidth="1"/>
    <col min="13" max="13" width="10.83203125" style="5"/>
    <col min="14" max="14" width="4.1640625" style="4" bestFit="1" customWidth="1"/>
    <col min="15" max="15" width="6.1640625" style="4" bestFit="1" customWidth="1"/>
    <col min="16" max="16" width="5.1640625" style="4" bestFit="1" customWidth="1"/>
    <col min="17" max="17" width="6.1640625" style="4" bestFit="1" customWidth="1"/>
    <col min="18" max="18" width="5.1640625" style="4" bestFit="1" customWidth="1"/>
    <col min="19" max="19" width="10.83203125" style="4"/>
    <col min="20" max="20" width="4.1640625" style="24" bestFit="1" customWidth="1"/>
    <col min="21" max="21" width="6.1640625" bestFit="1" customWidth="1"/>
    <col min="22" max="22" width="5.1640625" bestFit="1" customWidth="1"/>
    <col min="23" max="23" width="6.1640625" bestFit="1" customWidth="1"/>
    <col min="24" max="24" width="5.1640625" bestFit="1" customWidth="1"/>
  </cols>
  <sheetData>
    <row r="1" spans="1:29" x14ac:dyDescent="0.2">
      <c r="A1" s="232" t="s">
        <v>280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18"/>
      <c r="O1" s="218"/>
      <c r="P1" s="218"/>
      <c r="Q1" s="218"/>
    </row>
    <row r="2" spans="1:29" x14ac:dyDescent="0.2">
      <c r="A2" s="63"/>
      <c r="B2" s="227" t="s">
        <v>56</v>
      </c>
      <c r="C2" s="228"/>
      <c r="D2" s="229" t="s">
        <v>55</v>
      </c>
      <c r="E2" s="228"/>
      <c r="F2" s="233" t="s">
        <v>209</v>
      </c>
      <c r="G2" s="231"/>
      <c r="H2" s="229" t="s">
        <v>56</v>
      </c>
      <c r="I2" s="228"/>
      <c r="J2" s="229" t="s">
        <v>55</v>
      </c>
      <c r="K2" s="228"/>
      <c r="L2" s="230" t="s">
        <v>210</v>
      </c>
      <c r="M2" s="231"/>
      <c r="N2" s="229" t="s">
        <v>56</v>
      </c>
      <c r="O2" s="228"/>
      <c r="P2" s="229" t="s">
        <v>55</v>
      </c>
      <c r="Q2" s="228"/>
      <c r="R2" s="227" t="s">
        <v>209</v>
      </c>
      <c r="S2" s="227"/>
      <c r="T2" s="227" t="s">
        <v>56</v>
      </c>
      <c r="U2" s="228"/>
      <c r="V2" s="229" t="s">
        <v>55</v>
      </c>
      <c r="W2" s="228"/>
      <c r="X2" s="230" t="s">
        <v>210</v>
      </c>
      <c r="Y2" s="231"/>
    </row>
    <row r="3" spans="1:29" x14ac:dyDescent="0.2">
      <c r="A3" s="61"/>
      <c r="B3" s="18" t="s">
        <v>53</v>
      </c>
      <c r="C3" s="17" t="s">
        <v>52</v>
      </c>
      <c r="D3" s="37" t="s">
        <v>53</v>
      </c>
      <c r="E3" s="17" t="s">
        <v>52</v>
      </c>
      <c r="F3" s="39" t="s">
        <v>117</v>
      </c>
      <c r="G3" s="20" t="s">
        <v>116</v>
      </c>
      <c r="H3" s="36" t="s">
        <v>53</v>
      </c>
      <c r="I3" s="17" t="s">
        <v>52</v>
      </c>
      <c r="J3" s="36" t="s">
        <v>53</v>
      </c>
      <c r="K3" s="17" t="s">
        <v>52</v>
      </c>
      <c r="L3" s="5" t="s">
        <v>117</v>
      </c>
      <c r="M3" s="25" t="s">
        <v>116</v>
      </c>
      <c r="N3" s="37" t="s">
        <v>53</v>
      </c>
      <c r="O3" s="17" t="s">
        <v>52</v>
      </c>
      <c r="P3" s="37" t="s">
        <v>53</v>
      </c>
      <c r="Q3" s="17" t="s">
        <v>52</v>
      </c>
      <c r="R3" s="4" t="s">
        <v>117</v>
      </c>
      <c r="S3" s="4" t="s">
        <v>116</v>
      </c>
      <c r="T3" s="60" t="s">
        <v>53</v>
      </c>
      <c r="U3" s="17" t="s">
        <v>52</v>
      </c>
      <c r="V3" s="37" t="s">
        <v>53</v>
      </c>
      <c r="W3" s="17" t="s">
        <v>52</v>
      </c>
      <c r="X3" s="5" t="s">
        <v>117</v>
      </c>
      <c r="Y3" s="25" t="s">
        <v>116</v>
      </c>
      <c r="Z3" s="4"/>
      <c r="AA3" s="4"/>
      <c r="AB3" s="4"/>
      <c r="AC3" s="4"/>
    </row>
    <row r="4" spans="1:29" x14ac:dyDescent="0.2">
      <c r="A4" s="47" t="s">
        <v>151</v>
      </c>
      <c r="B4" s="217" t="s">
        <v>115</v>
      </c>
      <c r="C4" s="217"/>
      <c r="D4" s="217"/>
      <c r="E4" s="217"/>
      <c r="F4" s="227"/>
      <c r="G4" s="227"/>
      <c r="H4" s="217"/>
      <c r="I4" s="217"/>
      <c r="J4" s="217"/>
      <c r="K4" s="217"/>
      <c r="L4" s="217"/>
      <c r="M4" s="234"/>
      <c r="N4" s="13"/>
      <c r="O4" s="14"/>
      <c r="P4" s="13"/>
      <c r="Q4" s="14"/>
      <c r="R4" s="13"/>
      <c r="S4" s="13"/>
      <c r="T4" s="59"/>
      <c r="U4" s="14"/>
      <c r="V4" s="13"/>
      <c r="W4" s="13"/>
      <c r="X4" s="13"/>
      <c r="Y4" s="58"/>
    </row>
    <row r="5" spans="1:29" x14ac:dyDescent="0.2">
      <c r="A5" s="45" t="s">
        <v>150</v>
      </c>
      <c r="B5" s="163">
        <v>565</v>
      </c>
      <c r="C5" s="53">
        <f>B5/SUM(B$5:B$6)</f>
        <v>0.79020979020979021</v>
      </c>
      <c r="D5" s="9">
        <v>1876</v>
      </c>
      <c r="E5" s="164">
        <f>D5/SUM(D$5:D$6)</f>
        <v>0.86292548298068072</v>
      </c>
      <c r="F5" s="167"/>
      <c r="G5" s="62"/>
      <c r="H5" s="169">
        <v>505</v>
      </c>
      <c r="I5" s="42">
        <f>H5/SUM(H$5:H$6)</f>
        <v>0.78783151326053047</v>
      </c>
      <c r="J5" s="43">
        <v>1690</v>
      </c>
      <c r="K5" s="42">
        <f>J5/SUM(J$5:J$6)</f>
        <v>0.86268504338948448</v>
      </c>
      <c r="M5" s="62"/>
      <c r="O5" s="32"/>
      <c r="Q5" s="32"/>
      <c r="U5" s="32"/>
      <c r="V5" s="4"/>
      <c r="W5" s="4"/>
      <c r="X5" s="4"/>
      <c r="Y5" s="41"/>
      <c r="Z5" s="4"/>
      <c r="AA5" s="32"/>
      <c r="AB5" s="4"/>
      <c r="AC5" s="4"/>
    </row>
    <row r="6" spans="1:29" x14ac:dyDescent="0.2">
      <c r="A6" s="40" t="s">
        <v>158</v>
      </c>
      <c r="B6" s="165">
        <v>150</v>
      </c>
      <c r="C6" s="48">
        <f>B6/SUM(B$5:B$7)</f>
        <v>0.20979020979020979</v>
      </c>
      <c r="D6" s="9">
        <v>298</v>
      </c>
      <c r="E6" s="164">
        <f>D6/SUM(D$5:D$6)</f>
        <v>0.13707451701931922</v>
      </c>
      <c r="F6" s="180">
        <v>1.27</v>
      </c>
      <c r="G6" s="52" t="s">
        <v>258</v>
      </c>
      <c r="H6" s="35">
        <v>136</v>
      </c>
      <c r="I6" s="34">
        <f>H6/SUM(H$5:H$7)</f>
        <v>0.21216848673946959</v>
      </c>
      <c r="J6" s="35">
        <v>269</v>
      </c>
      <c r="K6" s="34">
        <f>J6/SUM(J$5:J$6)</f>
        <v>0.13731495661051557</v>
      </c>
      <c r="L6" s="57">
        <v>1.3</v>
      </c>
      <c r="M6" s="56" t="s">
        <v>267</v>
      </c>
      <c r="O6" s="32"/>
      <c r="Q6" s="32"/>
      <c r="U6" s="32"/>
      <c r="V6" s="4"/>
      <c r="W6" s="4"/>
      <c r="X6" s="4"/>
      <c r="Y6" s="41"/>
      <c r="Z6" s="4"/>
      <c r="AA6" s="32"/>
      <c r="AB6" s="4"/>
      <c r="AC6" s="4"/>
    </row>
    <row r="7" spans="1:29" x14ac:dyDescent="0.2">
      <c r="A7" s="47" t="s">
        <v>151</v>
      </c>
      <c r="B7" s="217" t="s">
        <v>17</v>
      </c>
      <c r="C7" s="217"/>
      <c r="D7" s="217"/>
      <c r="E7" s="217"/>
      <c r="F7" s="227"/>
      <c r="G7" s="227"/>
      <c r="H7" s="217"/>
      <c r="I7" s="217"/>
      <c r="J7" s="217"/>
      <c r="K7" s="217"/>
      <c r="L7" s="217"/>
      <c r="M7" s="234"/>
      <c r="N7" s="217" t="s">
        <v>0</v>
      </c>
      <c r="O7" s="217"/>
      <c r="P7" s="217"/>
      <c r="Q7" s="217"/>
      <c r="R7" s="227"/>
      <c r="S7" s="227"/>
      <c r="T7" s="217"/>
      <c r="U7" s="217"/>
      <c r="V7" s="217"/>
      <c r="W7" s="217"/>
      <c r="X7" s="217"/>
      <c r="Y7" s="234"/>
    </row>
    <row r="8" spans="1:29" x14ac:dyDescent="0.2">
      <c r="A8" s="45" t="s">
        <v>150</v>
      </c>
      <c r="B8" s="29">
        <v>313</v>
      </c>
      <c r="C8" s="42">
        <f>B8/SUM(B$8:B$9)</f>
        <v>0.79643765903307884</v>
      </c>
      <c r="D8" s="156">
        <v>1876</v>
      </c>
      <c r="E8" s="168">
        <f>D8/SUM(D$8:D$9)</f>
        <v>0.86292548298068072</v>
      </c>
      <c r="F8" s="167"/>
      <c r="G8" s="62"/>
      <c r="H8" s="169">
        <v>289</v>
      </c>
      <c r="I8" s="42">
        <f>H8/SUM(H$8:H$9)</f>
        <v>0.7896174863387978</v>
      </c>
      <c r="J8" s="43">
        <v>1690</v>
      </c>
      <c r="K8" s="42">
        <f>J8/SUM(J$8:J$9)</f>
        <v>0.86268504338948448</v>
      </c>
      <c r="N8" s="55">
        <v>211</v>
      </c>
      <c r="O8" s="53">
        <f>N8/SUM(N8:N9)</f>
        <v>0.76727272727272722</v>
      </c>
      <c r="P8" s="55">
        <v>1876</v>
      </c>
      <c r="Q8" s="175">
        <f>P8/SUM(P8:P9)</f>
        <v>0.86292548298068072</v>
      </c>
      <c r="R8" s="156"/>
      <c r="S8" s="31"/>
      <c r="T8" s="176">
        <v>183</v>
      </c>
      <c r="U8" s="53">
        <f>T8/SUM(T$8:T$9)</f>
        <v>0.77542372881355937</v>
      </c>
      <c r="V8" s="54">
        <v>1690</v>
      </c>
      <c r="W8" s="53">
        <f>V8/SUM(V$8:V$9)</f>
        <v>0.86268504338948448</v>
      </c>
      <c r="Y8" s="174"/>
    </row>
    <row r="9" spans="1:29" x14ac:dyDescent="0.2">
      <c r="A9" s="40" t="s">
        <v>158</v>
      </c>
      <c r="B9" s="18">
        <v>80</v>
      </c>
      <c r="C9" s="34">
        <f>B9/SUM(B$8:B$9)</f>
        <v>0.20356234096692111</v>
      </c>
      <c r="D9" s="37">
        <v>298</v>
      </c>
      <c r="E9" s="34">
        <f>D9/SUM(D$8:D$9)</f>
        <v>0.13707451701931922</v>
      </c>
      <c r="F9" s="170">
        <v>1.25</v>
      </c>
      <c r="G9" s="56" t="s">
        <v>259</v>
      </c>
      <c r="H9" s="35">
        <v>77</v>
      </c>
      <c r="I9" s="34">
        <f>H9/SUM(H$8:H$9)</f>
        <v>0.2103825136612022</v>
      </c>
      <c r="J9" s="35">
        <v>269</v>
      </c>
      <c r="K9" s="34">
        <f>J9/SUM(J$8:J$9)</f>
        <v>0.13731495661051557</v>
      </c>
      <c r="L9" s="57">
        <v>1.33</v>
      </c>
      <c r="M9" s="56" t="s">
        <v>268</v>
      </c>
      <c r="N9" s="51">
        <v>64</v>
      </c>
      <c r="O9" s="48">
        <f>N9/SUM(N8:N9)</f>
        <v>0.23272727272727273</v>
      </c>
      <c r="P9" s="51">
        <v>298</v>
      </c>
      <c r="Q9" s="48">
        <f>P9/SUM(P8:P9)</f>
        <v>0.13707451701931922</v>
      </c>
      <c r="R9" s="178">
        <v>1.57</v>
      </c>
      <c r="S9" s="179" t="s">
        <v>260</v>
      </c>
      <c r="T9" s="50">
        <v>53</v>
      </c>
      <c r="U9" s="48">
        <f>T9/SUM(T$8:T$9)</f>
        <v>0.22457627118644069</v>
      </c>
      <c r="V9" s="49">
        <v>269</v>
      </c>
      <c r="W9" s="48">
        <f>V9/SUM(V$8:V$9)</f>
        <v>0.13731495661051557</v>
      </c>
      <c r="X9" s="9">
        <v>1.48</v>
      </c>
      <c r="Y9" s="166" t="s">
        <v>269</v>
      </c>
    </row>
    <row r="10" spans="1:29" x14ac:dyDescent="0.2">
      <c r="A10" s="47" t="s">
        <v>151</v>
      </c>
      <c r="B10" s="217" t="s">
        <v>23</v>
      </c>
      <c r="C10" s="217"/>
      <c r="D10" s="217"/>
      <c r="E10" s="217"/>
      <c r="F10" s="227"/>
      <c r="G10" s="227"/>
      <c r="H10" s="217"/>
      <c r="I10" s="217"/>
      <c r="J10" s="217"/>
      <c r="K10" s="217"/>
      <c r="L10" s="217"/>
      <c r="M10" s="234"/>
      <c r="N10" s="217" t="s">
        <v>22</v>
      </c>
      <c r="O10" s="217"/>
      <c r="P10" s="217"/>
      <c r="Q10" s="217"/>
      <c r="R10" s="227"/>
      <c r="S10" s="227"/>
      <c r="T10" s="217"/>
      <c r="U10" s="217"/>
      <c r="V10" s="217"/>
      <c r="W10" s="217"/>
      <c r="X10" s="217"/>
      <c r="Y10" s="234"/>
      <c r="Z10" s="4"/>
      <c r="AA10" s="32"/>
      <c r="AB10" s="4"/>
      <c r="AC10" s="4"/>
    </row>
    <row r="11" spans="1:29" x14ac:dyDescent="0.2">
      <c r="A11" s="45" t="s">
        <v>150</v>
      </c>
      <c r="B11" s="29">
        <v>256</v>
      </c>
      <c r="C11" s="42">
        <f>B11/SUM(B$11:B$12)</f>
        <v>0.79750778816199375</v>
      </c>
      <c r="D11" s="156">
        <v>1876</v>
      </c>
      <c r="E11" s="168">
        <f>D11/SUM(D$11:D$12)</f>
        <v>0.86292548298068072</v>
      </c>
      <c r="F11" s="167"/>
      <c r="G11" s="62"/>
      <c r="H11" s="171">
        <v>235</v>
      </c>
      <c r="I11" s="42">
        <f>H11/SUM(H$11:H$12)</f>
        <v>0.79391891891891897</v>
      </c>
      <c r="J11" s="43">
        <v>1690</v>
      </c>
      <c r="K11" s="42">
        <f>J11/SUM(J$11:J$12)</f>
        <v>0.86268504338948448</v>
      </c>
      <c r="N11" s="55">
        <v>268</v>
      </c>
      <c r="O11" s="53">
        <f>N11/SUM(N$11:N$12)</f>
        <v>0.77681159420289858</v>
      </c>
      <c r="P11" s="55">
        <v>1876</v>
      </c>
      <c r="Q11" s="175">
        <f>P11/SUM(P$11:P$12)</f>
        <v>0.86292548298068072</v>
      </c>
      <c r="R11" s="156"/>
      <c r="S11" s="31"/>
      <c r="T11" s="176">
        <v>237</v>
      </c>
      <c r="U11" s="53">
        <f>T11/SUM(T$11:T$12)</f>
        <v>0.77960526315789469</v>
      </c>
      <c r="V11" s="54">
        <v>1690</v>
      </c>
      <c r="W11" s="53">
        <f>V11/SUM(V$11:V$12)</f>
        <v>0.86268504338948448</v>
      </c>
      <c r="Y11" s="174"/>
      <c r="Z11" s="4"/>
      <c r="AA11" s="32"/>
      <c r="AB11" s="4"/>
      <c r="AC11" s="4"/>
    </row>
    <row r="12" spans="1:29" x14ac:dyDescent="0.2">
      <c r="A12" s="40" t="s">
        <v>158</v>
      </c>
      <c r="B12" s="18">
        <v>65</v>
      </c>
      <c r="C12" s="34">
        <f>B12/SUM(B$11:B$12)</f>
        <v>0.20249221183800623</v>
      </c>
      <c r="D12" s="37">
        <v>298</v>
      </c>
      <c r="E12" s="34">
        <f>D12/SUM(D$11:D$12)</f>
        <v>0.13707451701931922</v>
      </c>
      <c r="F12" s="172">
        <v>1.23</v>
      </c>
      <c r="G12" s="25" t="s">
        <v>261</v>
      </c>
      <c r="H12" s="36">
        <v>61</v>
      </c>
      <c r="I12" s="34">
        <f>H12/SUM(H$11:H$12)</f>
        <v>0.20608108108108109</v>
      </c>
      <c r="J12" s="35">
        <v>269</v>
      </c>
      <c r="K12" s="34">
        <f>J12/SUM(J$11:J$12)</f>
        <v>0.13731495661051557</v>
      </c>
      <c r="L12" s="5">
        <v>1.25</v>
      </c>
      <c r="M12" s="25" t="s">
        <v>270</v>
      </c>
      <c r="N12" s="51">
        <v>77</v>
      </c>
      <c r="O12" s="48">
        <f>N12/SUM(N$11:N$12)</f>
        <v>0.22318840579710145</v>
      </c>
      <c r="P12" s="51">
        <v>298</v>
      </c>
      <c r="Q12" s="48">
        <f>P12/SUM(P$11:P$12)</f>
        <v>0.13707451701931922</v>
      </c>
      <c r="R12" s="177">
        <v>1.49</v>
      </c>
      <c r="S12" s="166" t="s">
        <v>262</v>
      </c>
      <c r="T12" s="50">
        <v>67</v>
      </c>
      <c r="U12" s="48">
        <f>T12/SUM(T$11:T$12)</f>
        <v>0.22039473684210525</v>
      </c>
      <c r="V12" s="49">
        <v>269</v>
      </c>
      <c r="W12" s="48">
        <f>V12/SUM(V$11:V$12)</f>
        <v>0.13731495661051557</v>
      </c>
      <c r="X12" s="150">
        <v>1.5</v>
      </c>
      <c r="Y12" s="52" t="s">
        <v>271</v>
      </c>
      <c r="Z12" s="4"/>
      <c r="AA12" s="32"/>
      <c r="AB12" s="4"/>
      <c r="AC12" s="4"/>
    </row>
    <row r="13" spans="1:29" x14ac:dyDescent="0.2">
      <c r="A13" s="47" t="s">
        <v>151</v>
      </c>
      <c r="B13" s="217" t="s">
        <v>20</v>
      </c>
      <c r="C13" s="217"/>
      <c r="D13" s="217"/>
      <c r="E13" s="217"/>
      <c r="F13" s="227"/>
      <c r="G13" s="227"/>
      <c r="H13" s="217"/>
      <c r="I13" s="217"/>
      <c r="J13" s="217"/>
      <c r="K13" s="217"/>
      <c r="L13" s="217"/>
      <c r="M13" s="234"/>
      <c r="N13" s="217" t="s">
        <v>19</v>
      </c>
      <c r="O13" s="217"/>
      <c r="P13" s="217"/>
      <c r="Q13" s="217"/>
      <c r="R13" s="227"/>
      <c r="S13" s="227"/>
      <c r="T13" s="217"/>
      <c r="U13" s="217"/>
      <c r="V13" s="217"/>
      <c r="W13" s="217"/>
      <c r="X13" s="217"/>
      <c r="Y13" s="234"/>
    </row>
    <row r="14" spans="1:29" x14ac:dyDescent="0.2">
      <c r="A14" s="45" t="s">
        <v>150</v>
      </c>
      <c r="B14" s="29">
        <v>89</v>
      </c>
      <c r="C14" s="42">
        <f>B14/SUM(B$14:B$15)</f>
        <v>0.7807017543859649</v>
      </c>
      <c r="D14" s="156">
        <v>1876</v>
      </c>
      <c r="E14" s="168">
        <f>D14/SUM(D$14:D$15)</f>
        <v>0.86292548298068072</v>
      </c>
      <c r="F14" s="167"/>
      <c r="G14" s="62"/>
      <c r="H14" s="171">
        <v>79</v>
      </c>
      <c r="I14" s="42">
        <f>H14/SUM(H$14:H$15)</f>
        <v>0.78217821782178221</v>
      </c>
      <c r="J14" s="43">
        <v>1690</v>
      </c>
      <c r="K14" s="42">
        <f>J14/SUM(J$14:J$15)</f>
        <v>0.86268504338948448</v>
      </c>
      <c r="N14" s="156">
        <v>363</v>
      </c>
      <c r="O14" s="42">
        <f>N14/SUM(N$14:N$15)</f>
        <v>0.79257641921397382</v>
      </c>
      <c r="P14" s="156">
        <v>1876</v>
      </c>
      <c r="Q14" s="168">
        <f>P14/SUM(P$14:P$15)</f>
        <v>0.86292548298068072</v>
      </c>
      <c r="R14" s="156"/>
      <c r="S14" s="31"/>
      <c r="T14" s="171">
        <v>327</v>
      </c>
      <c r="U14" s="42">
        <f>T14/SUM(T$14:T$15)</f>
        <v>0.78985507246376807</v>
      </c>
      <c r="V14" s="43">
        <v>1690</v>
      </c>
      <c r="W14" s="42">
        <f>V14/SUM(V$14:V$15)</f>
        <v>0.86268504338948448</v>
      </c>
      <c r="Y14" s="174"/>
    </row>
    <row r="15" spans="1:29" x14ac:dyDescent="0.2">
      <c r="A15" s="40" t="s">
        <v>158</v>
      </c>
      <c r="B15" s="18">
        <v>25</v>
      </c>
      <c r="C15" s="34">
        <f>B15/SUM(B$14:B$15)</f>
        <v>0.21929824561403508</v>
      </c>
      <c r="D15" s="37">
        <v>298</v>
      </c>
      <c r="E15" s="34">
        <f>D15/SUM(D$14:D$15)</f>
        <v>0.13707451701931922</v>
      </c>
      <c r="F15" s="172">
        <v>1.48</v>
      </c>
      <c r="G15" s="25" t="s">
        <v>263</v>
      </c>
      <c r="H15" s="36">
        <v>22</v>
      </c>
      <c r="I15" s="34">
        <f>H15/SUM(H$14:H$15)</f>
        <v>0.21782178217821782</v>
      </c>
      <c r="J15" s="35">
        <v>269</v>
      </c>
      <c r="K15" s="34">
        <f>J15/SUM(J$14:J$15)</f>
        <v>0.13731495661051557</v>
      </c>
      <c r="L15" s="5">
        <v>1.57</v>
      </c>
      <c r="M15" s="25" t="s">
        <v>272</v>
      </c>
      <c r="N15" s="37">
        <v>95</v>
      </c>
      <c r="O15" s="34">
        <f>N15/SUM(N$14:N$15)</f>
        <v>0.20742358078602621</v>
      </c>
      <c r="P15" s="37">
        <v>298</v>
      </c>
      <c r="Q15" s="34">
        <f>P15/SUM(P$14:P$15)</f>
        <v>0.13707451701931922</v>
      </c>
      <c r="R15" s="172">
        <v>1.26</v>
      </c>
      <c r="S15" s="23" t="s">
        <v>264</v>
      </c>
      <c r="T15" s="36">
        <v>87</v>
      </c>
      <c r="U15" s="34">
        <f>T15/SUM(T$14:T$15)</f>
        <v>0.21014492753623187</v>
      </c>
      <c r="V15" s="35">
        <v>269</v>
      </c>
      <c r="W15" s="34">
        <f>V15/SUM(V$14:V$15)</f>
        <v>0.13731495661051557</v>
      </c>
      <c r="X15" s="5">
        <v>1.32</v>
      </c>
      <c r="Y15" s="23" t="s">
        <v>273</v>
      </c>
    </row>
    <row r="16" spans="1:29" x14ac:dyDescent="0.2">
      <c r="A16" s="47" t="s">
        <v>151</v>
      </c>
      <c r="B16" s="217" t="s">
        <v>79</v>
      </c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34"/>
      <c r="N16" s="217" t="s">
        <v>78</v>
      </c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34"/>
      <c r="Z16" s="4"/>
      <c r="AA16" s="32"/>
      <c r="AB16" s="4"/>
      <c r="AC16" s="4"/>
    </row>
    <row r="17" spans="1:29" x14ac:dyDescent="0.2">
      <c r="A17" s="45" t="s">
        <v>150</v>
      </c>
      <c r="B17" s="29">
        <v>366</v>
      </c>
      <c r="C17" s="42">
        <f>B17/SUM(B$17:B$18)</f>
        <v>0.7870967741935484</v>
      </c>
      <c r="D17" s="156">
        <v>1876</v>
      </c>
      <c r="E17" s="42">
        <f>D17/SUM(D$17:D$18)</f>
        <v>0.86292548298068072</v>
      </c>
      <c r="H17" s="44">
        <v>336</v>
      </c>
      <c r="I17" s="42">
        <f>H17/SUM(H$17:H$18)</f>
        <v>0.78688524590163933</v>
      </c>
      <c r="J17" s="43">
        <v>1690</v>
      </c>
      <c r="K17" s="42">
        <f>J17/SUM(J$17:J$18)</f>
        <v>0.86268504338948448</v>
      </c>
      <c r="N17" s="156">
        <v>128</v>
      </c>
      <c r="O17" s="42">
        <f>N17/SUM(N$17:N$18)</f>
        <v>0.78527607361963192</v>
      </c>
      <c r="P17" s="156">
        <v>1876</v>
      </c>
      <c r="Q17" s="42">
        <f>P17/SUM(P$17:P$18)</f>
        <v>0.86292548298068072</v>
      </c>
      <c r="T17" s="44">
        <v>108</v>
      </c>
      <c r="U17" s="42">
        <f>T17/SUM(T$17:T$18)</f>
        <v>0.7769784172661871</v>
      </c>
      <c r="V17" s="43">
        <v>1690</v>
      </c>
      <c r="W17" s="42">
        <f>V17/SUM(V$17:V$18)</f>
        <v>0.86268504338948448</v>
      </c>
      <c r="X17" s="63"/>
      <c r="Y17" s="174"/>
      <c r="Z17" s="4"/>
      <c r="AA17" s="32"/>
      <c r="AB17" s="4"/>
      <c r="AC17" s="4"/>
    </row>
    <row r="18" spans="1:29" x14ac:dyDescent="0.2">
      <c r="A18" s="40" t="s">
        <v>158</v>
      </c>
      <c r="B18" s="18">
        <v>99</v>
      </c>
      <c r="C18" s="34">
        <f>B18/SUM(B$17:B$18)</f>
        <v>0.2129032258064516</v>
      </c>
      <c r="D18" s="37">
        <v>298</v>
      </c>
      <c r="E18" s="173">
        <f>D18/SUM(D$17:D$18)</f>
        <v>0.13707451701931922</v>
      </c>
      <c r="F18" s="39">
        <v>1.31</v>
      </c>
      <c r="G18" s="20" t="s">
        <v>265</v>
      </c>
      <c r="H18" s="60">
        <v>91</v>
      </c>
      <c r="I18" s="34">
        <f>H18/SUM(H$17:H$18)</f>
        <v>0.21311475409836064</v>
      </c>
      <c r="J18" s="35">
        <v>269</v>
      </c>
      <c r="K18" s="34">
        <f>J18/SUM(J$17:J$18)</f>
        <v>0.13731495661051557</v>
      </c>
      <c r="L18" s="39">
        <v>1.34</v>
      </c>
      <c r="M18" s="20" t="s">
        <v>274</v>
      </c>
      <c r="N18" s="37">
        <v>35</v>
      </c>
      <c r="O18" s="34">
        <f>N18/SUM(N$17:N$18)</f>
        <v>0.21472392638036811</v>
      </c>
      <c r="P18" s="37">
        <v>298</v>
      </c>
      <c r="Q18" s="173">
        <f>P18/SUM(P$17:P$18)</f>
        <v>0.13707451701931922</v>
      </c>
      <c r="R18" s="37">
        <v>1.46</v>
      </c>
      <c r="S18" s="17" t="s">
        <v>266</v>
      </c>
      <c r="T18" s="60">
        <v>31</v>
      </c>
      <c r="U18" s="34">
        <f>T18/SUM(T$17:T$18)</f>
        <v>0.22302158273381295</v>
      </c>
      <c r="V18" s="35">
        <v>269</v>
      </c>
      <c r="W18" s="34">
        <f>V18/SUM(V$17:V$18)</f>
        <v>0.13731495661051557</v>
      </c>
      <c r="X18" s="37">
        <v>1.49</v>
      </c>
      <c r="Y18" s="33" t="s">
        <v>275</v>
      </c>
      <c r="Z18" s="4"/>
      <c r="AA18" s="32"/>
      <c r="AB18" s="4"/>
      <c r="AC18" s="4"/>
    </row>
    <row r="19" spans="1:29" x14ac:dyDescent="0.2">
      <c r="A19" s="7"/>
      <c r="C19" s="6"/>
      <c r="E19" s="6"/>
      <c r="O19" s="6"/>
      <c r="Q19" s="6"/>
    </row>
    <row r="20" spans="1:29" x14ac:dyDescent="0.2">
      <c r="A20" s="7" t="s">
        <v>208</v>
      </c>
      <c r="C20" s="6"/>
      <c r="E20" s="6"/>
      <c r="O20" s="6"/>
      <c r="Q20" s="6"/>
    </row>
    <row r="21" spans="1:29" x14ac:dyDescent="0.2">
      <c r="A21" t="s">
        <v>250</v>
      </c>
      <c r="C21" s="6"/>
      <c r="E21" s="6"/>
      <c r="O21" s="6"/>
      <c r="Q21" s="6"/>
    </row>
    <row r="22" spans="1:29" x14ac:dyDescent="0.2">
      <c r="C22" s="6"/>
      <c r="E22" s="6"/>
      <c r="O22" s="6"/>
      <c r="Q22" s="6"/>
    </row>
  </sheetData>
  <mergeCells count="23">
    <mergeCell ref="B16:M16"/>
    <mergeCell ref="N16:Y16"/>
    <mergeCell ref="B4:M4"/>
    <mergeCell ref="B10:M10"/>
    <mergeCell ref="N10:Y10"/>
    <mergeCell ref="B13:M13"/>
    <mergeCell ref="N13:Y13"/>
    <mergeCell ref="B7:M7"/>
    <mergeCell ref="N7:Y7"/>
    <mergeCell ref="R2:S2"/>
    <mergeCell ref="T2:U2"/>
    <mergeCell ref="V2:W2"/>
    <mergeCell ref="X2:Y2"/>
    <mergeCell ref="A1:M1"/>
    <mergeCell ref="N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1174-4E98-894A-A567-B750BDB66534}">
  <sheetPr>
    <tabColor rgb="FFFFFF00"/>
  </sheetPr>
  <dimension ref="A1:AD6"/>
  <sheetViews>
    <sheetView tabSelected="1" workbookViewId="0">
      <selection activeCell="Q15" sqref="Q15"/>
    </sheetView>
  </sheetViews>
  <sheetFormatPr baseColWidth="10" defaultRowHeight="16" x14ac:dyDescent="0.2"/>
  <cols>
    <col min="1" max="1" width="17.6640625" customWidth="1"/>
    <col min="2" max="2" width="4.5" bestFit="1" customWidth="1"/>
    <col min="5" max="5" width="12.5" bestFit="1" customWidth="1"/>
    <col min="6" max="6" width="6" bestFit="1" customWidth="1"/>
    <col min="7" max="7" width="5.83203125" bestFit="1" customWidth="1"/>
    <col min="8" max="8" width="5.6640625" bestFit="1" customWidth="1"/>
    <col min="9" max="9" width="7.5" bestFit="1" customWidth="1"/>
    <col min="10" max="11" width="5.6640625" bestFit="1" customWidth="1"/>
    <col min="12" max="12" width="8.33203125" bestFit="1" customWidth="1"/>
    <col min="13" max="13" width="7" bestFit="1" customWidth="1"/>
    <col min="14" max="15" width="4.6640625" bestFit="1" customWidth="1"/>
    <col min="16" max="16" width="8.33203125" bestFit="1" customWidth="1"/>
    <col min="17" max="17" width="7.1640625" bestFit="1" customWidth="1"/>
    <col min="18" max="18" width="9.83203125" bestFit="1" customWidth="1"/>
    <col min="19" max="19" width="7.1640625" bestFit="1" customWidth="1"/>
    <col min="20" max="21" width="4.6640625" bestFit="1" customWidth="1"/>
    <col min="22" max="22" width="8.33203125" bestFit="1" customWidth="1"/>
    <col min="23" max="23" width="6.33203125" bestFit="1" customWidth="1"/>
    <col min="24" max="24" width="4.6640625" bestFit="1" customWidth="1"/>
    <col min="25" max="25" width="6.6640625" bestFit="1" customWidth="1"/>
    <col min="26" max="26" width="8.33203125" bestFit="1" customWidth="1"/>
    <col min="27" max="27" width="9.83203125" bestFit="1" customWidth="1"/>
    <col min="28" max="28" width="8.33203125" bestFit="1" customWidth="1"/>
    <col min="29" max="29" width="9.83203125" bestFit="1" customWidth="1"/>
  </cols>
  <sheetData>
    <row r="1" spans="1:30" x14ac:dyDescent="0.2">
      <c r="A1" t="s">
        <v>296</v>
      </c>
    </row>
    <row r="2" spans="1:30" s="4" customFormat="1" x14ac:dyDescent="0.2">
      <c r="A2" s="246" t="s">
        <v>283</v>
      </c>
      <c r="B2" s="241" t="s">
        <v>156</v>
      </c>
      <c r="C2" s="240" t="s">
        <v>3</v>
      </c>
      <c r="D2" s="240" t="s">
        <v>1</v>
      </c>
      <c r="E2" s="240" t="s">
        <v>284</v>
      </c>
      <c r="F2" s="247" t="s">
        <v>289</v>
      </c>
      <c r="G2" s="248"/>
      <c r="H2" s="249" t="s">
        <v>286</v>
      </c>
      <c r="I2" s="239" t="s">
        <v>295</v>
      </c>
      <c r="J2" s="217"/>
      <c r="K2" s="217"/>
      <c r="L2" s="234"/>
      <c r="M2" s="239" t="s">
        <v>294</v>
      </c>
      <c r="N2" s="217"/>
      <c r="O2" s="217"/>
      <c r="P2" s="234"/>
      <c r="Q2" s="239" t="s">
        <v>293</v>
      </c>
      <c r="R2" s="227"/>
      <c r="S2" s="217"/>
      <c r="T2" s="217"/>
      <c r="U2" s="217"/>
      <c r="V2" s="217"/>
      <c r="W2" s="217"/>
      <c r="X2" s="217"/>
      <c r="Y2" s="217"/>
      <c r="Z2" s="217"/>
      <c r="AA2" s="234"/>
      <c r="AB2"/>
      <c r="AC2"/>
      <c r="AD2"/>
    </row>
    <row r="3" spans="1:30" s="4" customFormat="1" x14ac:dyDescent="0.2">
      <c r="A3" s="246"/>
      <c r="B3" s="242"/>
      <c r="C3" s="238"/>
      <c r="D3" s="238"/>
      <c r="E3" s="238"/>
      <c r="F3" s="187" t="s">
        <v>285</v>
      </c>
      <c r="G3" s="188" t="s">
        <v>287</v>
      </c>
      <c r="H3" s="250"/>
      <c r="I3" s="145" t="s">
        <v>292</v>
      </c>
      <c r="J3" s="217" t="s">
        <v>291</v>
      </c>
      <c r="K3" s="217"/>
      <c r="L3" s="13" t="s">
        <v>140</v>
      </c>
      <c r="M3" s="145" t="s">
        <v>141</v>
      </c>
      <c r="N3" s="217" t="s">
        <v>291</v>
      </c>
      <c r="O3" s="217"/>
      <c r="P3" s="13" t="s">
        <v>140</v>
      </c>
      <c r="Q3" s="145" t="s">
        <v>145</v>
      </c>
      <c r="R3" s="148" t="s">
        <v>277</v>
      </c>
      <c r="S3" s="148" t="s">
        <v>141</v>
      </c>
      <c r="T3" s="245" t="s">
        <v>116</v>
      </c>
      <c r="U3" s="245"/>
      <c r="V3" s="13" t="s">
        <v>140</v>
      </c>
      <c r="W3" s="148" t="s">
        <v>153</v>
      </c>
      <c r="X3" s="245" t="s">
        <v>116</v>
      </c>
      <c r="Y3" s="245"/>
      <c r="Z3" s="67" t="s">
        <v>135</v>
      </c>
      <c r="AA3" s="194" t="s">
        <v>134</v>
      </c>
    </row>
    <row r="4" spans="1:30" s="4" customFormat="1" x14ac:dyDescent="0.2">
      <c r="A4" s="92" t="s">
        <v>0</v>
      </c>
      <c r="B4" s="240">
        <v>10</v>
      </c>
      <c r="C4" s="241">
        <v>135355763</v>
      </c>
      <c r="D4" s="240" t="s">
        <v>13</v>
      </c>
      <c r="E4" s="243" t="s">
        <v>34</v>
      </c>
      <c r="F4" s="235" t="s">
        <v>14</v>
      </c>
      <c r="G4" s="237" t="s">
        <v>15</v>
      </c>
      <c r="H4" s="30">
        <v>0.96889999999999998</v>
      </c>
      <c r="I4" s="209">
        <v>3.92238544260861</v>
      </c>
      <c r="J4" s="208">
        <v>0.28224155406392398</v>
      </c>
      <c r="K4" s="208">
        <v>54.510426756307403</v>
      </c>
      <c r="L4" s="196">
        <v>0.30880000000000002</v>
      </c>
      <c r="M4" s="211">
        <v>0.24178654198032412</v>
      </c>
      <c r="N4" s="212">
        <v>0.1330135867450673</v>
      </c>
      <c r="O4" s="212">
        <v>0.43950947653827543</v>
      </c>
      <c r="P4" s="213">
        <v>3.2200000000000001E-6</v>
      </c>
      <c r="Q4" s="156">
        <v>1499</v>
      </c>
      <c r="R4" s="122">
        <v>18.25</v>
      </c>
      <c r="S4" s="149">
        <v>0.214</v>
      </c>
      <c r="T4" s="149">
        <v>0.115</v>
      </c>
      <c r="U4" s="149">
        <v>0.39600000000000002</v>
      </c>
      <c r="V4" s="86">
        <v>9.9099999999999991E-7</v>
      </c>
      <c r="W4" s="122">
        <v>15.979393724897919</v>
      </c>
      <c r="X4" s="122">
        <v>1.3783787642139687</v>
      </c>
      <c r="Y4" s="122">
        <v>185.24735758020566</v>
      </c>
      <c r="Z4" s="30">
        <v>2.664E-2</v>
      </c>
      <c r="AA4" s="189">
        <v>3.7400000000000002E-6</v>
      </c>
    </row>
    <row r="5" spans="1:30" s="4" customFormat="1" x14ac:dyDescent="0.2">
      <c r="A5" s="92" t="s">
        <v>22</v>
      </c>
      <c r="B5" s="238"/>
      <c r="C5" s="242"/>
      <c r="D5" s="238"/>
      <c r="E5" s="244"/>
      <c r="F5" s="236"/>
      <c r="G5" s="238"/>
      <c r="H5" s="22">
        <v>0.96640000000000004</v>
      </c>
      <c r="I5" s="207">
        <v>1.76544008632661</v>
      </c>
      <c r="J5" s="206">
        <v>0.28676047315366399</v>
      </c>
      <c r="K5" s="206">
        <v>10.8689271716286</v>
      </c>
      <c r="L5" s="186">
        <v>0.53990000000000005</v>
      </c>
      <c r="M5" s="214">
        <v>0.31083284101483905</v>
      </c>
      <c r="N5" s="215">
        <v>0.17451928983187356</v>
      </c>
      <c r="O5" s="215">
        <v>0.55361819972126902</v>
      </c>
      <c r="P5" s="216">
        <v>7.2399999999999998E-5</v>
      </c>
      <c r="Q5" s="37">
        <v>1547</v>
      </c>
      <c r="R5" s="38">
        <v>20.2059</v>
      </c>
      <c r="S5" s="151">
        <v>0.27300000000000002</v>
      </c>
      <c r="T5" s="151">
        <v>0.151</v>
      </c>
      <c r="U5" s="151">
        <v>0.495</v>
      </c>
      <c r="V5" s="74">
        <v>1.8700000000000001E-5</v>
      </c>
      <c r="W5" s="38">
        <v>5.2978442895655888</v>
      </c>
      <c r="X5" s="38">
        <v>0.88759475245658648</v>
      </c>
      <c r="Y5" s="38">
        <v>31.621586358866541</v>
      </c>
      <c r="Z5" s="22">
        <v>6.7379999999999995E-2</v>
      </c>
      <c r="AA5" s="205">
        <v>9.5199999999999997E-5</v>
      </c>
    </row>
    <row r="6" spans="1:30" s="4" customFormat="1" x14ac:dyDescent="0.2">
      <c r="A6" s="92" t="s">
        <v>127</v>
      </c>
      <c r="B6" s="17">
        <v>12</v>
      </c>
      <c r="C6" s="18">
        <v>111705893</v>
      </c>
      <c r="D6" s="91" t="s">
        <v>25</v>
      </c>
      <c r="E6" s="131" t="s">
        <v>205</v>
      </c>
      <c r="F6" s="18" t="s">
        <v>18</v>
      </c>
      <c r="G6" s="91" t="s">
        <v>15</v>
      </c>
      <c r="H6" s="22">
        <v>0.27129999999999999</v>
      </c>
      <c r="I6" s="39">
        <v>4.4083479290130096</v>
      </c>
      <c r="J6" s="38">
        <v>1.7897858932696999</v>
      </c>
      <c r="K6" s="38">
        <v>10.858020244941599</v>
      </c>
      <c r="L6" s="204">
        <v>1.258E-3</v>
      </c>
      <c r="M6" s="39">
        <v>0.56824648609463413</v>
      </c>
      <c r="N6" s="38">
        <v>0.36446090128307851</v>
      </c>
      <c r="O6" s="38">
        <v>0.88597725523402038</v>
      </c>
      <c r="P6" s="186">
        <v>1.264E-2</v>
      </c>
      <c r="Q6" s="37">
        <v>1392</v>
      </c>
      <c r="R6" s="38">
        <v>34.8782</v>
      </c>
      <c r="S6" s="38">
        <v>0.57591223481995168</v>
      </c>
      <c r="T6" s="38">
        <v>0.36606220536817619</v>
      </c>
      <c r="U6" s="38">
        <v>0.90606158557592953</v>
      </c>
      <c r="V6" s="22">
        <v>1.7010000000000001E-2</v>
      </c>
      <c r="W6" s="151">
        <v>6.2757939317340767</v>
      </c>
      <c r="X6" s="151">
        <v>2.5034155013216277</v>
      </c>
      <c r="Y6" s="151">
        <v>15.732741709395599</v>
      </c>
      <c r="Z6" s="74">
        <v>8.9740000000000005E-5</v>
      </c>
      <c r="AA6" s="204">
        <v>4.1750000000000001E-4</v>
      </c>
    </row>
  </sheetData>
  <mergeCells count="20">
    <mergeCell ref="N3:O3"/>
    <mergeCell ref="T3:U3"/>
    <mergeCell ref="X3:Y3"/>
    <mergeCell ref="A2:A3"/>
    <mergeCell ref="F2:G2"/>
    <mergeCell ref="Q2:AA2"/>
    <mergeCell ref="B2:B3"/>
    <mergeCell ref="C2:C3"/>
    <mergeCell ref="D2:D3"/>
    <mergeCell ref="E2:E3"/>
    <mergeCell ref="H2:H3"/>
    <mergeCell ref="J3:K3"/>
    <mergeCell ref="M2:P2"/>
    <mergeCell ref="F4:F5"/>
    <mergeCell ref="G4:G5"/>
    <mergeCell ref="I2:L2"/>
    <mergeCell ref="B4:B5"/>
    <mergeCell ref="C4:C5"/>
    <mergeCell ref="D4:D5"/>
    <mergeCell ref="E4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16E4-C13C-C64F-9884-792E289C3957}">
  <dimension ref="A1:S32"/>
  <sheetViews>
    <sheetView workbookViewId="0">
      <selection activeCell="I2" sqref="H2:I2"/>
    </sheetView>
  </sheetViews>
  <sheetFormatPr baseColWidth="10" defaultRowHeight="16" x14ac:dyDescent="0.2"/>
  <cols>
    <col min="1" max="1" width="11.6640625" style="4" bestFit="1" customWidth="1"/>
    <col min="2" max="2" width="10.83203125" style="4"/>
    <col min="3" max="3" width="11.6640625" style="4" bestFit="1" customWidth="1"/>
    <col min="4" max="4" width="10.83203125" style="4"/>
    <col min="5" max="5" width="12.33203125" style="4" bestFit="1" customWidth="1"/>
    <col min="6" max="12" width="10.83203125" style="4"/>
    <col min="13" max="13" width="10.83203125" style="15"/>
    <col min="14" max="14" width="10.83203125" style="4"/>
    <col min="15" max="15" width="6.5" style="4" bestFit="1" customWidth="1"/>
    <col min="16" max="16" width="10.83203125" style="15"/>
    <col min="17" max="17" width="10.83203125" style="4"/>
    <col min="18" max="18" width="10.83203125" style="5"/>
    <col min="19" max="16384" width="10.83203125" style="4"/>
  </cols>
  <sheetData>
    <row r="1" spans="1:19" x14ac:dyDescent="0.2">
      <c r="A1" s="251" t="s">
        <v>278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</row>
    <row r="2" spans="1:19" ht="34" x14ac:dyDescent="0.2">
      <c r="A2" s="137" t="s">
        <v>203</v>
      </c>
      <c r="B2" s="132" t="s">
        <v>225</v>
      </c>
      <c r="C2" s="133" t="s">
        <v>246</v>
      </c>
      <c r="D2" s="133" t="s">
        <v>162</v>
      </c>
      <c r="E2" s="133" t="s">
        <v>168</v>
      </c>
      <c r="F2" s="133" t="s">
        <v>164</v>
      </c>
      <c r="G2" s="133" t="s">
        <v>165</v>
      </c>
      <c r="H2" s="210" t="s">
        <v>297</v>
      </c>
      <c r="I2" s="210" t="s">
        <v>298</v>
      </c>
      <c r="J2" s="133" t="s">
        <v>141</v>
      </c>
      <c r="K2" s="253" t="s">
        <v>116</v>
      </c>
      <c r="L2" s="253"/>
      <c r="M2" s="134" t="s">
        <v>159</v>
      </c>
      <c r="N2" s="133" t="s">
        <v>28</v>
      </c>
      <c r="O2" s="133" t="s">
        <v>29</v>
      </c>
      <c r="P2" s="134" t="s">
        <v>160</v>
      </c>
      <c r="Q2" s="133" t="s">
        <v>145</v>
      </c>
      <c r="R2" s="135" t="s">
        <v>276</v>
      </c>
      <c r="S2" s="136" t="s">
        <v>244</v>
      </c>
    </row>
    <row r="3" spans="1:19" x14ac:dyDescent="0.2">
      <c r="A3" s="244" t="s">
        <v>204</v>
      </c>
      <c r="B3" s="4" t="s">
        <v>211</v>
      </c>
      <c r="C3" s="4" t="s">
        <v>32</v>
      </c>
      <c r="D3" s="4">
        <v>4</v>
      </c>
      <c r="E3" s="4">
        <v>100243009</v>
      </c>
      <c r="F3" s="4">
        <v>1</v>
      </c>
      <c r="G3" s="4">
        <v>1</v>
      </c>
      <c r="H3" s="4" t="s">
        <v>18</v>
      </c>
      <c r="I3" s="4" t="s">
        <v>14</v>
      </c>
      <c r="J3" s="15">
        <v>1.1696446678612813</v>
      </c>
      <c r="K3" s="15">
        <v>0.97093087764119423</v>
      </c>
      <c r="L3" s="15">
        <v>10.886282919887966</v>
      </c>
      <c r="M3" s="15">
        <v>9.9169999999999994E-2</v>
      </c>
      <c r="N3" s="4" t="s">
        <v>33</v>
      </c>
      <c r="O3" s="4">
        <v>0</v>
      </c>
      <c r="P3" s="15">
        <v>0.77029999999999998</v>
      </c>
      <c r="Q3" s="4">
        <v>2885</v>
      </c>
      <c r="R3" s="5">
        <v>257.96499999999997</v>
      </c>
      <c r="S3" s="23" t="s">
        <v>226</v>
      </c>
    </row>
    <row r="4" spans="1:19" x14ac:dyDescent="0.2">
      <c r="A4" s="244"/>
      <c r="B4" s="4" t="s">
        <v>217</v>
      </c>
      <c r="C4" s="4" t="s">
        <v>32</v>
      </c>
      <c r="D4" s="4">
        <v>4</v>
      </c>
      <c r="E4" s="4">
        <v>100258381</v>
      </c>
      <c r="F4" s="4">
        <v>1</v>
      </c>
      <c r="G4" s="4">
        <v>1</v>
      </c>
      <c r="H4" s="4" t="s">
        <v>16</v>
      </c>
      <c r="I4" s="4" t="s">
        <v>15</v>
      </c>
      <c r="J4" s="15">
        <v>0.87599052877927441</v>
      </c>
      <c r="K4" s="15">
        <v>0.68927979628619906</v>
      </c>
      <c r="L4" s="15">
        <v>6.2917637474573187</v>
      </c>
      <c r="M4" s="15">
        <v>0.27910000000000001</v>
      </c>
      <c r="N4" s="4" t="s">
        <v>36</v>
      </c>
      <c r="O4" s="4">
        <v>52.5</v>
      </c>
      <c r="P4" s="15">
        <v>0.14660000000000001</v>
      </c>
      <c r="Q4" s="4">
        <v>2885</v>
      </c>
      <c r="R4" s="5">
        <v>150.96899999999999</v>
      </c>
      <c r="S4" s="23" t="s">
        <v>226</v>
      </c>
    </row>
    <row r="5" spans="1:19" x14ac:dyDescent="0.2">
      <c r="A5" s="244"/>
      <c r="B5" s="4" t="s">
        <v>212</v>
      </c>
      <c r="C5" s="4" t="s">
        <v>32</v>
      </c>
      <c r="D5" s="4">
        <v>4</v>
      </c>
      <c r="E5" s="4">
        <v>100245489</v>
      </c>
      <c r="F5" s="4">
        <v>1</v>
      </c>
      <c r="G5" s="4">
        <v>1</v>
      </c>
      <c r="H5" s="4" t="s">
        <v>18</v>
      </c>
      <c r="I5" s="4" t="s">
        <v>15</v>
      </c>
      <c r="J5" s="15">
        <v>1.0273678027634894</v>
      </c>
      <c r="K5" s="15">
        <v>0.67250078514833944</v>
      </c>
      <c r="L5" s="15">
        <v>9.2983865272704769</v>
      </c>
      <c r="M5" s="15">
        <v>0.90069999999999995</v>
      </c>
      <c r="N5" s="4" t="s">
        <v>202</v>
      </c>
      <c r="O5" s="4">
        <v>0</v>
      </c>
      <c r="P5" s="15">
        <v>1</v>
      </c>
      <c r="Q5" s="4">
        <v>1842</v>
      </c>
      <c r="R5" s="5">
        <v>42.466000000000001</v>
      </c>
      <c r="S5" s="23" t="s">
        <v>226</v>
      </c>
    </row>
    <row r="6" spans="1:19" x14ac:dyDescent="0.2">
      <c r="A6" s="244"/>
      <c r="B6" s="181" t="s">
        <v>213</v>
      </c>
      <c r="C6" s="181" t="s">
        <v>32</v>
      </c>
      <c r="D6" s="181">
        <v>4</v>
      </c>
      <c r="E6" s="181">
        <v>100238998</v>
      </c>
      <c r="F6" s="181">
        <v>1</v>
      </c>
      <c r="G6" s="181">
        <v>1</v>
      </c>
      <c r="H6" s="181" t="s">
        <v>16</v>
      </c>
      <c r="I6" s="181" t="s">
        <v>14</v>
      </c>
      <c r="J6" s="103">
        <v>1.3736892448653508</v>
      </c>
      <c r="K6" s="103">
        <v>1.0603340500140448</v>
      </c>
      <c r="L6" s="103">
        <v>16.853037707655659</v>
      </c>
      <c r="M6" s="103">
        <v>1.6219999999999998E-2</v>
      </c>
      <c r="N6" s="181" t="s">
        <v>33</v>
      </c>
      <c r="O6" s="181">
        <v>0</v>
      </c>
      <c r="P6" s="103">
        <v>0.58040000000000003</v>
      </c>
      <c r="Q6" s="181">
        <v>2885</v>
      </c>
      <c r="R6" s="154">
        <v>132.07400000000001</v>
      </c>
      <c r="S6" s="182" t="s">
        <v>226</v>
      </c>
    </row>
    <row r="7" spans="1:19" x14ac:dyDescent="0.2">
      <c r="A7" s="244"/>
      <c r="B7" s="4" t="s">
        <v>218</v>
      </c>
      <c r="C7" s="4" t="s">
        <v>32</v>
      </c>
      <c r="D7" s="4">
        <v>4</v>
      </c>
      <c r="E7" s="4">
        <v>100270607</v>
      </c>
      <c r="F7" s="4">
        <v>1</v>
      </c>
      <c r="G7" s="4">
        <v>1</v>
      </c>
      <c r="H7" s="4" t="s">
        <v>16</v>
      </c>
      <c r="I7" s="4" t="s">
        <v>14</v>
      </c>
      <c r="J7" s="15">
        <v>0.93258031731904911</v>
      </c>
      <c r="K7" s="15">
        <v>0.74745288933829901</v>
      </c>
      <c r="L7" s="15">
        <v>6.9640236779145903</v>
      </c>
      <c r="M7" s="15">
        <v>0.53639999999999999</v>
      </c>
      <c r="N7" s="4" t="s">
        <v>201</v>
      </c>
      <c r="O7" s="4">
        <v>0</v>
      </c>
      <c r="P7" s="15">
        <v>1</v>
      </c>
      <c r="Q7" s="4">
        <v>1842</v>
      </c>
      <c r="R7" s="5">
        <v>175.239</v>
      </c>
      <c r="S7" s="23" t="s">
        <v>226</v>
      </c>
    </row>
    <row r="8" spans="1:19" x14ac:dyDescent="0.2">
      <c r="A8" s="244"/>
      <c r="B8" s="4" t="s">
        <v>219</v>
      </c>
      <c r="C8" s="4" t="s">
        <v>32</v>
      </c>
      <c r="D8" s="4">
        <v>4</v>
      </c>
      <c r="E8" s="4">
        <v>100257432</v>
      </c>
      <c r="F8" s="4">
        <v>1</v>
      </c>
      <c r="G8" s="4">
        <v>1</v>
      </c>
      <c r="H8" s="4" t="s">
        <v>16</v>
      </c>
      <c r="I8" s="4" t="s">
        <v>14</v>
      </c>
      <c r="J8" s="15">
        <v>1.0220393561570569</v>
      </c>
      <c r="K8" s="15">
        <v>0.66901285753681805</v>
      </c>
      <c r="L8" s="15">
        <v>9.2017817894378702</v>
      </c>
      <c r="M8" s="15">
        <v>0.91979999999999995</v>
      </c>
      <c r="N8" s="4" t="s">
        <v>202</v>
      </c>
      <c r="O8" s="4">
        <v>0</v>
      </c>
      <c r="P8" s="15">
        <v>1</v>
      </c>
      <c r="Q8" s="4">
        <v>1842</v>
      </c>
      <c r="R8" s="5">
        <v>42.394599999999997</v>
      </c>
      <c r="S8" s="23" t="s">
        <v>226</v>
      </c>
    </row>
    <row r="9" spans="1:19" x14ac:dyDescent="0.2">
      <c r="A9" s="244"/>
      <c r="B9" s="4" t="s">
        <v>214</v>
      </c>
      <c r="C9" s="4" t="s">
        <v>32</v>
      </c>
      <c r="D9" s="4">
        <v>4</v>
      </c>
      <c r="E9" s="4">
        <v>100244221</v>
      </c>
      <c r="F9" s="4">
        <v>1</v>
      </c>
      <c r="G9" s="4">
        <v>1</v>
      </c>
      <c r="H9" s="4" t="s">
        <v>18</v>
      </c>
      <c r="I9" s="4" t="s">
        <v>15</v>
      </c>
      <c r="J9" s="15">
        <v>0.95056379690040338</v>
      </c>
      <c r="K9" s="15">
        <v>0.80044136275728339</v>
      </c>
      <c r="L9" s="15">
        <v>7.0343482469990946</v>
      </c>
      <c r="M9" s="15">
        <v>0.56340000000000001</v>
      </c>
      <c r="N9" s="4" t="s">
        <v>36</v>
      </c>
      <c r="O9" s="4">
        <v>67.400000000000006</v>
      </c>
      <c r="P9" s="15">
        <v>7.9740000000000005E-2</v>
      </c>
      <c r="Q9" s="4">
        <v>2885</v>
      </c>
      <c r="R9" s="5">
        <v>280.92399999999998</v>
      </c>
      <c r="S9" s="23" t="s">
        <v>226</v>
      </c>
    </row>
    <row r="10" spans="1:19" x14ac:dyDescent="0.2">
      <c r="A10" s="244"/>
      <c r="B10" s="4" t="s">
        <v>215</v>
      </c>
      <c r="C10" s="4" t="s">
        <v>32</v>
      </c>
      <c r="D10" s="4">
        <v>4</v>
      </c>
      <c r="E10" s="4">
        <v>100239112</v>
      </c>
      <c r="F10" s="4">
        <v>1</v>
      </c>
      <c r="G10" s="4">
        <v>1</v>
      </c>
      <c r="H10" s="4" t="s">
        <v>18</v>
      </c>
      <c r="I10" s="4" t="s">
        <v>14</v>
      </c>
      <c r="J10" s="15">
        <v>1.1176184081852172</v>
      </c>
      <c r="K10" s="15">
        <v>0.94037551448095025</v>
      </c>
      <c r="L10" s="15">
        <v>9.7633158362010235</v>
      </c>
      <c r="M10" s="15">
        <v>0.20669999999999999</v>
      </c>
      <c r="N10" s="4" t="s">
        <v>33</v>
      </c>
      <c r="O10" s="4">
        <v>0</v>
      </c>
      <c r="P10" s="15">
        <v>0.57989999999999997</v>
      </c>
      <c r="Q10" s="4">
        <v>2885</v>
      </c>
      <c r="R10" s="5">
        <v>291.47800000000001</v>
      </c>
      <c r="S10" s="23" t="s">
        <v>226</v>
      </c>
    </row>
    <row r="11" spans="1:19" x14ac:dyDescent="0.2">
      <c r="A11" s="244"/>
      <c r="B11" s="4" t="s">
        <v>220</v>
      </c>
      <c r="C11" s="4" t="s">
        <v>32</v>
      </c>
      <c r="D11" s="4">
        <v>4</v>
      </c>
      <c r="E11" s="4">
        <v>100268553</v>
      </c>
      <c r="F11" s="4">
        <v>1</v>
      </c>
      <c r="G11" s="4">
        <v>1</v>
      </c>
      <c r="H11" s="4" t="s">
        <v>16</v>
      </c>
      <c r="I11" s="4" t="s">
        <v>14</v>
      </c>
      <c r="J11" s="15">
        <v>0.89127701174912288</v>
      </c>
      <c r="K11" s="15">
        <v>0.74670282323359438</v>
      </c>
      <c r="L11" s="15">
        <v>6.278951092408394</v>
      </c>
      <c r="M11" s="15">
        <v>0.2024</v>
      </c>
      <c r="N11" s="4" t="s">
        <v>32</v>
      </c>
      <c r="O11" s="4">
        <v>0</v>
      </c>
      <c r="P11" s="15">
        <v>0.59860000000000002</v>
      </c>
      <c r="Q11" s="4">
        <v>2885</v>
      </c>
      <c r="R11" s="5">
        <v>287.702</v>
      </c>
      <c r="S11" s="23" t="s">
        <v>226</v>
      </c>
    </row>
    <row r="12" spans="1:19" x14ac:dyDescent="0.2">
      <c r="A12" s="244"/>
      <c r="B12" s="4" t="s">
        <v>221</v>
      </c>
      <c r="C12" s="4" t="s">
        <v>32</v>
      </c>
      <c r="D12" s="4">
        <v>4</v>
      </c>
      <c r="E12" s="4">
        <v>100278697</v>
      </c>
      <c r="F12" s="4">
        <v>1</v>
      </c>
      <c r="G12" s="4">
        <v>1</v>
      </c>
      <c r="H12" s="4" t="s">
        <v>16</v>
      </c>
      <c r="I12" s="4" t="s">
        <v>14</v>
      </c>
      <c r="J12" s="15">
        <v>0.70814953497343691</v>
      </c>
      <c r="K12" s="15">
        <v>0.47022498844434718</v>
      </c>
      <c r="L12" s="15">
        <v>4.9375689196894372</v>
      </c>
      <c r="M12" s="15">
        <v>9.8610000000000003E-2</v>
      </c>
      <c r="N12" s="4" t="s">
        <v>32</v>
      </c>
      <c r="O12" s="4">
        <v>63.4</v>
      </c>
      <c r="P12" s="15">
        <v>9.8430000000000004E-2</v>
      </c>
      <c r="Q12" s="4">
        <v>2885</v>
      </c>
      <c r="R12" s="5">
        <v>53.957700000000003</v>
      </c>
      <c r="S12" s="23" t="s">
        <v>226</v>
      </c>
    </row>
    <row r="13" spans="1:19" x14ac:dyDescent="0.2">
      <c r="A13" s="244"/>
      <c r="B13" s="4" t="s">
        <v>216</v>
      </c>
      <c r="C13" s="4" t="s">
        <v>32</v>
      </c>
      <c r="D13" s="4">
        <v>4</v>
      </c>
      <c r="E13" s="4">
        <v>100246937</v>
      </c>
      <c r="F13" s="4">
        <v>1</v>
      </c>
      <c r="G13" s="4">
        <v>1</v>
      </c>
      <c r="H13" s="4" t="s">
        <v>16</v>
      </c>
      <c r="I13" s="4" t="s">
        <v>14</v>
      </c>
      <c r="J13" s="15">
        <v>1.015316107532257</v>
      </c>
      <c r="K13" s="15">
        <v>0.84795814645820555</v>
      </c>
      <c r="L13" s="15">
        <v>8.019848815481101</v>
      </c>
      <c r="M13" s="15">
        <v>0.86860000000000004</v>
      </c>
      <c r="N13" s="4" t="s">
        <v>33</v>
      </c>
      <c r="O13" s="4">
        <v>0</v>
      </c>
      <c r="P13" s="15">
        <v>0.92430000000000001</v>
      </c>
      <c r="Q13" s="4">
        <v>2885</v>
      </c>
      <c r="R13" s="5">
        <v>276.911</v>
      </c>
      <c r="S13" s="23" t="s">
        <v>226</v>
      </c>
    </row>
    <row r="14" spans="1:19" x14ac:dyDescent="0.2">
      <c r="A14" s="244"/>
      <c r="B14" s="4" t="s">
        <v>167</v>
      </c>
      <c r="C14" s="4" t="s">
        <v>32</v>
      </c>
      <c r="D14" s="4">
        <v>4</v>
      </c>
      <c r="E14" s="4">
        <v>100229017</v>
      </c>
      <c r="F14" s="4">
        <v>1</v>
      </c>
      <c r="G14" s="4">
        <v>1</v>
      </c>
      <c r="H14" s="4" t="s">
        <v>15</v>
      </c>
      <c r="I14" s="4" t="s">
        <v>18</v>
      </c>
      <c r="J14" s="124"/>
      <c r="K14" s="124"/>
      <c r="L14" s="124"/>
      <c r="M14" s="124"/>
      <c r="N14" s="89"/>
      <c r="O14" s="89"/>
      <c r="P14" s="124"/>
      <c r="Q14" s="89"/>
      <c r="R14" s="125"/>
      <c r="S14" s="23" t="s">
        <v>229</v>
      </c>
    </row>
    <row r="15" spans="1:19" x14ac:dyDescent="0.2">
      <c r="A15" s="244"/>
      <c r="B15" s="4" t="s">
        <v>167</v>
      </c>
      <c r="C15" s="4" t="s">
        <v>163</v>
      </c>
      <c r="D15" s="4">
        <v>4</v>
      </c>
      <c r="E15" s="4">
        <v>100163386</v>
      </c>
      <c r="F15" s="15">
        <v>0.97560000000000002</v>
      </c>
      <c r="G15" s="15">
        <v>0.995</v>
      </c>
      <c r="H15" s="4" t="s">
        <v>245</v>
      </c>
      <c r="I15" s="4" t="s">
        <v>14</v>
      </c>
      <c r="J15" s="15">
        <v>1.4940641138299833</v>
      </c>
      <c r="K15" s="15">
        <v>0.86744427980182648</v>
      </c>
      <c r="L15" s="15">
        <v>24.674385052062664</v>
      </c>
      <c r="M15" s="15">
        <v>0.14779999999999999</v>
      </c>
      <c r="N15" s="4" t="s">
        <v>161</v>
      </c>
      <c r="O15" s="4">
        <v>0</v>
      </c>
      <c r="P15" s="15">
        <v>1</v>
      </c>
      <c r="Q15" s="4">
        <v>1043</v>
      </c>
      <c r="R15" s="5">
        <v>31.1569</v>
      </c>
      <c r="S15" s="23">
        <v>30482948</v>
      </c>
    </row>
    <row r="16" spans="1:19" ht="34" x14ac:dyDescent="0.2">
      <c r="A16" s="244"/>
      <c r="B16" s="4" t="s">
        <v>223</v>
      </c>
      <c r="C16" s="4" t="s">
        <v>232</v>
      </c>
      <c r="D16" s="4">
        <v>4</v>
      </c>
      <c r="E16" s="4">
        <v>100239319</v>
      </c>
      <c r="F16" s="4">
        <v>1</v>
      </c>
      <c r="G16" s="4">
        <v>1</v>
      </c>
      <c r="H16" s="4" t="s">
        <v>15</v>
      </c>
      <c r="I16" s="4" t="s">
        <v>18</v>
      </c>
      <c r="J16" s="124"/>
      <c r="K16" s="124"/>
      <c r="L16" s="124"/>
      <c r="M16" s="124"/>
      <c r="N16" s="89"/>
      <c r="O16" s="89"/>
      <c r="P16" s="124"/>
      <c r="Q16" s="89"/>
      <c r="R16" s="125"/>
      <c r="S16" s="126" t="s">
        <v>228</v>
      </c>
    </row>
    <row r="17" spans="1:19" ht="34" x14ac:dyDescent="0.2">
      <c r="A17" s="244"/>
      <c r="B17" s="4" t="s">
        <v>222</v>
      </c>
      <c r="C17" s="4" t="s">
        <v>32</v>
      </c>
      <c r="D17" s="4">
        <v>4</v>
      </c>
      <c r="E17" s="4">
        <v>100260789</v>
      </c>
      <c r="F17" s="4">
        <v>1</v>
      </c>
      <c r="G17" s="4">
        <v>1</v>
      </c>
      <c r="H17" s="4" t="s">
        <v>14</v>
      </c>
      <c r="I17" s="4" t="s">
        <v>16</v>
      </c>
      <c r="J17" s="124"/>
      <c r="K17" s="124"/>
      <c r="L17" s="124"/>
      <c r="M17" s="124"/>
      <c r="N17" s="89"/>
      <c r="O17" s="89"/>
      <c r="P17" s="124"/>
      <c r="Q17" s="89"/>
      <c r="R17" s="125"/>
      <c r="S17" s="126" t="s">
        <v>227</v>
      </c>
    </row>
    <row r="18" spans="1:19" x14ac:dyDescent="0.2">
      <c r="A18" s="254"/>
      <c r="B18" s="18" t="s">
        <v>222</v>
      </c>
      <c r="C18" s="18" t="s">
        <v>224</v>
      </c>
      <c r="D18" s="18">
        <v>4</v>
      </c>
      <c r="E18" s="18">
        <v>100270452</v>
      </c>
      <c r="F18" s="22">
        <v>0.83420000000000005</v>
      </c>
      <c r="G18" s="18">
        <v>1</v>
      </c>
      <c r="H18" s="18" t="s">
        <v>18</v>
      </c>
      <c r="I18" s="18" t="s">
        <v>15</v>
      </c>
      <c r="J18" s="22">
        <v>1.4382110286111112</v>
      </c>
      <c r="K18" s="22">
        <v>0.87953317079609006</v>
      </c>
      <c r="L18" s="22">
        <v>21.537457231386046</v>
      </c>
      <c r="M18" s="22">
        <v>0.14760000000000001</v>
      </c>
      <c r="N18" s="18" t="s">
        <v>161</v>
      </c>
      <c r="O18" s="18">
        <v>0</v>
      </c>
      <c r="P18" s="22">
        <v>0</v>
      </c>
      <c r="Q18" s="18">
        <v>1043</v>
      </c>
      <c r="R18" s="38">
        <v>38.292400000000001</v>
      </c>
      <c r="S18" s="17">
        <v>22652248</v>
      </c>
    </row>
    <row r="19" spans="1:19" x14ac:dyDescent="0.2">
      <c r="A19" s="243" t="s">
        <v>242</v>
      </c>
      <c r="B19" s="29" t="s">
        <v>233</v>
      </c>
      <c r="C19" s="29"/>
      <c r="D19" s="29">
        <v>9</v>
      </c>
      <c r="E19" s="29">
        <v>75517311</v>
      </c>
      <c r="F19" s="29">
        <v>1</v>
      </c>
      <c r="G19" s="29">
        <v>1</v>
      </c>
      <c r="H19" s="29" t="s">
        <v>18</v>
      </c>
      <c r="I19" s="29" t="s">
        <v>15</v>
      </c>
      <c r="J19" s="30">
        <v>0.92579726925042971</v>
      </c>
      <c r="K19" s="30">
        <v>0.61995027857849205</v>
      </c>
      <c r="L19" s="30">
        <v>7.5320153422170986</v>
      </c>
      <c r="M19" s="30">
        <v>0.70640000000000003</v>
      </c>
      <c r="N19" s="29" t="s">
        <v>201</v>
      </c>
      <c r="O19" s="29">
        <v>0</v>
      </c>
      <c r="P19" s="30">
        <v>1</v>
      </c>
      <c r="Q19" s="29">
        <v>1842</v>
      </c>
      <c r="R19" s="122">
        <v>53.587800000000001</v>
      </c>
      <c r="S19" s="31">
        <v>29190005</v>
      </c>
    </row>
    <row r="20" spans="1:19" x14ac:dyDescent="0.2">
      <c r="A20" s="244"/>
      <c r="B20" s="4" t="s">
        <v>234</v>
      </c>
      <c r="D20" s="4">
        <v>9</v>
      </c>
      <c r="E20" s="4">
        <v>75519251</v>
      </c>
      <c r="F20" s="4">
        <v>1</v>
      </c>
      <c r="G20" s="4">
        <v>1</v>
      </c>
      <c r="H20" s="4" t="s">
        <v>14</v>
      </c>
      <c r="I20" s="4" t="s">
        <v>15</v>
      </c>
      <c r="J20" s="15">
        <v>1.1330351438870729</v>
      </c>
      <c r="K20" s="15">
        <v>0.90456238926736754</v>
      </c>
      <c r="L20" s="15">
        <v>10.336164705249201</v>
      </c>
      <c r="M20" s="15">
        <v>0.27700000000000002</v>
      </c>
      <c r="N20" s="4" t="s">
        <v>202</v>
      </c>
      <c r="O20" s="4">
        <v>0</v>
      </c>
      <c r="P20" s="15">
        <v>1</v>
      </c>
      <c r="Q20" s="4">
        <v>1842</v>
      </c>
      <c r="R20" s="5">
        <v>162.232</v>
      </c>
      <c r="S20" s="23">
        <v>29190005</v>
      </c>
    </row>
    <row r="21" spans="1:19" x14ac:dyDescent="0.2">
      <c r="A21" s="244"/>
      <c r="B21" s="4" t="s">
        <v>235</v>
      </c>
      <c r="D21" s="4">
        <v>9</v>
      </c>
      <c r="E21" s="4">
        <v>75547612</v>
      </c>
      <c r="F21" s="4">
        <v>1</v>
      </c>
      <c r="G21" s="4">
        <v>1</v>
      </c>
      <c r="H21" s="4" t="s">
        <v>16</v>
      </c>
      <c r="I21" s="4" t="s">
        <v>14</v>
      </c>
      <c r="J21" s="15">
        <v>0.9712222006007456</v>
      </c>
      <c r="K21" s="15">
        <v>0.62170100572915921</v>
      </c>
      <c r="L21" s="15">
        <v>8.4249329114784928</v>
      </c>
      <c r="M21" s="15">
        <v>0.89770000000000005</v>
      </c>
      <c r="N21" s="4" t="s">
        <v>200</v>
      </c>
      <c r="O21" s="4">
        <v>0</v>
      </c>
      <c r="P21" s="15">
        <v>1</v>
      </c>
      <c r="Q21" s="4">
        <v>1043</v>
      </c>
      <c r="R21" s="5">
        <v>45.2331</v>
      </c>
      <c r="S21" s="23">
        <v>29190005</v>
      </c>
    </row>
    <row r="22" spans="1:19" x14ac:dyDescent="0.2">
      <c r="A22" s="244"/>
      <c r="B22" s="4" t="s">
        <v>236</v>
      </c>
      <c r="D22" s="4">
        <v>9</v>
      </c>
      <c r="E22" s="4">
        <v>75563557</v>
      </c>
      <c r="F22" s="4">
        <v>1</v>
      </c>
      <c r="G22" s="4">
        <v>1</v>
      </c>
      <c r="H22" s="4" t="s">
        <v>16</v>
      </c>
      <c r="I22" s="4" t="s">
        <v>14</v>
      </c>
      <c r="J22" s="15">
        <v>0.97083378940792275</v>
      </c>
      <c r="K22" s="15">
        <v>0.6407473817329451</v>
      </c>
      <c r="L22" s="15">
        <v>8.2882116924987468</v>
      </c>
      <c r="M22" s="15">
        <v>0.88900000000000001</v>
      </c>
      <c r="N22" s="4" t="s">
        <v>200</v>
      </c>
      <c r="O22" s="4">
        <v>0</v>
      </c>
      <c r="P22" s="15">
        <v>1</v>
      </c>
      <c r="Q22" s="4">
        <v>1043</v>
      </c>
      <c r="R22" s="5">
        <v>55.677999999999997</v>
      </c>
      <c r="S22" s="23">
        <v>29190005</v>
      </c>
    </row>
    <row r="23" spans="1:19" x14ac:dyDescent="0.2">
      <c r="A23" s="244"/>
      <c r="B23" s="4" t="s">
        <v>237</v>
      </c>
      <c r="D23" s="4">
        <v>9</v>
      </c>
      <c r="E23" s="4">
        <v>75544299</v>
      </c>
      <c r="F23" s="4">
        <v>1</v>
      </c>
      <c r="G23" s="4">
        <v>1</v>
      </c>
      <c r="H23" s="4" t="s">
        <v>18</v>
      </c>
      <c r="I23" s="4" t="s">
        <v>16</v>
      </c>
      <c r="J23" s="15">
        <v>0.9761880860681994</v>
      </c>
      <c r="K23" s="15">
        <v>0.80480119081246682</v>
      </c>
      <c r="L23" s="15">
        <v>7.4769776189491433</v>
      </c>
      <c r="M23" s="15">
        <v>0.80669999999999997</v>
      </c>
      <c r="N23" s="4" t="s">
        <v>36</v>
      </c>
      <c r="O23" s="4">
        <v>0</v>
      </c>
      <c r="P23" s="15">
        <v>0.56489999999999996</v>
      </c>
      <c r="Q23" s="4">
        <v>2885</v>
      </c>
      <c r="R23" s="5">
        <v>233.57300000000001</v>
      </c>
      <c r="S23" s="23">
        <v>29190005</v>
      </c>
    </row>
    <row r="24" spans="1:19" x14ac:dyDescent="0.2">
      <c r="A24" s="244"/>
      <c r="B24" s="4" t="s">
        <v>238</v>
      </c>
      <c r="D24" s="4">
        <v>9</v>
      </c>
      <c r="E24" s="4">
        <v>75524784</v>
      </c>
      <c r="F24" s="4">
        <v>1</v>
      </c>
      <c r="G24" s="4">
        <v>1</v>
      </c>
      <c r="H24" s="4" t="s">
        <v>16</v>
      </c>
      <c r="I24" s="4" t="s">
        <v>15</v>
      </c>
      <c r="J24" s="15">
        <v>1.0598209725086101</v>
      </c>
      <c r="K24" s="15">
        <v>0.67868104775201388</v>
      </c>
      <c r="L24" s="15">
        <v>10.02066144664173</v>
      </c>
      <c r="M24" s="15">
        <v>0.7984</v>
      </c>
      <c r="N24" s="4" t="s">
        <v>161</v>
      </c>
      <c r="O24" s="4">
        <v>0</v>
      </c>
      <c r="P24" s="15">
        <v>1</v>
      </c>
      <c r="Q24" s="4">
        <v>1043</v>
      </c>
      <c r="R24" s="5">
        <v>52.555100000000003</v>
      </c>
      <c r="S24" s="23">
        <v>29190005</v>
      </c>
    </row>
    <row r="25" spans="1:19" x14ac:dyDescent="0.2">
      <c r="A25" s="244"/>
      <c r="B25" s="4" t="s">
        <v>239</v>
      </c>
      <c r="D25" s="4">
        <v>9</v>
      </c>
      <c r="E25" s="4">
        <v>75554952</v>
      </c>
      <c r="F25" s="4">
        <v>1</v>
      </c>
      <c r="G25" s="4">
        <v>1</v>
      </c>
      <c r="H25" s="4" t="s">
        <v>18</v>
      </c>
      <c r="I25" s="4" t="s">
        <v>14</v>
      </c>
      <c r="J25" s="15">
        <v>1.1552306257324534</v>
      </c>
      <c r="K25" s="15">
        <v>0.7176423168549293</v>
      </c>
      <c r="L25" s="15">
        <v>12.269935800003875</v>
      </c>
      <c r="M25" s="15">
        <v>0.55249999999999999</v>
      </c>
      <c r="N25" s="4" t="s">
        <v>161</v>
      </c>
      <c r="O25" s="4">
        <v>0</v>
      </c>
      <c r="P25" s="15">
        <v>1</v>
      </c>
      <c r="Q25" s="4">
        <v>1043</v>
      </c>
      <c r="R25" s="5">
        <v>43.745800000000003</v>
      </c>
      <c r="S25" s="23">
        <v>29190005</v>
      </c>
    </row>
    <row r="26" spans="1:19" x14ac:dyDescent="0.2">
      <c r="A26" s="244"/>
      <c r="B26" s="4" t="s">
        <v>240</v>
      </c>
      <c r="D26" s="4">
        <v>9</v>
      </c>
      <c r="E26" s="4">
        <v>75514436</v>
      </c>
      <c r="F26" s="4">
        <v>1</v>
      </c>
      <c r="G26" s="4">
        <v>1</v>
      </c>
      <c r="H26" s="4" t="s">
        <v>14</v>
      </c>
      <c r="I26" s="4" t="s">
        <v>16</v>
      </c>
      <c r="J26" s="15">
        <v>0.981179362242806</v>
      </c>
      <c r="K26" s="15">
        <v>0.63513100136782019</v>
      </c>
      <c r="L26" s="15">
        <v>8.5421398984051251</v>
      </c>
      <c r="M26" s="15">
        <v>0.93169999999999997</v>
      </c>
      <c r="N26" s="4" t="s">
        <v>200</v>
      </c>
      <c r="O26" s="4">
        <v>0</v>
      </c>
      <c r="P26" s="15">
        <v>1</v>
      </c>
      <c r="Q26" s="4">
        <v>1043</v>
      </c>
      <c r="R26" s="5">
        <v>47.9788</v>
      </c>
      <c r="S26" s="23">
        <v>29190005</v>
      </c>
    </row>
    <row r="27" spans="1:19" x14ac:dyDescent="0.2">
      <c r="A27" s="254"/>
      <c r="B27" s="18" t="s">
        <v>241</v>
      </c>
      <c r="C27" s="18"/>
      <c r="D27" s="18">
        <v>9</v>
      </c>
      <c r="E27" s="18">
        <v>75545070</v>
      </c>
      <c r="F27" s="18">
        <v>1</v>
      </c>
      <c r="G27" s="18">
        <v>1</v>
      </c>
      <c r="H27" s="18" t="s">
        <v>18</v>
      </c>
      <c r="I27" s="18" t="s">
        <v>16</v>
      </c>
      <c r="J27" s="22">
        <v>0.94148204659933987</v>
      </c>
      <c r="K27" s="22">
        <v>0.79263851988976253</v>
      </c>
      <c r="L27" s="22">
        <v>6.9109341123981567</v>
      </c>
      <c r="M27" s="22">
        <v>0.4924</v>
      </c>
      <c r="N27" s="18" t="s">
        <v>36</v>
      </c>
      <c r="O27" s="18">
        <v>0</v>
      </c>
      <c r="P27" s="22">
        <v>0.64749999999999996</v>
      </c>
      <c r="Q27" s="18">
        <v>2885</v>
      </c>
      <c r="R27" s="38">
        <v>290.75299999999999</v>
      </c>
      <c r="S27" s="17">
        <v>29190005</v>
      </c>
    </row>
    <row r="28" spans="1:19" ht="34" x14ac:dyDescent="0.2">
      <c r="A28" s="243" t="s">
        <v>34</v>
      </c>
      <c r="B28" s="29" t="s">
        <v>198</v>
      </c>
      <c r="C28" s="29" t="s">
        <v>32</v>
      </c>
      <c r="D28" s="29">
        <v>10</v>
      </c>
      <c r="E28" s="29">
        <v>135339845</v>
      </c>
      <c r="F28" s="29">
        <v>1</v>
      </c>
      <c r="G28" s="29">
        <v>1</v>
      </c>
      <c r="H28" s="29" t="s">
        <v>14</v>
      </c>
      <c r="I28" s="29" t="s">
        <v>16</v>
      </c>
      <c r="J28" s="30">
        <v>0.98975286334683088</v>
      </c>
      <c r="K28" s="30">
        <v>0.38232356504060289</v>
      </c>
      <c r="L28" s="30">
        <v>11.304666580106408</v>
      </c>
      <c r="M28" s="30">
        <v>0.98309999999999997</v>
      </c>
      <c r="N28" s="29" t="s">
        <v>201</v>
      </c>
      <c r="O28" s="29">
        <v>0</v>
      </c>
      <c r="P28" s="30">
        <v>1</v>
      </c>
      <c r="Q28" s="29">
        <v>1842</v>
      </c>
      <c r="R28" s="122">
        <v>9.8068299999999997</v>
      </c>
      <c r="S28" s="127" t="s">
        <v>231</v>
      </c>
    </row>
    <row r="29" spans="1:19" x14ac:dyDescent="0.2">
      <c r="A29" s="244"/>
      <c r="B29" s="4" t="s">
        <v>199</v>
      </c>
      <c r="C29" s="4" t="s">
        <v>32</v>
      </c>
      <c r="D29" s="4">
        <v>10</v>
      </c>
      <c r="E29" s="4">
        <v>135339605</v>
      </c>
      <c r="F29" s="4">
        <v>1</v>
      </c>
      <c r="G29" s="4">
        <v>1</v>
      </c>
      <c r="H29" s="4" t="s">
        <v>15</v>
      </c>
      <c r="I29" s="4" t="s">
        <v>14</v>
      </c>
      <c r="J29" s="15">
        <v>1.018672185169575</v>
      </c>
      <c r="K29" s="15">
        <v>0.67390373815386173</v>
      </c>
      <c r="L29" s="15">
        <v>9.0920234295874884</v>
      </c>
      <c r="M29" s="15">
        <v>0.93010000000000004</v>
      </c>
      <c r="N29" s="4" t="s">
        <v>36</v>
      </c>
      <c r="O29" s="4">
        <v>22.4</v>
      </c>
      <c r="P29" s="15">
        <v>0.25629999999999997</v>
      </c>
      <c r="Q29" s="4">
        <v>2885</v>
      </c>
      <c r="R29" s="5">
        <v>55.466099999999997</v>
      </c>
      <c r="S29" s="23" t="s">
        <v>230</v>
      </c>
    </row>
    <row r="30" spans="1:19" x14ac:dyDescent="0.2">
      <c r="A30" s="254"/>
      <c r="B30" s="18" t="s">
        <v>197</v>
      </c>
      <c r="C30" s="18" t="s">
        <v>32</v>
      </c>
      <c r="D30" s="18">
        <v>10</v>
      </c>
      <c r="E30" s="18">
        <v>135348544</v>
      </c>
      <c r="F30" s="18">
        <v>1</v>
      </c>
      <c r="G30" s="18">
        <v>1</v>
      </c>
      <c r="H30" s="18" t="s">
        <v>16</v>
      </c>
      <c r="I30" s="18" t="s">
        <v>18</v>
      </c>
      <c r="J30" s="22">
        <v>1.2334313490166682</v>
      </c>
      <c r="K30" s="22">
        <v>0.85026433116515732</v>
      </c>
      <c r="L30" s="22">
        <v>13.562728025136995</v>
      </c>
      <c r="M30" s="22">
        <v>0.26910000000000001</v>
      </c>
      <c r="N30" s="18" t="s">
        <v>33</v>
      </c>
      <c r="O30" s="18">
        <v>0</v>
      </c>
      <c r="P30" s="22">
        <v>0.75229999999999997</v>
      </c>
      <c r="Q30" s="18">
        <v>2885</v>
      </c>
      <c r="R30" s="38">
        <v>63.724400000000003</v>
      </c>
      <c r="S30" s="17" t="s">
        <v>230</v>
      </c>
    </row>
    <row r="31" spans="1:19" x14ac:dyDescent="0.2">
      <c r="A31" s="131" t="s">
        <v>205</v>
      </c>
      <c r="B31" s="13" t="s">
        <v>166</v>
      </c>
      <c r="C31" s="13" t="s">
        <v>232</v>
      </c>
      <c r="D31" s="13">
        <v>12</v>
      </c>
      <c r="E31" s="13">
        <v>112241766</v>
      </c>
      <c r="F31" s="13">
        <v>1</v>
      </c>
      <c r="G31" s="13">
        <v>1</v>
      </c>
      <c r="H31" s="13" t="s">
        <v>15</v>
      </c>
      <c r="I31" s="13" t="s">
        <v>18</v>
      </c>
      <c r="J31" s="128"/>
      <c r="K31" s="128"/>
      <c r="L31" s="128"/>
      <c r="M31" s="128"/>
      <c r="N31" s="129"/>
      <c r="O31" s="129"/>
      <c r="P31" s="128"/>
      <c r="Q31" s="129"/>
      <c r="R31" s="130"/>
      <c r="S31" s="46" t="s">
        <v>243</v>
      </c>
    </row>
    <row r="32" spans="1:19" x14ac:dyDescent="0.2">
      <c r="A32" s="252" t="s">
        <v>247</v>
      </c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</row>
  </sheetData>
  <mergeCells count="6">
    <mergeCell ref="A1:S1"/>
    <mergeCell ref="A32:S32"/>
    <mergeCell ref="K2:L2"/>
    <mergeCell ref="A3:A18"/>
    <mergeCell ref="A19:A27"/>
    <mergeCell ref="A28:A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6E7D-9765-6242-A460-00F453023CE2}">
  <dimension ref="A1:AP6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I36" sqref="AI36"/>
    </sheetView>
  </sheetViews>
  <sheetFormatPr baseColWidth="10" defaultRowHeight="16" x14ac:dyDescent="0.2"/>
  <cols>
    <col min="1" max="1" width="35" style="4" customWidth="1"/>
    <col min="2" max="16384" width="10.83203125" style="4"/>
  </cols>
  <sheetData>
    <row r="1" spans="1:42" x14ac:dyDescent="0.2">
      <c r="A1" s="146" t="s">
        <v>256</v>
      </c>
    </row>
    <row r="2" spans="1:42" x14ac:dyDescent="0.2">
      <c r="A2" s="143"/>
      <c r="B2" s="255" t="s">
        <v>64</v>
      </c>
      <c r="C2" s="256"/>
      <c r="D2" s="256"/>
      <c r="E2" s="257"/>
      <c r="F2" s="255" t="s">
        <v>63</v>
      </c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7"/>
      <c r="R2" s="255" t="s">
        <v>62</v>
      </c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7"/>
      <c r="AD2" s="255" t="s">
        <v>61</v>
      </c>
      <c r="AE2" s="256"/>
      <c r="AF2" s="256"/>
      <c r="AG2" s="256"/>
      <c r="AH2" s="257"/>
      <c r="AI2" s="1"/>
      <c r="AJ2" s="1"/>
      <c r="AK2" s="1"/>
      <c r="AL2" s="1"/>
      <c r="AM2" s="1"/>
      <c r="AN2" s="1"/>
      <c r="AO2" s="1"/>
      <c r="AP2" s="1"/>
    </row>
    <row r="3" spans="1:42" x14ac:dyDescent="0.2">
      <c r="A3" s="1"/>
      <c r="B3" s="258" t="s">
        <v>60</v>
      </c>
      <c r="C3" s="259"/>
      <c r="D3" s="260" t="s">
        <v>59</v>
      </c>
      <c r="E3" s="259"/>
      <c r="F3" s="261" t="s">
        <v>60</v>
      </c>
      <c r="G3" s="262"/>
      <c r="H3" s="261" t="s">
        <v>59</v>
      </c>
      <c r="I3" s="262"/>
      <c r="J3" s="261" t="s">
        <v>58</v>
      </c>
      <c r="K3" s="262"/>
      <c r="L3" s="261" t="s">
        <v>57</v>
      </c>
      <c r="M3" s="262"/>
      <c r="N3" s="261" t="s">
        <v>56</v>
      </c>
      <c r="O3" s="262"/>
      <c r="P3" s="260" t="s">
        <v>55</v>
      </c>
      <c r="Q3" s="259"/>
      <c r="R3" s="261" t="s">
        <v>60</v>
      </c>
      <c r="S3" s="262"/>
      <c r="T3" s="258" t="s">
        <v>59</v>
      </c>
      <c r="U3" s="259"/>
      <c r="V3" s="258" t="s">
        <v>58</v>
      </c>
      <c r="W3" s="259"/>
      <c r="X3" s="258" t="s">
        <v>57</v>
      </c>
      <c r="Y3" s="259"/>
      <c r="Z3" s="258" t="s">
        <v>56</v>
      </c>
      <c r="AA3" s="259"/>
      <c r="AB3" s="263" t="s">
        <v>55</v>
      </c>
      <c r="AC3" s="264"/>
      <c r="AD3" s="258" t="s">
        <v>56</v>
      </c>
      <c r="AE3" s="259"/>
      <c r="AF3" s="263" t="s">
        <v>55</v>
      </c>
      <c r="AG3" s="264"/>
      <c r="AH3" s="80" t="s">
        <v>155</v>
      </c>
      <c r="AI3" s="1"/>
      <c r="AJ3" s="1"/>
      <c r="AK3" s="1"/>
      <c r="AL3" s="1"/>
      <c r="AM3" s="1"/>
      <c r="AN3" s="1"/>
      <c r="AO3" s="1"/>
      <c r="AP3" s="1"/>
    </row>
    <row r="4" spans="1:42" x14ac:dyDescent="0.2">
      <c r="A4" s="138" t="s">
        <v>254</v>
      </c>
      <c r="B4" s="78" t="s">
        <v>53</v>
      </c>
      <c r="C4" s="140" t="s">
        <v>52</v>
      </c>
      <c r="D4" s="140" t="s">
        <v>53</v>
      </c>
      <c r="E4" s="140" t="s">
        <v>52</v>
      </c>
      <c r="F4" s="139" t="s">
        <v>53</v>
      </c>
      <c r="G4" s="78" t="s">
        <v>52</v>
      </c>
      <c r="H4" s="77" t="s">
        <v>53</v>
      </c>
      <c r="I4" s="78" t="s">
        <v>52</v>
      </c>
      <c r="J4" s="77"/>
      <c r="K4" s="78"/>
      <c r="L4" s="77"/>
      <c r="M4" s="78"/>
      <c r="N4" s="77" t="s">
        <v>53</v>
      </c>
      <c r="O4" s="78" t="s">
        <v>52</v>
      </c>
      <c r="P4" s="140" t="s">
        <v>53</v>
      </c>
      <c r="Q4" s="140" t="s">
        <v>52</v>
      </c>
      <c r="R4" s="139" t="s">
        <v>53</v>
      </c>
      <c r="S4" s="78" t="s">
        <v>52</v>
      </c>
      <c r="T4" s="78" t="s">
        <v>53</v>
      </c>
      <c r="U4" s="140" t="s">
        <v>52</v>
      </c>
      <c r="V4" s="139" t="s">
        <v>53</v>
      </c>
      <c r="W4" s="78" t="s">
        <v>52</v>
      </c>
      <c r="X4" s="139" t="s">
        <v>53</v>
      </c>
      <c r="Y4" s="78" t="s">
        <v>52</v>
      </c>
      <c r="Z4" s="78" t="s">
        <v>53</v>
      </c>
      <c r="AA4" s="140" t="s">
        <v>52</v>
      </c>
      <c r="AB4" s="78" t="s">
        <v>53</v>
      </c>
      <c r="AC4" s="140" t="s">
        <v>52</v>
      </c>
      <c r="AD4" s="78" t="s">
        <v>53</v>
      </c>
      <c r="AE4" s="140" t="s">
        <v>52</v>
      </c>
      <c r="AF4" s="78" t="s">
        <v>53</v>
      </c>
      <c r="AG4" s="140" t="s">
        <v>52</v>
      </c>
      <c r="AH4" s="78"/>
      <c r="AI4" s="1"/>
      <c r="AJ4" s="1"/>
      <c r="AK4" s="1"/>
      <c r="AL4" s="1"/>
      <c r="AM4" s="1"/>
      <c r="AN4" s="1"/>
      <c r="AO4" s="1"/>
      <c r="AP4" s="1"/>
    </row>
    <row r="5" spans="1:42" x14ac:dyDescent="0.2">
      <c r="A5" s="1" t="s">
        <v>255</v>
      </c>
      <c r="B5" s="94">
        <v>173</v>
      </c>
      <c r="C5" s="75">
        <f>B5/B7</f>
        <v>0.7119341563786008</v>
      </c>
      <c r="D5" s="143">
        <v>212</v>
      </c>
      <c r="E5" s="75">
        <f>D5/D7</f>
        <v>0.8582995951417004</v>
      </c>
      <c r="F5" s="96">
        <v>77</v>
      </c>
      <c r="G5" s="75">
        <f>F5/F7</f>
        <v>0.71296296296296291</v>
      </c>
      <c r="H5" s="96">
        <v>112</v>
      </c>
      <c r="I5" s="75">
        <f>H5/H7</f>
        <v>0.75167785234899331</v>
      </c>
      <c r="J5" s="96">
        <v>37</v>
      </c>
      <c r="K5" s="75">
        <f>J5/J7</f>
        <v>0.77083333333333337</v>
      </c>
      <c r="L5" s="96">
        <v>27</v>
      </c>
      <c r="M5" s="75">
        <f>L5/L7</f>
        <v>0.6</v>
      </c>
      <c r="N5" s="96">
        <f>SUM(J5+F5)</f>
        <v>114</v>
      </c>
      <c r="O5" s="75">
        <f>N5/N7</f>
        <v>0.73076923076923073</v>
      </c>
      <c r="P5" s="143">
        <f>SUM(L5+H5)</f>
        <v>139</v>
      </c>
      <c r="Q5" s="75">
        <f>P5/P7</f>
        <v>0.71649484536082475</v>
      </c>
      <c r="R5" s="96">
        <v>220</v>
      </c>
      <c r="S5" s="75">
        <f>R5/R7</f>
        <v>0.89430894308943087</v>
      </c>
      <c r="T5" s="80">
        <v>746</v>
      </c>
      <c r="U5" s="75">
        <f>T5/T7</f>
        <v>0.87353629976580793</v>
      </c>
      <c r="V5" s="96">
        <v>58</v>
      </c>
      <c r="W5" s="75">
        <f>V5/V7</f>
        <v>0.82857142857142863</v>
      </c>
      <c r="X5" s="80">
        <v>779</v>
      </c>
      <c r="Y5" s="75">
        <f>X5/X7</f>
        <v>0.88623435722411836</v>
      </c>
      <c r="Z5" s="80">
        <f>SUM(V5+R5)</f>
        <v>278</v>
      </c>
      <c r="AA5" s="75">
        <f>Z5/Z7</f>
        <v>0.879746835443038</v>
      </c>
      <c r="AB5" s="80">
        <f>SUM(X5+T5)</f>
        <v>1525</v>
      </c>
      <c r="AC5" s="75">
        <f>AB5/AB7</f>
        <v>0.8799769186381996</v>
      </c>
      <c r="AD5" s="94">
        <f>SUM(Z5+N5+B5)</f>
        <v>565</v>
      </c>
      <c r="AE5" s="75">
        <f>AD5/AD7</f>
        <v>0.79020979020979021</v>
      </c>
      <c r="AF5" s="80">
        <f>SUM(AB5+P5+D5)</f>
        <v>1876</v>
      </c>
      <c r="AG5" s="75">
        <f>AF5/AF7</f>
        <v>0.86292548298068072</v>
      </c>
      <c r="AH5" s="94">
        <f>SUM(AF5+AD5)</f>
        <v>2441</v>
      </c>
      <c r="AI5" s="1"/>
      <c r="AJ5" s="1"/>
      <c r="AK5" s="1"/>
      <c r="AL5" s="1"/>
      <c r="AM5" s="1"/>
      <c r="AN5" s="1"/>
      <c r="AO5" s="1"/>
      <c r="AP5" s="1"/>
    </row>
    <row r="6" spans="1:42" x14ac:dyDescent="0.2">
      <c r="A6" s="1" t="s">
        <v>158</v>
      </c>
      <c r="B6" s="94">
        <v>70</v>
      </c>
      <c r="C6" s="75">
        <f>B6/B7</f>
        <v>0.2880658436213992</v>
      </c>
      <c r="D6" s="143">
        <v>35</v>
      </c>
      <c r="E6" s="75">
        <f>D6/D7</f>
        <v>0.1417004048582996</v>
      </c>
      <c r="F6" s="80">
        <v>31</v>
      </c>
      <c r="G6" s="75">
        <f>F6/F7</f>
        <v>0.28703703703703703</v>
      </c>
      <c r="H6" s="80">
        <v>37</v>
      </c>
      <c r="I6" s="75">
        <f>H6/H7</f>
        <v>0.24832214765100671</v>
      </c>
      <c r="J6" s="80">
        <v>11</v>
      </c>
      <c r="K6" s="75">
        <f>J6/J7</f>
        <v>0.22916666666666666</v>
      </c>
      <c r="L6" s="80">
        <v>18</v>
      </c>
      <c r="M6" s="75">
        <f>L6/L7</f>
        <v>0.4</v>
      </c>
      <c r="N6" s="80">
        <f>SUM(J6+F6)</f>
        <v>42</v>
      </c>
      <c r="O6" s="75">
        <f>N6/N7</f>
        <v>0.26923076923076922</v>
      </c>
      <c r="P6" s="143">
        <f>SUM(L6+H6)</f>
        <v>55</v>
      </c>
      <c r="Q6" s="75">
        <f>P6/P7</f>
        <v>0.28350515463917525</v>
      </c>
      <c r="R6" s="80">
        <v>26</v>
      </c>
      <c r="S6" s="75">
        <f>R6/R7</f>
        <v>0.10569105691056911</v>
      </c>
      <c r="T6" s="80">
        <v>108</v>
      </c>
      <c r="U6" s="75">
        <f>T6/T7</f>
        <v>0.12646370023419204</v>
      </c>
      <c r="V6" s="80">
        <v>12</v>
      </c>
      <c r="W6" s="75">
        <f>V6/V7</f>
        <v>0.17142857142857143</v>
      </c>
      <c r="X6" s="80">
        <v>100</v>
      </c>
      <c r="Y6" s="75">
        <f>X6/X7</f>
        <v>0.11376564277588168</v>
      </c>
      <c r="Z6" s="80">
        <f>SUM(V6+R6)</f>
        <v>38</v>
      </c>
      <c r="AA6" s="75">
        <f>Z6/Z7</f>
        <v>0.12025316455696203</v>
      </c>
      <c r="AB6" s="80">
        <f>SUM(X6+T6)</f>
        <v>208</v>
      </c>
      <c r="AC6" s="75">
        <f>AB6/AB7</f>
        <v>0.12002308136180034</v>
      </c>
      <c r="AD6" s="94">
        <f>SUM(Z6+N6+B6)</f>
        <v>150</v>
      </c>
      <c r="AE6" s="75">
        <f>AD6/AD7</f>
        <v>0.20979020979020979</v>
      </c>
      <c r="AF6" s="80">
        <f>SUM(AB6+P6+D6)</f>
        <v>298</v>
      </c>
      <c r="AG6" s="75">
        <f>AF6/AF7</f>
        <v>0.13707451701931922</v>
      </c>
      <c r="AH6" s="94">
        <f>SUM(AF6+AD6)</f>
        <v>448</v>
      </c>
      <c r="AI6" s="1"/>
      <c r="AJ6" s="1"/>
      <c r="AK6" s="1"/>
      <c r="AL6" s="1"/>
      <c r="AM6" s="1"/>
      <c r="AN6" s="1"/>
      <c r="AO6" s="1"/>
      <c r="AP6" s="1"/>
    </row>
    <row r="7" spans="1:42" x14ac:dyDescent="0.2">
      <c r="A7" s="1" t="s">
        <v>61</v>
      </c>
      <c r="B7" s="94">
        <f>SUM(B5:B6)</f>
        <v>243</v>
      </c>
      <c r="C7" s="75"/>
      <c r="D7" s="100">
        <f>SUM(D5:D6)</f>
        <v>247</v>
      </c>
      <c r="E7" s="75"/>
      <c r="F7" s="94">
        <f>SUM(F5:F6)</f>
        <v>108</v>
      </c>
      <c r="G7" s="79"/>
      <c r="H7" s="94">
        <f>SUM(H5:H6)</f>
        <v>149</v>
      </c>
      <c r="I7" s="79"/>
      <c r="J7" s="94">
        <f>SUM(J5:J6)</f>
        <v>48</v>
      </c>
      <c r="K7" s="79"/>
      <c r="L7" s="94">
        <f>SUM(L5:L6)</f>
        <v>45</v>
      </c>
      <c r="M7" s="79"/>
      <c r="N7" s="94">
        <f>SUM(N5:N6)</f>
        <v>156</v>
      </c>
      <c r="O7" s="79"/>
      <c r="P7" s="94">
        <f>SUM(P5:P6)</f>
        <v>194</v>
      </c>
      <c r="Q7" s="75"/>
      <c r="R7" s="94">
        <f>SUM(R5:R6)</f>
        <v>246</v>
      </c>
      <c r="S7" s="79"/>
      <c r="T7" s="94">
        <f>SUM(T5:T6)</f>
        <v>854</v>
      </c>
      <c r="U7" s="3"/>
      <c r="V7" s="94">
        <f>SUM(V5:V6)</f>
        <v>70</v>
      </c>
      <c r="W7" s="75"/>
      <c r="X7" s="94">
        <f>SUM(X5:X6)</f>
        <v>879</v>
      </c>
      <c r="Y7" s="75"/>
      <c r="Z7" s="94">
        <f>SUM(Z5:Z6)</f>
        <v>316</v>
      </c>
      <c r="AA7" s="75"/>
      <c r="AB7" s="94">
        <f>SUM(AB5:AB6)</f>
        <v>1733</v>
      </c>
      <c r="AC7" s="75"/>
      <c r="AD7" s="94">
        <f>SUM(AD5:AD6)</f>
        <v>715</v>
      </c>
      <c r="AE7" s="75"/>
      <c r="AF7" s="94">
        <f>SUM(AF5:AF6)</f>
        <v>2174</v>
      </c>
      <c r="AG7" s="75"/>
      <c r="AH7" s="94">
        <f>SUM(AF7+AD7)</f>
        <v>2889</v>
      </c>
      <c r="AI7" s="1"/>
      <c r="AJ7" s="1"/>
      <c r="AK7" s="1"/>
      <c r="AL7" s="1"/>
      <c r="AM7" s="1"/>
      <c r="AN7" s="1"/>
      <c r="AO7" s="1"/>
      <c r="AP7" s="1"/>
    </row>
    <row r="8" spans="1:42" x14ac:dyDescent="0.2">
      <c r="A8" s="138" t="s">
        <v>47</v>
      </c>
      <c r="B8" s="139"/>
      <c r="C8" s="99"/>
      <c r="D8" s="77"/>
      <c r="E8" s="98"/>
      <c r="F8" s="77"/>
      <c r="G8" s="98"/>
      <c r="H8" s="77"/>
      <c r="I8" s="98"/>
      <c r="J8" s="77"/>
      <c r="K8" s="98"/>
      <c r="L8" s="77"/>
      <c r="M8" s="98"/>
      <c r="N8" s="77"/>
      <c r="O8" s="82"/>
      <c r="P8" s="77"/>
      <c r="Q8" s="82"/>
      <c r="R8" s="77"/>
      <c r="S8" s="82"/>
      <c r="T8" s="77"/>
      <c r="U8" s="82"/>
      <c r="V8" s="77"/>
      <c r="W8" s="82"/>
      <c r="X8" s="77"/>
      <c r="Y8" s="82"/>
      <c r="Z8" s="77"/>
      <c r="AA8" s="82"/>
      <c r="AB8" s="77"/>
      <c r="AC8" s="82"/>
      <c r="AD8" s="77"/>
      <c r="AE8" s="82"/>
      <c r="AF8" s="77"/>
      <c r="AG8" s="82"/>
      <c r="AH8" s="140"/>
      <c r="AI8" s="1"/>
      <c r="AJ8" s="1"/>
      <c r="AK8" s="1"/>
      <c r="AL8" s="1"/>
      <c r="AM8" s="1"/>
      <c r="AN8" s="1"/>
      <c r="AO8" s="1"/>
      <c r="AP8" s="1"/>
    </row>
    <row r="9" spans="1:42" x14ac:dyDescent="0.2">
      <c r="A9" s="1" t="s">
        <v>46</v>
      </c>
      <c r="B9" s="94">
        <v>97</v>
      </c>
      <c r="C9" s="75">
        <f>B9/B12</f>
        <v>0.3991769547325103</v>
      </c>
      <c r="D9" s="143">
        <v>117</v>
      </c>
      <c r="E9" s="75">
        <f>D9/D12</f>
        <v>0.47368421052631576</v>
      </c>
      <c r="F9" s="96">
        <v>40</v>
      </c>
      <c r="G9" s="75">
        <f>F9/F12</f>
        <v>0.37037037037037035</v>
      </c>
      <c r="H9" s="96">
        <v>53</v>
      </c>
      <c r="I9" s="75">
        <f>H9/H12</f>
        <v>0.35570469798657717</v>
      </c>
      <c r="J9" s="96">
        <v>24</v>
      </c>
      <c r="K9" s="75">
        <f>J9/J12</f>
        <v>0.5</v>
      </c>
      <c r="L9" s="96">
        <v>19</v>
      </c>
      <c r="M9" s="75">
        <f>L9/L12</f>
        <v>0.42222222222222222</v>
      </c>
      <c r="N9" s="90">
        <f>SUM(J9+F9)</f>
        <v>64</v>
      </c>
      <c r="O9" s="75">
        <f>N9/N12</f>
        <v>0.41025641025641024</v>
      </c>
      <c r="P9" s="90">
        <f>SUM(L9+H9)</f>
        <v>72</v>
      </c>
      <c r="Q9" s="75">
        <f>P9/P12</f>
        <v>0.37113402061855671</v>
      </c>
      <c r="R9" s="96">
        <v>115</v>
      </c>
      <c r="S9" s="75">
        <f>R9/R12</f>
        <v>0.46747967479674796</v>
      </c>
      <c r="T9" s="143">
        <v>409</v>
      </c>
      <c r="U9" s="75">
        <f>T9/T12</f>
        <v>0.47892271662763464</v>
      </c>
      <c r="V9" s="80">
        <v>34</v>
      </c>
      <c r="W9" s="75">
        <f>V9/V12</f>
        <v>0.48571428571428571</v>
      </c>
      <c r="X9" s="80">
        <v>514</v>
      </c>
      <c r="Y9" s="75">
        <f>X9/X12</f>
        <v>0.58475540386803182</v>
      </c>
      <c r="Z9" s="80">
        <f>SUM(V9+R9)</f>
        <v>149</v>
      </c>
      <c r="AA9" s="75">
        <f>Z9/Z12</f>
        <v>0.47151898734177217</v>
      </c>
      <c r="AB9" s="80">
        <f>SUM(X9+T9)</f>
        <v>923</v>
      </c>
      <c r="AC9" s="75">
        <f>AB9/AB12</f>
        <v>0.53260242354298903</v>
      </c>
      <c r="AD9" s="94">
        <f>SUM(Z9+N9+B9)</f>
        <v>310</v>
      </c>
      <c r="AE9" s="75">
        <f>AD9/AD12</f>
        <v>0.43356643356643354</v>
      </c>
      <c r="AF9" s="80">
        <f>SUM(AB9+P9+D9)</f>
        <v>1112</v>
      </c>
      <c r="AG9" s="75">
        <f>AF9/AF12</f>
        <v>0.51149954001839926</v>
      </c>
      <c r="AH9" s="94">
        <f>SUM(AF9+AD9)</f>
        <v>1422</v>
      </c>
      <c r="AI9" s="1"/>
      <c r="AJ9" s="1"/>
      <c r="AK9" s="1"/>
      <c r="AL9" s="1"/>
      <c r="AM9" s="1"/>
      <c r="AN9" s="1"/>
      <c r="AO9" s="1"/>
      <c r="AP9" s="1"/>
    </row>
    <row r="10" spans="1:42" x14ac:dyDescent="0.2">
      <c r="A10" s="1" t="s">
        <v>45</v>
      </c>
      <c r="B10" s="94">
        <v>92</v>
      </c>
      <c r="C10" s="75">
        <f>B10/B12</f>
        <v>0.37860082304526749</v>
      </c>
      <c r="D10" s="143">
        <v>75</v>
      </c>
      <c r="E10" s="75">
        <f>D10/D12</f>
        <v>0.30364372469635625</v>
      </c>
      <c r="F10" s="80">
        <v>30</v>
      </c>
      <c r="G10" s="75">
        <f>F10/F12</f>
        <v>0.27777777777777779</v>
      </c>
      <c r="H10" s="80">
        <v>49</v>
      </c>
      <c r="I10" s="75">
        <f>H10/H12</f>
        <v>0.32885906040268459</v>
      </c>
      <c r="J10" s="80">
        <v>13</v>
      </c>
      <c r="K10" s="75">
        <f>J10/J12</f>
        <v>0.27083333333333331</v>
      </c>
      <c r="L10" s="80">
        <v>18</v>
      </c>
      <c r="M10" s="75">
        <f>L10/L12</f>
        <v>0.4</v>
      </c>
      <c r="N10" s="93">
        <f t="shared" ref="N10:N11" si="0">SUM(J10+F10)</f>
        <v>43</v>
      </c>
      <c r="O10" s="75">
        <f>N10/N12</f>
        <v>0.27564102564102566</v>
      </c>
      <c r="P10" s="93">
        <f t="shared" ref="P10:P11" si="1">SUM(L10+H10)</f>
        <v>67</v>
      </c>
      <c r="Q10" s="75">
        <f>P10/P12</f>
        <v>0.34536082474226804</v>
      </c>
      <c r="R10" s="80">
        <v>44</v>
      </c>
      <c r="S10" s="75">
        <f>R10/R12</f>
        <v>0.17886178861788618</v>
      </c>
      <c r="T10" s="143">
        <v>141</v>
      </c>
      <c r="U10" s="75">
        <f>T10/T12</f>
        <v>0.16510538641686182</v>
      </c>
      <c r="V10" s="80">
        <v>5</v>
      </c>
      <c r="W10" s="75">
        <f>V10/V12</f>
        <v>7.1428571428571425E-2</v>
      </c>
      <c r="X10" s="80">
        <v>122</v>
      </c>
      <c r="Y10" s="75">
        <f>X10/X12</f>
        <v>0.13879408418657566</v>
      </c>
      <c r="Z10" s="80">
        <f t="shared" ref="Z10:Z11" si="2">SUM(V10+R10)</f>
        <v>49</v>
      </c>
      <c r="AA10" s="75">
        <f>Z10/Z12</f>
        <v>0.1550632911392405</v>
      </c>
      <c r="AB10" s="80">
        <f t="shared" ref="AB10:AB11" si="3">SUM(X10+T10)</f>
        <v>263</v>
      </c>
      <c r="AC10" s="75">
        <f>AB10/AB12</f>
        <v>0.15175995383727639</v>
      </c>
      <c r="AD10" s="94">
        <f t="shared" ref="AD10:AD11" si="4">SUM(Z10+N10+B10)</f>
        <v>184</v>
      </c>
      <c r="AE10" s="75">
        <f>AD10/AD12</f>
        <v>0.25734265734265732</v>
      </c>
      <c r="AF10" s="80">
        <f t="shared" ref="AF10:AF11" si="5">SUM(AB10+P10+D10)</f>
        <v>405</v>
      </c>
      <c r="AG10" s="75">
        <f>AF10/AF12</f>
        <v>0.18629254829806807</v>
      </c>
      <c r="AH10" s="94">
        <f t="shared" ref="AH10:AH11" si="6">SUM(AF10+AD10)</f>
        <v>589</v>
      </c>
      <c r="AI10" s="1"/>
      <c r="AJ10" s="1"/>
      <c r="AK10" s="1"/>
      <c r="AL10" s="1"/>
      <c r="AM10" s="1"/>
      <c r="AN10" s="1"/>
      <c r="AO10" s="1"/>
      <c r="AP10" s="1"/>
    </row>
    <row r="11" spans="1:42" x14ac:dyDescent="0.2">
      <c r="A11" s="1" t="s">
        <v>44</v>
      </c>
      <c r="B11" s="94">
        <v>54</v>
      </c>
      <c r="C11" s="75">
        <f>B11/B12</f>
        <v>0.22222222222222221</v>
      </c>
      <c r="D11" s="143">
        <v>55</v>
      </c>
      <c r="E11" s="75">
        <f>D11/D12</f>
        <v>0.22267206477732793</v>
      </c>
      <c r="F11" s="80">
        <v>38</v>
      </c>
      <c r="G11" s="75">
        <f>F11/F12</f>
        <v>0.35185185185185186</v>
      </c>
      <c r="H11" s="80">
        <v>47</v>
      </c>
      <c r="I11" s="75">
        <f>H11/H12</f>
        <v>0.31543624161073824</v>
      </c>
      <c r="J11" s="80">
        <v>11</v>
      </c>
      <c r="K11" s="75">
        <f>J11/J12</f>
        <v>0.22916666666666666</v>
      </c>
      <c r="L11" s="80">
        <v>8</v>
      </c>
      <c r="M11" s="75">
        <f>L11/L12</f>
        <v>0.17777777777777778</v>
      </c>
      <c r="N11" s="93">
        <f t="shared" si="0"/>
        <v>49</v>
      </c>
      <c r="O11" s="75">
        <f>N11/N12</f>
        <v>0.3141025641025641</v>
      </c>
      <c r="P11" s="93">
        <f t="shared" si="1"/>
        <v>55</v>
      </c>
      <c r="Q11" s="75">
        <f>P11/P12</f>
        <v>0.28350515463917525</v>
      </c>
      <c r="R11" s="80">
        <v>87</v>
      </c>
      <c r="S11" s="75">
        <f>R11/R12</f>
        <v>0.35365853658536583</v>
      </c>
      <c r="T11" s="143">
        <v>304</v>
      </c>
      <c r="U11" s="75">
        <f>T11/T12</f>
        <v>0.35597189695550352</v>
      </c>
      <c r="V11" s="80">
        <v>31</v>
      </c>
      <c r="W11" s="75">
        <f>V11/V12</f>
        <v>0.44285714285714284</v>
      </c>
      <c r="X11" s="80">
        <v>243</v>
      </c>
      <c r="Y11" s="75">
        <f>X11/X12</f>
        <v>0.2764505119453925</v>
      </c>
      <c r="Z11" s="80">
        <f t="shared" si="2"/>
        <v>118</v>
      </c>
      <c r="AA11" s="75">
        <f>Z11/Z12</f>
        <v>0.37341772151898733</v>
      </c>
      <c r="AB11" s="80">
        <f t="shared" si="3"/>
        <v>547</v>
      </c>
      <c r="AC11" s="75">
        <f>AB11/AB12</f>
        <v>0.31563762261973455</v>
      </c>
      <c r="AD11" s="94">
        <f t="shared" si="4"/>
        <v>221</v>
      </c>
      <c r="AE11" s="75">
        <f>AD11/AD12</f>
        <v>0.30909090909090908</v>
      </c>
      <c r="AF11" s="80">
        <f t="shared" si="5"/>
        <v>657</v>
      </c>
      <c r="AG11" s="75">
        <f>AF11/AF12</f>
        <v>0.30220791168353267</v>
      </c>
      <c r="AH11" s="94">
        <f t="shared" si="6"/>
        <v>878</v>
      </c>
      <c r="AI11" s="1"/>
      <c r="AJ11" s="1"/>
      <c r="AK11" s="1"/>
      <c r="AL11" s="1"/>
      <c r="AM11" s="1"/>
      <c r="AN11" s="1"/>
      <c r="AO11" s="1"/>
      <c r="AP11" s="1"/>
    </row>
    <row r="12" spans="1:42" x14ac:dyDescent="0.2">
      <c r="A12" s="1" t="s">
        <v>61</v>
      </c>
      <c r="B12" s="94">
        <f>SUM(B9:B11)</f>
        <v>243</v>
      </c>
      <c r="C12" s="143"/>
      <c r="D12" s="100">
        <f>SUM(D9:D11)</f>
        <v>247</v>
      </c>
      <c r="E12" s="143"/>
      <c r="F12" s="94">
        <f>SUM(F9:F11)</f>
        <v>108</v>
      </c>
      <c r="G12" s="80"/>
      <c r="H12" s="94">
        <f>SUM(H9:H11)</f>
        <v>149</v>
      </c>
      <c r="I12" s="80"/>
      <c r="J12" s="94">
        <f>SUM(J9:J11)</f>
        <v>48</v>
      </c>
      <c r="K12" s="80"/>
      <c r="L12" s="94">
        <f>SUM(L9:L11)</f>
        <v>45</v>
      </c>
      <c r="M12" s="80"/>
      <c r="N12" s="94">
        <f>SUM(N9:N11)</f>
        <v>156</v>
      </c>
      <c r="P12" s="94">
        <f>SUM(P9:P11)</f>
        <v>194</v>
      </c>
      <c r="Q12" s="75"/>
      <c r="R12" s="94">
        <f>SUM(R9:R11)</f>
        <v>246</v>
      </c>
      <c r="S12" s="79"/>
      <c r="T12" s="94">
        <f>SUM(T9:T11)</f>
        <v>854</v>
      </c>
      <c r="U12" s="1"/>
      <c r="V12" s="94">
        <f>SUM(V9:V11)</f>
        <v>70</v>
      </c>
      <c r="W12" s="143"/>
      <c r="X12" s="94">
        <f>SUM(X9:X11)</f>
        <v>879</v>
      </c>
      <c r="Y12" s="143"/>
      <c r="Z12" s="94">
        <f>SUM(Z9:Z11)</f>
        <v>316</v>
      </c>
      <c r="AA12" s="75"/>
      <c r="AB12" s="94">
        <f>SUM(AB9:AB11)</f>
        <v>1733</v>
      </c>
      <c r="AC12" s="75"/>
      <c r="AD12" s="94">
        <f>SUM(AD9:AD11)</f>
        <v>715</v>
      </c>
      <c r="AE12" s="75"/>
      <c r="AF12" s="94">
        <f>SUM(AF9:AF11)</f>
        <v>2174</v>
      </c>
      <c r="AG12" s="75"/>
      <c r="AH12" s="94">
        <f>SUM(AH9:AH11)</f>
        <v>2889</v>
      </c>
      <c r="AI12" s="1"/>
      <c r="AJ12" s="1"/>
      <c r="AK12" s="1"/>
      <c r="AL12" s="1"/>
      <c r="AM12" s="1"/>
      <c r="AN12" s="1"/>
      <c r="AO12" s="1"/>
      <c r="AP12" s="1"/>
    </row>
    <row r="13" spans="1:42" x14ac:dyDescent="0.2">
      <c r="A13" s="138" t="s">
        <v>43</v>
      </c>
      <c r="B13" s="139"/>
      <c r="C13" s="140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82"/>
      <c r="P13" s="77"/>
      <c r="Q13" s="82"/>
      <c r="R13" s="77"/>
      <c r="S13" s="77"/>
      <c r="T13" s="77"/>
      <c r="U13" s="77"/>
      <c r="V13" s="77"/>
      <c r="W13" s="77"/>
      <c r="X13" s="77"/>
      <c r="Y13" s="77"/>
      <c r="Z13" s="77"/>
      <c r="AA13" s="82"/>
      <c r="AB13" s="77"/>
      <c r="AC13" s="82"/>
      <c r="AD13" s="77"/>
      <c r="AE13" s="82"/>
      <c r="AF13" s="77"/>
      <c r="AG13" s="82"/>
      <c r="AH13" s="140"/>
      <c r="AI13" s="1"/>
      <c r="AJ13" s="1"/>
      <c r="AK13" s="1"/>
      <c r="AL13" s="1"/>
      <c r="AM13" s="1"/>
      <c r="AN13" s="1"/>
      <c r="AO13" s="1"/>
      <c r="AP13" s="1"/>
    </row>
    <row r="14" spans="1:42" x14ac:dyDescent="0.2">
      <c r="A14" s="1" t="s">
        <v>42</v>
      </c>
      <c r="B14" s="94">
        <v>106</v>
      </c>
      <c r="C14" s="75">
        <f>B14/B17</f>
        <v>0.43621399176954734</v>
      </c>
      <c r="D14" s="143">
        <v>104</v>
      </c>
      <c r="E14" s="75">
        <f>D14/D17</f>
        <v>0.42105263157894735</v>
      </c>
      <c r="F14" s="95">
        <v>38</v>
      </c>
      <c r="G14" s="75">
        <f>F14/F17</f>
        <v>0.35185185185185186</v>
      </c>
      <c r="H14" s="1">
        <v>65</v>
      </c>
      <c r="I14" s="75">
        <f>H14/H17</f>
        <v>0.43624161073825501</v>
      </c>
      <c r="J14" s="1">
        <v>18</v>
      </c>
      <c r="K14" s="75">
        <f>J14/J17</f>
        <v>0.38297872340425532</v>
      </c>
      <c r="L14" s="1">
        <v>21</v>
      </c>
      <c r="M14" s="75">
        <f>L14/L17</f>
        <v>0.46666666666666667</v>
      </c>
      <c r="N14" s="90">
        <f>SUM(J14+F14)</f>
        <v>56</v>
      </c>
      <c r="O14" s="75">
        <f>N14/N17</f>
        <v>0.36129032258064514</v>
      </c>
      <c r="P14" s="90">
        <f>SUM(L14+H14)</f>
        <v>86</v>
      </c>
      <c r="Q14" s="75">
        <f>P14/P17</f>
        <v>0.44329896907216493</v>
      </c>
      <c r="R14" s="95">
        <v>93</v>
      </c>
      <c r="S14" s="75">
        <f>R14/R17</f>
        <v>0.37804878048780488</v>
      </c>
      <c r="T14" s="80">
        <v>339</v>
      </c>
      <c r="U14" s="75">
        <f>T14/T17</f>
        <v>0.39695550351288056</v>
      </c>
      <c r="V14" s="80">
        <v>24</v>
      </c>
      <c r="W14" s="75">
        <f>V14/V17</f>
        <v>0.34285714285714286</v>
      </c>
      <c r="X14" s="80">
        <v>290</v>
      </c>
      <c r="Y14" s="75">
        <f>X14/X17</f>
        <v>0.32992036405005687</v>
      </c>
      <c r="Z14" s="80">
        <f>SUM(V14+R14)</f>
        <v>117</v>
      </c>
      <c r="AA14" s="75">
        <f>Z14/Z17</f>
        <v>0.370253164556962</v>
      </c>
      <c r="AB14" s="80">
        <f>SUM(X14+T14)</f>
        <v>629</v>
      </c>
      <c r="AC14" s="75">
        <f>AB14/AB17</f>
        <v>0.36295441431044434</v>
      </c>
      <c r="AD14" s="94">
        <f>SUM(Z14+N14+B14)</f>
        <v>279</v>
      </c>
      <c r="AE14" s="75">
        <f>AD14/AD17</f>
        <v>0.3907563025210084</v>
      </c>
      <c r="AF14" s="80">
        <f>SUM(AB14+P14+D14)</f>
        <v>819</v>
      </c>
      <c r="AG14" s="75">
        <f>AF14/AF17</f>
        <v>0.37672493100275989</v>
      </c>
      <c r="AH14" s="94">
        <f>SUM(AF14+AD14)</f>
        <v>1098</v>
      </c>
      <c r="AI14" s="1"/>
      <c r="AJ14" s="1"/>
      <c r="AK14" s="1"/>
      <c r="AL14" s="1"/>
      <c r="AM14" s="1"/>
      <c r="AN14" s="1"/>
      <c r="AO14" s="1"/>
      <c r="AP14" s="1"/>
    </row>
    <row r="15" spans="1:42" x14ac:dyDescent="0.2">
      <c r="A15" s="1" t="s">
        <v>41</v>
      </c>
      <c r="B15" s="94">
        <v>95</v>
      </c>
      <c r="C15" s="75">
        <f>B15/B17</f>
        <v>0.39094650205761317</v>
      </c>
      <c r="D15" s="143">
        <v>106</v>
      </c>
      <c r="E15" s="75">
        <f>D15/D17</f>
        <v>0.4291497975708502</v>
      </c>
      <c r="F15" s="95">
        <v>47</v>
      </c>
      <c r="G15" s="75">
        <f>F15/F17</f>
        <v>0.43518518518518517</v>
      </c>
      <c r="H15" s="1">
        <v>47</v>
      </c>
      <c r="I15" s="75">
        <f>H15/H17</f>
        <v>0.31543624161073824</v>
      </c>
      <c r="J15" s="1">
        <v>16</v>
      </c>
      <c r="K15" s="75">
        <f>J15/J17</f>
        <v>0.34042553191489361</v>
      </c>
      <c r="L15" s="1">
        <v>19</v>
      </c>
      <c r="M15" s="75">
        <f>L15/L17</f>
        <v>0.42222222222222222</v>
      </c>
      <c r="N15" s="93">
        <f t="shared" ref="N15:N16" si="7">SUM(J15+F15)</f>
        <v>63</v>
      </c>
      <c r="O15" s="75">
        <f>N15/N17</f>
        <v>0.40645161290322579</v>
      </c>
      <c r="P15" s="93">
        <f t="shared" ref="P15:P16" si="8">SUM(L15+H15)</f>
        <v>66</v>
      </c>
      <c r="Q15" s="75">
        <f>P15/P17</f>
        <v>0.34020618556701032</v>
      </c>
      <c r="R15" s="95">
        <v>100</v>
      </c>
      <c r="S15" s="75">
        <f>R15/R17</f>
        <v>0.4065040650406504</v>
      </c>
      <c r="T15" s="80">
        <v>373</v>
      </c>
      <c r="U15" s="75">
        <f>T15/T17</f>
        <v>0.43676814988290397</v>
      </c>
      <c r="V15" s="80">
        <v>27</v>
      </c>
      <c r="W15" s="75">
        <f>V15/V17</f>
        <v>0.38571428571428573</v>
      </c>
      <c r="X15" s="80">
        <v>401</v>
      </c>
      <c r="Y15" s="75">
        <f>X15/X17</f>
        <v>0.45620022753128553</v>
      </c>
      <c r="Z15" s="80">
        <f t="shared" ref="Z15:Z16" si="9">SUM(V15+R15)</f>
        <v>127</v>
      </c>
      <c r="AA15" s="75">
        <f>Z15/Z17</f>
        <v>0.40189873417721517</v>
      </c>
      <c r="AB15" s="80">
        <f t="shared" ref="AB15:AB16" si="10">SUM(X15+T15)</f>
        <v>774</v>
      </c>
      <c r="AC15" s="75">
        <f>AB15/AB17</f>
        <v>0.44662435083669938</v>
      </c>
      <c r="AD15" s="94">
        <f t="shared" ref="AD15:AD16" si="11">SUM(Z15+N15+B15)</f>
        <v>285</v>
      </c>
      <c r="AE15" s="75">
        <f>AD15/AD17</f>
        <v>0.39915966386554624</v>
      </c>
      <c r="AF15" s="80">
        <f t="shared" ref="AF15:AF16" si="12">SUM(AB15+P15+D15)</f>
        <v>946</v>
      </c>
      <c r="AG15" s="75">
        <f>AF15/AF17</f>
        <v>0.43514259429622815</v>
      </c>
      <c r="AH15" s="94">
        <f t="shared" ref="AH15:AH16" si="13">SUM(AF15+AD15)</f>
        <v>1231</v>
      </c>
      <c r="AI15" s="1"/>
      <c r="AJ15" s="1"/>
      <c r="AK15" s="1"/>
      <c r="AL15" s="1"/>
      <c r="AM15" s="1"/>
      <c r="AN15" s="1"/>
      <c r="AO15" s="1"/>
      <c r="AP15" s="1"/>
    </row>
    <row r="16" spans="1:42" x14ac:dyDescent="0.2">
      <c r="A16" s="1" t="s">
        <v>40</v>
      </c>
      <c r="B16" s="94">
        <v>42</v>
      </c>
      <c r="C16" s="75">
        <f>B16/B17</f>
        <v>0.1728395061728395</v>
      </c>
      <c r="D16" s="143">
        <v>37</v>
      </c>
      <c r="E16" s="75">
        <f>D16/D17</f>
        <v>0.14979757085020243</v>
      </c>
      <c r="F16" s="95">
        <v>23</v>
      </c>
      <c r="G16" s="75">
        <f>F16/F17</f>
        <v>0.21296296296296297</v>
      </c>
      <c r="H16" s="1">
        <v>37</v>
      </c>
      <c r="I16" s="75">
        <f>H16/H17</f>
        <v>0.24832214765100671</v>
      </c>
      <c r="J16" s="1">
        <v>13</v>
      </c>
      <c r="K16" s="75">
        <f>J16/J17</f>
        <v>0.27659574468085107</v>
      </c>
      <c r="L16" s="1">
        <v>5</v>
      </c>
      <c r="M16" s="75">
        <f>L16/L17</f>
        <v>0.1111111111111111</v>
      </c>
      <c r="N16" s="93">
        <f t="shared" si="7"/>
        <v>36</v>
      </c>
      <c r="O16" s="75">
        <f>N16/N17</f>
        <v>0.23225806451612904</v>
      </c>
      <c r="P16" s="93">
        <f t="shared" si="8"/>
        <v>42</v>
      </c>
      <c r="Q16" s="75">
        <f>P16/P17</f>
        <v>0.21649484536082475</v>
      </c>
      <c r="R16" s="95">
        <v>53</v>
      </c>
      <c r="S16" s="75">
        <f>R16/R17</f>
        <v>0.21544715447154472</v>
      </c>
      <c r="T16" s="80">
        <v>142</v>
      </c>
      <c r="U16" s="75">
        <f>T16/T17</f>
        <v>0.16627634660421545</v>
      </c>
      <c r="V16" s="80">
        <v>19</v>
      </c>
      <c r="W16" s="75">
        <f>V16/V17</f>
        <v>0.27142857142857141</v>
      </c>
      <c r="X16" s="80">
        <v>188</v>
      </c>
      <c r="Y16" s="75">
        <f>X16/X17</f>
        <v>0.21387940841865757</v>
      </c>
      <c r="Z16" s="80">
        <f t="shared" si="9"/>
        <v>72</v>
      </c>
      <c r="AA16" s="75">
        <f>Z16/Z17</f>
        <v>0.22784810126582278</v>
      </c>
      <c r="AB16" s="80">
        <f t="shared" si="10"/>
        <v>330</v>
      </c>
      <c r="AC16" s="75">
        <f>AB16/AB17</f>
        <v>0.19042123485285631</v>
      </c>
      <c r="AD16" s="94">
        <f t="shared" si="11"/>
        <v>150</v>
      </c>
      <c r="AE16" s="75">
        <f>AD16/AD17</f>
        <v>0.21008403361344538</v>
      </c>
      <c r="AF16" s="80">
        <f t="shared" si="12"/>
        <v>409</v>
      </c>
      <c r="AG16" s="75">
        <f>AF16/AF17</f>
        <v>0.18813247470101196</v>
      </c>
      <c r="AH16" s="94">
        <f t="shared" si="13"/>
        <v>559</v>
      </c>
      <c r="AI16" s="1"/>
      <c r="AJ16" s="1"/>
      <c r="AK16" s="1"/>
      <c r="AL16" s="1"/>
      <c r="AM16" s="1"/>
      <c r="AN16" s="1"/>
      <c r="AO16" s="1"/>
      <c r="AP16" s="1"/>
    </row>
    <row r="17" spans="1:42" x14ac:dyDescent="0.2">
      <c r="A17" s="1" t="s">
        <v>157</v>
      </c>
      <c r="B17" s="94">
        <f>SUM(B14:B16)</f>
        <v>243</v>
      </c>
      <c r="C17" s="143"/>
      <c r="D17" s="100">
        <f>SUM(D14:D16)</f>
        <v>247</v>
      </c>
      <c r="E17" s="143"/>
      <c r="F17" s="94">
        <f>SUM(F14:F16)</f>
        <v>108</v>
      </c>
      <c r="G17" s="80"/>
      <c r="H17" s="94">
        <f>SUM(H14:H16)</f>
        <v>149</v>
      </c>
      <c r="I17" s="80"/>
      <c r="J17" s="94">
        <f>SUM(J14:J16)</f>
        <v>47</v>
      </c>
      <c r="K17" s="80"/>
      <c r="L17" s="94">
        <f>SUM(L14:L16)</f>
        <v>45</v>
      </c>
      <c r="M17" s="80"/>
      <c r="N17" s="94">
        <f>SUM(N14:N16)</f>
        <v>155</v>
      </c>
      <c r="P17" s="94">
        <f>SUM(P14:P16)</f>
        <v>194</v>
      </c>
      <c r="Q17" s="75"/>
      <c r="R17" s="94">
        <f>SUM(R14:R16)</f>
        <v>246</v>
      </c>
      <c r="S17" s="80"/>
      <c r="T17" s="94">
        <f>SUM(T14:T16)</f>
        <v>854</v>
      </c>
      <c r="U17" s="1"/>
      <c r="V17" s="94">
        <f>SUM(V14:V16)</f>
        <v>70</v>
      </c>
      <c r="W17" s="143"/>
      <c r="X17" s="94">
        <f>SUM(X14:X16)</f>
        <v>879</v>
      </c>
      <c r="Y17" s="143"/>
      <c r="Z17" s="94">
        <f>SUM(Z14:Z16)</f>
        <v>316</v>
      </c>
      <c r="AA17" s="75"/>
      <c r="AB17" s="94">
        <f>SUM(AB14:AB16)</f>
        <v>1733</v>
      </c>
      <c r="AC17" s="75"/>
      <c r="AD17" s="94">
        <f>SUM(AD14:AD16)</f>
        <v>714</v>
      </c>
      <c r="AE17" s="75"/>
      <c r="AF17" s="94">
        <f>SUM(AF14:AF16)</f>
        <v>2174</v>
      </c>
      <c r="AG17" s="75"/>
      <c r="AH17" s="94">
        <f>SUM(AH14:AH16)</f>
        <v>2888</v>
      </c>
      <c r="AI17" s="1"/>
      <c r="AJ17" s="1"/>
      <c r="AK17" s="1"/>
      <c r="AL17" s="1"/>
      <c r="AM17" s="1"/>
      <c r="AN17" s="1"/>
      <c r="AO17" s="1"/>
      <c r="AP17" s="1"/>
    </row>
    <row r="18" spans="1:42" x14ac:dyDescent="0.2">
      <c r="A18" s="138" t="s">
        <v>39</v>
      </c>
      <c r="B18" s="139"/>
      <c r="C18" s="140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82"/>
      <c r="P18" s="77"/>
      <c r="Q18" s="82"/>
      <c r="R18" s="77"/>
      <c r="S18" s="77"/>
      <c r="T18" s="77"/>
      <c r="U18" s="77"/>
      <c r="V18" s="77"/>
      <c r="W18" s="77"/>
      <c r="X18" s="77"/>
      <c r="Y18" s="77"/>
      <c r="Z18" s="77"/>
      <c r="AA18" s="82"/>
      <c r="AB18" s="77"/>
      <c r="AC18" s="82"/>
      <c r="AD18" s="77"/>
      <c r="AE18" s="82"/>
      <c r="AF18" s="77"/>
      <c r="AG18" s="82"/>
      <c r="AH18" s="140"/>
      <c r="AI18" s="1"/>
      <c r="AJ18" s="1"/>
      <c r="AK18" s="1"/>
      <c r="AL18" s="1"/>
      <c r="AM18" s="1"/>
      <c r="AN18" s="1"/>
      <c r="AO18" s="1"/>
      <c r="AP18" s="1"/>
    </row>
    <row r="19" spans="1:42" x14ac:dyDescent="0.2">
      <c r="A19" s="1" t="s">
        <v>38</v>
      </c>
      <c r="B19" s="94">
        <v>110</v>
      </c>
      <c r="C19" s="75">
        <f>B19/B21</f>
        <v>0.51886792452830188</v>
      </c>
      <c r="D19" s="143">
        <v>130</v>
      </c>
      <c r="E19" s="75">
        <f>D19/D21</f>
        <v>0.59090909090909094</v>
      </c>
      <c r="F19" s="96">
        <v>59</v>
      </c>
      <c r="G19" s="75">
        <f>F19/F21</f>
        <v>0.55660377358490565</v>
      </c>
      <c r="H19" s="96">
        <v>69</v>
      </c>
      <c r="I19" s="75">
        <f>H19/H21</f>
        <v>0.4825174825174825</v>
      </c>
      <c r="J19" s="96">
        <v>25</v>
      </c>
      <c r="K19" s="75">
        <f>J19/J21</f>
        <v>0.55555555555555558</v>
      </c>
      <c r="L19" s="96">
        <v>23</v>
      </c>
      <c r="M19" s="75">
        <f>L19/L21</f>
        <v>0.53488372093023251</v>
      </c>
      <c r="N19" s="90">
        <f>SUM(J19+F19)</f>
        <v>84</v>
      </c>
      <c r="O19" s="75">
        <f>N19/N21</f>
        <v>0.55629139072847678</v>
      </c>
      <c r="P19" s="90">
        <f>SUM(L19+H19)</f>
        <v>92</v>
      </c>
      <c r="Q19" s="75">
        <f>P19/P21</f>
        <v>0.4946236559139785</v>
      </c>
      <c r="R19" s="96">
        <v>96</v>
      </c>
      <c r="S19" s="75">
        <f>R19/R21</f>
        <v>0.43049327354260092</v>
      </c>
      <c r="T19" s="80">
        <v>348</v>
      </c>
      <c r="U19" s="75">
        <f>T19/T21</f>
        <v>0.44274809160305345</v>
      </c>
      <c r="V19" s="80">
        <v>24</v>
      </c>
      <c r="W19" s="75">
        <f>V19/V21</f>
        <v>0.38709677419354838</v>
      </c>
      <c r="X19" s="80">
        <v>489</v>
      </c>
      <c r="Y19" s="75">
        <f>X19/X21</f>
        <v>0.60594795539033453</v>
      </c>
      <c r="Z19" s="80">
        <f>SUM(V19+R19)</f>
        <v>120</v>
      </c>
      <c r="AA19" s="75">
        <f>Z19/Z21</f>
        <v>0.42105263157894735</v>
      </c>
      <c r="AB19" s="80">
        <f>SUM(X19+T19)</f>
        <v>837</v>
      </c>
      <c r="AC19" s="75">
        <f>AB19/AB21</f>
        <v>0.52542372881355937</v>
      </c>
      <c r="AD19" s="94">
        <f>SUM(Z19+N19+B19)</f>
        <v>314</v>
      </c>
      <c r="AE19" s="75">
        <f>AD19/AD21</f>
        <v>0.48456790123456789</v>
      </c>
      <c r="AF19" s="80">
        <f>SUM(AB19+P19+D19)</f>
        <v>1059</v>
      </c>
      <c r="AG19" s="75">
        <f>AF19/AF21</f>
        <v>0.52976488244122066</v>
      </c>
      <c r="AH19" s="94">
        <f>SUM(AF19+AD19)</f>
        <v>1373</v>
      </c>
      <c r="AI19" s="1"/>
      <c r="AJ19" s="1"/>
      <c r="AK19" s="1"/>
      <c r="AL19" s="1"/>
      <c r="AM19" s="1"/>
      <c r="AN19" s="1"/>
      <c r="AO19" s="1"/>
      <c r="AP19" s="1"/>
    </row>
    <row r="20" spans="1:42" x14ac:dyDescent="0.2">
      <c r="A20" s="1" t="s">
        <v>37</v>
      </c>
      <c r="B20" s="94">
        <v>102</v>
      </c>
      <c r="C20" s="75">
        <f>B20/B21</f>
        <v>0.48113207547169812</v>
      </c>
      <c r="D20" s="143">
        <v>90</v>
      </c>
      <c r="E20" s="75">
        <f>D20/D21</f>
        <v>0.40909090909090912</v>
      </c>
      <c r="F20" s="80">
        <v>47</v>
      </c>
      <c r="G20" s="75">
        <f>F20/F21</f>
        <v>0.44339622641509435</v>
      </c>
      <c r="H20" s="80">
        <v>74</v>
      </c>
      <c r="I20" s="75">
        <f>H20/H21</f>
        <v>0.5174825174825175</v>
      </c>
      <c r="J20" s="80">
        <v>20</v>
      </c>
      <c r="K20" s="75">
        <f>J20/J21</f>
        <v>0.44444444444444442</v>
      </c>
      <c r="L20" s="80">
        <v>20</v>
      </c>
      <c r="M20" s="75">
        <f>L20/L21</f>
        <v>0.46511627906976744</v>
      </c>
      <c r="N20" s="93">
        <f t="shared" ref="N20" si="14">SUM(J20+F20)</f>
        <v>67</v>
      </c>
      <c r="O20" s="75">
        <f>N20/N21</f>
        <v>0.44370860927152317</v>
      </c>
      <c r="P20" s="93">
        <f t="shared" ref="P20" si="15">SUM(L20+H20)</f>
        <v>94</v>
      </c>
      <c r="Q20" s="75">
        <f>P20/P21</f>
        <v>0.5053763440860215</v>
      </c>
      <c r="R20" s="143">
        <v>127</v>
      </c>
      <c r="S20" s="75">
        <f>R20/R21</f>
        <v>0.56950672645739908</v>
      </c>
      <c r="T20" s="143">
        <v>438</v>
      </c>
      <c r="U20" s="75">
        <f>T20/T21</f>
        <v>0.5572519083969466</v>
      </c>
      <c r="V20" s="80">
        <v>38</v>
      </c>
      <c r="W20" s="75">
        <f>V20/V21</f>
        <v>0.61290322580645162</v>
      </c>
      <c r="X20" s="143">
        <v>318</v>
      </c>
      <c r="Y20" s="75">
        <f>X20/X21</f>
        <v>0.39405204460966542</v>
      </c>
      <c r="Z20" s="80">
        <f t="shared" ref="Z20" si="16">SUM(V20+R20)</f>
        <v>165</v>
      </c>
      <c r="AA20" s="75">
        <f>Z20/Z21</f>
        <v>0.57894736842105265</v>
      </c>
      <c r="AB20" s="80">
        <f t="shared" ref="AB20" si="17">SUM(X20+T20)</f>
        <v>756</v>
      </c>
      <c r="AC20" s="75">
        <f>AB20/AB21</f>
        <v>0.47457627118644069</v>
      </c>
      <c r="AD20" s="94">
        <f t="shared" ref="AD20" si="18">SUM(Z20+N20+B20)</f>
        <v>334</v>
      </c>
      <c r="AE20" s="75">
        <f>AD20/AD21</f>
        <v>0.51543209876543206</v>
      </c>
      <c r="AF20" s="80">
        <f t="shared" ref="AF20" si="19">SUM(AB20+P20+D20)</f>
        <v>940</v>
      </c>
      <c r="AG20" s="75">
        <f>AF20/AF21</f>
        <v>0.47023511755877939</v>
      </c>
      <c r="AH20" s="94">
        <f t="shared" ref="AH20" si="20">SUM(AF20+AD20)</f>
        <v>1274</v>
      </c>
      <c r="AI20" s="1"/>
      <c r="AJ20" s="1"/>
      <c r="AK20" s="1"/>
      <c r="AL20" s="1"/>
      <c r="AM20" s="1"/>
      <c r="AN20" s="1"/>
      <c r="AO20" s="1"/>
      <c r="AP20" s="1"/>
    </row>
    <row r="21" spans="1:42" x14ac:dyDescent="0.2">
      <c r="A21" s="76" t="s">
        <v>61</v>
      </c>
      <c r="B21" s="101">
        <f>SUM(B19:B20)</f>
        <v>212</v>
      </c>
      <c r="C21" s="83"/>
      <c r="D21" s="110">
        <f>SUM(D19:D20)</f>
        <v>220</v>
      </c>
      <c r="E21" s="83"/>
      <c r="F21" s="101">
        <f>SUM(F19:F20)</f>
        <v>106</v>
      </c>
      <c r="G21" s="81"/>
      <c r="H21" s="101">
        <f>SUM(H19:H20)</f>
        <v>143</v>
      </c>
      <c r="I21" s="81"/>
      <c r="J21" s="101">
        <f>SUM(J19:J20)</f>
        <v>45</v>
      </c>
      <c r="K21" s="84"/>
      <c r="L21" s="101">
        <f>SUM(L19:L20)</f>
        <v>43</v>
      </c>
      <c r="M21" s="84"/>
      <c r="N21" s="101">
        <f>SUM(N19:N20)</f>
        <v>151</v>
      </c>
      <c r="O21" s="81"/>
      <c r="P21" s="101">
        <f>SUM(P19:P20)</f>
        <v>186</v>
      </c>
      <c r="Q21" s="83"/>
      <c r="R21" s="101">
        <f>SUM(R19:R20)</f>
        <v>223</v>
      </c>
      <c r="S21" s="83"/>
      <c r="T21" s="101">
        <f>SUM(T19:T20)</f>
        <v>786</v>
      </c>
      <c r="U21" s="76"/>
      <c r="V21" s="101">
        <f>SUM(V19:V20)</f>
        <v>62</v>
      </c>
      <c r="W21" s="85"/>
      <c r="X21" s="101">
        <f>SUM(X19:X20)</f>
        <v>807</v>
      </c>
      <c r="Y21" s="84"/>
      <c r="Z21" s="101">
        <f>SUM(Z19:Z20)</f>
        <v>285</v>
      </c>
      <c r="AA21" s="83"/>
      <c r="AB21" s="101">
        <f>SUM(AB19:AB20)</f>
        <v>1593</v>
      </c>
      <c r="AC21" s="83"/>
      <c r="AD21" s="101">
        <f>SUM(AD19:AD20)</f>
        <v>648</v>
      </c>
      <c r="AE21" s="81"/>
      <c r="AF21" s="101">
        <f>SUM(AF19:AF20)</f>
        <v>1999</v>
      </c>
      <c r="AG21" s="81"/>
      <c r="AH21" s="83">
        <f>SUM(AH19:AH20)</f>
        <v>2647</v>
      </c>
      <c r="AI21" s="3"/>
      <c r="AJ21" s="1"/>
      <c r="AK21" s="3"/>
      <c r="AL21" s="1"/>
      <c r="AM21" s="3"/>
      <c r="AN21" s="1"/>
      <c r="AO21" s="3"/>
      <c r="AP21" s="1"/>
    </row>
    <row r="22" spans="1:42" x14ac:dyDescent="0.2">
      <c r="A22" s="138" t="s">
        <v>169</v>
      </c>
      <c r="B22" s="115"/>
      <c r="C22" s="140"/>
      <c r="D22" s="106"/>
      <c r="E22" s="77"/>
      <c r="F22" s="106"/>
      <c r="G22" s="77"/>
      <c r="H22" s="106"/>
      <c r="I22" s="77"/>
      <c r="J22" s="106"/>
      <c r="K22" s="82"/>
      <c r="L22" s="106"/>
      <c r="M22" s="82"/>
      <c r="N22" s="112"/>
      <c r="O22" s="77"/>
      <c r="P22" s="112"/>
      <c r="Q22" s="77"/>
      <c r="R22" s="106"/>
      <c r="S22" s="77"/>
      <c r="T22" s="106"/>
      <c r="U22" s="77"/>
      <c r="V22" s="106"/>
      <c r="W22" s="82"/>
      <c r="X22" s="106"/>
      <c r="Y22" s="82"/>
      <c r="Z22" s="106"/>
      <c r="AA22" s="77"/>
      <c r="AB22" s="106"/>
      <c r="AC22" s="77"/>
      <c r="AD22" s="106"/>
      <c r="AE22" s="77"/>
      <c r="AF22" s="106"/>
      <c r="AG22" s="77"/>
      <c r="AH22" s="140"/>
      <c r="AI22" s="3"/>
      <c r="AJ22" s="1"/>
      <c r="AK22" s="3"/>
      <c r="AL22" s="1"/>
      <c r="AM22" s="3"/>
      <c r="AN22" s="1"/>
      <c r="AO22" s="3"/>
      <c r="AP22" s="1"/>
    </row>
    <row r="23" spans="1:42" x14ac:dyDescent="0.2">
      <c r="A23" s="1" t="s">
        <v>170</v>
      </c>
      <c r="B23" s="111">
        <v>43</v>
      </c>
      <c r="C23" s="116">
        <f>B23/B27</f>
        <v>0.17695473251028807</v>
      </c>
      <c r="D23" s="109">
        <v>31</v>
      </c>
      <c r="E23" s="3">
        <f>D23/D27</f>
        <v>0.12550607287449392</v>
      </c>
      <c r="F23" s="111">
        <v>20</v>
      </c>
      <c r="G23" s="3">
        <f>F23/F27</f>
        <v>0.18518518518518517</v>
      </c>
      <c r="H23" s="111">
        <v>22</v>
      </c>
      <c r="I23" s="3">
        <f>H23/H27</f>
        <v>0.1476510067114094</v>
      </c>
      <c r="J23" s="111">
        <v>10</v>
      </c>
      <c r="K23" s="3">
        <f>J23/J27</f>
        <v>0.20833333333333334</v>
      </c>
      <c r="L23" s="111">
        <v>10</v>
      </c>
      <c r="M23" s="3">
        <f>L23/L27</f>
        <v>0.22222222222222221</v>
      </c>
      <c r="N23" s="90">
        <f>SUM(J23+F23)</f>
        <v>30</v>
      </c>
      <c r="O23" s="3">
        <f>N23/N27</f>
        <v>0.19230769230769232</v>
      </c>
      <c r="P23" s="158">
        <f>SUM(L23+H23)</f>
        <v>32</v>
      </c>
      <c r="Q23" s="75">
        <f>P23/P27</f>
        <v>0.16494845360824742</v>
      </c>
      <c r="R23" s="111">
        <v>59</v>
      </c>
      <c r="S23" s="75">
        <f>R23/R27</f>
        <v>0.23983739837398374</v>
      </c>
      <c r="T23" s="111">
        <v>196</v>
      </c>
      <c r="U23" s="75">
        <f>T23/T27</f>
        <v>0.23031727379553465</v>
      </c>
      <c r="V23" s="111">
        <v>14</v>
      </c>
      <c r="W23" s="75">
        <f>V23/V27</f>
        <v>0.2</v>
      </c>
      <c r="X23" s="111">
        <v>250</v>
      </c>
      <c r="Y23" s="75">
        <f>X23/X27</f>
        <v>0.28538812785388129</v>
      </c>
      <c r="Z23" s="80">
        <f>SUM(V23+R23)</f>
        <v>73</v>
      </c>
      <c r="AA23" s="75">
        <f>Z23/Z27</f>
        <v>0.23101265822784811</v>
      </c>
      <c r="AB23" s="80">
        <f>SUM(X23+T23)</f>
        <v>446</v>
      </c>
      <c r="AC23" s="75">
        <f>AB23/AB27</f>
        <v>0.25825130283729009</v>
      </c>
      <c r="AD23" s="94">
        <f>SUM(Z23+N23+B23)</f>
        <v>146</v>
      </c>
      <c r="AE23" s="75">
        <f>AD23/AD27</f>
        <v>0.20419580419580419</v>
      </c>
      <c r="AF23" s="80">
        <f>SUM(AB23+P23+D23)</f>
        <v>509</v>
      </c>
      <c r="AG23" s="75">
        <f>AF23/AF27</f>
        <v>0.23477859778597787</v>
      </c>
      <c r="AH23" s="94">
        <f>SUM(AF23+AD23)</f>
        <v>655</v>
      </c>
      <c r="AI23" s="3"/>
      <c r="AJ23" s="1"/>
      <c r="AK23" s="3"/>
      <c r="AL23" s="1"/>
      <c r="AM23" s="3"/>
      <c r="AN23" s="1"/>
      <c r="AO23" s="3"/>
      <c r="AP23" s="1"/>
    </row>
    <row r="24" spans="1:42" x14ac:dyDescent="0.2">
      <c r="A24" s="1">
        <v>1</v>
      </c>
      <c r="B24" s="94">
        <v>49</v>
      </c>
      <c r="C24" s="79">
        <f>B24/B27</f>
        <v>0.20164609053497942</v>
      </c>
      <c r="D24" s="100">
        <v>39</v>
      </c>
      <c r="E24" s="3">
        <f>D24/D27</f>
        <v>0.15789473684210525</v>
      </c>
      <c r="F24" s="94">
        <v>31</v>
      </c>
      <c r="G24" s="3">
        <f>F24/F27</f>
        <v>0.28703703703703703</v>
      </c>
      <c r="H24" s="94">
        <v>38</v>
      </c>
      <c r="I24" s="3">
        <f>H24/H27</f>
        <v>0.25503355704697989</v>
      </c>
      <c r="J24" s="94">
        <v>18</v>
      </c>
      <c r="K24" s="3">
        <f>J24/J27</f>
        <v>0.375</v>
      </c>
      <c r="L24" s="94">
        <v>8</v>
      </c>
      <c r="M24" s="3">
        <f>L24/L27</f>
        <v>0.17777777777777778</v>
      </c>
      <c r="N24" s="93">
        <f t="shared" ref="N24:N26" si="21">SUM(J24+F24)</f>
        <v>49</v>
      </c>
      <c r="O24" s="3">
        <f>N24/N27</f>
        <v>0.3141025641025641</v>
      </c>
      <c r="P24" s="93">
        <f t="shared" ref="P24:P26" si="22">SUM(L24+H24)</f>
        <v>46</v>
      </c>
      <c r="Q24" s="75">
        <f>P24/P27</f>
        <v>0.23711340206185566</v>
      </c>
      <c r="R24" s="94">
        <v>68</v>
      </c>
      <c r="S24" s="75">
        <f>R24/R27</f>
        <v>0.27642276422764228</v>
      </c>
      <c r="T24" s="94">
        <v>229</v>
      </c>
      <c r="U24" s="75">
        <f>T24/T27</f>
        <v>0.2690951821386604</v>
      </c>
      <c r="V24" s="94">
        <v>27</v>
      </c>
      <c r="W24" s="75">
        <f>V24/V27</f>
        <v>0.38571428571428573</v>
      </c>
      <c r="X24" s="94">
        <v>234</v>
      </c>
      <c r="Y24" s="75">
        <f>X24/X27</f>
        <v>0.26712328767123289</v>
      </c>
      <c r="Z24" s="80">
        <f t="shared" ref="Z24:Z26" si="23">SUM(V24+R24)</f>
        <v>95</v>
      </c>
      <c r="AA24" s="75">
        <f>Z24/Z27</f>
        <v>0.30063291139240506</v>
      </c>
      <c r="AB24" s="80">
        <f t="shared" ref="AB24:AB26" si="24">SUM(X24+T24)</f>
        <v>463</v>
      </c>
      <c r="AC24" s="75">
        <f>AB24/AB27</f>
        <v>0.26809496236247826</v>
      </c>
      <c r="AD24" s="94">
        <f t="shared" ref="AD24:AD26" si="25">SUM(Z24+N24+B24)</f>
        <v>193</v>
      </c>
      <c r="AE24" s="75">
        <f>AD24/AD27</f>
        <v>0.2699300699300699</v>
      </c>
      <c r="AF24" s="80">
        <f t="shared" ref="AF24:AF26" si="26">SUM(AB24+P24+D24)</f>
        <v>548</v>
      </c>
      <c r="AG24" s="75">
        <f>AF24/AF27</f>
        <v>0.25276752767527677</v>
      </c>
      <c r="AH24" s="94">
        <f t="shared" ref="AH24:AH26" si="27">SUM(AF24+AD24)</f>
        <v>741</v>
      </c>
      <c r="AI24" s="3"/>
      <c r="AJ24" s="1"/>
      <c r="AK24" s="3"/>
      <c r="AL24" s="1"/>
      <c r="AM24" s="3"/>
      <c r="AN24" s="1"/>
      <c r="AO24" s="3"/>
      <c r="AP24" s="1"/>
    </row>
    <row r="25" spans="1:42" x14ac:dyDescent="0.2">
      <c r="A25" s="97" t="s">
        <v>171</v>
      </c>
      <c r="B25" s="94">
        <v>96</v>
      </c>
      <c r="C25" s="79">
        <f>B25/B27</f>
        <v>0.39506172839506171</v>
      </c>
      <c r="D25" s="100">
        <v>121</v>
      </c>
      <c r="E25" s="3">
        <f>D25/D27</f>
        <v>0.48987854251012147</v>
      </c>
      <c r="F25" s="94">
        <v>42</v>
      </c>
      <c r="G25" s="3">
        <f>F25/F27</f>
        <v>0.3888888888888889</v>
      </c>
      <c r="H25" s="94">
        <v>69</v>
      </c>
      <c r="I25" s="3">
        <f>H25/H27</f>
        <v>0.46308724832214765</v>
      </c>
      <c r="J25" s="94">
        <v>18</v>
      </c>
      <c r="K25" s="3">
        <f>J25/J27</f>
        <v>0.375</v>
      </c>
      <c r="L25" s="94">
        <v>16</v>
      </c>
      <c r="M25" s="3">
        <f>L25/L27</f>
        <v>0.35555555555555557</v>
      </c>
      <c r="N25" s="93">
        <f t="shared" si="21"/>
        <v>60</v>
      </c>
      <c r="O25" s="3">
        <f>N25/N27</f>
        <v>0.38461538461538464</v>
      </c>
      <c r="P25" s="93">
        <f t="shared" si="22"/>
        <v>85</v>
      </c>
      <c r="Q25" s="75">
        <f>P25/P27</f>
        <v>0.43814432989690721</v>
      </c>
      <c r="R25" s="94">
        <v>101</v>
      </c>
      <c r="S25" s="75">
        <f>R25/R27</f>
        <v>0.41056910569105692</v>
      </c>
      <c r="T25" s="94">
        <v>332</v>
      </c>
      <c r="U25" s="75">
        <f>T25/T27</f>
        <v>0.39012925969447709</v>
      </c>
      <c r="V25" s="94">
        <v>25</v>
      </c>
      <c r="W25" s="75">
        <f>V25/V27</f>
        <v>0.35714285714285715</v>
      </c>
      <c r="X25" s="94">
        <v>330</v>
      </c>
      <c r="Y25" s="75">
        <f>X25/X27</f>
        <v>0.37671232876712329</v>
      </c>
      <c r="Z25" s="80">
        <f t="shared" si="23"/>
        <v>126</v>
      </c>
      <c r="AA25" s="75">
        <f>Z25/Z27</f>
        <v>0.39873417721518989</v>
      </c>
      <c r="AB25" s="80">
        <f t="shared" si="24"/>
        <v>662</v>
      </c>
      <c r="AC25" s="75">
        <f>AB25/AB27</f>
        <v>0.38332368268674</v>
      </c>
      <c r="AD25" s="94">
        <f t="shared" si="25"/>
        <v>282</v>
      </c>
      <c r="AE25" s="75">
        <f>AD25/AD27</f>
        <v>0.39440559440559442</v>
      </c>
      <c r="AF25" s="80">
        <f t="shared" si="26"/>
        <v>868</v>
      </c>
      <c r="AG25" s="75">
        <f>AF25/AF27</f>
        <v>0.40036900369003692</v>
      </c>
      <c r="AH25" s="94">
        <f t="shared" si="27"/>
        <v>1150</v>
      </c>
      <c r="AI25" s="3"/>
      <c r="AJ25" s="1"/>
      <c r="AK25" s="3"/>
      <c r="AL25" s="1"/>
      <c r="AM25" s="3"/>
      <c r="AN25" s="1"/>
      <c r="AO25" s="3"/>
      <c r="AP25" s="1"/>
    </row>
    <row r="26" spans="1:42" x14ac:dyDescent="0.2">
      <c r="A26" s="97" t="s">
        <v>172</v>
      </c>
      <c r="B26" s="94">
        <v>55</v>
      </c>
      <c r="C26" s="79">
        <f>B26/B27</f>
        <v>0.22633744855967078</v>
      </c>
      <c r="D26" s="100">
        <v>56</v>
      </c>
      <c r="E26" s="3">
        <f>D26/D27</f>
        <v>0.22672064777327935</v>
      </c>
      <c r="F26" s="94">
        <v>15</v>
      </c>
      <c r="G26" s="3">
        <f>F26/F27</f>
        <v>0.1388888888888889</v>
      </c>
      <c r="H26" s="94">
        <v>20</v>
      </c>
      <c r="I26" s="3">
        <f>H26/H27</f>
        <v>0.13422818791946309</v>
      </c>
      <c r="J26" s="94">
        <v>2</v>
      </c>
      <c r="K26" s="3">
        <f>J26/J27</f>
        <v>4.1666666666666664E-2</v>
      </c>
      <c r="L26" s="94">
        <v>11</v>
      </c>
      <c r="M26" s="3">
        <f>L26/L27</f>
        <v>0.24444444444444444</v>
      </c>
      <c r="N26" s="93">
        <f t="shared" si="21"/>
        <v>17</v>
      </c>
      <c r="O26" s="3">
        <f>N26/N27</f>
        <v>0.10897435897435898</v>
      </c>
      <c r="P26" s="93">
        <f t="shared" si="22"/>
        <v>31</v>
      </c>
      <c r="Q26" s="75">
        <f>P26/P27</f>
        <v>0.15979381443298968</v>
      </c>
      <c r="R26" s="94">
        <v>18</v>
      </c>
      <c r="S26" s="75">
        <f>R26/R27</f>
        <v>7.3170731707317069E-2</v>
      </c>
      <c r="T26" s="94">
        <v>94</v>
      </c>
      <c r="U26" s="75">
        <f>T26/T27</f>
        <v>0.11045828437132785</v>
      </c>
      <c r="V26" s="94">
        <v>4</v>
      </c>
      <c r="W26" s="75">
        <f>V26/V27</f>
        <v>5.7142857142857141E-2</v>
      </c>
      <c r="X26" s="94">
        <v>62</v>
      </c>
      <c r="Y26" s="75">
        <f>X26/X27</f>
        <v>7.0776255707762553E-2</v>
      </c>
      <c r="Z26" s="80">
        <f t="shared" si="23"/>
        <v>22</v>
      </c>
      <c r="AA26" s="75">
        <f>Z26/Z27</f>
        <v>6.9620253164556958E-2</v>
      </c>
      <c r="AB26" s="80">
        <f t="shared" si="24"/>
        <v>156</v>
      </c>
      <c r="AC26" s="75">
        <f>AB26/AB27</f>
        <v>9.0330052113491599E-2</v>
      </c>
      <c r="AD26" s="94">
        <f t="shared" si="25"/>
        <v>94</v>
      </c>
      <c r="AE26" s="75">
        <f>AD26/AD27</f>
        <v>0.13146853146853146</v>
      </c>
      <c r="AF26" s="80">
        <f t="shared" si="26"/>
        <v>243</v>
      </c>
      <c r="AG26" s="75">
        <f>AF26/AF27</f>
        <v>0.11208487084870848</v>
      </c>
      <c r="AH26" s="94">
        <f t="shared" si="27"/>
        <v>337</v>
      </c>
      <c r="AI26" s="3"/>
      <c r="AJ26" s="1"/>
      <c r="AK26" s="3"/>
      <c r="AL26" s="1"/>
      <c r="AM26" s="3"/>
      <c r="AN26" s="1"/>
      <c r="AO26" s="3"/>
      <c r="AP26" s="1"/>
    </row>
    <row r="27" spans="1:42" x14ac:dyDescent="0.2">
      <c r="A27" s="76" t="s">
        <v>61</v>
      </c>
      <c r="B27" s="101">
        <f>SUM(B23:B26)</f>
        <v>243</v>
      </c>
      <c r="C27" s="83"/>
      <c r="D27" s="110">
        <f>SUM(D23:D26)</f>
        <v>247</v>
      </c>
      <c r="E27" s="76"/>
      <c r="F27" s="101">
        <f>SUM(F23:F26)</f>
        <v>108</v>
      </c>
      <c r="G27" s="76"/>
      <c r="H27" s="101">
        <f>SUM(H23:H26)</f>
        <v>149</v>
      </c>
      <c r="I27" s="76"/>
      <c r="J27" s="101">
        <f>SUM(J23:J26)</f>
        <v>48</v>
      </c>
      <c r="K27" s="108"/>
      <c r="L27" s="101">
        <f>SUM(L23:L26)</f>
        <v>45</v>
      </c>
      <c r="M27" s="108"/>
      <c r="N27" s="101">
        <f>SUM(N23:N26)</f>
        <v>156</v>
      </c>
      <c r="O27" s="76"/>
      <c r="P27" s="101">
        <f>SUM(P23:P26)</f>
        <v>194</v>
      </c>
      <c r="Q27" s="76"/>
      <c r="R27" s="101">
        <f>SUM(R22:R26)</f>
        <v>246</v>
      </c>
      <c r="S27" s="76"/>
      <c r="T27" s="101">
        <f>SUM(T22:T26)</f>
        <v>851</v>
      </c>
      <c r="U27" s="76"/>
      <c r="V27" s="101">
        <f>SUM(V22:V26)</f>
        <v>70</v>
      </c>
      <c r="W27" s="108"/>
      <c r="X27" s="101">
        <f>SUM(X22:X26)</f>
        <v>876</v>
      </c>
      <c r="Y27" s="108"/>
      <c r="Z27" s="101">
        <f t="shared" ref="Z27:Z34" si="28">SUM(R27+V27)</f>
        <v>316</v>
      </c>
      <c r="AA27" s="76"/>
      <c r="AB27" s="101">
        <f t="shared" ref="AB27:AB34" si="29">SUM(T27+X27)</f>
        <v>1727</v>
      </c>
      <c r="AC27" s="76"/>
      <c r="AD27" s="101">
        <f t="shared" ref="AD27:AF34" si="30">SUM(B27+N27+Z27)</f>
        <v>715</v>
      </c>
      <c r="AE27" s="76"/>
      <c r="AF27" s="101">
        <f t="shared" si="30"/>
        <v>2168</v>
      </c>
      <c r="AG27" s="76"/>
      <c r="AH27" s="101">
        <f>SUM(AH23:AH26)</f>
        <v>2883</v>
      </c>
      <c r="AI27" s="3"/>
      <c r="AJ27" s="1"/>
      <c r="AK27" s="3"/>
      <c r="AL27" s="1"/>
      <c r="AM27" s="3"/>
      <c r="AN27" s="1"/>
      <c r="AO27" s="3"/>
      <c r="AP27" s="1"/>
    </row>
    <row r="28" spans="1:42" x14ac:dyDescent="0.2">
      <c r="A28" s="138" t="s">
        <v>173</v>
      </c>
      <c r="B28" s="145"/>
      <c r="C28" s="142"/>
      <c r="D28" s="13"/>
      <c r="E28" s="77"/>
      <c r="F28" s="13"/>
      <c r="G28" s="144"/>
      <c r="H28" s="13"/>
      <c r="I28" s="144"/>
      <c r="J28" s="13"/>
      <c r="K28" s="77"/>
      <c r="L28" s="13"/>
      <c r="M28" s="113"/>
      <c r="N28" s="13"/>
      <c r="O28" s="144"/>
      <c r="P28" s="13"/>
      <c r="Q28" s="144"/>
      <c r="R28" s="106"/>
      <c r="S28" s="144"/>
      <c r="T28" s="106"/>
      <c r="U28" s="144"/>
      <c r="V28" s="106"/>
      <c r="W28" s="113"/>
      <c r="X28" s="106"/>
      <c r="Y28" s="113"/>
      <c r="Z28" s="106"/>
      <c r="AA28" s="144"/>
      <c r="AB28" s="106"/>
      <c r="AC28" s="144"/>
      <c r="AD28" s="106"/>
      <c r="AE28" s="144"/>
      <c r="AF28" s="106"/>
      <c r="AG28" s="144"/>
      <c r="AH28" s="140"/>
      <c r="AI28" s="3"/>
      <c r="AJ28" s="1"/>
      <c r="AK28" s="3"/>
      <c r="AL28" s="1"/>
      <c r="AM28" s="3"/>
      <c r="AN28" s="1"/>
      <c r="AO28" s="3"/>
      <c r="AP28" s="1"/>
    </row>
    <row r="29" spans="1:42" x14ac:dyDescent="0.2">
      <c r="A29" s="141" t="s">
        <v>174</v>
      </c>
      <c r="B29" s="119">
        <v>59</v>
      </c>
      <c r="C29" s="116">
        <f>B29/B34</f>
        <v>0.24279835390946503</v>
      </c>
      <c r="D29" s="112">
        <v>50</v>
      </c>
      <c r="E29" s="116">
        <f>D29/D34</f>
        <v>0.20242914979757085</v>
      </c>
      <c r="F29" s="112">
        <v>13</v>
      </c>
      <c r="G29" s="116">
        <f>F29/F34</f>
        <v>0.12037037037037036</v>
      </c>
      <c r="H29" s="112">
        <v>20</v>
      </c>
      <c r="I29" s="116">
        <f>H29/H34</f>
        <v>0.13422818791946309</v>
      </c>
      <c r="J29" s="112">
        <v>5</v>
      </c>
      <c r="K29" s="116">
        <f>J29/J34</f>
        <v>0.10416666666666667</v>
      </c>
      <c r="L29" s="112">
        <v>6</v>
      </c>
      <c r="M29" s="116">
        <f>L29/L34</f>
        <v>0.13333333333333333</v>
      </c>
      <c r="N29" s="90">
        <f>SUM(J29+F29)</f>
        <v>18</v>
      </c>
      <c r="O29" s="116">
        <f>N29/N34</f>
        <v>0.11538461538461539</v>
      </c>
      <c r="P29" s="158">
        <f>SUM(L29+H29)</f>
        <v>26</v>
      </c>
      <c r="Q29" s="116">
        <f>P29/P34</f>
        <v>0.13402061855670103</v>
      </c>
      <c r="R29" s="112">
        <v>2</v>
      </c>
      <c r="S29" s="116">
        <f>R29/R34</f>
        <v>8.130081300813009E-3</v>
      </c>
      <c r="T29" s="112">
        <v>48</v>
      </c>
      <c r="U29" s="116">
        <f>T29/T34</f>
        <v>5.6338028169014086E-2</v>
      </c>
      <c r="V29" s="112">
        <v>0</v>
      </c>
      <c r="W29" s="116">
        <f>V29/V34</f>
        <v>0</v>
      </c>
      <c r="X29" s="112">
        <v>9</v>
      </c>
      <c r="Y29" s="116">
        <f>X29/X34</f>
        <v>1.0238907849829351E-2</v>
      </c>
      <c r="Z29" s="80">
        <f>SUM(V29+R29)</f>
        <v>2</v>
      </c>
      <c r="AA29" s="116">
        <f>Z29/Z34</f>
        <v>6.3291139240506328E-3</v>
      </c>
      <c r="AB29" s="80">
        <f>SUM(X29+T29)</f>
        <v>57</v>
      </c>
      <c r="AC29" s="116">
        <f>AB29/AB34</f>
        <v>3.292894280762565E-2</v>
      </c>
      <c r="AD29" s="94">
        <f>SUM(Z29+N29+B29)</f>
        <v>79</v>
      </c>
      <c r="AE29" s="116">
        <f>AD29/AD34</f>
        <v>0.11048951048951049</v>
      </c>
      <c r="AF29" s="94">
        <f>SUM(AB29+P29+D29)</f>
        <v>133</v>
      </c>
      <c r="AG29" s="116">
        <f>AF29/AF34</f>
        <v>6.1233885819521182E-2</v>
      </c>
      <c r="AH29" s="94">
        <f>SUM(AF29+AD29)</f>
        <v>212</v>
      </c>
      <c r="AI29" s="3"/>
      <c r="AJ29" s="1"/>
      <c r="AK29" s="3"/>
      <c r="AL29" s="1"/>
      <c r="AM29" s="3"/>
      <c r="AN29" s="1"/>
      <c r="AO29" s="3"/>
      <c r="AP29" s="1"/>
    </row>
    <row r="30" spans="1:42" x14ac:dyDescent="0.2">
      <c r="A30" s="95" t="s">
        <v>175</v>
      </c>
      <c r="B30" s="120">
        <v>71</v>
      </c>
      <c r="C30" s="79">
        <f>B30/B34</f>
        <v>0.29218106995884774</v>
      </c>
      <c r="D30" s="105">
        <v>76</v>
      </c>
      <c r="E30" s="79">
        <f>D30/D34</f>
        <v>0.30769230769230771</v>
      </c>
      <c r="F30" s="105">
        <v>33</v>
      </c>
      <c r="G30" s="79">
        <f>F30/F34</f>
        <v>0.30555555555555558</v>
      </c>
      <c r="H30" s="105">
        <v>47</v>
      </c>
      <c r="I30" s="79">
        <f>H30/H34</f>
        <v>0.31543624161073824</v>
      </c>
      <c r="J30" s="105">
        <v>21</v>
      </c>
      <c r="K30" s="79">
        <f>J30/J34</f>
        <v>0.4375</v>
      </c>
      <c r="L30" s="105">
        <v>12</v>
      </c>
      <c r="M30" s="79">
        <f>L30/L34</f>
        <v>0.26666666666666666</v>
      </c>
      <c r="N30" s="93">
        <f t="shared" ref="N30:N33" si="31">SUM(J30+F30)</f>
        <v>54</v>
      </c>
      <c r="O30" s="79">
        <f>N30/N34</f>
        <v>0.34615384615384615</v>
      </c>
      <c r="P30" s="93">
        <f t="shared" ref="P30:P33" si="32">SUM(L30+H30)</f>
        <v>59</v>
      </c>
      <c r="Q30" s="79">
        <f>P30/P34</f>
        <v>0.30412371134020616</v>
      </c>
      <c r="R30" s="105">
        <v>33</v>
      </c>
      <c r="S30" s="79">
        <f>R30/R34</f>
        <v>0.13414634146341464</v>
      </c>
      <c r="T30" s="105">
        <v>151</v>
      </c>
      <c r="U30" s="79">
        <f>T30/T34</f>
        <v>0.17723004694835681</v>
      </c>
      <c r="V30" s="105">
        <v>4</v>
      </c>
      <c r="W30" s="79">
        <f>V30/V34</f>
        <v>5.7142857142857141E-2</v>
      </c>
      <c r="X30" s="105">
        <v>90</v>
      </c>
      <c r="Y30" s="79">
        <f>X30/X34</f>
        <v>0.10238907849829351</v>
      </c>
      <c r="Z30" s="80">
        <f t="shared" ref="Z30:Z33" si="33">SUM(V30+R30)</f>
        <v>37</v>
      </c>
      <c r="AA30" s="79">
        <f>Z30/Z34</f>
        <v>0.11708860759493671</v>
      </c>
      <c r="AB30" s="80">
        <f t="shared" ref="AB30:AB33" si="34">SUM(X30+T30)</f>
        <v>241</v>
      </c>
      <c r="AC30" s="79">
        <f>AB30/AB34</f>
        <v>0.1392258809936453</v>
      </c>
      <c r="AD30" s="94">
        <f t="shared" ref="AD30:AD33" si="35">SUM(Z30+N30+B30)</f>
        <v>162</v>
      </c>
      <c r="AE30" s="79">
        <f>AD30/AD34</f>
        <v>0.22657342657342658</v>
      </c>
      <c r="AF30" s="94">
        <f t="shared" ref="AF30:AF33" si="36">SUM(AB30+P30+D30)</f>
        <v>376</v>
      </c>
      <c r="AG30" s="79">
        <f>AF30/AF34</f>
        <v>0.17311233885819521</v>
      </c>
      <c r="AH30" s="94">
        <f t="shared" ref="AH30:AH33" si="37">SUM(AF30+AD30)</f>
        <v>538</v>
      </c>
      <c r="AI30" s="3"/>
      <c r="AJ30" s="1"/>
      <c r="AK30" s="3"/>
      <c r="AL30" s="1"/>
      <c r="AM30" s="3"/>
      <c r="AN30" s="1"/>
      <c r="AO30" s="3"/>
      <c r="AP30" s="1"/>
    </row>
    <row r="31" spans="1:42" x14ac:dyDescent="0.2">
      <c r="A31" s="95" t="s">
        <v>176</v>
      </c>
      <c r="B31" s="120">
        <v>67</v>
      </c>
      <c r="C31" s="79">
        <f>B31/B34</f>
        <v>0.27572016460905352</v>
      </c>
      <c r="D31" s="105">
        <v>60</v>
      </c>
      <c r="E31" s="79">
        <f>D31/D34</f>
        <v>0.24291497975708501</v>
      </c>
      <c r="F31" s="105">
        <v>29</v>
      </c>
      <c r="G31" s="79">
        <f>F31/F34</f>
        <v>0.26851851851851855</v>
      </c>
      <c r="H31" s="105">
        <v>42</v>
      </c>
      <c r="I31" s="79">
        <f>H31/H34</f>
        <v>0.28187919463087246</v>
      </c>
      <c r="J31" s="105">
        <v>10</v>
      </c>
      <c r="K31" s="79">
        <f>J31/J34</f>
        <v>0.20833333333333334</v>
      </c>
      <c r="L31" s="105">
        <v>11</v>
      </c>
      <c r="M31" s="79">
        <f>L31/L34</f>
        <v>0.24444444444444444</v>
      </c>
      <c r="N31" s="93">
        <f t="shared" si="31"/>
        <v>39</v>
      </c>
      <c r="O31" s="79">
        <f>N31/N34</f>
        <v>0.25</v>
      </c>
      <c r="P31" s="93">
        <f t="shared" si="32"/>
        <v>53</v>
      </c>
      <c r="Q31" s="79">
        <f>P31/P34</f>
        <v>0.27319587628865977</v>
      </c>
      <c r="R31" s="105">
        <v>77</v>
      </c>
      <c r="S31" s="79">
        <f>R31/R34</f>
        <v>0.31300813008130079</v>
      </c>
      <c r="T31" s="105">
        <v>247</v>
      </c>
      <c r="U31" s="79">
        <f>T31/T34</f>
        <v>0.289906103286385</v>
      </c>
      <c r="V31" s="105">
        <v>12</v>
      </c>
      <c r="W31" s="79">
        <f>V31/V34</f>
        <v>0.17142857142857143</v>
      </c>
      <c r="X31" s="105">
        <v>269</v>
      </c>
      <c r="Y31" s="79">
        <f>X31/X34</f>
        <v>0.30602957906712175</v>
      </c>
      <c r="Z31" s="80">
        <f t="shared" si="33"/>
        <v>89</v>
      </c>
      <c r="AA31" s="79">
        <f>Z31/Z34</f>
        <v>0.28164556962025317</v>
      </c>
      <c r="AB31" s="80">
        <f t="shared" si="34"/>
        <v>516</v>
      </c>
      <c r="AC31" s="79">
        <f>AB31/AB34</f>
        <v>0.29809358752166376</v>
      </c>
      <c r="AD31" s="94">
        <f t="shared" si="35"/>
        <v>195</v>
      </c>
      <c r="AE31" s="79">
        <f>AD31/AD34</f>
        <v>0.27272727272727271</v>
      </c>
      <c r="AF31" s="94">
        <f t="shared" si="36"/>
        <v>629</v>
      </c>
      <c r="AG31" s="79">
        <f>AF31/AF34</f>
        <v>0.28959484346224679</v>
      </c>
      <c r="AH31" s="94">
        <f t="shared" si="37"/>
        <v>824</v>
      </c>
      <c r="AI31" s="3"/>
      <c r="AJ31" s="1"/>
      <c r="AK31" s="3"/>
      <c r="AL31" s="1"/>
      <c r="AM31" s="3"/>
      <c r="AN31" s="1"/>
      <c r="AO31" s="3"/>
      <c r="AP31" s="1"/>
    </row>
    <row r="32" spans="1:42" x14ac:dyDescent="0.2">
      <c r="A32" s="95" t="s">
        <v>177</v>
      </c>
      <c r="B32" s="120">
        <v>32</v>
      </c>
      <c r="C32" s="79">
        <f>B32/B34</f>
        <v>0.13168724279835392</v>
      </c>
      <c r="D32" s="105">
        <v>41</v>
      </c>
      <c r="E32" s="79">
        <f>D32/D34</f>
        <v>0.16599190283400811</v>
      </c>
      <c r="F32" s="105">
        <v>25</v>
      </c>
      <c r="G32" s="79">
        <f>F32/F34</f>
        <v>0.23148148148148148</v>
      </c>
      <c r="H32" s="105">
        <v>23</v>
      </c>
      <c r="I32" s="79">
        <f>H32/H34</f>
        <v>0.15436241610738255</v>
      </c>
      <c r="J32" s="105">
        <v>4</v>
      </c>
      <c r="K32" s="79">
        <f>J32/J34</f>
        <v>8.3333333333333329E-2</v>
      </c>
      <c r="L32" s="105">
        <v>9</v>
      </c>
      <c r="M32" s="79">
        <f>L32/L34</f>
        <v>0.2</v>
      </c>
      <c r="N32" s="93">
        <f t="shared" si="31"/>
        <v>29</v>
      </c>
      <c r="O32" s="79">
        <f>N32/N34</f>
        <v>0.1858974358974359</v>
      </c>
      <c r="P32" s="93">
        <f t="shared" si="32"/>
        <v>32</v>
      </c>
      <c r="Q32" s="79">
        <f>P32/P34</f>
        <v>0.16494845360824742</v>
      </c>
      <c r="R32" s="105">
        <v>53</v>
      </c>
      <c r="S32" s="79">
        <f>R32/R34</f>
        <v>0.21544715447154472</v>
      </c>
      <c r="T32" s="105">
        <v>168</v>
      </c>
      <c r="U32" s="79">
        <f>T32/T34</f>
        <v>0.19718309859154928</v>
      </c>
      <c r="V32" s="105">
        <v>18</v>
      </c>
      <c r="W32" s="79">
        <f>V32/V34</f>
        <v>0.25714285714285712</v>
      </c>
      <c r="X32" s="105">
        <v>226</v>
      </c>
      <c r="Y32" s="79">
        <f>X32/X34</f>
        <v>0.25711035267349258</v>
      </c>
      <c r="Z32" s="80">
        <f t="shared" si="33"/>
        <v>71</v>
      </c>
      <c r="AA32" s="79">
        <f>Z32/Z34</f>
        <v>0.22468354430379747</v>
      </c>
      <c r="AB32" s="80">
        <f t="shared" si="34"/>
        <v>394</v>
      </c>
      <c r="AC32" s="79">
        <f>AB32/AB34</f>
        <v>0.22761409589832468</v>
      </c>
      <c r="AD32" s="94">
        <f t="shared" si="35"/>
        <v>132</v>
      </c>
      <c r="AE32" s="79">
        <f>AD32/AD34</f>
        <v>0.18461538461538463</v>
      </c>
      <c r="AF32" s="94">
        <f t="shared" si="36"/>
        <v>467</v>
      </c>
      <c r="AG32" s="79">
        <f>AF32/AF34</f>
        <v>0.21500920810313076</v>
      </c>
      <c r="AH32" s="94">
        <f t="shared" si="37"/>
        <v>599</v>
      </c>
      <c r="AI32" s="3"/>
      <c r="AJ32" s="1"/>
      <c r="AK32" s="3"/>
      <c r="AL32" s="1"/>
      <c r="AM32" s="3"/>
      <c r="AN32" s="1"/>
      <c r="AO32" s="3"/>
      <c r="AP32" s="1"/>
    </row>
    <row r="33" spans="1:42" x14ac:dyDescent="0.2">
      <c r="A33" s="95" t="s">
        <v>178</v>
      </c>
      <c r="B33" s="120">
        <v>14</v>
      </c>
      <c r="C33" s="79">
        <f>B33/B34</f>
        <v>5.7613168724279837E-2</v>
      </c>
      <c r="D33" s="105">
        <v>20</v>
      </c>
      <c r="E33" s="79">
        <f>D33/D34</f>
        <v>8.0971659919028341E-2</v>
      </c>
      <c r="F33" s="105">
        <v>8</v>
      </c>
      <c r="G33" s="79">
        <f>F33/F34</f>
        <v>7.407407407407407E-2</v>
      </c>
      <c r="H33" s="105">
        <v>17</v>
      </c>
      <c r="I33" s="79">
        <f>H33/H34</f>
        <v>0.11409395973154363</v>
      </c>
      <c r="J33" s="105">
        <v>8</v>
      </c>
      <c r="K33" s="79">
        <f>J33/J34</f>
        <v>0.16666666666666666</v>
      </c>
      <c r="L33" s="105">
        <v>7</v>
      </c>
      <c r="M33" s="79">
        <f>L33/L34</f>
        <v>0.15555555555555556</v>
      </c>
      <c r="N33" s="93">
        <f t="shared" si="31"/>
        <v>16</v>
      </c>
      <c r="O33" s="79">
        <f>N33/N34</f>
        <v>0.10256410256410256</v>
      </c>
      <c r="P33" s="93">
        <f t="shared" si="32"/>
        <v>24</v>
      </c>
      <c r="Q33" s="79">
        <f>P33/P34</f>
        <v>0.12371134020618557</v>
      </c>
      <c r="R33" s="105">
        <v>81</v>
      </c>
      <c r="S33" s="79">
        <f>R33/R34</f>
        <v>0.32926829268292684</v>
      </c>
      <c r="T33" s="105">
        <v>238</v>
      </c>
      <c r="U33" s="79">
        <f>T33/T34</f>
        <v>0.27934272300469482</v>
      </c>
      <c r="V33" s="105">
        <v>36</v>
      </c>
      <c r="W33" s="79">
        <f>V33/V34</f>
        <v>0.51428571428571423</v>
      </c>
      <c r="X33" s="105">
        <v>285</v>
      </c>
      <c r="Y33" s="79">
        <f>X33/X34</f>
        <v>0.32423208191126279</v>
      </c>
      <c r="Z33" s="80">
        <f t="shared" si="33"/>
        <v>117</v>
      </c>
      <c r="AA33" s="79">
        <f>Z33/Z34</f>
        <v>0.370253164556962</v>
      </c>
      <c r="AB33" s="80">
        <f t="shared" si="34"/>
        <v>523</v>
      </c>
      <c r="AC33" s="79">
        <f>AB33/AB34</f>
        <v>0.30213749277874064</v>
      </c>
      <c r="AD33" s="94">
        <f t="shared" si="35"/>
        <v>147</v>
      </c>
      <c r="AE33" s="79">
        <f>AD33/AD34</f>
        <v>0.20559440559440559</v>
      </c>
      <c r="AF33" s="94">
        <f t="shared" si="36"/>
        <v>567</v>
      </c>
      <c r="AG33" s="79">
        <f>AF33/AF34</f>
        <v>0.2610497237569061</v>
      </c>
      <c r="AH33" s="94">
        <f t="shared" si="37"/>
        <v>714</v>
      </c>
      <c r="AI33" s="3"/>
      <c r="AJ33" s="1"/>
      <c r="AK33" s="3"/>
      <c r="AL33" s="1"/>
      <c r="AM33" s="3"/>
      <c r="AN33" s="1"/>
      <c r="AO33" s="3"/>
      <c r="AP33" s="1"/>
    </row>
    <row r="34" spans="1:42" x14ac:dyDescent="0.2">
      <c r="A34" s="114" t="s">
        <v>61</v>
      </c>
      <c r="B34" s="101">
        <f>SUM(B29:B33)</f>
        <v>243</v>
      </c>
      <c r="C34" s="83"/>
      <c r="D34" s="107">
        <f>SUM(D29:D33)</f>
        <v>247</v>
      </c>
      <c r="E34" s="81"/>
      <c r="F34" s="107">
        <f>SUM(F29:F33)</f>
        <v>108</v>
      </c>
      <c r="G34" s="81"/>
      <c r="H34" s="107">
        <f>SUM(H29:H33)</f>
        <v>149</v>
      </c>
      <c r="I34" s="81"/>
      <c r="J34" s="107">
        <f>SUM(J29:J33)</f>
        <v>48</v>
      </c>
      <c r="K34" s="84"/>
      <c r="L34" s="107">
        <f>SUM(L29:L33)</f>
        <v>45</v>
      </c>
      <c r="M34" s="84"/>
      <c r="N34" s="107">
        <f>SUM(N29:N33)</f>
        <v>156</v>
      </c>
      <c r="O34" s="81"/>
      <c r="P34" s="107">
        <f>SUM(P29:P33)</f>
        <v>194</v>
      </c>
      <c r="Q34" s="81"/>
      <c r="R34" s="107">
        <f>SUM(R29:R33)</f>
        <v>246</v>
      </c>
      <c r="S34" s="81"/>
      <c r="T34" s="107">
        <f>SUM(T29:T33)</f>
        <v>852</v>
      </c>
      <c r="U34" s="81"/>
      <c r="V34" s="107">
        <f>SUM(V29:V33)</f>
        <v>70</v>
      </c>
      <c r="W34" s="84"/>
      <c r="X34" s="101">
        <f>SUM(X29:X33)</f>
        <v>879</v>
      </c>
      <c r="Y34" s="108"/>
      <c r="Z34" s="101">
        <f t="shared" si="28"/>
        <v>316</v>
      </c>
      <c r="AA34" s="76"/>
      <c r="AB34" s="101">
        <f t="shared" si="29"/>
        <v>1731</v>
      </c>
      <c r="AC34" s="76"/>
      <c r="AD34" s="101">
        <f t="shared" si="30"/>
        <v>715</v>
      </c>
      <c r="AE34" s="76"/>
      <c r="AF34" s="101">
        <f t="shared" ref="AF34" si="38">SUM(D34+P34+AB34)</f>
        <v>2172</v>
      </c>
      <c r="AG34" s="76"/>
      <c r="AH34" s="101">
        <f t="shared" ref="AH34" si="39">SUM(AD34+AF34)</f>
        <v>2887</v>
      </c>
      <c r="AI34" s="3"/>
      <c r="AJ34" s="1"/>
      <c r="AK34" s="3"/>
      <c r="AL34" s="1"/>
      <c r="AM34" s="3"/>
      <c r="AN34" s="1"/>
      <c r="AO34" s="3"/>
      <c r="AP34" s="1"/>
    </row>
    <row r="35" spans="1:42" x14ac:dyDescent="0.2">
      <c r="A35" s="138" t="s">
        <v>179</v>
      </c>
      <c r="B35" s="106"/>
      <c r="C35" s="77"/>
      <c r="D35" s="106"/>
      <c r="E35" s="77"/>
      <c r="F35" s="106"/>
      <c r="G35" s="77"/>
      <c r="H35" s="106"/>
      <c r="I35" s="77"/>
      <c r="J35" s="106"/>
      <c r="K35" s="82"/>
      <c r="L35" s="106"/>
      <c r="M35" s="82"/>
      <c r="N35" s="106"/>
      <c r="O35" s="77"/>
      <c r="P35" s="106"/>
      <c r="Q35" s="77"/>
      <c r="R35" s="106"/>
      <c r="S35" s="77"/>
      <c r="T35" s="106"/>
      <c r="U35" s="77"/>
      <c r="V35" s="106"/>
      <c r="W35" s="82"/>
      <c r="X35" s="106"/>
      <c r="Y35" s="82"/>
      <c r="Z35" s="106"/>
      <c r="AA35" s="77"/>
      <c r="AB35" s="106"/>
      <c r="AC35" s="77"/>
      <c r="AD35" s="106"/>
      <c r="AE35" s="77"/>
      <c r="AF35" s="106"/>
      <c r="AG35" s="77"/>
      <c r="AH35" s="140"/>
      <c r="AI35" s="3"/>
      <c r="AJ35" s="1"/>
      <c r="AK35" s="3"/>
      <c r="AL35" s="1"/>
      <c r="AM35" s="3"/>
      <c r="AN35" s="1"/>
      <c r="AO35" s="3"/>
      <c r="AP35" s="1"/>
    </row>
    <row r="36" spans="1:42" x14ac:dyDescent="0.2">
      <c r="A36" s="1" t="s">
        <v>180</v>
      </c>
      <c r="B36" s="111">
        <v>25</v>
      </c>
      <c r="C36" s="116">
        <f>B36/B41</f>
        <v>0.10330578512396695</v>
      </c>
      <c r="D36" s="111">
        <v>25</v>
      </c>
      <c r="E36" s="116">
        <f>D36/D41</f>
        <v>0.10121457489878542</v>
      </c>
      <c r="F36" s="90">
        <v>14</v>
      </c>
      <c r="G36" s="116">
        <f>F36/F41</f>
        <v>0.12962962962962962</v>
      </c>
      <c r="H36" s="90">
        <v>20</v>
      </c>
      <c r="I36" s="116">
        <f>H36/H41</f>
        <v>0.13422818791946309</v>
      </c>
      <c r="J36" s="111">
        <v>6</v>
      </c>
      <c r="K36" s="116">
        <f>J36/J41</f>
        <v>0.125</v>
      </c>
      <c r="L36" s="111">
        <v>10</v>
      </c>
      <c r="M36" s="116">
        <f>L36/L41</f>
        <v>0.22222222222222221</v>
      </c>
      <c r="N36" s="90">
        <f>SUM(J36+F36)</f>
        <v>20</v>
      </c>
      <c r="O36" s="116">
        <f>N36/N41</f>
        <v>0.12820512820512819</v>
      </c>
      <c r="P36" s="158">
        <f>SUM(L36+H36)</f>
        <v>30</v>
      </c>
      <c r="Q36" s="116">
        <f>P36/P41</f>
        <v>0.15463917525773196</v>
      </c>
      <c r="R36" s="111">
        <v>26</v>
      </c>
      <c r="S36" s="116">
        <f>R36/R41</f>
        <v>0.10569105691056911</v>
      </c>
      <c r="T36" s="111">
        <v>88</v>
      </c>
      <c r="U36" s="116">
        <f>T36/T41</f>
        <v>0.10340775558166862</v>
      </c>
      <c r="V36" s="111">
        <v>7</v>
      </c>
      <c r="W36" s="116">
        <f>V36/V41</f>
        <v>0.1</v>
      </c>
      <c r="X36" s="111">
        <v>105</v>
      </c>
      <c r="Y36" s="116">
        <f>X36/X41</f>
        <v>0.12041284403669725</v>
      </c>
      <c r="Z36" s="80">
        <f>SUM(V36+R36)</f>
        <v>33</v>
      </c>
      <c r="AA36" s="116">
        <f>Z36/Z41</f>
        <v>0.10443037974683544</v>
      </c>
      <c r="AB36" s="80">
        <f>SUM(X36+T36)</f>
        <v>193</v>
      </c>
      <c r="AC36" s="116">
        <f>AB36/AB41</f>
        <v>0.11201392919326755</v>
      </c>
      <c r="AD36" s="94">
        <f>SUM(Z36+N36+B36)</f>
        <v>78</v>
      </c>
      <c r="AE36" s="116">
        <f>AD36/AD41</f>
        <v>0.1092436974789916</v>
      </c>
      <c r="AF36" s="94">
        <f>SUM(AB36+P36+D36)</f>
        <v>248</v>
      </c>
      <c r="AG36" s="116">
        <f>AF36/AF41</f>
        <v>0.11460258780036968</v>
      </c>
      <c r="AH36" s="94">
        <f>SUM(AF36+AD36)</f>
        <v>326</v>
      </c>
      <c r="AI36" s="3"/>
      <c r="AJ36" s="1"/>
      <c r="AK36" s="3"/>
      <c r="AL36" s="1"/>
      <c r="AM36" s="3"/>
      <c r="AN36" s="1"/>
      <c r="AO36" s="3"/>
      <c r="AP36" s="1"/>
    </row>
    <row r="37" spans="1:42" x14ac:dyDescent="0.2">
      <c r="A37" s="1" t="s">
        <v>181</v>
      </c>
      <c r="B37" s="80">
        <v>102</v>
      </c>
      <c r="C37" s="79">
        <f>B37/B41</f>
        <v>0.42148760330578511</v>
      </c>
      <c r="D37" s="94">
        <v>96</v>
      </c>
      <c r="E37" s="79">
        <f>D37/D41</f>
        <v>0.38866396761133604</v>
      </c>
      <c r="F37" s="93">
        <v>47</v>
      </c>
      <c r="G37" s="79">
        <f>F37/F41</f>
        <v>0.43518518518518517</v>
      </c>
      <c r="H37" s="93">
        <v>55</v>
      </c>
      <c r="I37" s="79">
        <f>H37/H41</f>
        <v>0.36912751677852351</v>
      </c>
      <c r="J37" s="94">
        <v>21</v>
      </c>
      <c r="K37" s="79">
        <f>J37/J41</f>
        <v>0.4375</v>
      </c>
      <c r="L37" s="94">
        <v>17</v>
      </c>
      <c r="M37" s="79">
        <f>L37/L41</f>
        <v>0.37777777777777777</v>
      </c>
      <c r="N37" s="93">
        <f t="shared" ref="N37:N40" si="40">SUM(J37+F37)</f>
        <v>68</v>
      </c>
      <c r="O37" s="79">
        <f>N37/N41</f>
        <v>0.4358974358974359</v>
      </c>
      <c r="P37" s="93">
        <f t="shared" ref="P37:P40" si="41">SUM(L37+H37)</f>
        <v>72</v>
      </c>
      <c r="Q37" s="79">
        <f>P37/P41</f>
        <v>0.37113402061855671</v>
      </c>
      <c r="R37" s="94">
        <v>106</v>
      </c>
      <c r="S37" s="79">
        <f>R37/R41</f>
        <v>0.43089430894308944</v>
      </c>
      <c r="T37" s="94">
        <v>379</v>
      </c>
      <c r="U37" s="79">
        <f>T37/T41</f>
        <v>0.44535840188014103</v>
      </c>
      <c r="V37" s="94">
        <v>29</v>
      </c>
      <c r="W37" s="79">
        <f>V37/V41</f>
        <v>0.41428571428571431</v>
      </c>
      <c r="X37" s="94">
        <v>381</v>
      </c>
      <c r="Y37" s="79">
        <f>X37/X41</f>
        <v>0.43692660550458717</v>
      </c>
      <c r="Z37" s="80">
        <f t="shared" ref="Z37:Z40" si="42">SUM(V37+R37)</f>
        <v>135</v>
      </c>
      <c r="AA37" s="79">
        <f>Z37/Z41</f>
        <v>0.42721518987341772</v>
      </c>
      <c r="AB37" s="80">
        <f t="shared" ref="AB37:AB40" si="43">SUM(X37+T37)</f>
        <v>760</v>
      </c>
      <c r="AC37" s="79">
        <f>AB37/AB41</f>
        <v>0.44109112013929191</v>
      </c>
      <c r="AD37" s="94">
        <f t="shared" ref="AD37:AD40" si="44">SUM(Z37+N37+B37)</f>
        <v>305</v>
      </c>
      <c r="AE37" s="79">
        <f>AD37/AD41</f>
        <v>0.42717086834733892</v>
      </c>
      <c r="AF37" s="94">
        <f t="shared" ref="AF37:AF40" si="45">SUM(AB37+P37+D37)</f>
        <v>928</v>
      </c>
      <c r="AG37" s="79">
        <f>AF37/AF41</f>
        <v>0.42883548983364139</v>
      </c>
      <c r="AH37" s="94">
        <f t="shared" ref="AH37:AH40" si="46">SUM(AF37+AD37)</f>
        <v>1233</v>
      </c>
      <c r="AI37" s="3"/>
      <c r="AJ37" s="1"/>
      <c r="AK37" s="3"/>
      <c r="AL37" s="1"/>
      <c r="AM37" s="3"/>
      <c r="AN37" s="1"/>
      <c r="AO37" s="3"/>
      <c r="AP37" s="1"/>
    </row>
    <row r="38" spans="1:42" x14ac:dyDescent="0.2">
      <c r="A38" s="1" t="s">
        <v>182</v>
      </c>
      <c r="B38" s="80">
        <v>82</v>
      </c>
      <c r="C38" s="79">
        <f>B38/B41</f>
        <v>0.33884297520661155</v>
      </c>
      <c r="D38" s="94">
        <v>88</v>
      </c>
      <c r="E38" s="79">
        <f>D38/D41</f>
        <v>0.35627530364372467</v>
      </c>
      <c r="F38" s="93">
        <v>38</v>
      </c>
      <c r="G38" s="79">
        <f>F38/F41</f>
        <v>0.35185185185185186</v>
      </c>
      <c r="H38" s="93">
        <v>56</v>
      </c>
      <c r="I38" s="79">
        <f>H38/H41</f>
        <v>0.37583892617449666</v>
      </c>
      <c r="J38" s="94">
        <v>17</v>
      </c>
      <c r="K38" s="79">
        <f>J38/J41</f>
        <v>0.35416666666666669</v>
      </c>
      <c r="L38" s="94">
        <v>12</v>
      </c>
      <c r="M38" s="79">
        <f>L38/L41</f>
        <v>0.26666666666666666</v>
      </c>
      <c r="N38" s="93">
        <f t="shared" si="40"/>
        <v>55</v>
      </c>
      <c r="O38" s="79">
        <f>N38/N41</f>
        <v>0.35256410256410259</v>
      </c>
      <c r="P38" s="93">
        <f t="shared" si="41"/>
        <v>68</v>
      </c>
      <c r="Q38" s="79">
        <f>P38/P41</f>
        <v>0.35051546391752575</v>
      </c>
      <c r="R38" s="94">
        <v>92</v>
      </c>
      <c r="S38" s="79">
        <f>R38/R41</f>
        <v>0.37398373983739835</v>
      </c>
      <c r="T38" s="94">
        <v>300</v>
      </c>
      <c r="U38" s="79">
        <f>T38/T41</f>
        <v>0.3525264394829612</v>
      </c>
      <c r="V38" s="94">
        <v>22</v>
      </c>
      <c r="W38" s="79">
        <f>V38/V41</f>
        <v>0.31428571428571428</v>
      </c>
      <c r="X38" s="94">
        <v>306</v>
      </c>
      <c r="Y38" s="79">
        <f>X38/X41</f>
        <v>0.35091743119266056</v>
      </c>
      <c r="Z38" s="80">
        <f t="shared" si="42"/>
        <v>114</v>
      </c>
      <c r="AA38" s="79">
        <f>Z38/Z41</f>
        <v>0.36075949367088606</v>
      </c>
      <c r="AB38" s="80">
        <f t="shared" si="43"/>
        <v>606</v>
      </c>
      <c r="AC38" s="79">
        <f>AB38/AB41</f>
        <v>0.35171213000580381</v>
      </c>
      <c r="AD38" s="94">
        <f t="shared" si="44"/>
        <v>251</v>
      </c>
      <c r="AE38" s="79">
        <f>AD38/AD41</f>
        <v>0.35154061624649857</v>
      </c>
      <c r="AF38" s="94">
        <f t="shared" si="45"/>
        <v>762</v>
      </c>
      <c r="AG38" s="79">
        <f>AF38/AF41</f>
        <v>0.35212569316081332</v>
      </c>
      <c r="AH38" s="94">
        <f t="shared" si="46"/>
        <v>1013</v>
      </c>
      <c r="AI38" s="3"/>
      <c r="AJ38" s="1"/>
      <c r="AK38" s="3"/>
      <c r="AL38" s="1"/>
      <c r="AM38" s="3"/>
      <c r="AN38" s="1"/>
      <c r="AO38" s="3"/>
      <c r="AP38" s="1"/>
    </row>
    <row r="39" spans="1:42" x14ac:dyDescent="0.2">
      <c r="A39" s="1" t="s">
        <v>183</v>
      </c>
      <c r="B39" s="80">
        <v>25</v>
      </c>
      <c r="C39" s="79">
        <f>B39/B41</f>
        <v>0.10330578512396695</v>
      </c>
      <c r="D39" s="94">
        <v>31</v>
      </c>
      <c r="E39" s="79">
        <f>D39/D41</f>
        <v>0.12550607287449392</v>
      </c>
      <c r="F39" s="93">
        <v>8</v>
      </c>
      <c r="G39" s="79">
        <f>F39/F41</f>
        <v>7.407407407407407E-2</v>
      </c>
      <c r="H39" s="93">
        <v>13</v>
      </c>
      <c r="I39" s="79">
        <f>H39/H41</f>
        <v>8.7248322147651006E-2</v>
      </c>
      <c r="J39" s="94">
        <v>4</v>
      </c>
      <c r="K39" s="79">
        <f>J39/J41</f>
        <v>8.3333333333333329E-2</v>
      </c>
      <c r="L39" s="94">
        <v>5</v>
      </c>
      <c r="M39" s="79">
        <f>L39/L41</f>
        <v>0.1111111111111111</v>
      </c>
      <c r="N39" s="93">
        <f t="shared" si="40"/>
        <v>12</v>
      </c>
      <c r="O39" s="79">
        <f>N39/N41</f>
        <v>7.6923076923076927E-2</v>
      </c>
      <c r="P39" s="93">
        <f t="shared" si="41"/>
        <v>18</v>
      </c>
      <c r="Q39" s="79">
        <f>P39/P41</f>
        <v>9.2783505154639179E-2</v>
      </c>
      <c r="R39" s="94">
        <v>19</v>
      </c>
      <c r="S39" s="79">
        <f>R39/R41</f>
        <v>7.7235772357723581E-2</v>
      </c>
      <c r="T39" s="94">
        <v>72</v>
      </c>
      <c r="U39" s="79">
        <f>T39/T41</f>
        <v>8.4606345475910699E-2</v>
      </c>
      <c r="V39" s="94">
        <v>9</v>
      </c>
      <c r="W39" s="79">
        <f>V39/V41</f>
        <v>0.12857142857142856</v>
      </c>
      <c r="X39" s="94">
        <v>70</v>
      </c>
      <c r="Y39" s="79">
        <f>X39/X41</f>
        <v>8.027522935779817E-2</v>
      </c>
      <c r="Z39" s="80">
        <f t="shared" si="42"/>
        <v>28</v>
      </c>
      <c r="AA39" s="79">
        <f>Z39/Z41</f>
        <v>8.8607594936708861E-2</v>
      </c>
      <c r="AB39" s="80">
        <f t="shared" si="43"/>
        <v>142</v>
      </c>
      <c r="AC39" s="79">
        <f>AB39/AB41</f>
        <v>8.2414393499709804E-2</v>
      </c>
      <c r="AD39" s="94">
        <f t="shared" si="44"/>
        <v>65</v>
      </c>
      <c r="AE39" s="79">
        <f>AD39/AD41</f>
        <v>9.1036414565826326E-2</v>
      </c>
      <c r="AF39" s="94">
        <f t="shared" si="45"/>
        <v>191</v>
      </c>
      <c r="AG39" s="79">
        <f>AF39/AF41</f>
        <v>8.8262476894639563E-2</v>
      </c>
      <c r="AH39" s="94">
        <f t="shared" si="46"/>
        <v>256</v>
      </c>
      <c r="AI39" s="3"/>
      <c r="AJ39" s="1"/>
      <c r="AK39" s="3"/>
      <c r="AL39" s="1"/>
      <c r="AM39" s="3"/>
      <c r="AN39" s="1"/>
      <c r="AO39" s="3"/>
      <c r="AP39" s="1"/>
    </row>
    <row r="40" spans="1:42" x14ac:dyDescent="0.2">
      <c r="A40" s="1" t="s">
        <v>184</v>
      </c>
      <c r="B40" s="80">
        <v>8</v>
      </c>
      <c r="C40" s="79">
        <f>B40/B41</f>
        <v>3.3057851239669422E-2</v>
      </c>
      <c r="D40" s="80">
        <v>7</v>
      </c>
      <c r="E40" s="79">
        <f>D40/D41</f>
        <v>2.8340080971659919E-2</v>
      </c>
      <c r="F40" s="93">
        <v>1</v>
      </c>
      <c r="G40" s="79">
        <f>F40/F41</f>
        <v>9.2592592592592587E-3</v>
      </c>
      <c r="H40" s="93">
        <v>5</v>
      </c>
      <c r="I40" s="79">
        <f>H40/H41</f>
        <v>3.3557046979865772E-2</v>
      </c>
      <c r="J40" s="80">
        <v>0</v>
      </c>
      <c r="K40" s="79">
        <f>J40/J41</f>
        <v>0</v>
      </c>
      <c r="L40" s="80">
        <v>1</v>
      </c>
      <c r="M40" s="79">
        <f>L40/L41</f>
        <v>2.2222222222222223E-2</v>
      </c>
      <c r="N40" s="93">
        <f t="shared" si="40"/>
        <v>1</v>
      </c>
      <c r="O40" s="79">
        <f>N40/N41</f>
        <v>6.41025641025641E-3</v>
      </c>
      <c r="P40" s="93">
        <f t="shared" si="41"/>
        <v>6</v>
      </c>
      <c r="Q40" s="79">
        <f>P40/P41</f>
        <v>3.0927835051546393E-2</v>
      </c>
      <c r="R40" s="94">
        <v>3</v>
      </c>
      <c r="S40" s="79">
        <f>R40/R41</f>
        <v>1.2195121951219513E-2</v>
      </c>
      <c r="T40" s="80">
        <v>12</v>
      </c>
      <c r="U40" s="79">
        <f>T40/T41</f>
        <v>1.4101057579318449E-2</v>
      </c>
      <c r="V40" s="80">
        <v>3</v>
      </c>
      <c r="W40" s="79">
        <f>V40/V41</f>
        <v>4.2857142857142858E-2</v>
      </c>
      <c r="X40" s="80">
        <v>10</v>
      </c>
      <c r="Y40" s="79">
        <f>X40/X41</f>
        <v>1.1467889908256881E-2</v>
      </c>
      <c r="Z40" s="80">
        <f t="shared" si="42"/>
        <v>6</v>
      </c>
      <c r="AA40" s="79">
        <f>Z40/Z41</f>
        <v>1.8987341772151899E-2</v>
      </c>
      <c r="AB40" s="80">
        <f t="shared" si="43"/>
        <v>22</v>
      </c>
      <c r="AC40" s="79">
        <f>AB40/AB41</f>
        <v>1.2768427161926872E-2</v>
      </c>
      <c r="AD40" s="94">
        <f t="shared" si="44"/>
        <v>15</v>
      </c>
      <c r="AE40" s="79">
        <f>AD40/AD41</f>
        <v>2.100840336134454E-2</v>
      </c>
      <c r="AF40" s="94">
        <f t="shared" si="45"/>
        <v>35</v>
      </c>
      <c r="AG40" s="79">
        <f>AF40/AF41</f>
        <v>1.6173752310536044E-2</v>
      </c>
      <c r="AH40" s="94">
        <f t="shared" si="46"/>
        <v>50</v>
      </c>
      <c r="AI40" s="2"/>
      <c r="AJ40" s="1"/>
      <c r="AK40" s="2"/>
      <c r="AL40" s="1"/>
      <c r="AM40" s="2"/>
      <c r="AN40" s="1"/>
      <c r="AO40" s="2"/>
      <c r="AP40" s="1"/>
    </row>
    <row r="41" spans="1:42" x14ac:dyDescent="0.2">
      <c r="A41" s="18" t="s">
        <v>61</v>
      </c>
      <c r="B41" s="117">
        <f>SUM(B36:B40)</f>
        <v>242</v>
      </c>
      <c r="C41" s="18"/>
      <c r="D41" s="117">
        <f>SUM(D36:D40)</f>
        <v>247</v>
      </c>
      <c r="E41" s="18"/>
      <c r="F41" s="117">
        <f>SUM(F36:F40)</f>
        <v>108</v>
      </c>
      <c r="G41" s="18"/>
      <c r="H41" s="117">
        <f>SUM(H36:H40)</f>
        <v>149</v>
      </c>
      <c r="I41" s="91"/>
      <c r="J41" s="117">
        <f>SUM(J36:J40)</f>
        <v>48</v>
      </c>
      <c r="K41" s="18"/>
      <c r="L41" s="117">
        <f>SUM(L36:L40)</f>
        <v>45</v>
      </c>
      <c r="M41" s="18"/>
      <c r="N41" s="117">
        <f>SUM(N36:N40)</f>
        <v>156</v>
      </c>
      <c r="O41" s="18"/>
      <c r="P41" s="117">
        <f>SUM(P36:P40)</f>
        <v>194</v>
      </c>
      <c r="Q41" s="18"/>
      <c r="R41" s="117">
        <f>SUM(R36:R40)</f>
        <v>246</v>
      </c>
      <c r="S41" s="18"/>
      <c r="T41" s="117">
        <f>SUM(T36:T40)</f>
        <v>851</v>
      </c>
      <c r="U41" s="18"/>
      <c r="V41" s="117">
        <f>SUM(V36:V40)</f>
        <v>70</v>
      </c>
      <c r="W41" s="18"/>
      <c r="X41" s="117">
        <f>SUM(X36:X40)</f>
        <v>872</v>
      </c>
      <c r="Y41" s="18"/>
      <c r="Z41" s="117">
        <f>SUM(Z36:Z40)</f>
        <v>316</v>
      </c>
      <c r="AA41" s="18"/>
      <c r="AB41" s="117">
        <f>SUM(AB36:AB40)</f>
        <v>1723</v>
      </c>
      <c r="AC41" s="18"/>
      <c r="AD41" s="117">
        <f>SUM(AD36:AD40)</f>
        <v>714</v>
      </c>
      <c r="AE41" s="18"/>
      <c r="AF41" s="117">
        <f>SUM(AF36:AF40)</f>
        <v>2164</v>
      </c>
      <c r="AG41" s="18"/>
      <c r="AH41" s="117">
        <f>SUM(AH36:AH40)</f>
        <v>2878</v>
      </c>
    </row>
    <row r="42" spans="1:42" x14ac:dyDescent="0.2">
      <c r="A42" s="138" t="s">
        <v>185</v>
      </c>
      <c r="B42" s="77"/>
      <c r="C42" s="144"/>
      <c r="D42" s="77"/>
      <c r="E42" s="77"/>
      <c r="F42" s="144"/>
      <c r="G42" s="77"/>
      <c r="H42" s="77"/>
      <c r="I42" s="77"/>
      <c r="J42" s="77"/>
      <c r="K42" s="77"/>
      <c r="L42" s="77"/>
      <c r="M42" s="77"/>
      <c r="N42" s="144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140"/>
      <c r="AI42" s="1"/>
      <c r="AJ42" s="1"/>
      <c r="AK42" s="1"/>
      <c r="AL42" s="1"/>
      <c r="AM42" s="1"/>
      <c r="AN42" s="1"/>
      <c r="AO42" s="1"/>
      <c r="AP42" s="1"/>
    </row>
    <row r="43" spans="1:42" x14ac:dyDescent="0.2">
      <c r="A43" s="1" t="s">
        <v>186</v>
      </c>
      <c r="B43" s="119">
        <v>3</v>
      </c>
      <c r="C43" s="116">
        <f>B43/B49</f>
        <v>1.2605042016806723E-2</v>
      </c>
      <c r="D43" s="142">
        <v>4</v>
      </c>
      <c r="E43" s="116">
        <f>D43/D49</f>
        <v>1.6666666666666666E-2</v>
      </c>
      <c r="F43" s="96">
        <v>0</v>
      </c>
      <c r="G43" s="116">
        <f>F43/F49</f>
        <v>0</v>
      </c>
      <c r="H43" s="96">
        <v>1</v>
      </c>
      <c r="I43" s="116">
        <f>H43/H49</f>
        <v>6.8027210884353739E-3</v>
      </c>
      <c r="J43" s="96">
        <v>0</v>
      </c>
      <c r="K43" s="116">
        <f>J43/J49</f>
        <v>0</v>
      </c>
      <c r="L43" s="96">
        <v>0</v>
      </c>
      <c r="M43" s="160">
        <f>L43/L49</f>
        <v>0</v>
      </c>
      <c r="N43" s="90">
        <f>SUM(J43+F43)</f>
        <v>0</v>
      </c>
      <c r="O43" s="161">
        <f>R43/N49</f>
        <v>8.130081300813009E-3</v>
      </c>
      <c r="P43" s="90">
        <f>SUM(L43+H43)</f>
        <v>1</v>
      </c>
      <c r="Q43" s="116">
        <f>P43/P49</f>
        <v>5.235602094240838E-3</v>
      </c>
      <c r="R43" s="111">
        <v>2</v>
      </c>
      <c r="S43" s="116">
        <f>R43/R49</f>
        <v>8.130081300813009E-3</v>
      </c>
      <c r="T43" s="111">
        <v>3</v>
      </c>
      <c r="U43" s="116">
        <f>T43/T49</f>
        <v>3.5545023696682463E-3</v>
      </c>
      <c r="V43" s="96">
        <v>0</v>
      </c>
      <c r="W43" s="116">
        <f>V43/V49</f>
        <v>0</v>
      </c>
      <c r="X43" s="96">
        <v>5</v>
      </c>
      <c r="Y43" s="116">
        <f>X43/X49</f>
        <v>5.7208237986270021E-3</v>
      </c>
      <c r="Z43" s="80">
        <f>SUM(V43+R43)</f>
        <v>2</v>
      </c>
      <c r="AA43" s="116">
        <f>Z43/Z49</f>
        <v>6.3291139240506328E-3</v>
      </c>
      <c r="AB43" s="80">
        <f>SUM(X43+T43)</f>
        <v>8</v>
      </c>
      <c r="AC43" s="116">
        <f>AB43/AB49</f>
        <v>4.6565774155995342E-3</v>
      </c>
      <c r="AD43" s="94">
        <f>SUM(Z43+N43+B43)</f>
        <v>5</v>
      </c>
      <c r="AE43" s="116">
        <f>AD43/AD49</f>
        <v>7.0621468926553672E-3</v>
      </c>
      <c r="AF43" s="94">
        <f>SUM(AB43+P43+D43)</f>
        <v>13</v>
      </c>
      <c r="AG43" s="116">
        <f>AF43/AF49</f>
        <v>6.0493252675663097E-3</v>
      </c>
      <c r="AH43" s="94">
        <f>SUM(AF43+AD43)</f>
        <v>18</v>
      </c>
      <c r="AI43" s="1"/>
      <c r="AJ43" s="1"/>
      <c r="AK43" s="1"/>
      <c r="AL43" s="1"/>
      <c r="AM43" s="1"/>
      <c r="AN43" s="1"/>
      <c r="AO43" s="1"/>
      <c r="AP43" s="1"/>
    </row>
    <row r="44" spans="1:42" x14ac:dyDescent="0.2">
      <c r="A44" s="4" t="s">
        <v>187</v>
      </c>
      <c r="B44" s="157">
        <v>45</v>
      </c>
      <c r="C44" s="79">
        <f>B44/B49</f>
        <v>0.18907563025210083</v>
      </c>
      <c r="D44" s="23">
        <v>56</v>
      </c>
      <c r="E44" s="79">
        <f>D44/D49</f>
        <v>0.23333333333333334</v>
      </c>
      <c r="F44" s="93">
        <v>21</v>
      </c>
      <c r="G44" s="79">
        <f>F44/F49</f>
        <v>0.19626168224299065</v>
      </c>
      <c r="H44" s="93">
        <v>32</v>
      </c>
      <c r="I44" s="79">
        <f>H44/H49</f>
        <v>0.21768707482993196</v>
      </c>
      <c r="J44" s="93">
        <v>7</v>
      </c>
      <c r="K44" s="79">
        <f>J44/J49</f>
        <v>0.14893617021276595</v>
      </c>
      <c r="L44" s="93">
        <v>10</v>
      </c>
      <c r="M44" s="159">
        <f>L44/L49</f>
        <v>0.22727272727272727</v>
      </c>
      <c r="N44" s="93">
        <f t="shared" ref="N44:P48" si="47">SUM(J44+F44)</f>
        <v>28</v>
      </c>
      <c r="O44" s="75">
        <f>R44/N49</f>
        <v>0.23983739837398374</v>
      </c>
      <c r="P44" s="93">
        <f t="shared" si="47"/>
        <v>42</v>
      </c>
      <c r="Q44" s="79">
        <f>P44/P49</f>
        <v>0.21989528795811519</v>
      </c>
      <c r="R44" s="94">
        <v>59</v>
      </c>
      <c r="S44" s="79">
        <f>R44/R49</f>
        <v>0.23983739837398374</v>
      </c>
      <c r="T44" s="94">
        <v>190</v>
      </c>
      <c r="U44" s="79">
        <f>T44/T49</f>
        <v>0.22511848341232227</v>
      </c>
      <c r="V44" s="93">
        <v>18</v>
      </c>
      <c r="W44" s="79">
        <f>V44/V49</f>
        <v>0.25714285714285712</v>
      </c>
      <c r="X44" s="93">
        <v>193</v>
      </c>
      <c r="Y44" s="79">
        <f>X44/X49</f>
        <v>0.2208237986270023</v>
      </c>
      <c r="Z44" s="80">
        <f t="shared" ref="Z44:Z48" si="48">SUM(V44+R44)</f>
        <v>77</v>
      </c>
      <c r="AA44" s="79">
        <f>Z44/Z49</f>
        <v>0.24367088607594936</v>
      </c>
      <c r="AB44" s="80">
        <f t="shared" ref="AB44:AB48" si="49">SUM(X44+T44)</f>
        <v>383</v>
      </c>
      <c r="AC44" s="79">
        <f>AB44/AB49</f>
        <v>0.2229336437718277</v>
      </c>
      <c r="AD44" s="94">
        <f t="shared" ref="AD44:AD48" si="50">SUM(Z44+N44+B44)</f>
        <v>150</v>
      </c>
      <c r="AE44" s="79">
        <f>AD44/AD49</f>
        <v>0.21186440677966101</v>
      </c>
      <c r="AF44" s="94">
        <f t="shared" ref="AF44:AF48" si="51">SUM(AB44+P44+D44)</f>
        <v>481</v>
      </c>
      <c r="AG44" s="79">
        <f>AF44/AF49</f>
        <v>0.22382503489995348</v>
      </c>
      <c r="AH44" s="94">
        <f t="shared" ref="AH44:AH48" si="52">SUM(AF44+AD44)</f>
        <v>631</v>
      </c>
    </row>
    <row r="45" spans="1:42" x14ac:dyDescent="0.2">
      <c r="A45" s="4" t="s">
        <v>188</v>
      </c>
      <c r="B45" s="157">
        <v>72</v>
      </c>
      <c r="C45" s="79">
        <f>B45/B49</f>
        <v>0.30252100840336132</v>
      </c>
      <c r="D45" s="23">
        <v>84</v>
      </c>
      <c r="E45" s="79">
        <f>D45/D49</f>
        <v>0.35</v>
      </c>
      <c r="F45" s="93">
        <v>27</v>
      </c>
      <c r="G45" s="79">
        <f>F45/F49</f>
        <v>0.25233644859813081</v>
      </c>
      <c r="H45" s="93">
        <v>41</v>
      </c>
      <c r="I45" s="79">
        <f>H45/H49</f>
        <v>0.27891156462585032</v>
      </c>
      <c r="J45" s="93">
        <v>19</v>
      </c>
      <c r="K45" s="79">
        <f>J45/J49</f>
        <v>0.40425531914893614</v>
      </c>
      <c r="L45" s="93">
        <v>9</v>
      </c>
      <c r="M45" s="159">
        <f>L45/L49</f>
        <v>0.20454545454545456</v>
      </c>
      <c r="N45" s="93">
        <f t="shared" si="47"/>
        <v>46</v>
      </c>
      <c r="O45" s="75">
        <f>R45/N49</f>
        <v>0.35365853658536583</v>
      </c>
      <c r="P45" s="93">
        <f t="shared" si="47"/>
        <v>50</v>
      </c>
      <c r="Q45" s="79">
        <f>P45/P49</f>
        <v>0.26178010471204188</v>
      </c>
      <c r="R45" s="94">
        <v>87</v>
      </c>
      <c r="S45" s="79">
        <f>R45/R49</f>
        <v>0.35365853658536583</v>
      </c>
      <c r="T45" s="94">
        <v>275</v>
      </c>
      <c r="U45" s="79">
        <f>T45/T49</f>
        <v>0.32582938388625593</v>
      </c>
      <c r="V45" s="93">
        <v>26</v>
      </c>
      <c r="W45" s="79">
        <f>V45/V49</f>
        <v>0.37142857142857144</v>
      </c>
      <c r="X45" s="93">
        <v>275</v>
      </c>
      <c r="Y45" s="79">
        <f>X45/X49</f>
        <v>0.31464530892448511</v>
      </c>
      <c r="Z45" s="80">
        <f t="shared" si="48"/>
        <v>113</v>
      </c>
      <c r="AA45" s="79">
        <f>Z45/Z49</f>
        <v>0.35759493670886078</v>
      </c>
      <c r="AB45" s="80">
        <f t="shared" si="49"/>
        <v>550</v>
      </c>
      <c r="AC45" s="79">
        <f>AB45/AB49</f>
        <v>0.320139697322468</v>
      </c>
      <c r="AD45" s="94">
        <f t="shared" si="50"/>
        <v>231</v>
      </c>
      <c r="AE45" s="79">
        <f>AD45/AD49</f>
        <v>0.32627118644067798</v>
      </c>
      <c r="AF45" s="94">
        <f t="shared" si="51"/>
        <v>684</v>
      </c>
      <c r="AG45" s="79">
        <f>AF45/AF49</f>
        <v>0.31828757561656584</v>
      </c>
      <c r="AH45" s="94">
        <f t="shared" si="52"/>
        <v>915</v>
      </c>
    </row>
    <row r="46" spans="1:42" x14ac:dyDescent="0.2">
      <c r="A46" s="4" t="s">
        <v>189</v>
      </c>
      <c r="B46" s="157">
        <v>66</v>
      </c>
      <c r="C46" s="79">
        <f>B46/B49</f>
        <v>0.27731092436974791</v>
      </c>
      <c r="D46" s="23">
        <v>47</v>
      </c>
      <c r="E46" s="79">
        <f>D46/D49</f>
        <v>0.19583333333333333</v>
      </c>
      <c r="F46" s="93">
        <v>36</v>
      </c>
      <c r="G46" s="79">
        <f>F46/F49</f>
        <v>0.3364485981308411</v>
      </c>
      <c r="H46" s="93">
        <v>38</v>
      </c>
      <c r="I46" s="79">
        <f>H46/H49</f>
        <v>0.25850340136054423</v>
      </c>
      <c r="J46" s="93">
        <v>7</v>
      </c>
      <c r="K46" s="79">
        <f>J46/J49</f>
        <v>0.14893617021276595</v>
      </c>
      <c r="L46" s="93">
        <v>15</v>
      </c>
      <c r="M46" s="159">
        <f>L46/L49</f>
        <v>0.34090909090909088</v>
      </c>
      <c r="N46" s="93">
        <f t="shared" si="47"/>
        <v>43</v>
      </c>
      <c r="O46" s="75">
        <f>R46/N49</f>
        <v>0.23577235772357724</v>
      </c>
      <c r="P46" s="93">
        <f t="shared" si="47"/>
        <v>53</v>
      </c>
      <c r="Q46" s="79">
        <f>P46/P49</f>
        <v>0.27748691099476441</v>
      </c>
      <c r="R46" s="94">
        <v>58</v>
      </c>
      <c r="S46" s="79">
        <f>R46/R49</f>
        <v>0.23577235772357724</v>
      </c>
      <c r="T46" s="94">
        <v>212</v>
      </c>
      <c r="U46" s="79">
        <f>T46/T49</f>
        <v>0.25118483412322273</v>
      </c>
      <c r="V46" s="93">
        <v>11</v>
      </c>
      <c r="W46" s="79">
        <f>V46/V49</f>
        <v>0.15714285714285714</v>
      </c>
      <c r="X46" s="93">
        <v>208</v>
      </c>
      <c r="Y46" s="79">
        <f>X46/X49</f>
        <v>0.23798627002288331</v>
      </c>
      <c r="Z46" s="80">
        <f t="shared" si="48"/>
        <v>69</v>
      </c>
      <c r="AA46" s="79">
        <f>Z46/Z49</f>
        <v>0.21835443037974683</v>
      </c>
      <c r="AB46" s="80">
        <f t="shared" si="49"/>
        <v>420</v>
      </c>
      <c r="AC46" s="79">
        <f>AB46/AB49</f>
        <v>0.24447031431897556</v>
      </c>
      <c r="AD46" s="94">
        <f t="shared" si="50"/>
        <v>178</v>
      </c>
      <c r="AE46" s="79">
        <f>AD46/AD49</f>
        <v>0.25141242937853109</v>
      </c>
      <c r="AF46" s="94">
        <f t="shared" si="51"/>
        <v>520</v>
      </c>
      <c r="AG46" s="79">
        <f>AF46/AF49</f>
        <v>0.2419730107026524</v>
      </c>
      <c r="AH46" s="94">
        <f t="shared" si="52"/>
        <v>698</v>
      </c>
    </row>
    <row r="47" spans="1:42" x14ac:dyDescent="0.2">
      <c r="A47" s="4" t="s">
        <v>190</v>
      </c>
      <c r="B47" s="157">
        <v>26</v>
      </c>
      <c r="C47" s="79">
        <f>B47/B49</f>
        <v>0.1092436974789916</v>
      </c>
      <c r="D47" s="23">
        <v>25</v>
      </c>
      <c r="E47" s="79">
        <f>D47/D49</f>
        <v>0.10416666666666667</v>
      </c>
      <c r="F47" s="93">
        <v>10</v>
      </c>
      <c r="G47" s="79">
        <f>F47/F49</f>
        <v>9.3457943925233641E-2</v>
      </c>
      <c r="H47" s="93">
        <v>14</v>
      </c>
      <c r="I47" s="79">
        <f>H47/H49</f>
        <v>9.5238095238095233E-2</v>
      </c>
      <c r="J47" s="93">
        <v>9</v>
      </c>
      <c r="K47" s="79">
        <f>J47/J49</f>
        <v>0.19148936170212766</v>
      </c>
      <c r="L47" s="93">
        <v>6</v>
      </c>
      <c r="M47" s="159">
        <f>L47/L49</f>
        <v>0.13636363636363635</v>
      </c>
      <c r="N47" s="93">
        <f t="shared" si="47"/>
        <v>19</v>
      </c>
      <c r="O47" s="75">
        <f>R47/N49</f>
        <v>9.3495934959349589E-2</v>
      </c>
      <c r="P47" s="93">
        <f t="shared" si="47"/>
        <v>20</v>
      </c>
      <c r="Q47" s="79">
        <f>P47/P49</f>
        <v>0.10471204188481675</v>
      </c>
      <c r="R47" s="94">
        <v>23</v>
      </c>
      <c r="S47" s="79">
        <f>R47/R49</f>
        <v>9.3495934959349589E-2</v>
      </c>
      <c r="T47" s="94">
        <v>91</v>
      </c>
      <c r="U47" s="79">
        <f>T47/T49</f>
        <v>0.10781990521327015</v>
      </c>
      <c r="V47" s="93">
        <v>10</v>
      </c>
      <c r="W47" s="79">
        <f>V47/V49</f>
        <v>0.14285714285714285</v>
      </c>
      <c r="X47" s="93">
        <v>106</v>
      </c>
      <c r="Y47" s="79">
        <f>X47/X49</f>
        <v>0.12128146453089245</v>
      </c>
      <c r="Z47" s="80">
        <f t="shared" si="48"/>
        <v>33</v>
      </c>
      <c r="AA47" s="79">
        <f>Z47/Z49</f>
        <v>0.10443037974683544</v>
      </c>
      <c r="AB47" s="80">
        <f t="shared" si="49"/>
        <v>197</v>
      </c>
      <c r="AC47" s="79">
        <f>AB47/AB49</f>
        <v>0.11466821885913853</v>
      </c>
      <c r="AD47" s="94">
        <f t="shared" si="50"/>
        <v>78</v>
      </c>
      <c r="AE47" s="79">
        <f>AD47/AD49</f>
        <v>0.11016949152542373</v>
      </c>
      <c r="AF47" s="94">
        <f t="shared" si="51"/>
        <v>242</v>
      </c>
      <c r="AG47" s="79">
        <f>AF47/AF49</f>
        <v>0.11261051651931131</v>
      </c>
      <c r="AH47" s="94">
        <f t="shared" si="52"/>
        <v>320</v>
      </c>
    </row>
    <row r="48" spans="1:42" x14ac:dyDescent="0.2">
      <c r="A48" s="4" t="s">
        <v>191</v>
      </c>
      <c r="B48" s="157">
        <v>26</v>
      </c>
      <c r="C48" s="79">
        <f>B48/B49</f>
        <v>0.1092436974789916</v>
      </c>
      <c r="D48" s="23">
        <v>24</v>
      </c>
      <c r="E48" s="79">
        <f>D48/D49</f>
        <v>0.1</v>
      </c>
      <c r="F48" s="93">
        <v>13</v>
      </c>
      <c r="G48" s="79">
        <f>F48/F49</f>
        <v>0.12149532710280374</v>
      </c>
      <c r="H48" s="93">
        <v>21</v>
      </c>
      <c r="I48" s="79">
        <f>H48/H49</f>
        <v>0.14285714285714285</v>
      </c>
      <c r="J48" s="93">
        <v>5</v>
      </c>
      <c r="K48" s="79">
        <f>J48/J49</f>
        <v>0.10638297872340426</v>
      </c>
      <c r="L48" s="93">
        <v>4</v>
      </c>
      <c r="M48" s="159">
        <f>L48/L49</f>
        <v>9.0909090909090912E-2</v>
      </c>
      <c r="N48" s="93">
        <f t="shared" si="47"/>
        <v>18</v>
      </c>
      <c r="O48" s="75">
        <f>R48/N49</f>
        <v>6.910569105691057E-2</v>
      </c>
      <c r="P48" s="93">
        <f t="shared" si="47"/>
        <v>25</v>
      </c>
      <c r="Q48" s="79">
        <f>P48/P49</f>
        <v>0.13089005235602094</v>
      </c>
      <c r="R48" s="94">
        <v>17</v>
      </c>
      <c r="S48" s="79">
        <f>R48/R49</f>
        <v>6.910569105691057E-2</v>
      </c>
      <c r="T48" s="94">
        <v>73</v>
      </c>
      <c r="U48" s="79">
        <f>T48/T49</f>
        <v>8.6492890995260668E-2</v>
      </c>
      <c r="V48" s="93">
        <v>5</v>
      </c>
      <c r="W48" s="79">
        <f>V48/V49</f>
        <v>7.1428571428571425E-2</v>
      </c>
      <c r="X48" s="93">
        <v>87</v>
      </c>
      <c r="Y48" s="79">
        <f>X48/X49</f>
        <v>9.9542334096109839E-2</v>
      </c>
      <c r="Z48" s="80">
        <f t="shared" si="48"/>
        <v>22</v>
      </c>
      <c r="AA48" s="79">
        <f>Z48/Z49</f>
        <v>6.9620253164556958E-2</v>
      </c>
      <c r="AB48" s="80">
        <f t="shared" si="49"/>
        <v>160</v>
      </c>
      <c r="AC48" s="79">
        <f>AB48/AB49</f>
        <v>9.3131548311990692E-2</v>
      </c>
      <c r="AD48" s="94">
        <f t="shared" si="50"/>
        <v>66</v>
      </c>
      <c r="AE48" s="79">
        <f>AD48/AD49</f>
        <v>9.3220338983050849E-2</v>
      </c>
      <c r="AF48" s="94">
        <f t="shared" si="51"/>
        <v>209</v>
      </c>
      <c r="AG48" s="79">
        <f>AF48/AF49</f>
        <v>9.7254536993950674E-2</v>
      </c>
      <c r="AH48" s="94">
        <f t="shared" si="52"/>
        <v>275</v>
      </c>
    </row>
    <row r="49" spans="1:42" x14ac:dyDescent="0.2">
      <c r="A49" s="18" t="s">
        <v>61</v>
      </c>
      <c r="B49" s="117">
        <f>SUM(B43:B48)</f>
        <v>238</v>
      </c>
      <c r="C49" s="18"/>
      <c r="D49" s="117">
        <f>SUM(D43:D48)</f>
        <v>240</v>
      </c>
      <c r="E49" s="18"/>
      <c r="F49" s="117">
        <f>SUM(F43:F48)</f>
        <v>107</v>
      </c>
      <c r="G49" s="18"/>
      <c r="H49" s="117">
        <f>SUM(H43:H48)</f>
        <v>147</v>
      </c>
      <c r="I49" s="18"/>
      <c r="J49" s="117">
        <f>SUM(J43:J48)</f>
        <v>47</v>
      </c>
      <c r="K49" s="18"/>
      <c r="L49" s="117">
        <f>SUM(L43:L48)</f>
        <v>44</v>
      </c>
      <c r="M49" s="18"/>
      <c r="N49" s="117">
        <f>SUM(R43:R48)</f>
        <v>246</v>
      </c>
      <c r="O49" s="18"/>
      <c r="P49" s="117">
        <f>SUM(P43:P48)</f>
        <v>191</v>
      </c>
      <c r="Q49" s="18"/>
      <c r="R49" s="117">
        <f>SUM(R43:R48)</f>
        <v>246</v>
      </c>
      <c r="S49" s="18"/>
      <c r="T49" s="117">
        <f>SUM(T43:T48)</f>
        <v>844</v>
      </c>
      <c r="U49" s="18"/>
      <c r="V49" s="117">
        <f>SUM(V43:V48)</f>
        <v>70</v>
      </c>
      <c r="W49" s="18"/>
      <c r="X49" s="117">
        <f>SUM(X43:X48)</f>
        <v>874</v>
      </c>
      <c r="Y49" s="18"/>
      <c r="Z49" s="117">
        <f>SUM(Z43:Z48)</f>
        <v>316</v>
      </c>
      <c r="AA49" s="18"/>
      <c r="AB49" s="117">
        <f>SUM(AB43:AB48)</f>
        <v>1718</v>
      </c>
      <c r="AC49" s="18"/>
      <c r="AD49" s="117">
        <f>SUM(AD43:AD48)</f>
        <v>708</v>
      </c>
      <c r="AE49" s="18"/>
      <c r="AF49" s="117">
        <f>SUM(AF43:AF48)</f>
        <v>2149</v>
      </c>
      <c r="AG49" s="18"/>
      <c r="AH49" s="117">
        <f>SUM(AH43:AH48)</f>
        <v>2857</v>
      </c>
    </row>
    <row r="50" spans="1:42" x14ac:dyDescent="0.2">
      <c r="A50" s="118" t="s">
        <v>249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144"/>
      <c r="O50" s="77"/>
      <c r="P50" s="144"/>
      <c r="Q50" s="77"/>
      <c r="R50" s="77"/>
      <c r="S50" s="77"/>
      <c r="T50" s="77"/>
      <c r="U50" s="77"/>
      <c r="V50" s="77"/>
      <c r="W50" s="77"/>
      <c r="X50" s="77"/>
      <c r="Y50" s="77"/>
      <c r="Z50" s="144"/>
      <c r="AA50" s="144"/>
      <c r="AB50" s="144"/>
      <c r="AC50" s="77"/>
      <c r="AD50" s="144"/>
      <c r="AE50" s="144"/>
      <c r="AF50" s="144"/>
      <c r="AG50" s="77"/>
      <c r="AH50" s="142"/>
      <c r="AI50" s="1"/>
      <c r="AJ50" s="1"/>
      <c r="AK50" s="1"/>
      <c r="AL50" s="1"/>
      <c r="AM50" s="1"/>
      <c r="AN50" s="1"/>
      <c r="AO50" s="1"/>
      <c r="AP50" s="1"/>
    </row>
    <row r="51" spans="1:42" x14ac:dyDescent="0.2">
      <c r="A51" s="4" t="s">
        <v>192</v>
      </c>
      <c r="B51" s="90">
        <v>57</v>
      </c>
      <c r="C51" s="121">
        <f>B51/B$56</f>
        <v>0.23456790123456789</v>
      </c>
      <c r="D51" s="90">
        <v>48</v>
      </c>
      <c r="E51" s="121">
        <f>D51/D$56</f>
        <v>0.19433198380566802</v>
      </c>
      <c r="F51" s="90">
        <v>19</v>
      </c>
      <c r="G51" s="121">
        <f>F51/F$56</f>
        <v>0.17592592592592593</v>
      </c>
      <c r="H51" s="90">
        <v>26</v>
      </c>
      <c r="I51" s="121">
        <f>H51/H$56</f>
        <v>0.17449664429530201</v>
      </c>
      <c r="J51" s="90">
        <v>8</v>
      </c>
      <c r="K51" s="121">
        <f>J51/J$56</f>
        <v>0.16666666666666666</v>
      </c>
      <c r="L51" s="90">
        <v>8</v>
      </c>
      <c r="M51" s="121">
        <f>L51/L$56</f>
        <v>0.17777777777777778</v>
      </c>
      <c r="N51" s="90">
        <f>SUM(J51+F51)</f>
        <v>27</v>
      </c>
      <c r="O51" s="121">
        <f>N51/N$56</f>
        <v>0.17307692307692307</v>
      </c>
      <c r="P51" s="90">
        <f>SUM(L51+H51)</f>
        <v>34</v>
      </c>
      <c r="Q51" s="121">
        <f>P51/P$56</f>
        <v>0.17525773195876287</v>
      </c>
      <c r="R51" s="90">
        <v>14</v>
      </c>
      <c r="S51" s="121">
        <f>R51/R$56</f>
        <v>5.6910569105691054E-2</v>
      </c>
      <c r="T51" s="90">
        <v>85</v>
      </c>
      <c r="U51" s="121">
        <f>T51/T$56</f>
        <v>9.9531615925058547E-2</v>
      </c>
      <c r="V51" s="90">
        <v>1</v>
      </c>
      <c r="W51" s="121">
        <f>V51/V$56</f>
        <v>1.4285714285714285E-2</v>
      </c>
      <c r="X51" s="90">
        <v>106</v>
      </c>
      <c r="Y51" s="121">
        <f>X51/X$56</f>
        <v>0.12059158134243458</v>
      </c>
      <c r="Z51" s="96">
        <f>SUM(V51+R51)</f>
        <v>15</v>
      </c>
      <c r="AA51" s="121">
        <f>Z51/Z$56</f>
        <v>4.746835443037975E-2</v>
      </c>
      <c r="AB51" s="96">
        <f>SUM(X51+T51)</f>
        <v>191</v>
      </c>
      <c r="AC51" s="121">
        <f>AB51/AB$56</f>
        <v>0.1102135025966532</v>
      </c>
      <c r="AD51" s="111">
        <f>SUM(Z51+N51+B51)</f>
        <v>99</v>
      </c>
      <c r="AE51" s="162">
        <f>AD51/AD$56</f>
        <v>0.13846153846153847</v>
      </c>
      <c r="AF51" s="111">
        <f>SUM(AB51+P51+D51)</f>
        <v>273</v>
      </c>
      <c r="AG51" s="162">
        <f>AF51/AF$56</f>
        <v>0.12557497700091996</v>
      </c>
      <c r="AH51" s="111">
        <f>SUM(AF51+AD51)</f>
        <v>372</v>
      </c>
    </row>
    <row r="52" spans="1:42" x14ac:dyDescent="0.2">
      <c r="A52" s="4" t="s">
        <v>193</v>
      </c>
      <c r="B52" s="93">
        <v>99</v>
      </c>
      <c r="C52" s="121">
        <f t="shared" ref="C52:C55" si="53">B52/B$56</f>
        <v>0.40740740740740738</v>
      </c>
      <c r="D52" s="93">
        <v>112</v>
      </c>
      <c r="E52" s="121">
        <f t="shared" ref="E52:E55" si="54">D52/D$56</f>
        <v>0.45344129554655871</v>
      </c>
      <c r="F52" s="93">
        <v>31</v>
      </c>
      <c r="G52" s="121">
        <f t="shared" ref="G52:G55" si="55">F52/F$56</f>
        <v>0.28703703703703703</v>
      </c>
      <c r="H52" s="93">
        <v>45</v>
      </c>
      <c r="I52" s="121">
        <f t="shared" ref="I52:I55" si="56">H52/H$56</f>
        <v>0.30201342281879195</v>
      </c>
      <c r="J52" s="93">
        <v>13</v>
      </c>
      <c r="K52" s="121">
        <f t="shared" ref="K52:K55" si="57">J52/J$56</f>
        <v>0.27083333333333331</v>
      </c>
      <c r="L52" s="93">
        <v>15</v>
      </c>
      <c r="M52" s="121">
        <f t="shared" ref="M52:M55" si="58">L52/L$56</f>
        <v>0.33333333333333331</v>
      </c>
      <c r="N52" s="93">
        <f t="shared" ref="N52:N55" si="59">SUM(J52+F52)</f>
        <v>44</v>
      </c>
      <c r="O52" s="121">
        <f t="shared" ref="O52:O55" si="60">N52/N$56</f>
        <v>0.28205128205128205</v>
      </c>
      <c r="P52" s="93">
        <f t="shared" ref="P52:P55" si="61">SUM(L52+H52)</f>
        <v>60</v>
      </c>
      <c r="Q52" s="121">
        <f t="shared" ref="Q52:Q55" si="62">P52/P$56</f>
        <v>0.30927835051546393</v>
      </c>
      <c r="R52" s="93">
        <v>69</v>
      </c>
      <c r="S52" s="121">
        <f t="shared" ref="S52:S55" si="63">R52/R$56</f>
        <v>0.28048780487804881</v>
      </c>
      <c r="T52" s="93">
        <v>258</v>
      </c>
      <c r="U52" s="121">
        <f t="shared" ref="U52:U55" si="64">T52/T$56</f>
        <v>0.30210772833723654</v>
      </c>
      <c r="V52" s="93">
        <v>21</v>
      </c>
      <c r="W52" s="121">
        <f t="shared" ref="W52:W55" si="65">V52/V$56</f>
        <v>0.3</v>
      </c>
      <c r="X52" s="93">
        <v>347</v>
      </c>
      <c r="Y52" s="121">
        <f t="shared" ref="Y52:Y55" si="66">X52/X$56</f>
        <v>0.39476678043230945</v>
      </c>
      <c r="Z52" s="80">
        <f t="shared" ref="Z52:Z55" si="67">SUM(V52+R52)</f>
        <v>90</v>
      </c>
      <c r="AA52" s="121">
        <f t="shared" ref="AA52:AA55" si="68">Z52/Z$56</f>
        <v>0.2848101265822785</v>
      </c>
      <c r="AB52" s="80">
        <f t="shared" ref="AB52:AB55" si="69">SUM(X52+T52)</f>
        <v>605</v>
      </c>
      <c r="AC52" s="121">
        <f t="shared" ref="AC52:AC55" si="70">AB52/AB$56</f>
        <v>0.3491055972302366</v>
      </c>
      <c r="AD52" s="94">
        <f t="shared" ref="AD52:AD55" si="71">SUM(Z52+N52+B52)</f>
        <v>233</v>
      </c>
      <c r="AE52" s="121">
        <f t="shared" ref="AE52:AG55" si="72">AD52/AD$56</f>
        <v>0.3258741258741259</v>
      </c>
      <c r="AF52" s="94">
        <f t="shared" ref="AF52:AF55" si="73">SUM(AB52+P52+D52)</f>
        <v>777</v>
      </c>
      <c r="AG52" s="121">
        <f t="shared" si="72"/>
        <v>0.3574057037718491</v>
      </c>
      <c r="AH52" s="94">
        <f t="shared" ref="AH52:AH55" si="74">SUM(AF52+AD52)</f>
        <v>1010</v>
      </c>
    </row>
    <row r="53" spans="1:42" x14ac:dyDescent="0.2">
      <c r="A53" s="4" t="s">
        <v>194</v>
      </c>
      <c r="B53" s="93">
        <v>41</v>
      </c>
      <c r="C53" s="121">
        <f t="shared" si="53"/>
        <v>0.16872427983539096</v>
      </c>
      <c r="D53" s="93">
        <v>44</v>
      </c>
      <c r="E53" s="121">
        <f t="shared" si="54"/>
        <v>0.17813765182186234</v>
      </c>
      <c r="F53" s="93">
        <v>40</v>
      </c>
      <c r="G53" s="121">
        <f t="shared" si="55"/>
        <v>0.37037037037037035</v>
      </c>
      <c r="H53" s="93">
        <v>58</v>
      </c>
      <c r="I53" s="121">
        <f t="shared" si="56"/>
        <v>0.38926174496644295</v>
      </c>
      <c r="J53" s="93">
        <v>16</v>
      </c>
      <c r="K53" s="121">
        <f t="shared" si="57"/>
        <v>0.33333333333333331</v>
      </c>
      <c r="L53" s="93">
        <v>12</v>
      </c>
      <c r="M53" s="121">
        <f t="shared" si="58"/>
        <v>0.26666666666666666</v>
      </c>
      <c r="N53" s="93">
        <f t="shared" si="59"/>
        <v>56</v>
      </c>
      <c r="O53" s="121">
        <f t="shared" si="60"/>
        <v>0.35897435897435898</v>
      </c>
      <c r="P53" s="93">
        <f t="shared" si="61"/>
        <v>70</v>
      </c>
      <c r="Q53" s="121">
        <f t="shared" si="62"/>
        <v>0.36082474226804123</v>
      </c>
      <c r="R53" s="93">
        <v>85</v>
      </c>
      <c r="S53" s="121">
        <f t="shared" si="63"/>
        <v>0.34552845528455284</v>
      </c>
      <c r="T53" s="93">
        <v>288</v>
      </c>
      <c r="U53" s="121">
        <f t="shared" si="64"/>
        <v>0.33723653395784542</v>
      </c>
      <c r="V53" s="93">
        <v>21</v>
      </c>
      <c r="W53" s="121">
        <f t="shared" si="65"/>
        <v>0.3</v>
      </c>
      <c r="X53" s="93">
        <v>255</v>
      </c>
      <c r="Y53" s="121">
        <f t="shared" si="66"/>
        <v>0.29010238907849828</v>
      </c>
      <c r="Z53" s="80">
        <f t="shared" si="67"/>
        <v>106</v>
      </c>
      <c r="AA53" s="121">
        <f t="shared" si="68"/>
        <v>0.33544303797468356</v>
      </c>
      <c r="AB53" s="80">
        <f t="shared" si="69"/>
        <v>543</v>
      </c>
      <c r="AC53" s="121">
        <f t="shared" si="70"/>
        <v>0.31332948643969993</v>
      </c>
      <c r="AD53" s="94">
        <f t="shared" si="71"/>
        <v>203</v>
      </c>
      <c r="AE53" s="121">
        <f t="shared" si="72"/>
        <v>0.28391608391608392</v>
      </c>
      <c r="AF53" s="94">
        <f t="shared" si="73"/>
        <v>657</v>
      </c>
      <c r="AG53" s="121">
        <f t="shared" ref="AG53" si="75">AF53/AF$56</f>
        <v>0.30220791168353267</v>
      </c>
      <c r="AH53" s="94">
        <f t="shared" si="74"/>
        <v>860</v>
      </c>
    </row>
    <row r="54" spans="1:42" x14ac:dyDescent="0.2">
      <c r="A54" s="4" t="s">
        <v>195</v>
      </c>
      <c r="B54" s="93">
        <v>37</v>
      </c>
      <c r="C54" s="121">
        <f t="shared" si="53"/>
        <v>0.15226337448559671</v>
      </c>
      <c r="D54" s="93">
        <v>35</v>
      </c>
      <c r="E54" s="121">
        <f t="shared" si="54"/>
        <v>0.1417004048582996</v>
      </c>
      <c r="F54" s="93">
        <v>12</v>
      </c>
      <c r="G54" s="121">
        <f t="shared" si="55"/>
        <v>0.1111111111111111</v>
      </c>
      <c r="H54" s="93">
        <v>18</v>
      </c>
      <c r="I54" s="121">
        <f t="shared" si="56"/>
        <v>0.12080536912751678</v>
      </c>
      <c r="J54" s="93">
        <v>8</v>
      </c>
      <c r="K54" s="121">
        <f t="shared" si="57"/>
        <v>0.16666666666666666</v>
      </c>
      <c r="L54" s="93">
        <v>8</v>
      </c>
      <c r="M54" s="121">
        <f t="shared" si="58"/>
        <v>0.17777777777777778</v>
      </c>
      <c r="N54" s="93">
        <f t="shared" si="59"/>
        <v>20</v>
      </c>
      <c r="O54" s="121">
        <f t="shared" si="60"/>
        <v>0.12820512820512819</v>
      </c>
      <c r="P54" s="93">
        <f t="shared" si="61"/>
        <v>26</v>
      </c>
      <c r="Q54" s="121">
        <f t="shared" si="62"/>
        <v>0.13402061855670103</v>
      </c>
      <c r="R54" s="93">
        <v>53</v>
      </c>
      <c r="S54" s="121">
        <f t="shared" si="63"/>
        <v>0.21544715447154472</v>
      </c>
      <c r="T54" s="93">
        <v>163</v>
      </c>
      <c r="U54" s="121">
        <f t="shared" si="64"/>
        <v>0.19086651053864168</v>
      </c>
      <c r="V54" s="93">
        <v>18</v>
      </c>
      <c r="W54" s="121">
        <f t="shared" si="65"/>
        <v>0.25714285714285712</v>
      </c>
      <c r="X54" s="93">
        <v>126</v>
      </c>
      <c r="Y54" s="121">
        <f t="shared" si="66"/>
        <v>0.14334470989761092</v>
      </c>
      <c r="Z54" s="80">
        <f t="shared" si="67"/>
        <v>71</v>
      </c>
      <c r="AA54" s="121">
        <f t="shared" si="68"/>
        <v>0.22468354430379747</v>
      </c>
      <c r="AB54" s="80">
        <f t="shared" si="69"/>
        <v>289</v>
      </c>
      <c r="AC54" s="121">
        <f t="shared" si="70"/>
        <v>0.16676283900750144</v>
      </c>
      <c r="AD54" s="94">
        <f t="shared" si="71"/>
        <v>128</v>
      </c>
      <c r="AE54" s="121">
        <f t="shared" si="72"/>
        <v>0.17902097902097902</v>
      </c>
      <c r="AF54" s="94">
        <f t="shared" si="73"/>
        <v>350</v>
      </c>
      <c r="AG54" s="121">
        <f t="shared" ref="AG54" si="76">AF54/AF$56</f>
        <v>0.16099356025758971</v>
      </c>
      <c r="AH54" s="94">
        <f t="shared" si="74"/>
        <v>478</v>
      </c>
    </row>
    <row r="55" spans="1:42" x14ac:dyDescent="0.2">
      <c r="A55" s="4" t="s">
        <v>196</v>
      </c>
      <c r="B55" s="93">
        <v>9</v>
      </c>
      <c r="C55" s="121">
        <f t="shared" si="53"/>
        <v>3.7037037037037035E-2</v>
      </c>
      <c r="D55" s="93">
        <v>8</v>
      </c>
      <c r="E55" s="121">
        <f t="shared" si="54"/>
        <v>3.2388663967611336E-2</v>
      </c>
      <c r="F55" s="93">
        <v>6</v>
      </c>
      <c r="G55" s="121">
        <f t="shared" si="55"/>
        <v>5.5555555555555552E-2</v>
      </c>
      <c r="H55" s="93">
        <v>2</v>
      </c>
      <c r="I55" s="121">
        <f t="shared" si="56"/>
        <v>1.3422818791946308E-2</v>
      </c>
      <c r="J55" s="93">
        <v>3</v>
      </c>
      <c r="K55" s="121">
        <f t="shared" si="57"/>
        <v>6.25E-2</v>
      </c>
      <c r="L55" s="93">
        <v>2</v>
      </c>
      <c r="M55" s="121">
        <f t="shared" si="58"/>
        <v>4.4444444444444446E-2</v>
      </c>
      <c r="N55" s="93">
        <f t="shared" si="59"/>
        <v>9</v>
      </c>
      <c r="O55" s="121">
        <f t="shared" si="60"/>
        <v>5.7692307692307696E-2</v>
      </c>
      <c r="P55" s="93">
        <f t="shared" si="61"/>
        <v>4</v>
      </c>
      <c r="Q55" s="121">
        <f t="shared" si="62"/>
        <v>2.0618556701030927E-2</v>
      </c>
      <c r="R55" s="93">
        <v>25</v>
      </c>
      <c r="S55" s="121">
        <f t="shared" si="63"/>
        <v>0.1016260162601626</v>
      </c>
      <c r="T55" s="93">
        <v>60</v>
      </c>
      <c r="U55" s="121">
        <f t="shared" si="64"/>
        <v>7.0257611241217793E-2</v>
      </c>
      <c r="V55" s="93">
        <v>9</v>
      </c>
      <c r="W55" s="121">
        <f t="shared" si="65"/>
        <v>0.12857142857142856</v>
      </c>
      <c r="X55" s="93">
        <v>45</v>
      </c>
      <c r="Y55" s="121">
        <f t="shared" si="66"/>
        <v>5.1194539249146756E-2</v>
      </c>
      <c r="Z55" s="80">
        <f t="shared" si="67"/>
        <v>34</v>
      </c>
      <c r="AA55" s="121">
        <f t="shared" si="68"/>
        <v>0.10759493670886076</v>
      </c>
      <c r="AB55" s="80">
        <f t="shared" si="69"/>
        <v>105</v>
      </c>
      <c r="AC55" s="121">
        <f t="shared" si="70"/>
        <v>6.0588574725908825E-2</v>
      </c>
      <c r="AD55" s="94">
        <f t="shared" si="71"/>
        <v>52</v>
      </c>
      <c r="AE55" s="121">
        <f t="shared" si="72"/>
        <v>7.2727272727272724E-2</v>
      </c>
      <c r="AF55" s="94">
        <f t="shared" si="73"/>
        <v>117</v>
      </c>
      <c r="AG55" s="121">
        <f t="shared" ref="AG55" si="77">AF55/AF$56</f>
        <v>5.3817847286108556E-2</v>
      </c>
      <c r="AH55" s="94">
        <f t="shared" si="74"/>
        <v>169</v>
      </c>
    </row>
    <row r="56" spans="1:42" x14ac:dyDescent="0.2">
      <c r="A56" s="18" t="s">
        <v>61</v>
      </c>
      <c r="B56" s="91">
        <f>SUM(B51:B55)</f>
        <v>243</v>
      </c>
      <c r="C56" s="18"/>
      <c r="D56" s="91">
        <f>SUM(D51:D55)</f>
        <v>247</v>
      </c>
      <c r="E56" s="18"/>
      <c r="F56" s="91">
        <f>SUM(F51:F55)</f>
        <v>108</v>
      </c>
      <c r="G56" s="18"/>
      <c r="H56" s="91">
        <f>SUM(H51:H55)</f>
        <v>149</v>
      </c>
      <c r="I56" s="18"/>
      <c r="J56" s="91">
        <f>SUM(J51:J55)</f>
        <v>48</v>
      </c>
      <c r="K56" s="18"/>
      <c r="L56" s="91">
        <f>SUM(L51:L55)</f>
        <v>45</v>
      </c>
      <c r="M56" s="18"/>
      <c r="N56" s="91">
        <f>SUM(N51:N55)</f>
        <v>156</v>
      </c>
      <c r="O56" s="18"/>
      <c r="P56" s="91">
        <f>SUM(P51:P55)</f>
        <v>194</v>
      </c>
      <c r="Q56" s="18"/>
      <c r="R56" s="91">
        <f>SUM(R51:R55)</f>
        <v>246</v>
      </c>
      <c r="S56" s="18"/>
      <c r="T56" s="91">
        <f>SUM(T51:T55)</f>
        <v>854</v>
      </c>
      <c r="U56" s="18"/>
      <c r="V56" s="91">
        <f>SUM(V51:V55)</f>
        <v>70</v>
      </c>
      <c r="W56" s="18"/>
      <c r="X56" s="91">
        <f>SUM(X51:X55)</f>
        <v>879</v>
      </c>
      <c r="Y56" s="18"/>
      <c r="Z56" s="91">
        <f>SUM(Z51:Z55)</f>
        <v>316</v>
      </c>
      <c r="AA56" s="91"/>
      <c r="AB56" s="91">
        <f>SUM(AB51:AB55)</f>
        <v>1733</v>
      </c>
      <c r="AC56" s="18"/>
      <c r="AD56" s="37">
        <f>SUM(AD51:AD55)</f>
        <v>715</v>
      </c>
      <c r="AE56" s="91"/>
      <c r="AF56" s="17">
        <f>SUM(AF51:AF55)</f>
        <v>2174</v>
      </c>
      <c r="AG56" s="18"/>
      <c r="AH56" s="91">
        <f>SUM(AH51:AH55)</f>
        <v>2889</v>
      </c>
    </row>
    <row r="57" spans="1:42" x14ac:dyDescent="0.2">
      <c r="A57" s="146" t="s">
        <v>257</v>
      </c>
    </row>
    <row r="62" spans="1:42" x14ac:dyDescent="0.2">
      <c r="A62" s="102"/>
    </row>
  </sheetData>
  <mergeCells count="20">
    <mergeCell ref="R3:S3"/>
    <mergeCell ref="T3:U3"/>
    <mergeCell ref="V3:W3"/>
    <mergeCell ref="X3:Y3"/>
    <mergeCell ref="B2:E2"/>
    <mergeCell ref="F2:Q2"/>
    <mergeCell ref="R2:AC2"/>
    <mergeCell ref="AD2:AH2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AF3:AG3"/>
    <mergeCell ref="N3:O3"/>
    <mergeCell ref="P3:Q3"/>
  </mergeCells>
  <pageMargins left="0.7" right="0.7" top="0.75" bottom="0.75" header="0.3" footer="0.3"/>
  <ignoredErrors>
    <ignoredError sqref="N5 N51:N55 N6:N50 N56 O5:P56 Z5:AF4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94D04-8A11-CB4F-B3C5-A2B4891775B1}">
  <dimension ref="A1:BG28"/>
  <sheetViews>
    <sheetView workbookViewId="0">
      <pane xSplit="7" ySplit="3" topLeftCell="O4" activePane="bottomRight" state="frozen"/>
      <selection pane="topRight" activeCell="G1" sqref="G1"/>
      <selection pane="bottomLeft" activeCell="A4" sqref="A4"/>
      <selection pane="bottomRight" sqref="A1:X1"/>
    </sheetView>
  </sheetViews>
  <sheetFormatPr baseColWidth="10" defaultColWidth="11" defaultRowHeight="16" x14ac:dyDescent="0.2"/>
  <cols>
    <col min="1" max="1" width="21.5" style="4" customWidth="1"/>
    <col min="2" max="2" width="4.5" style="4" bestFit="1" customWidth="1"/>
    <col min="3" max="3" width="10.1640625" style="4" bestFit="1" customWidth="1"/>
    <col min="4" max="4" width="10.6640625" style="4" bestFit="1" customWidth="1"/>
    <col min="5" max="5" width="12.5" style="4" bestFit="1" customWidth="1"/>
    <col min="6" max="6" width="6" style="4" bestFit="1" customWidth="1"/>
    <col min="7" max="7" width="5.83203125" style="4" bestFit="1" customWidth="1"/>
    <col min="8" max="8" width="6.83203125" style="15" bestFit="1" customWidth="1"/>
    <col min="9" max="9" width="7.1640625" style="4" bestFit="1" customWidth="1"/>
    <col min="10" max="10" width="8.6640625" style="15" bestFit="1" customWidth="1"/>
    <col min="11" max="11" width="7.1640625" style="4" bestFit="1" customWidth="1"/>
    <col min="12" max="12" width="7" style="5" bestFit="1" customWidth="1"/>
    <col min="13" max="13" width="5.6640625" style="5" bestFit="1" customWidth="1"/>
    <col min="14" max="14" width="6.6640625" style="5" bestFit="1" customWidth="1"/>
    <col min="15" max="15" width="8.33203125" style="15" bestFit="1" customWidth="1"/>
    <col min="16" max="16" width="10" style="5" bestFit="1" customWidth="1"/>
    <col min="17" max="17" width="7.6640625" style="5" bestFit="1" customWidth="1"/>
    <col min="18" max="18" width="6.6640625" style="5" bestFit="1" customWidth="1"/>
    <col min="19" max="19" width="5.83203125" style="5" bestFit="1" customWidth="1"/>
    <col min="20" max="20" width="5.6640625" style="5" bestFit="1" customWidth="1"/>
    <col min="21" max="21" width="6.6640625" style="5" bestFit="1" customWidth="1"/>
    <col min="22" max="23" width="8.33203125" style="15" bestFit="1" customWidth="1"/>
    <col min="24" max="24" width="9.83203125" style="5" bestFit="1" customWidth="1"/>
    <col min="25" max="25" width="6.83203125" style="4" bestFit="1" customWidth="1"/>
    <col min="26" max="26" width="7.1640625" style="4" bestFit="1" customWidth="1"/>
    <col min="27" max="27" width="8.6640625" style="4" bestFit="1" customWidth="1"/>
    <col min="28" max="28" width="7.1640625" style="4" bestFit="1" customWidth="1"/>
    <col min="29" max="29" width="7" style="5" bestFit="1" customWidth="1"/>
    <col min="30" max="30" width="5.6640625" style="5" bestFit="1" customWidth="1"/>
    <col min="31" max="31" width="6.6640625" style="5" bestFit="1" customWidth="1"/>
    <col min="32" max="32" width="8.33203125" style="15" bestFit="1" customWidth="1"/>
    <col min="33" max="33" width="10" style="5" bestFit="1" customWidth="1"/>
    <col min="34" max="34" width="5.6640625" style="5" bestFit="1" customWidth="1"/>
    <col min="35" max="36" width="6.6640625" style="5" bestFit="1" customWidth="1"/>
    <col min="37" max="37" width="8.33203125" style="5" bestFit="1" customWidth="1"/>
    <col min="38" max="38" width="9.6640625" style="5" bestFit="1" customWidth="1"/>
    <col min="39" max="40" width="8.33203125" style="15" bestFit="1" customWidth="1"/>
    <col min="41" max="41" width="9.83203125" style="5" bestFit="1" customWidth="1"/>
    <col min="42" max="42" width="7" style="4" bestFit="1" customWidth="1"/>
    <col min="43" max="43" width="7" style="5" bestFit="1" customWidth="1"/>
    <col min="44" max="44" width="7.33203125" style="5" bestFit="1" customWidth="1"/>
    <col min="45" max="45" width="9.83203125" style="5" bestFit="1" customWidth="1"/>
    <col min="46" max="46" width="8.33203125" style="4" bestFit="1" customWidth="1"/>
    <col min="47" max="48" width="7.33203125" style="4" bestFit="1" customWidth="1"/>
    <col min="49" max="49" width="8.33203125" style="5" bestFit="1" customWidth="1"/>
    <col min="50" max="50" width="6.33203125" style="5" bestFit="1" customWidth="1"/>
    <col min="51" max="51" width="6.6640625" style="5" bestFit="1" customWidth="1"/>
    <col min="52" max="52" width="8.33203125" style="15" bestFit="1" customWidth="1"/>
    <col min="53" max="53" width="8.33203125" style="4" bestFit="1" customWidth="1"/>
    <col min="54" max="54" width="9.83203125" style="5" bestFit="1" customWidth="1"/>
    <col min="55" max="16384" width="11" style="4"/>
  </cols>
  <sheetData>
    <row r="1" spans="1:59" x14ac:dyDescent="0.2">
      <c r="A1" s="267" t="s">
        <v>290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</row>
    <row r="2" spans="1:59" x14ac:dyDescent="0.2">
      <c r="A2" s="265" t="s">
        <v>283</v>
      </c>
      <c r="B2" s="240" t="s">
        <v>156</v>
      </c>
      <c r="C2" s="240" t="s">
        <v>3</v>
      </c>
      <c r="D2" s="240" t="s">
        <v>1</v>
      </c>
      <c r="E2" s="268" t="s">
        <v>284</v>
      </c>
      <c r="F2" s="217" t="s">
        <v>289</v>
      </c>
      <c r="G2" s="234"/>
      <c r="H2" s="239" t="s">
        <v>149</v>
      </c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34"/>
      <c r="Y2" s="239" t="s">
        <v>148</v>
      </c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34"/>
      <c r="AP2" s="217" t="s">
        <v>154</v>
      </c>
      <c r="AQ2" s="217"/>
      <c r="AR2" s="217"/>
      <c r="AS2" s="227"/>
      <c r="AT2" s="217"/>
      <c r="AU2" s="217"/>
      <c r="AV2" s="217"/>
      <c r="AW2" s="217"/>
      <c r="AX2" s="217"/>
      <c r="AY2" s="217"/>
      <c r="AZ2" s="217"/>
      <c r="BA2" s="217"/>
      <c r="BB2" s="234"/>
    </row>
    <row r="3" spans="1:59" x14ac:dyDescent="0.2">
      <c r="A3" s="266"/>
      <c r="B3" s="238"/>
      <c r="C3" s="238"/>
      <c r="D3" s="238"/>
      <c r="E3" s="269"/>
      <c r="F3" s="183" t="s">
        <v>285</v>
      </c>
      <c r="G3" s="184" t="s">
        <v>287</v>
      </c>
      <c r="H3" s="67" t="s">
        <v>286</v>
      </c>
      <c r="I3" s="13" t="s">
        <v>145</v>
      </c>
      <c r="J3" s="67" t="s">
        <v>288</v>
      </c>
      <c r="K3" s="13" t="s">
        <v>143</v>
      </c>
      <c r="L3" s="148" t="s">
        <v>141</v>
      </c>
      <c r="M3" s="245" t="s">
        <v>116</v>
      </c>
      <c r="N3" s="245"/>
      <c r="O3" s="67" t="s">
        <v>140</v>
      </c>
      <c r="P3" s="148" t="s">
        <v>138</v>
      </c>
      <c r="Q3" s="245" t="s">
        <v>116</v>
      </c>
      <c r="R3" s="245"/>
      <c r="S3" s="148" t="s">
        <v>136</v>
      </c>
      <c r="T3" s="245" t="s">
        <v>116</v>
      </c>
      <c r="U3" s="245"/>
      <c r="V3" s="67" t="s">
        <v>135</v>
      </c>
      <c r="W3" s="67" t="s">
        <v>134</v>
      </c>
      <c r="X3" s="68" t="s">
        <v>277</v>
      </c>
      <c r="Y3" s="13" t="s">
        <v>286</v>
      </c>
      <c r="Z3" s="13" t="s">
        <v>145</v>
      </c>
      <c r="AA3" s="13" t="s">
        <v>288</v>
      </c>
      <c r="AB3" s="13" t="s">
        <v>143</v>
      </c>
      <c r="AC3" s="148" t="s">
        <v>141</v>
      </c>
      <c r="AD3" s="245" t="s">
        <v>116</v>
      </c>
      <c r="AE3" s="245"/>
      <c r="AF3" s="67" t="s">
        <v>140</v>
      </c>
      <c r="AG3" s="148" t="s">
        <v>138</v>
      </c>
      <c r="AH3" s="245" t="s">
        <v>116</v>
      </c>
      <c r="AI3" s="245"/>
      <c r="AJ3" s="148" t="s">
        <v>136</v>
      </c>
      <c r="AK3" s="245" t="s">
        <v>116</v>
      </c>
      <c r="AL3" s="245"/>
      <c r="AM3" s="67" t="s">
        <v>135</v>
      </c>
      <c r="AN3" s="67" t="s">
        <v>134</v>
      </c>
      <c r="AO3" s="68" t="s">
        <v>277</v>
      </c>
      <c r="AP3" s="13" t="s">
        <v>145</v>
      </c>
      <c r="AQ3" s="13" t="s">
        <v>29</v>
      </c>
      <c r="AR3" s="13" t="s">
        <v>30</v>
      </c>
      <c r="AS3" s="148" t="s">
        <v>277</v>
      </c>
      <c r="AT3" s="148" t="s">
        <v>141</v>
      </c>
      <c r="AU3" s="245" t="s">
        <v>116</v>
      </c>
      <c r="AV3" s="245"/>
      <c r="AW3" s="13" t="s">
        <v>140</v>
      </c>
      <c r="AX3" s="148" t="s">
        <v>153</v>
      </c>
      <c r="AY3" s="245" t="s">
        <v>116</v>
      </c>
      <c r="AZ3" s="245"/>
      <c r="BA3" s="67" t="s">
        <v>135</v>
      </c>
      <c r="BB3" s="194" t="s">
        <v>134</v>
      </c>
    </row>
    <row r="4" spans="1:59" x14ac:dyDescent="0.2">
      <c r="A4" s="23" t="s">
        <v>20</v>
      </c>
      <c r="B4" s="4">
        <v>4</v>
      </c>
      <c r="C4" s="4">
        <v>99583513</v>
      </c>
      <c r="D4" s="4" t="s">
        <v>133</v>
      </c>
      <c r="E4" s="270" t="s">
        <v>204</v>
      </c>
      <c r="F4" s="4" t="s">
        <v>16</v>
      </c>
      <c r="G4" s="23" t="s">
        <v>14</v>
      </c>
      <c r="H4" s="15">
        <v>0.24368339999999999</v>
      </c>
      <c r="I4" s="4">
        <v>1336</v>
      </c>
      <c r="J4" s="15">
        <v>0.24063370000000001</v>
      </c>
      <c r="K4" s="4">
        <v>86</v>
      </c>
      <c r="L4" s="5">
        <v>1.1120567180852468</v>
      </c>
      <c r="M4" s="5">
        <v>0.62691567379007229</v>
      </c>
      <c r="N4" s="5">
        <v>1.972625978167263</v>
      </c>
      <c r="O4" s="15">
        <v>0.71644980000000003</v>
      </c>
      <c r="P4" s="5">
        <v>1.8122629264649848</v>
      </c>
      <c r="Q4" s="5">
        <v>0.82425270096772252</v>
      </c>
      <c r="R4" s="5">
        <v>3.9845752531759593</v>
      </c>
      <c r="S4" s="5">
        <v>0.66032231969361854</v>
      </c>
      <c r="T4" s="5">
        <v>0.18678680823179084</v>
      </c>
      <c r="U4" s="5">
        <v>2.3343488226667528</v>
      </c>
      <c r="V4" s="15">
        <v>0.51945439999999998</v>
      </c>
      <c r="W4" s="15">
        <v>0.81010559999999998</v>
      </c>
      <c r="X4" s="25">
        <v>18.511921934562</v>
      </c>
      <c r="Y4" s="15">
        <v>0.27836129999999998</v>
      </c>
      <c r="Z4" s="4">
        <v>952</v>
      </c>
      <c r="AA4" s="15">
        <v>0.38888889999999998</v>
      </c>
      <c r="AB4" s="4">
        <v>27</v>
      </c>
      <c r="AC4" s="150">
        <v>5.49401874735607</v>
      </c>
      <c r="AD4" s="150">
        <v>2.3859095008594156</v>
      </c>
      <c r="AE4" s="150">
        <v>12.651042290341472</v>
      </c>
      <c r="AF4" s="69">
        <v>6.2432650000000006E-5</v>
      </c>
      <c r="AG4" s="5">
        <v>5.6437740526800537</v>
      </c>
      <c r="AH4" s="5">
        <v>1.0883318457104556</v>
      </c>
      <c r="AI4" s="5">
        <v>29.266979261193761</v>
      </c>
      <c r="AJ4" s="5">
        <v>1.3159583533188128E-2</v>
      </c>
      <c r="AK4" s="16">
        <v>4.0523026462701867E-4</v>
      </c>
      <c r="AL4" s="5">
        <v>0.42734872955836389</v>
      </c>
      <c r="AM4" s="15">
        <v>1.4737719999999999E-2</v>
      </c>
      <c r="AN4" s="16">
        <v>1.560973E-4</v>
      </c>
      <c r="AO4" s="25">
        <v>12.8333334666667</v>
      </c>
      <c r="AP4" s="4">
        <v>2288</v>
      </c>
      <c r="AQ4" s="4">
        <v>89.6</v>
      </c>
      <c r="AR4" s="15">
        <v>1.9759999999999999E-3</v>
      </c>
      <c r="AS4" s="38">
        <v>31.345300000000002</v>
      </c>
      <c r="AT4" s="154">
        <v>1.856327363487386</v>
      </c>
      <c r="AU4" s="154">
        <v>1.1574739484658449</v>
      </c>
      <c r="AV4" s="154">
        <v>2.9771307466568979</v>
      </c>
      <c r="AW4" s="103">
        <v>1.027E-2</v>
      </c>
      <c r="AX4" s="5">
        <v>0.41874212583323173</v>
      </c>
      <c r="AY4" s="5">
        <v>0.12777607003421421</v>
      </c>
      <c r="AZ4" s="5">
        <v>1.3722833070416272</v>
      </c>
      <c r="BA4" s="15">
        <v>0.15060000000000001</v>
      </c>
      <c r="BB4" s="195">
        <v>2.7740000000000001E-2</v>
      </c>
    </row>
    <row r="5" spans="1:59" x14ac:dyDescent="0.2">
      <c r="A5" s="90" t="s">
        <v>132</v>
      </c>
      <c r="B5" s="241">
        <v>4</v>
      </c>
      <c r="C5" s="241">
        <v>99973880</v>
      </c>
      <c r="D5" s="241" t="s">
        <v>131</v>
      </c>
      <c r="E5" s="270"/>
      <c r="F5" s="241" t="s">
        <v>16</v>
      </c>
      <c r="G5" s="249" t="s">
        <v>15</v>
      </c>
      <c r="H5" s="30">
        <v>3.07576E-2</v>
      </c>
      <c r="I5" s="29">
        <v>1842</v>
      </c>
      <c r="J5" s="30">
        <v>3.4270269999999999E-2</v>
      </c>
      <c r="K5" s="29">
        <v>592</v>
      </c>
      <c r="L5" s="122">
        <v>1.2127999564532401</v>
      </c>
      <c r="M5" s="122">
        <v>0.70063839971359798</v>
      </c>
      <c r="N5" s="122">
        <v>2.0993478732742008</v>
      </c>
      <c r="O5" s="30">
        <v>0.49071399999999998</v>
      </c>
      <c r="P5" s="122">
        <v>1.3449901639786015</v>
      </c>
      <c r="Q5" s="122">
        <v>1.0062510774692643</v>
      </c>
      <c r="R5" s="122">
        <v>1.7977606004148012</v>
      </c>
      <c r="S5" s="122">
        <v>0.85477346360505735</v>
      </c>
      <c r="T5" s="122">
        <v>0.29598788706565321</v>
      </c>
      <c r="U5" s="122">
        <v>2.4684715355305173</v>
      </c>
      <c r="V5" s="30">
        <v>0.77180859999999996</v>
      </c>
      <c r="W5" s="30">
        <v>0.78628869999999995</v>
      </c>
      <c r="X5" s="62">
        <v>31.1916175754954</v>
      </c>
      <c r="Y5" s="30">
        <v>3.7830299999999997E-2</v>
      </c>
      <c r="Z5" s="29">
        <v>1042</v>
      </c>
      <c r="AA5" s="30">
        <v>5.46822E-2</v>
      </c>
      <c r="AB5" s="29">
        <v>118</v>
      </c>
      <c r="AC5" s="122">
        <v>1.0113841821677807</v>
      </c>
      <c r="AD5" s="122">
        <v>0.37500497603190935</v>
      </c>
      <c r="AE5" s="122">
        <v>2.7276917089552222</v>
      </c>
      <c r="AF5" s="30">
        <v>0.98215850000000005</v>
      </c>
      <c r="AG5" s="122">
        <v>0.49273094717913185</v>
      </c>
      <c r="AH5" s="122">
        <v>0.23006268529911922</v>
      </c>
      <c r="AI5" s="122">
        <v>1.0552940647127789</v>
      </c>
      <c r="AJ5" s="149">
        <v>43.242508305330858</v>
      </c>
      <c r="AK5" s="149">
        <v>6.3432793979844924</v>
      </c>
      <c r="AL5" s="149">
        <v>294.7867194894099</v>
      </c>
      <c r="AM5" s="86">
        <v>1.1984390000000001E-4</v>
      </c>
      <c r="AN5" s="86">
        <v>3.4230529999999999E-5</v>
      </c>
      <c r="AO5" s="62">
        <v>12.1627274763875</v>
      </c>
      <c r="AP5" s="29">
        <v>2885</v>
      </c>
      <c r="AQ5" s="29">
        <v>0</v>
      </c>
      <c r="AR5" s="30">
        <v>0.75349999999999995</v>
      </c>
      <c r="AS5" s="5">
        <v>43.354300000000002</v>
      </c>
      <c r="AT5" s="122">
        <v>1.1622990693845079</v>
      </c>
      <c r="AU5" s="122">
        <v>0.7190675325580459</v>
      </c>
      <c r="AV5" s="122">
        <v>1.87873748364941</v>
      </c>
      <c r="AW5" s="30">
        <v>0.5393</v>
      </c>
      <c r="AX5" s="122">
        <v>2.1399875259041092</v>
      </c>
      <c r="AY5" s="122">
        <v>0.84581383227872864</v>
      </c>
      <c r="AZ5" s="122">
        <v>5.4143671293330797</v>
      </c>
      <c r="BA5" s="30">
        <v>0.1082</v>
      </c>
      <c r="BB5" s="196">
        <v>6.2059999999999997E-2</v>
      </c>
    </row>
    <row r="6" spans="1:59" x14ac:dyDescent="0.2">
      <c r="A6" s="91" t="s">
        <v>19</v>
      </c>
      <c r="B6" s="242"/>
      <c r="C6" s="242"/>
      <c r="D6" s="242"/>
      <c r="E6" s="270"/>
      <c r="F6" s="242"/>
      <c r="G6" s="250"/>
      <c r="H6" s="22">
        <v>2.9165630000000001E-2</v>
      </c>
      <c r="I6" s="18">
        <v>1609</v>
      </c>
      <c r="J6" s="22">
        <v>2.941504E-2</v>
      </c>
      <c r="K6" s="18">
        <v>359</v>
      </c>
      <c r="L6" s="38">
        <v>0.9524365770237988</v>
      </c>
      <c r="M6" s="38">
        <v>0.47824397933484719</v>
      </c>
      <c r="N6" s="38">
        <v>1.8968047115082882</v>
      </c>
      <c r="O6" s="22">
        <v>0.88972910000000005</v>
      </c>
      <c r="P6" s="38">
        <v>1.4107326791053032</v>
      </c>
      <c r="Q6" s="38">
        <v>1.0042341323840311</v>
      </c>
      <c r="R6" s="38">
        <v>1.9817755916849906</v>
      </c>
      <c r="S6" s="38">
        <v>0.86481229119323844</v>
      </c>
      <c r="T6" s="38">
        <v>0.23757715448477773</v>
      </c>
      <c r="U6" s="38">
        <v>3.1480312179882555</v>
      </c>
      <c r="V6" s="22">
        <v>0.82561110000000004</v>
      </c>
      <c r="W6" s="22">
        <v>0.93244729999999998</v>
      </c>
      <c r="X6" s="20">
        <v>16.317007477829598</v>
      </c>
      <c r="Y6" s="22">
        <v>3.8189670000000002E-2</v>
      </c>
      <c r="Z6" s="18">
        <v>1007</v>
      </c>
      <c r="AA6" s="22">
        <v>6.6493899999999995E-2</v>
      </c>
      <c r="AB6" s="18">
        <v>82</v>
      </c>
      <c r="AC6" s="38">
        <v>1.2144462359307824</v>
      </c>
      <c r="AD6" s="38">
        <v>0.38503927834881474</v>
      </c>
      <c r="AE6" s="38">
        <v>3.8304654691107198</v>
      </c>
      <c r="AF6" s="22">
        <v>0.74025929999999995</v>
      </c>
      <c r="AG6" s="38">
        <v>0.44636240038084141</v>
      </c>
      <c r="AH6" s="38">
        <v>0.18529621487563358</v>
      </c>
      <c r="AI6" s="38">
        <v>1.0752480432882632</v>
      </c>
      <c r="AJ6" s="151">
        <v>69.498210219378947</v>
      </c>
      <c r="AK6" s="151">
        <v>8.8169141849316244</v>
      </c>
      <c r="AL6" s="151">
        <v>547.81084656030885</v>
      </c>
      <c r="AM6" s="74">
        <v>5.6645689999999998E-5</v>
      </c>
      <c r="AN6" s="74">
        <v>2.6401419999999998E-6</v>
      </c>
      <c r="AO6" s="20">
        <v>10.149343996156301</v>
      </c>
      <c r="AP6" s="18">
        <v>2616</v>
      </c>
      <c r="AQ6" s="18">
        <v>0</v>
      </c>
      <c r="AR6" s="15">
        <v>0.72209999999999996</v>
      </c>
      <c r="AS6" s="5">
        <v>26.4664</v>
      </c>
      <c r="AT6" s="5">
        <v>1.0157223152113897</v>
      </c>
      <c r="AU6" s="38">
        <v>0.56262384513969144</v>
      </c>
      <c r="AV6" s="38">
        <v>1.8337150665241198</v>
      </c>
      <c r="AW6" s="22">
        <v>0.95879999999999999</v>
      </c>
      <c r="AX6" s="38">
        <v>2.9718956048189638</v>
      </c>
      <c r="AY6" s="38">
        <v>0.99397025233675096</v>
      </c>
      <c r="AZ6" s="38">
        <v>8.8857422696288015</v>
      </c>
      <c r="BA6" s="22">
        <v>5.1279999999999999E-2</v>
      </c>
      <c r="BB6" s="186">
        <v>5.3080000000000002E-2</v>
      </c>
    </row>
    <row r="7" spans="1:59" x14ac:dyDescent="0.2">
      <c r="A7" s="23" t="s">
        <v>23</v>
      </c>
      <c r="B7" s="4">
        <v>4</v>
      </c>
      <c r="C7" s="4">
        <v>100571747</v>
      </c>
      <c r="D7" s="4" t="s">
        <v>130</v>
      </c>
      <c r="E7" s="270"/>
      <c r="F7" s="4" t="s">
        <v>15</v>
      </c>
      <c r="G7" s="23" t="s">
        <v>18</v>
      </c>
      <c r="H7" s="15">
        <v>5.535648E-2</v>
      </c>
      <c r="I7" s="4">
        <v>1505</v>
      </c>
      <c r="J7" s="15">
        <v>5.9943139999999999E-2</v>
      </c>
      <c r="K7" s="4">
        <v>255</v>
      </c>
      <c r="L7" s="5">
        <v>1.0477248041963592</v>
      </c>
      <c r="M7" s="5">
        <v>0.61579301929894259</v>
      </c>
      <c r="N7" s="5">
        <v>1.7826237565635621</v>
      </c>
      <c r="O7" s="15">
        <v>0.86348919999999996</v>
      </c>
      <c r="P7" s="5">
        <v>1.216171609718719</v>
      </c>
      <c r="Q7" s="5">
        <v>0.81049443971873869</v>
      </c>
      <c r="R7" s="5">
        <v>1.8249025678684414</v>
      </c>
      <c r="S7" s="5">
        <v>1.8197568622606539</v>
      </c>
      <c r="T7" s="5">
        <v>0.56085913310053637</v>
      </c>
      <c r="U7" s="5">
        <v>5.9043614382065108</v>
      </c>
      <c r="V7" s="15">
        <v>0.3187644</v>
      </c>
      <c r="W7" s="15">
        <v>0.47743479999999999</v>
      </c>
      <c r="X7" s="25">
        <v>24.1115843702541</v>
      </c>
      <c r="Y7" s="15">
        <v>4.9256830000000001E-2</v>
      </c>
      <c r="Z7" s="4">
        <v>989</v>
      </c>
      <c r="AA7" s="15">
        <v>9.4882809999999998E-2</v>
      </c>
      <c r="AB7" s="4">
        <v>64</v>
      </c>
      <c r="AC7" s="150">
        <v>5.825629137166441</v>
      </c>
      <c r="AD7" s="150">
        <v>2.5360975570152786</v>
      </c>
      <c r="AE7" s="150">
        <v>13.38195951883808</v>
      </c>
      <c r="AF7" s="69">
        <v>3.2772869999999997E-5</v>
      </c>
      <c r="AG7" s="5">
        <v>1.0516835593821421</v>
      </c>
      <c r="AH7" s="5">
        <v>0.44814704849122639</v>
      </c>
      <c r="AI7" s="5">
        <v>2.4680254233479464</v>
      </c>
      <c r="AJ7" s="150">
        <v>1.4147589822021238E-2</v>
      </c>
      <c r="AK7" s="69">
        <v>3.381549922619039E-5</v>
      </c>
      <c r="AL7" s="150">
        <v>5.919010582494602</v>
      </c>
      <c r="AM7" s="15">
        <v>0.1667777</v>
      </c>
      <c r="AN7" s="69">
        <v>1.2970660000000001E-4</v>
      </c>
      <c r="AO7" s="25">
        <v>10.9376847429979</v>
      </c>
      <c r="AP7" s="4">
        <v>2494</v>
      </c>
      <c r="AQ7" s="4">
        <v>91.4</v>
      </c>
      <c r="AR7" s="67">
        <v>6.5649999999999997E-4</v>
      </c>
      <c r="AS7" s="148">
        <v>35.049300000000002</v>
      </c>
      <c r="AT7" s="155">
        <v>1.7230569330891987</v>
      </c>
      <c r="AU7" s="154">
        <v>1.1010232778737348</v>
      </c>
      <c r="AV7" s="154">
        <v>2.6965144646171884</v>
      </c>
      <c r="AW7" s="103">
        <v>1.7250000000000001E-2</v>
      </c>
      <c r="AX7" s="5">
        <v>1.5231796120207266</v>
      </c>
      <c r="AY7" s="5">
        <v>0.47978173367873989</v>
      </c>
      <c r="AZ7" s="5">
        <v>4.8356908310918021</v>
      </c>
      <c r="BA7" s="15">
        <v>0.47520000000000001</v>
      </c>
      <c r="BB7" s="195">
        <v>3.4099999999999998E-2</v>
      </c>
    </row>
    <row r="8" spans="1:59" x14ac:dyDescent="0.2">
      <c r="A8" s="92" t="s">
        <v>19</v>
      </c>
      <c r="B8" s="13">
        <v>4</v>
      </c>
      <c r="C8" s="13">
        <v>100576651</v>
      </c>
      <c r="D8" s="13" t="s">
        <v>129</v>
      </c>
      <c r="E8" s="271"/>
      <c r="F8" s="13" t="s">
        <v>18</v>
      </c>
      <c r="G8" s="46" t="s">
        <v>15</v>
      </c>
      <c r="H8" s="67">
        <v>0.132574</v>
      </c>
      <c r="I8" s="13">
        <v>1609</v>
      </c>
      <c r="J8" s="67">
        <v>0.1415961</v>
      </c>
      <c r="K8" s="13">
        <v>359</v>
      </c>
      <c r="L8" s="148">
        <v>1.2185237681915231</v>
      </c>
      <c r="M8" s="148">
        <v>0.85605253642986834</v>
      </c>
      <c r="N8" s="148">
        <v>1.734473189974959</v>
      </c>
      <c r="O8" s="67">
        <v>0.27256239999999998</v>
      </c>
      <c r="P8" s="148">
        <v>1.4373496544342685</v>
      </c>
      <c r="Q8" s="148">
        <v>0.9751140498754276</v>
      </c>
      <c r="R8" s="148">
        <v>2.1186998888655566</v>
      </c>
      <c r="S8" s="148">
        <v>0.90365104977125699</v>
      </c>
      <c r="T8" s="148">
        <v>0.38339135972522337</v>
      </c>
      <c r="U8" s="148">
        <v>2.1298999026424115</v>
      </c>
      <c r="V8" s="67">
        <v>0.81684800000000002</v>
      </c>
      <c r="W8" s="30">
        <v>0.53312309999999996</v>
      </c>
      <c r="X8" s="68">
        <v>60.565720563649101</v>
      </c>
      <c r="Y8" s="67">
        <v>0.110504</v>
      </c>
      <c r="Z8" s="13">
        <v>1007</v>
      </c>
      <c r="AA8" s="67">
        <v>0.1584024</v>
      </c>
      <c r="AB8" s="13">
        <v>82</v>
      </c>
      <c r="AC8" s="152">
        <v>3.5831847502523226</v>
      </c>
      <c r="AD8" s="152">
        <v>1.8990628539244649</v>
      </c>
      <c r="AE8" s="152">
        <v>6.7608151714979936</v>
      </c>
      <c r="AF8" s="87">
        <v>8.1491460000000001E-5</v>
      </c>
      <c r="AG8" s="148">
        <v>1.1424208917131509</v>
      </c>
      <c r="AH8" s="148">
        <v>0.47483527439353546</v>
      </c>
      <c r="AI8" s="148">
        <v>2.748585802707245</v>
      </c>
      <c r="AJ8" s="148">
        <v>0.23687042910167969</v>
      </c>
      <c r="AK8" s="148">
        <v>3.8583807581000454E-2</v>
      </c>
      <c r="AL8" s="148">
        <v>1.4541747873126587</v>
      </c>
      <c r="AM8" s="67">
        <v>0.1198089</v>
      </c>
      <c r="AN8" s="88">
        <v>4.2098070000000002E-4</v>
      </c>
      <c r="AO8" s="68">
        <v>21.4257567252439</v>
      </c>
      <c r="AP8" s="13">
        <v>2616</v>
      </c>
      <c r="AQ8" s="13">
        <v>88.2</v>
      </c>
      <c r="AR8" s="22">
        <v>3.6129999999999999E-3</v>
      </c>
      <c r="AS8" s="38">
        <v>81.991500000000002</v>
      </c>
      <c r="AT8" s="200">
        <v>1.5720806550899997</v>
      </c>
      <c r="AU8" s="155">
        <v>1.1547640068230238</v>
      </c>
      <c r="AV8" s="155">
        <v>2.1402100961802573</v>
      </c>
      <c r="AW8" s="104">
        <v>4.0559999999999997E-3</v>
      </c>
      <c r="AX8" s="148">
        <v>0.70772477269387957</v>
      </c>
      <c r="AY8" s="148">
        <v>0.32599279470225739</v>
      </c>
      <c r="AZ8" s="148">
        <v>1.536458357437233</v>
      </c>
      <c r="BA8" s="67">
        <v>0.38219999999999998</v>
      </c>
      <c r="BB8" s="197">
        <v>1.6E-2</v>
      </c>
    </row>
    <row r="9" spans="1:59" x14ac:dyDescent="0.2">
      <c r="A9" s="90" t="s">
        <v>0</v>
      </c>
      <c r="B9" s="241">
        <v>10</v>
      </c>
      <c r="C9" s="241">
        <v>135355763</v>
      </c>
      <c r="D9" s="241" t="s">
        <v>13</v>
      </c>
      <c r="E9" s="272" t="s">
        <v>34</v>
      </c>
      <c r="F9" s="274" t="s">
        <v>14</v>
      </c>
      <c r="G9" s="277" t="s">
        <v>15</v>
      </c>
      <c r="H9" s="30">
        <v>0.96894561000000001</v>
      </c>
      <c r="I9" s="29">
        <v>1499</v>
      </c>
      <c r="J9" s="15">
        <v>0.93417470000000002</v>
      </c>
      <c r="K9" s="29">
        <v>249</v>
      </c>
      <c r="L9" s="150">
        <v>0.214</v>
      </c>
      <c r="M9" s="149">
        <v>0.115</v>
      </c>
      <c r="N9" s="149">
        <v>0.39600000000000002</v>
      </c>
      <c r="O9" s="86">
        <v>9.9099999999999991E-7</v>
      </c>
      <c r="P9" s="122">
        <v>0.51239190873476237</v>
      </c>
      <c r="Q9" s="122">
        <v>0.34551111754536684</v>
      </c>
      <c r="R9" s="122">
        <v>0.75530612499289607</v>
      </c>
      <c r="S9" s="122">
        <v>15.980000953396734</v>
      </c>
      <c r="T9" s="122">
        <v>1.3785532928792903</v>
      </c>
      <c r="U9" s="122">
        <v>178.41936197428697</v>
      </c>
      <c r="V9" s="30">
        <v>2.664E-2</v>
      </c>
      <c r="W9" s="86">
        <v>3.7400000000000002E-6</v>
      </c>
      <c r="X9" s="62">
        <v>18.251415446996301</v>
      </c>
      <c r="Y9" s="30">
        <v>0.96236142999999996</v>
      </c>
      <c r="Z9" s="29">
        <v>949</v>
      </c>
      <c r="AA9" s="30">
        <v>0.96145833000000003</v>
      </c>
      <c r="AB9" s="29">
        <v>24</v>
      </c>
      <c r="AC9" s="122">
        <v>3.275462236356522</v>
      </c>
      <c r="AD9" s="122">
        <v>0.1494211456772325</v>
      </c>
      <c r="AE9" s="122">
        <v>71.801436223577326</v>
      </c>
      <c r="AF9" s="30">
        <v>0.45133060000000003</v>
      </c>
      <c r="AG9" s="122">
        <v>0.59844347672873033</v>
      </c>
      <c r="AH9" s="122">
        <v>0.17466352551313991</v>
      </c>
      <c r="AI9" s="122">
        <v>2.0504257759999698</v>
      </c>
      <c r="AJ9" s="122">
        <v>2.8711538864541732</v>
      </c>
      <c r="AK9" s="202">
        <v>1.4897789293718666E-4</v>
      </c>
      <c r="AL9" s="122">
        <v>55333.878585439656</v>
      </c>
      <c r="AM9" s="30">
        <v>0.83404029999999996</v>
      </c>
      <c r="AN9" s="30">
        <v>0.67491460000000003</v>
      </c>
      <c r="AO9" s="62">
        <v>1.6097217482216664</v>
      </c>
      <c r="AP9" s="4">
        <v>1499</v>
      </c>
      <c r="AQ9" s="24">
        <v>0</v>
      </c>
      <c r="AR9" s="24">
        <v>1</v>
      </c>
      <c r="AS9" s="5">
        <v>18.25</v>
      </c>
      <c r="AT9" s="150">
        <v>0.214</v>
      </c>
      <c r="AU9" s="149">
        <v>0.115</v>
      </c>
      <c r="AV9" s="149">
        <v>0.39600000000000002</v>
      </c>
      <c r="AW9" s="86">
        <v>9.9099999999999991E-7</v>
      </c>
      <c r="AX9" s="122">
        <v>15.979393724897919</v>
      </c>
      <c r="AY9" s="122">
        <v>1.3783787642139687</v>
      </c>
      <c r="AZ9" s="122">
        <v>185.24735758020566</v>
      </c>
      <c r="BA9" s="30">
        <v>2.664E-2</v>
      </c>
      <c r="BB9" s="189">
        <v>3.7400000000000002E-6</v>
      </c>
    </row>
    <row r="10" spans="1:59" x14ac:dyDescent="0.2">
      <c r="A10" s="93" t="s">
        <v>22</v>
      </c>
      <c r="B10" s="273"/>
      <c r="C10" s="273"/>
      <c r="D10" s="273"/>
      <c r="E10" s="270"/>
      <c r="F10" s="275"/>
      <c r="G10" s="278"/>
      <c r="H10" s="15">
        <v>0.96673896000000004</v>
      </c>
      <c r="I10" s="4">
        <v>1547</v>
      </c>
      <c r="J10" s="15">
        <v>0.93923232000000001</v>
      </c>
      <c r="K10" s="4">
        <v>297</v>
      </c>
      <c r="L10" s="150">
        <v>0.27300000000000002</v>
      </c>
      <c r="M10" s="150">
        <v>0.151</v>
      </c>
      <c r="N10" s="150">
        <v>0.495</v>
      </c>
      <c r="O10" s="69">
        <v>1.8700000000000001E-5</v>
      </c>
      <c r="P10" s="5">
        <v>0.5839213966441591</v>
      </c>
      <c r="Q10" s="5">
        <v>0.40357299829345145</v>
      </c>
      <c r="R10" s="5">
        <v>0.84010018666151065</v>
      </c>
      <c r="S10" s="5">
        <v>5.2976005943333018</v>
      </c>
      <c r="T10" s="5">
        <v>0.88756742689637691</v>
      </c>
      <c r="U10" s="5">
        <v>30.766733324842477</v>
      </c>
      <c r="V10" s="15">
        <v>6.7379999999999995E-2</v>
      </c>
      <c r="W10" s="69">
        <v>9.5199999999999997E-5</v>
      </c>
      <c r="X10" s="25">
        <v>20.2059088491234</v>
      </c>
      <c r="Y10" s="15">
        <v>0.96321369999999995</v>
      </c>
      <c r="Z10" s="4">
        <v>971</v>
      </c>
      <c r="AA10" s="15">
        <v>0.97988043000000002</v>
      </c>
      <c r="AB10" s="4">
        <v>46</v>
      </c>
      <c r="AC10" s="5">
        <v>9.5746597577815535</v>
      </c>
      <c r="AD10" s="5">
        <v>0.31501526580113948</v>
      </c>
      <c r="AE10" s="5">
        <v>291.01481556501096</v>
      </c>
      <c r="AF10" s="15">
        <v>0.19467280000000001</v>
      </c>
      <c r="AG10" s="5">
        <v>1.2286396724445012</v>
      </c>
      <c r="AH10" s="5">
        <v>0.41894820859888515</v>
      </c>
      <c r="AI10" s="5">
        <v>3.6032030062929077</v>
      </c>
      <c r="AJ10" s="5">
        <v>1.7796665227807302</v>
      </c>
      <c r="AK10" s="16">
        <v>3.0152311052399982E-5</v>
      </c>
      <c r="AL10" s="5">
        <v>105040.47025789613</v>
      </c>
      <c r="AM10" s="15">
        <v>0.91808789999999996</v>
      </c>
      <c r="AN10" s="15">
        <v>0.37343710000000002</v>
      </c>
      <c r="AO10" s="25">
        <v>1.6414519919050372</v>
      </c>
      <c r="AP10" s="4">
        <v>1547</v>
      </c>
      <c r="AQ10" s="4">
        <v>0</v>
      </c>
      <c r="AR10" s="4">
        <v>1</v>
      </c>
      <c r="AS10" s="5">
        <v>20.2059</v>
      </c>
      <c r="AT10" s="150">
        <v>0.27300000000000002</v>
      </c>
      <c r="AU10" s="150">
        <v>0.151</v>
      </c>
      <c r="AV10" s="150">
        <v>0.495</v>
      </c>
      <c r="AW10" s="69">
        <v>1.8700000000000001E-5</v>
      </c>
      <c r="AX10" s="5">
        <v>5.2978442895655888</v>
      </c>
      <c r="AY10" s="5">
        <v>0.88759475245658648</v>
      </c>
      <c r="AZ10" s="5">
        <v>31.621586358866541</v>
      </c>
      <c r="BA10" s="15">
        <v>6.7379999999999995E-2</v>
      </c>
      <c r="BB10" s="198">
        <v>9.5199999999999997E-5</v>
      </c>
    </row>
    <row r="11" spans="1:59" s="192" customFormat="1" x14ac:dyDescent="0.2">
      <c r="A11" s="91" t="s">
        <v>127</v>
      </c>
      <c r="B11" s="242"/>
      <c r="C11" s="242"/>
      <c r="D11" s="242"/>
      <c r="E11" s="271"/>
      <c r="F11" s="276"/>
      <c r="G11" s="279"/>
      <c r="H11" s="22">
        <v>0.96199999999999997</v>
      </c>
      <c r="I11" s="18">
        <v>1392</v>
      </c>
      <c r="J11" s="22">
        <v>0.93268309999999999</v>
      </c>
      <c r="K11" s="18">
        <v>142</v>
      </c>
      <c r="L11" s="151">
        <v>0.23</v>
      </c>
      <c r="M11" s="151">
        <v>0.11</v>
      </c>
      <c r="N11" s="151">
        <v>0.48</v>
      </c>
      <c r="O11" s="74">
        <v>1.147931E-4</v>
      </c>
      <c r="P11" s="38">
        <v>0.52540882770346864</v>
      </c>
      <c r="Q11" s="38">
        <v>0.3187761285233634</v>
      </c>
      <c r="R11" s="38">
        <v>0.8593841372257397</v>
      </c>
      <c r="S11" s="38">
        <v>10.078485466348081</v>
      </c>
      <c r="T11" s="38">
        <v>0.60783555007149359</v>
      </c>
      <c r="U11" s="38">
        <v>160.07995869308408</v>
      </c>
      <c r="V11" s="22">
        <v>0.106847</v>
      </c>
      <c r="W11" s="21">
        <v>4.8722890000000001E-4</v>
      </c>
      <c r="X11" s="20">
        <v>10.627296939105101</v>
      </c>
      <c r="Y11" s="22">
        <v>0.96208022999999998</v>
      </c>
      <c r="Z11" s="18">
        <v>941</v>
      </c>
      <c r="AA11" s="22">
        <v>0.94446874999999997</v>
      </c>
      <c r="AB11" s="18">
        <v>16</v>
      </c>
      <c r="AC11" s="190"/>
      <c r="AD11" s="190"/>
      <c r="AE11" s="190"/>
      <c r="AF11" s="191"/>
      <c r="AG11" s="190"/>
      <c r="AH11" s="190"/>
      <c r="AI11" s="190"/>
      <c r="AJ11" s="190"/>
      <c r="AK11" s="190"/>
      <c r="AL11" s="190"/>
      <c r="AM11" s="191"/>
      <c r="AN11" s="191"/>
      <c r="AO11" s="20">
        <v>1.5188804767187498</v>
      </c>
      <c r="AP11" s="18">
        <v>1392</v>
      </c>
      <c r="AQ11" s="18">
        <v>0</v>
      </c>
      <c r="AR11" s="18">
        <v>1</v>
      </c>
      <c r="AS11" s="4">
        <v>10.63</v>
      </c>
      <c r="AT11" s="151">
        <v>0.23</v>
      </c>
      <c r="AU11" s="151">
        <v>0.11</v>
      </c>
      <c r="AV11" s="151">
        <v>0.48</v>
      </c>
      <c r="AW11" s="203">
        <v>1.147931E-4</v>
      </c>
      <c r="AX11" s="38">
        <v>10.078485466348081</v>
      </c>
      <c r="AY11" s="38">
        <v>0.60783555007149359</v>
      </c>
      <c r="AZ11" s="38">
        <v>160.07995869308408</v>
      </c>
      <c r="BA11" s="22">
        <v>0.106847</v>
      </c>
      <c r="BB11" s="201">
        <v>4.8720000000000002E-4</v>
      </c>
    </row>
    <row r="12" spans="1:59" x14ac:dyDescent="0.2">
      <c r="A12" s="17" t="s">
        <v>127</v>
      </c>
      <c r="B12" s="18">
        <v>12</v>
      </c>
      <c r="C12" s="18">
        <v>111705893</v>
      </c>
      <c r="D12" s="18" t="s">
        <v>25</v>
      </c>
      <c r="E12" s="185" t="s">
        <v>205</v>
      </c>
      <c r="F12" s="18" t="s">
        <v>18</v>
      </c>
      <c r="G12" s="17" t="s">
        <v>15</v>
      </c>
      <c r="H12" s="22">
        <f>1-0.7260905</f>
        <v>0.27390950000000003</v>
      </c>
      <c r="I12" s="18">
        <v>1392</v>
      </c>
      <c r="J12" s="22">
        <f>1-0.7482746</f>
        <v>0.25172539999999999</v>
      </c>
      <c r="K12" s="18">
        <v>142</v>
      </c>
      <c r="L12" s="38">
        <v>0.57592513539849766</v>
      </c>
      <c r="M12" s="38">
        <v>0.36605679780880651</v>
      </c>
      <c r="N12" s="38">
        <v>0.89985197931328809</v>
      </c>
      <c r="O12" s="22">
        <v>1.7010000000000001E-2</v>
      </c>
      <c r="P12" s="38">
        <v>21.856841835275794</v>
      </c>
      <c r="Q12" s="38">
        <v>5.5908074058569746</v>
      </c>
      <c r="R12" s="38">
        <v>83.683018119729738</v>
      </c>
      <c r="S12" s="151">
        <v>0.15934732901661486</v>
      </c>
      <c r="T12" s="151">
        <v>6.3560602013996839E-2</v>
      </c>
      <c r="U12" s="151">
        <v>0.39390548822914889</v>
      </c>
      <c r="V12" s="21">
        <v>8.9744020000000001E-5</v>
      </c>
      <c r="W12" s="21">
        <v>4.1754500000000001E-4</v>
      </c>
      <c r="X12" s="20">
        <v>34.878193187508501</v>
      </c>
      <c r="Y12" s="73"/>
      <c r="Z12" s="70"/>
      <c r="AA12" s="71"/>
      <c r="AB12" s="70"/>
      <c r="AC12" s="153"/>
      <c r="AD12" s="153"/>
      <c r="AE12" s="153"/>
      <c r="AF12" s="71"/>
      <c r="AG12" s="153"/>
      <c r="AH12" s="153"/>
      <c r="AI12" s="153"/>
      <c r="AJ12" s="153"/>
      <c r="AK12" s="153"/>
      <c r="AL12" s="153"/>
      <c r="AM12" s="71"/>
      <c r="AN12" s="71"/>
      <c r="AO12" s="72"/>
      <c r="AP12" s="18">
        <v>1392</v>
      </c>
      <c r="AQ12" s="18">
        <v>0</v>
      </c>
      <c r="AR12" s="18">
        <v>1</v>
      </c>
      <c r="AS12" s="148">
        <v>34.8782</v>
      </c>
      <c r="AT12" s="38">
        <v>0.57591223481995168</v>
      </c>
      <c r="AU12" s="38">
        <v>0.36606220536817619</v>
      </c>
      <c r="AV12" s="38">
        <v>0.90606158557592953</v>
      </c>
      <c r="AW12" s="22">
        <v>1.7010000000000001E-2</v>
      </c>
      <c r="AX12" s="151">
        <v>0.16</v>
      </c>
      <c r="AY12" s="151">
        <v>0.06</v>
      </c>
      <c r="AZ12" s="151">
        <v>0.4</v>
      </c>
      <c r="BA12" s="74">
        <v>8.9740000000000005E-5</v>
      </c>
      <c r="BB12" s="199">
        <v>4.1750000000000001E-4</v>
      </c>
    </row>
    <row r="13" spans="1:59" x14ac:dyDescent="0.2">
      <c r="A13" s="252" t="s">
        <v>248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AD13" s="5" t="s">
        <v>281</v>
      </c>
    </row>
    <row r="14" spans="1:59" x14ac:dyDescent="0.2">
      <c r="H14" s="4"/>
      <c r="X14" s="15"/>
      <c r="Y14" s="15"/>
      <c r="Z14" s="5"/>
      <c r="AF14" s="4"/>
      <c r="AO14" s="4"/>
      <c r="AQ14" s="4"/>
      <c r="AR14" s="15"/>
      <c r="AS14" s="4"/>
      <c r="AT14" s="15"/>
      <c r="AU14" s="5"/>
      <c r="AV14" s="5"/>
      <c r="AX14" s="15"/>
      <c r="BA14" s="5"/>
      <c r="BC14" s="5"/>
      <c r="BD14" s="5"/>
      <c r="BE14" s="15"/>
      <c r="BF14" s="15"/>
      <c r="BG14" s="5"/>
    </row>
    <row r="15" spans="1:59" x14ac:dyDescent="0.2">
      <c r="A15" s="192"/>
      <c r="O15" s="16"/>
      <c r="BA15" s="5"/>
      <c r="BC15" s="5"/>
      <c r="BD15" s="5"/>
      <c r="BE15" s="15"/>
      <c r="BF15" s="15"/>
      <c r="BG15" s="5"/>
    </row>
    <row r="16" spans="1:59" x14ac:dyDescent="0.2">
      <c r="A16" s="4" t="s">
        <v>282</v>
      </c>
      <c r="B16" s="5"/>
      <c r="H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15"/>
      <c r="AA16" s="15"/>
    </row>
    <row r="17" spans="8:41" x14ac:dyDescent="0.2">
      <c r="H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15"/>
      <c r="AA17" s="15"/>
    </row>
    <row r="18" spans="8:41" x14ac:dyDescent="0.2">
      <c r="Y18" s="193"/>
      <c r="AA18" s="193"/>
    </row>
    <row r="28" spans="8:41" x14ac:dyDescent="0.2">
      <c r="AO28" s="5" t="s">
        <v>279</v>
      </c>
    </row>
  </sheetData>
  <mergeCells count="31">
    <mergeCell ref="C2:C3"/>
    <mergeCell ref="B2:B3"/>
    <mergeCell ref="E4:E8"/>
    <mergeCell ref="E9:E11"/>
    <mergeCell ref="A13:P13"/>
    <mergeCell ref="B9:B11"/>
    <mergeCell ref="C9:C11"/>
    <mergeCell ref="D9:D11"/>
    <mergeCell ref="F9:F11"/>
    <mergeCell ref="G9:G11"/>
    <mergeCell ref="B5:B6"/>
    <mergeCell ref="C5:C6"/>
    <mergeCell ref="D5:D6"/>
    <mergeCell ref="F5:F6"/>
    <mergeCell ref="G5:G6"/>
    <mergeCell ref="A2:A3"/>
    <mergeCell ref="A1:X1"/>
    <mergeCell ref="AY3:AZ3"/>
    <mergeCell ref="AU3:AV3"/>
    <mergeCell ref="AP2:BB2"/>
    <mergeCell ref="M3:N3"/>
    <mergeCell ref="Q3:R3"/>
    <mergeCell ref="T3:U3"/>
    <mergeCell ref="H2:X2"/>
    <mergeCell ref="Y2:AO2"/>
    <mergeCell ref="AD3:AE3"/>
    <mergeCell ref="AH3:AI3"/>
    <mergeCell ref="AK3:AL3"/>
    <mergeCell ref="F2:G2"/>
    <mergeCell ref="E2:E3"/>
    <mergeCell ref="D2:D3"/>
  </mergeCells>
  <conditionalFormatting sqref="O11">
    <cfRule type="cellIs" dxfId="5" priority="2" operator="lessThan">
      <formula>$O$15</formula>
    </cfRule>
  </conditionalFormatting>
  <conditionalFormatting sqref="V11:W11">
    <cfRule type="cellIs" dxfId="4" priority="234" operator="lessThan">
      <formula>#REF!</formula>
    </cfRule>
  </conditionalFormatting>
  <conditionalFormatting sqref="AW11">
    <cfRule type="cellIs" dxfId="3" priority="1" operator="lessThan">
      <formula>"$N$15"</formula>
    </cfRule>
  </conditionalFormatting>
  <conditionalFormatting sqref="BB11">
    <cfRule type="cellIs" dxfId="2" priority="4" operator="lessThan">
      <formula>0.000123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5" operator="lessThan" id="{E004745C-4F89-5A49-B5EF-1896F6D3D188}">
            <xm:f>'ST3. Significance Thresholds'!$C$6</xm:f>
            <x14:dxf>
              <font>
                <b/>
                <i val="0"/>
              </font>
            </x14:dxf>
          </x14:cfRule>
          <xm:sqref>V12:W12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381E-CF8F-F341-A817-0CAD74882F79}">
  <dimension ref="A1:G8"/>
  <sheetViews>
    <sheetView workbookViewId="0">
      <selection activeCell="C12" sqref="C12"/>
    </sheetView>
  </sheetViews>
  <sheetFormatPr baseColWidth="10" defaultRowHeight="16" x14ac:dyDescent="0.2"/>
  <cols>
    <col min="1" max="1" width="11.6640625" bestFit="1" customWidth="1"/>
    <col min="2" max="2" width="20.5" bestFit="1" customWidth="1"/>
    <col min="3" max="3" width="15.6640625" bestFit="1" customWidth="1"/>
    <col min="4" max="4" width="23.1640625" bestFit="1" customWidth="1"/>
    <col min="5" max="5" width="15.6640625" bestFit="1" customWidth="1"/>
    <col min="6" max="6" width="29" bestFit="1" customWidth="1"/>
    <col min="7" max="7" width="21" bestFit="1" customWidth="1"/>
  </cols>
  <sheetData>
    <row r="1" spans="1:7" x14ac:dyDescent="0.2">
      <c r="A1" t="s">
        <v>251</v>
      </c>
    </row>
    <row r="2" spans="1:7" x14ac:dyDescent="0.2">
      <c r="A2" s="4" t="s">
        <v>203</v>
      </c>
      <c r="B2" s="4" t="s">
        <v>206</v>
      </c>
      <c r="C2" s="4" t="s">
        <v>124</v>
      </c>
      <c r="D2" s="4" t="s">
        <v>207</v>
      </c>
      <c r="E2" s="4" t="s">
        <v>123</v>
      </c>
      <c r="F2" s="4" t="s">
        <v>252</v>
      </c>
      <c r="G2" s="4" t="s">
        <v>253</v>
      </c>
    </row>
    <row r="3" spans="1:7" x14ac:dyDescent="0.2">
      <c r="A3" s="4" t="s">
        <v>122</v>
      </c>
      <c r="B3" s="4">
        <v>736</v>
      </c>
      <c r="C3" s="16">
        <v>6.7899999999999997E-5</v>
      </c>
      <c r="D3" s="24">
        <v>379</v>
      </c>
      <c r="E3" s="16">
        <v>1.3200000000000001E-4</v>
      </c>
      <c r="F3">
        <v>334</v>
      </c>
      <c r="G3" s="147">
        <v>1.4970059880239521E-4</v>
      </c>
    </row>
    <row r="4" spans="1:7" x14ac:dyDescent="0.2">
      <c r="A4" s="4" t="s">
        <v>121</v>
      </c>
      <c r="B4" s="4">
        <v>647</v>
      </c>
      <c r="C4" s="16">
        <v>7.7299999999999995E-5</v>
      </c>
      <c r="D4" s="24">
        <v>255</v>
      </c>
      <c r="E4" s="123">
        <v>1.9599999999999999E-4</v>
      </c>
      <c r="F4">
        <v>253</v>
      </c>
      <c r="G4" s="147">
        <v>1.9762845849802371E-4</v>
      </c>
    </row>
    <row r="5" spans="1:7" x14ac:dyDescent="0.2">
      <c r="A5" s="4" t="s">
        <v>120</v>
      </c>
      <c r="B5" s="4">
        <v>406</v>
      </c>
      <c r="C5" s="16">
        <v>1.2300000000000001E-4</v>
      </c>
      <c r="D5" s="24">
        <v>255</v>
      </c>
      <c r="E5" s="123">
        <v>1.9599999999999999E-4</v>
      </c>
      <c r="F5">
        <v>178</v>
      </c>
      <c r="G5" s="147">
        <v>2.8089887640449441E-4</v>
      </c>
    </row>
    <row r="6" spans="1:7" x14ac:dyDescent="0.2">
      <c r="A6" s="4" t="s">
        <v>119</v>
      </c>
      <c r="B6" s="4">
        <v>503</v>
      </c>
      <c r="C6" s="16">
        <v>9.9400000000000004E-5</v>
      </c>
      <c r="D6" s="24">
        <v>208</v>
      </c>
      <c r="E6" s="123">
        <v>2.4000000000000001E-4</v>
      </c>
      <c r="F6">
        <v>209</v>
      </c>
      <c r="G6" s="147">
        <v>2.3923444976076556E-4</v>
      </c>
    </row>
    <row r="8" spans="1:7" x14ac:dyDescent="0.2">
      <c r="C8" s="147"/>
      <c r="E8" s="147"/>
      <c r="G8" s="147"/>
    </row>
  </sheetData>
  <conditionalFormatting sqref="AS11">
    <cfRule type="cellIs" dxfId="0" priority="1" operator="lessThan">
      <formula>$C$5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T2. Drinks wk invasive cases</vt:lpstr>
      <vt:lpstr>T3. Sig results by phase</vt:lpstr>
      <vt:lpstr>T1. Cancer subtype alcohol</vt:lpstr>
      <vt:lpstr>T2. Stratified results</vt:lpstr>
      <vt:lpstr>T3. Lookups of known variants</vt:lpstr>
      <vt:lpstr>ST1. Exposure chars analytic</vt:lpstr>
      <vt:lpstr>ST2.GxE results by phase</vt:lpstr>
      <vt:lpstr>ST3. Significance Thresholds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Young, Kristin</cp:lastModifiedBy>
  <dcterms:created xsi:type="dcterms:W3CDTF">2021-07-07T13:36:26Z</dcterms:created>
  <dcterms:modified xsi:type="dcterms:W3CDTF">2023-05-18T00:49:44Z</dcterms:modified>
</cp:coreProperties>
</file>