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ristiay\Nextcloud\PRS313_review_comments\"/>
    </mc:Choice>
  </mc:AlternateContent>
  <xr:revisionPtr revIDLastSave="0" documentId="13_ncr:1_{FA013675-C32D-4B2D-AC13-D9F7D977E41F}" xr6:coauthVersionLast="47" xr6:coauthVersionMax="47" xr10:uidLastSave="{00000000-0000-0000-0000-000000000000}"/>
  <bookViews>
    <workbookView xWindow="28680" yWindow="-120" windowWidth="29040" windowHeight="15720" xr2:uid="{7BC03383-069A-4AD8-96BF-B8B3B0EE1518}"/>
  </bookViews>
  <sheets>
    <sheet name="Table S1A" sheetId="8" r:id="rId1"/>
    <sheet name="Table S1B" sheetId="14" r:id="rId2"/>
    <sheet name="Table S2" sheetId="21" r:id="rId3"/>
    <sheet name="Table S3" sheetId="2" r:id="rId4"/>
    <sheet name="Table S4" sheetId="15" r:id="rId5"/>
    <sheet name="Table S5" sheetId="10" r:id="rId6"/>
    <sheet name="Table S6" sheetId="5" r:id="rId7"/>
    <sheet name="Table S7" sheetId="6" r:id="rId8"/>
    <sheet name="Table S8" sheetId="22" r:id="rId9"/>
  </sheets>
  <definedNames>
    <definedName name="_xlnm._FilterDatabase" localSheetId="1" hidden="1">'Table S1B'!#REF!</definedName>
    <definedName name="_xlnm._FilterDatabase" localSheetId="4" hidden="1">'Table S4'!#REF!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2" i="22" l="1"/>
  <c r="C98" i="22" l="1"/>
  <c r="D98" i="22" s="1"/>
  <c r="C97" i="22"/>
  <c r="D97" i="22" s="1"/>
  <c r="C96" i="22"/>
  <c r="D96" i="22" s="1"/>
  <c r="C95" i="22"/>
  <c r="D95" i="22" s="1"/>
  <c r="C94" i="22"/>
  <c r="D94" i="22" s="1"/>
  <c r="C93" i="22"/>
  <c r="D93" i="22" s="1"/>
  <c r="C92" i="22"/>
  <c r="D92" i="22" s="1"/>
  <c r="C91" i="22"/>
  <c r="D91" i="22" s="1"/>
  <c r="C90" i="22"/>
  <c r="D90" i="22" s="1"/>
  <c r="C89" i="22"/>
  <c r="D89" i="22" s="1"/>
  <c r="C88" i="22"/>
  <c r="D88" i="22" s="1"/>
  <c r="C87" i="22"/>
  <c r="D87" i="22" s="1"/>
  <c r="C86" i="22"/>
  <c r="D86" i="22" s="1"/>
  <c r="C85" i="22"/>
  <c r="D85" i="22" s="1"/>
  <c r="C84" i="22"/>
  <c r="D84" i="22" s="1"/>
  <c r="C83" i="22"/>
  <c r="D83" i="22" s="1"/>
  <c r="C82" i="22"/>
  <c r="D82" i="22" s="1"/>
  <c r="C81" i="22"/>
  <c r="D81" i="22" s="1"/>
  <c r="C80" i="22"/>
  <c r="D80" i="22" s="1"/>
  <c r="C79" i="22"/>
  <c r="D79" i="22" s="1"/>
  <c r="C78" i="22"/>
  <c r="D78" i="22" s="1"/>
  <c r="C77" i="22"/>
  <c r="D77" i="22" s="1"/>
  <c r="C76" i="22"/>
  <c r="D76" i="22" s="1"/>
  <c r="C75" i="22"/>
  <c r="D75" i="22" s="1"/>
  <c r="D48" i="22"/>
  <c r="D49" i="22"/>
  <c r="D60" i="22"/>
  <c r="D67" i="22"/>
  <c r="D69" i="22"/>
  <c r="C70" i="22"/>
  <c r="D70" i="22" s="1"/>
  <c r="C69" i="22"/>
  <c r="C68" i="22"/>
  <c r="D68" i="22" s="1"/>
  <c r="C67" i="22"/>
  <c r="C66" i="22"/>
  <c r="D66" i="22" s="1"/>
  <c r="C65" i="22"/>
  <c r="D65" i="22" s="1"/>
  <c r="C64" i="22"/>
  <c r="D64" i="22" s="1"/>
  <c r="C63" i="22"/>
  <c r="D63" i="22" s="1"/>
  <c r="C62" i="22"/>
  <c r="D62" i="22" s="1"/>
  <c r="C61" i="22"/>
  <c r="D61" i="22" s="1"/>
  <c r="C60" i="22"/>
  <c r="C59" i="22"/>
  <c r="D59" i="22" s="1"/>
  <c r="C58" i="22"/>
  <c r="D58" i="22" s="1"/>
  <c r="C57" i="22"/>
  <c r="D57" i="22" s="1"/>
  <c r="C56" i="22"/>
  <c r="D56" i="22" s="1"/>
  <c r="C55" i="22"/>
  <c r="D55" i="22" s="1"/>
  <c r="C54" i="22"/>
  <c r="D54" i="22" s="1"/>
  <c r="C53" i="22"/>
  <c r="D53" i="22" s="1"/>
  <c r="C52" i="22"/>
  <c r="D52" i="22" s="1"/>
  <c r="C51" i="22"/>
  <c r="D51" i="22" s="1"/>
  <c r="C50" i="22"/>
  <c r="D50" i="22" s="1"/>
  <c r="C49" i="22"/>
  <c r="C48" i="22"/>
  <c r="C47" i="22"/>
  <c r="D47" i="22" s="1"/>
  <c r="D23" i="22"/>
  <c r="D24" i="22"/>
  <c r="D25" i="22"/>
  <c r="D30" i="22"/>
  <c r="D39" i="22"/>
  <c r="C20" i="22"/>
  <c r="D20" i="22" s="1"/>
  <c r="C21" i="22"/>
  <c r="D21" i="22" s="1"/>
  <c r="D22" i="22"/>
  <c r="C23" i="22"/>
  <c r="C24" i="22"/>
  <c r="C25" i="22"/>
  <c r="C26" i="22"/>
  <c r="D26" i="22" s="1"/>
  <c r="C27" i="22"/>
  <c r="D27" i="22" s="1"/>
  <c r="C28" i="22"/>
  <c r="D28" i="22" s="1"/>
  <c r="C29" i="22"/>
  <c r="D29" i="22" s="1"/>
  <c r="C30" i="22"/>
  <c r="C31" i="22"/>
  <c r="D31" i="22" s="1"/>
  <c r="C32" i="22"/>
  <c r="D32" i="22" s="1"/>
  <c r="C33" i="22"/>
  <c r="D33" i="22" s="1"/>
  <c r="C34" i="22"/>
  <c r="D34" i="22" s="1"/>
  <c r="C35" i="22"/>
  <c r="D35" i="22" s="1"/>
  <c r="C36" i="22"/>
  <c r="D36" i="22" s="1"/>
  <c r="C37" i="22"/>
  <c r="D37" i="22" s="1"/>
  <c r="C38" i="22"/>
  <c r="D38" i="22" s="1"/>
  <c r="C39" i="22"/>
  <c r="C40" i="22"/>
  <c r="D40" i="22" s="1"/>
  <c r="C41" i="22"/>
  <c r="D41" i="22" s="1"/>
  <c r="C42" i="22"/>
  <c r="D42" i="22" s="1"/>
  <c r="C19" i="22"/>
  <c r="D19" i="22" s="1"/>
  <c r="I23" i="2" l="1"/>
  <c r="I24" i="2"/>
  <c r="I22" i="2"/>
  <c r="I21" i="2"/>
  <c r="I20" i="2"/>
  <c r="I19" i="2"/>
  <c r="I18" i="2"/>
  <c r="I17" i="2"/>
  <c r="I16" i="2"/>
  <c r="I15" i="2"/>
  <c r="I14" i="2"/>
  <c r="I13" i="2"/>
  <c r="I12" i="2"/>
  <c r="I11" i="2"/>
  <c r="I10" i="2"/>
  <c r="I9" i="2"/>
  <c r="I7" i="2"/>
  <c r="I8" i="2"/>
  <c r="I6" i="2"/>
  <c r="I4" i="2"/>
  <c r="I5" i="2"/>
  <c r="B28" i="14" l="1"/>
  <c r="C28" i="14" l="1"/>
  <c r="C10" i="8" l="1"/>
  <c r="B10" i="8"/>
  <c r="D107" i="8" l="1"/>
  <c r="D108" i="8"/>
  <c r="D109" i="8"/>
  <c r="D110" i="8"/>
  <c r="D111" i="8"/>
  <c r="D112" i="8"/>
  <c r="D113" i="8"/>
  <c r="D114" i="8"/>
  <c r="D115" i="8"/>
  <c r="D116" i="8"/>
  <c r="D117" i="8"/>
  <c r="D118" i="8"/>
  <c r="D119" i="8"/>
  <c r="D120" i="8"/>
  <c r="D121" i="8"/>
  <c r="D122" i="8"/>
  <c r="D123" i="8"/>
  <c r="D124" i="8"/>
  <c r="D125" i="8"/>
  <c r="D126" i="8"/>
  <c r="D127" i="8"/>
  <c r="D106" i="8"/>
  <c r="C128" i="8"/>
  <c r="B128" i="8"/>
  <c r="D93" i="8"/>
  <c r="D94" i="8"/>
  <c r="D95" i="8"/>
  <c r="D96" i="8"/>
  <c r="D97" i="8"/>
  <c r="D98" i="8"/>
  <c r="D99" i="8"/>
  <c r="D100" i="8"/>
  <c r="D101" i="8"/>
  <c r="D102" i="8"/>
  <c r="D103" i="8"/>
  <c r="D92" i="8"/>
  <c r="C104" i="8"/>
  <c r="B104" i="8"/>
  <c r="D104" i="8" s="1"/>
  <c r="C90" i="8"/>
  <c r="B90" i="8"/>
  <c r="D85" i="8"/>
  <c r="D86" i="8"/>
  <c r="D87" i="8"/>
  <c r="D88" i="8"/>
  <c r="D89" i="8"/>
  <c r="D84" i="8"/>
  <c r="D79" i="8"/>
  <c r="D80" i="8"/>
  <c r="D81" i="8"/>
  <c r="D78" i="8"/>
  <c r="C82" i="8"/>
  <c r="B82" i="8"/>
  <c r="D76" i="8"/>
  <c r="D74" i="8"/>
  <c r="D71" i="8"/>
  <c r="D70" i="8"/>
  <c r="C72" i="8"/>
  <c r="B72" i="8"/>
  <c r="D68" i="8"/>
  <c r="C66" i="8"/>
  <c r="B66" i="8"/>
  <c r="D62" i="8"/>
  <c r="D63" i="8"/>
  <c r="D64" i="8"/>
  <c r="D65" i="8"/>
  <c r="D61" i="8"/>
  <c r="D58" i="8"/>
  <c r="C59" i="8"/>
  <c r="B59" i="8"/>
  <c r="D57" i="8"/>
  <c r="D55" i="8"/>
  <c r="D53" i="8"/>
  <c r="C51" i="8"/>
  <c r="B51" i="8"/>
  <c r="D51" i="8" s="1"/>
  <c r="D49" i="8"/>
  <c r="D50" i="8"/>
  <c r="D48" i="8"/>
  <c r="D33" i="8"/>
  <c r="D34" i="8"/>
  <c r="D35" i="8"/>
  <c r="D36" i="8"/>
  <c r="D37" i="8"/>
  <c r="D38" i="8"/>
  <c r="D39" i="8"/>
  <c r="D40" i="8"/>
  <c r="D41" i="8"/>
  <c r="D42" i="8"/>
  <c r="D43" i="8"/>
  <c r="D44" i="8"/>
  <c r="D45" i="8"/>
  <c r="D32" i="8"/>
  <c r="C46" i="8"/>
  <c r="B46" i="8"/>
  <c r="D46" i="8" s="1"/>
  <c r="D29" i="8"/>
  <c r="D28" i="8"/>
  <c r="C30" i="8"/>
  <c r="B30" i="8"/>
  <c r="D24" i="8"/>
  <c r="D25" i="8"/>
  <c r="D23" i="8"/>
  <c r="C26" i="8"/>
  <c r="B26" i="8"/>
  <c r="D26" i="8" s="1"/>
  <c r="D21" i="8"/>
  <c r="D17" i="8"/>
  <c r="D18" i="8"/>
  <c r="D16" i="8"/>
  <c r="C19" i="8"/>
  <c r="B19" i="8"/>
  <c r="D14" i="8"/>
  <c r="D12" i="8"/>
  <c r="D6" i="8"/>
  <c r="D7" i="8"/>
  <c r="D9" i="8"/>
  <c r="D8" i="8"/>
  <c r="D5" i="8"/>
  <c r="D128" i="8" l="1"/>
  <c r="D30" i="8"/>
  <c r="D19" i="8"/>
  <c r="D10" i="8"/>
  <c r="C129" i="8"/>
  <c r="D82" i="8"/>
  <c r="B129" i="8"/>
  <c r="D59" i="8"/>
  <c r="D90" i="8"/>
  <c r="D72" i="8"/>
  <c r="D66" i="8"/>
  <c r="D129" i="8" l="1"/>
  <c r="E72" i="5" l="1"/>
  <c r="E73" i="5"/>
  <c r="E74" i="5"/>
  <c r="E75" i="5"/>
  <c r="E76" i="5"/>
  <c r="E77" i="5"/>
  <c r="E78" i="5"/>
  <c r="E79" i="5"/>
  <c r="E80" i="5"/>
  <c r="E81" i="5"/>
  <c r="E82" i="5"/>
  <c r="E83" i="5"/>
  <c r="E84" i="5"/>
  <c r="E85" i="5"/>
  <c r="E86" i="5"/>
  <c r="E87" i="5"/>
  <c r="E88" i="5"/>
  <c r="E89" i="5"/>
  <c r="E90" i="5"/>
  <c r="E91" i="5"/>
  <c r="E71" i="5"/>
  <c r="C72" i="5"/>
  <c r="F72" i="5" s="1"/>
  <c r="C73" i="5"/>
  <c r="F73" i="5" s="1"/>
  <c r="C74" i="5"/>
  <c r="F74" i="5" s="1"/>
  <c r="C75" i="5"/>
  <c r="F75" i="5" s="1"/>
  <c r="C76" i="5"/>
  <c r="F76" i="5" s="1"/>
  <c r="C77" i="5"/>
  <c r="F77" i="5" s="1"/>
  <c r="C78" i="5"/>
  <c r="F78" i="5" s="1"/>
  <c r="C79" i="5"/>
  <c r="F79" i="5" s="1"/>
  <c r="C80" i="5"/>
  <c r="F80" i="5" s="1"/>
  <c r="C81" i="5"/>
  <c r="F81" i="5" s="1"/>
  <c r="C82" i="5"/>
  <c r="F82" i="5" s="1"/>
  <c r="C83" i="5"/>
  <c r="F83" i="5" s="1"/>
  <c r="C84" i="5"/>
  <c r="F84" i="5" s="1"/>
  <c r="C85" i="5"/>
  <c r="F85" i="5" s="1"/>
  <c r="C86" i="5"/>
  <c r="F86" i="5" s="1"/>
  <c r="C87" i="5"/>
  <c r="F87" i="5" s="1"/>
  <c r="C88" i="5"/>
  <c r="F88" i="5" s="1"/>
  <c r="C89" i="5"/>
  <c r="F89" i="5" s="1"/>
  <c r="C90" i="5"/>
  <c r="F90" i="5" s="1"/>
  <c r="C91" i="5"/>
  <c r="F91" i="5" s="1"/>
  <c r="C71" i="5"/>
  <c r="F71" i="5" s="1"/>
  <c r="E47" i="5"/>
  <c r="E48" i="5"/>
  <c r="E49" i="5"/>
  <c r="E50" i="5"/>
  <c r="E51" i="5"/>
  <c r="E52" i="5"/>
  <c r="E53" i="5"/>
  <c r="E54" i="5"/>
  <c r="E55" i="5"/>
  <c r="E56" i="5"/>
  <c r="E57" i="5"/>
  <c r="E58" i="5"/>
  <c r="E59" i="5"/>
  <c r="E60" i="5"/>
  <c r="E61" i="5"/>
  <c r="E62" i="5"/>
  <c r="E63" i="5"/>
  <c r="E64" i="5"/>
  <c r="E65" i="5"/>
  <c r="E66" i="5"/>
  <c r="E46" i="5"/>
  <c r="C47" i="5"/>
  <c r="C48" i="5"/>
  <c r="C49" i="5"/>
  <c r="C50" i="5"/>
  <c r="C51" i="5"/>
  <c r="C52" i="5"/>
  <c r="C53" i="5"/>
  <c r="C54" i="5"/>
  <c r="C55" i="5"/>
  <c r="C56" i="5"/>
  <c r="C57" i="5"/>
  <c r="C58" i="5"/>
  <c r="C59" i="5"/>
  <c r="C60" i="5"/>
  <c r="C61" i="5"/>
  <c r="C62" i="5"/>
  <c r="C63" i="5"/>
  <c r="C64" i="5"/>
  <c r="C65" i="5"/>
  <c r="C66" i="5"/>
  <c r="C46" i="5"/>
  <c r="E22" i="5"/>
  <c r="E23" i="5"/>
  <c r="E24" i="5"/>
  <c r="E25" i="5"/>
  <c r="E26" i="5"/>
  <c r="E27" i="5"/>
  <c r="E28" i="5"/>
  <c r="E29" i="5"/>
  <c r="E30" i="5"/>
  <c r="E31" i="5"/>
  <c r="E32" i="5"/>
  <c r="E33" i="5"/>
  <c r="E34" i="5"/>
  <c r="E35" i="5"/>
  <c r="E36" i="5"/>
  <c r="E37" i="5"/>
  <c r="E38" i="5"/>
  <c r="E39" i="5"/>
  <c r="E40" i="5"/>
  <c r="E41" i="5"/>
  <c r="E21" i="5"/>
  <c r="C22" i="5"/>
  <c r="F22" i="5" s="1"/>
  <c r="C23" i="5"/>
  <c r="F23" i="5" s="1"/>
  <c r="C24" i="5"/>
  <c r="F24" i="5" s="1"/>
  <c r="C25" i="5"/>
  <c r="F25" i="5" s="1"/>
  <c r="C26" i="5"/>
  <c r="F26" i="5" s="1"/>
  <c r="C27" i="5"/>
  <c r="F27" i="5" s="1"/>
  <c r="C28" i="5"/>
  <c r="F28" i="5" s="1"/>
  <c r="C29" i="5"/>
  <c r="F29" i="5" s="1"/>
  <c r="C30" i="5"/>
  <c r="F30" i="5" s="1"/>
  <c r="C31" i="5"/>
  <c r="F31" i="5" s="1"/>
  <c r="C32" i="5"/>
  <c r="F32" i="5" s="1"/>
  <c r="C33" i="5"/>
  <c r="F33" i="5" s="1"/>
  <c r="C34" i="5"/>
  <c r="F34" i="5" s="1"/>
  <c r="C35" i="5"/>
  <c r="F35" i="5" s="1"/>
  <c r="C36" i="5"/>
  <c r="F36" i="5" s="1"/>
  <c r="C37" i="5"/>
  <c r="F37" i="5" s="1"/>
  <c r="C38" i="5"/>
  <c r="F38" i="5" s="1"/>
  <c r="C39" i="5"/>
  <c r="F39" i="5" s="1"/>
  <c r="C40" i="5"/>
  <c r="F40" i="5" s="1"/>
  <c r="C41" i="5"/>
  <c r="F41" i="5" s="1"/>
  <c r="C21" i="5"/>
  <c r="F21" i="5" s="1"/>
  <c r="D25" i="2" l="1"/>
  <c r="F5" i="2"/>
  <c r="F6" i="2"/>
  <c r="F7" i="2"/>
  <c r="F8" i="2"/>
  <c r="F9" i="2"/>
  <c r="F10" i="2"/>
  <c r="F11" i="2"/>
  <c r="F12" i="2"/>
  <c r="F13" i="2"/>
  <c r="F14" i="2"/>
  <c r="F15" i="2"/>
  <c r="F16" i="2"/>
  <c r="F17" i="2"/>
  <c r="F18" i="2"/>
  <c r="F19" i="2"/>
  <c r="F20" i="2"/>
  <c r="F21" i="2"/>
  <c r="F22" i="2"/>
  <c r="F23" i="2"/>
  <c r="F24" i="2"/>
  <c r="F4" i="2"/>
  <c r="C25" i="2"/>
  <c r="F25" i="2" l="1"/>
  <c r="E25" i="2"/>
  <c r="B25" i="2"/>
  <c r="F66" i="5" l="1"/>
  <c r="F65" i="5"/>
  <c r="F64" i="5"/>
  <c r="F63" i="5"/>
  <c r="F62" i="5"/>
  <c r="F61" i="5"/>
  <c r="F60" i="5"/>
  <c r="F59" i="5"/>
  <c r="F58" i="5"/>
  <c r="F57" i="5"/>
  <c r="F56" i="5"/>
  <c r="F55" i="5"/>
  <c r="F54" i="5"/>
  <c r="F53" i="5"/>
  <c r="F52" i="5"/>
  <c r="F51" i="5"/>
  <c r="F50" i="5"/>
  <c r="F49" i="5"/>
  <c r="F48" i="5"/>
  <c r="F47" i="5"/>
  <c r="F46" i="5"/>
</calcChain>
</file>

<file path=xl/sharedStrings.xml><?xml version="1.0" encoding="utf-8"?>
<sst xmlns="http://schemas.openxmlformats.org/spreadsheetml/2006/main" count="1922" uniqueCount="1047">
  <si>
    <t>Country</t>
  </si>
  <si>
    <t>Controls</t>
  </si>
  <si>
    <t>Cases</t>
  </si>
  <si>
    <t>Total</t>
  </si>
  <si>
    <t>Studies</t>
  </si>
  <si>
    <t>Australia</t>
  </si>
  <si>
    <t>ABCFS, ABCTB, BCEES, MCCS,  KCONFAB/AOCS</t>
  </si>
  <si>
    <t>Belarus</t>
  </si>
  <si>
    <t>HMBCS</t>
  </si>
  <si>
    <t>Belgium</t>
  </si>
  <si>
    <t>LMBC</t>
  </si>
  <si>
    <t>Canada</t>
  </si>
  <si>
    <t>CBCS, MTLGEBCS, OFBCR</t>
  </si>
  <si>
    <t>Denmark</t>
  </si>
  <si>
    <t>CGPS</t>
  </si>
  <si>
    <t>Finland</t>
  </si>
  <si>
    <t>HEBCS, KBCP, OBCS</t>
  </si>
  <si>
    <t>France</t>
  </si>
  <si>
    <t>CECILE, EPIC</t>
  </si>
  <si>
    <t>Germany</t>
  </si>
  <si>
    <t>BBCC, BSUCH,  EPIC, ESTHER, GC-HBOC, GENICA, GEPARSIXTO, GESBC, HABCS, MARIE, PREFACE, SKKDKFZS, SUCCESSB,  SUCCESSC</t>
  </si>
  <si>
    <t>Greece</t>
  </si>
  <si>
    <t>CCGP, EPIC, TNBCC</t>
  </si>
  <si>
    <t>Ireland</t>
  </si>
  <si>
    <t>BIGGS</t>
  </si>
  <si>
    <t>Israel</t>
  </si>
  <si>
    <t>BCINIS</t>
  </si>
  <si>
    <t>Italy</t>
  </si>
  <si>
    <t>EPIC, MBCSG</t>
  </si>
  <si>
    <t>Netherlands</t>
  </si>
  <si>
    <t>ABCS, EPIC, ORIGO, RBCS, ABCS-F</t>
  </si>
  <si>
    <t>Norway</t>
  </si>
  <si>
    <t>NBCS</t>
  </si>
  <si>
    <t>Poland</t>
  </si>
  <si>
    <t>PBCS, SZBCS</t>
  </si>
  <si>
    <t>Republic of North Macedonia</t>
  </si>
  <si>
    <t>MABCS</t>
  </si>
  <si>
    <t>Russia</t>
  </si>
  <si>
    <t>HUBCS</t>
  </si>
  <si>
    <t>Spain</t>
  </si>
  <si>
    <t>BREOGAN, EPIC, HCSC, CNIO-BCS</t>
  </si>
  <si>
    <t>Sweden</t>
  </si>
  <si>
    <t>KARBAC, KARMA, MISS, PKARMA, SMC, SASBAC</t>
  </si>
  <si>
    <t>UK</t>
  </si>
  <si>
    <t>BBCS, DIETCOMPLYF, EPIC, FHRISK, POSH, PROCAS, SBCS, SEARCH, UKBGS, UKOPS, GLACIER, ICICLE</t>
  </si>
  <si>
    <t>USA</t>
  </si>
  <si>
    <t>2SISTER, AHS, BCFR-NY, BCFR-PA, BCFR-UTAH, CPSII, CTS, MCBCS, MEC, MMHS, MSKCC, NBHS, NC-BCFR, NCBCS, NHS, NHS2, PLCO, SISTER, TNBCC, UBCS, UCIBCS, USRT</t>
  </si>
  <si>
    <t>Percentiles</t>
  </si>
  <si>
    <t>Percentage</t>
  </si>
  <si>
    <t>OR (95% CI)</t>
  </si>
  <si>
    <t>&lt;1%</t>
  </si>
  <si>
    <t>1-5%</t>
  </si>
  <si>
    <t>5-10%</t>
  </si>
  <si>
    <t>10-20%</t>
  </si>
  <si>
    <t>20-40%</t>
  </si>
  <si>
    <t>40-60%</t>
  </si>
  <si>
    <t>60-80%</t>
  </si>
  <si>
    <t>80-90%</t>
  </si>
  <si>
    <t>90-95%</t>
  </si>
  <si>
    <t>95-99%</t>
  </si>
  <si>
    <t>0.63 (0.22-1.83)</t>
  </si>
  <si>
    <t>0.66 (0.37-1.20)</t>
  </si>
  <si>
    <t>0.37 (0.20-0.67)</t>
  </si>
  <si>
    <t>0.55 (0.36-0.84)</t>
  </si>
  <si>
    <t>0.78 (0.57-1.08)</t>
  </si>
  <si>
    <t xml:space="preserve"> 1.37 (1.01-1.86)</t>
  </si>
  <si>
    <t>1.37 (0.95-1.99)</t>
  </si>
  <si>
    <t>1.78 (1.13-2.87)</t>
  </si>
  <si>
    <t>3.85 (1.80-9.55)</t>
  </si>
  <si>
    <t>na</t>
  </si>
  <si>
    <t>0.43 (0.19-0.90)</t>
  </si>
  <si>
    <t>0.27 (0.11-0.57)</t>
  </si>
  <si>
    <t>0.62 (0.39-0.99)</t>
  </si>
  <si>
    <t xml:space="preserve"> 0.80 (0.56-1.14)</t>
  </si>
  <si>
    <t>1.69 (1.22-2.34)</t>
  </si>
  <si>
    <t>2.46 (1.70-3.58)</t>
  </si>
  <si>
    <t>2.12 (1.32-3.44)</t>
  </si>
  <si>
    <t>3.42 (2.11-5.68)</t>
  </si>
  <si>
    <t>5.45 (2.56-13.04)</t>
  </si>
  <si>
    <t>13_32839990_G_A</t>
  </si>
  <si>
    <t>5_122705244_C_T</t>
  </si>
  <si>
    <t>5_1353077_T_C</t>
  </si>
  <si>
    <t>6_27425644_G_C</t>
  </si>
  <si>
    <t>10_22477776_ACC_A</t>
  </si>
  <si>
    <t>3_29294845_C_T</t>
  </si>
  <si>
    <t>18_29981526_G_A</t>
  </si>
  <si>
    <t>3_55970777_A_AT</t>
  </si>
  <si>
    <t>19_13249921_G_T</t>
  </si>
  <si>
    <t>21_47762932_G_A</t>
  </si>
  <si>
    <t>4_38784633_G_T</t>
  </si>
  <si>
    <t>17_40744470_G_A</t>
  </si>
  <si>
    <t>1_121287994_A_G</t>
  </si>
  <si>
    <t>15_46680811_C_A</t>
  </si>
  <si>
    <t>1_201437832_C_T</t>
  </si>
  <si>
    <t>5_345109_T_C</t>
  </si>
  <si>
    <t>20_5948227_G_A</t>
  </si>
  <si>
    <t>6_152055978_A_T</t>
  </si>
  <si>
    <t>1_242034263_A_G</t>
  </si>
  <si>
    <t>5_56042972_C_T</t>
  </si>
  <si>
    <t>8_36858483_A_G</t>
  </si>
  <si>
    <t>1_41389220_T_C</t>
  </si>
  <si>
    <t>17_44283858_G_A</t>
  </si>
  <si>
    <t>21_16566350_A_G</t>
  </si>
  <si>
    <t>10_123349324_A_T</t>
  </si>
  <si>
    <t>13_32972626_A_T</t>
  </si>
  <si>
    <t>5_44508264_G_GT</t>
  </si>
  <si>
    <t>16_23007047_G_T</t>
  </si>
  <si>
    <t>7_98005235_G_A</t>
  </si>
  <si>
    <t>10_123340107_A_G</t>
  </si>
  <si>
    <t>15_67457698_A_G</t>
  </si>
  <si>
    <t>6_151955914_A_G</t>
  </si>
  <si>
    <t>9_98362587_T_C</t>
  </si>
  <si>
    <t>3_87037543_A_G</t>
  </si>
  <si>
    <t>8_76333056_C_T</t>
  </si>
  <si>
    <t>11_69331418_C_T</t>
  </si>
  <si>
    <t>9_110837073_A_G</t>
  </si>
  <si>
    <t>8_129199566_G_A</t>
  </si>
  <si>
    <t>6_43227141_G_A</t>
  </si>
  <si>
    <t>12_28149568_C_T</t>
  </si>
  <si>
    <t>22_40904707_CT_C</t>
  </si>
  <si>
    <t>22_39343916_T_A</t>
  </si>
  <si>
    <t>2_217955896_GA_G</t>
  </si>
  <si>
    <t>8_102483100_T_C</t>
  </si>
  <si>
    <t>1_168171052_CA_C</t>
  </si>
  <si>
    <t>2_70172587_G_A</t>
  </si>
  <si>
    <t>7_28869017_G_A</t>
  </si>
  <si>
    <t>3_46888198_T_C</t>
  </si>
  <si>
    <t>11_46318032_C_G</t>
  </si>
  <si>
    <t>17_40127060_T_C</t>
  </si>
  <si>
    <t>3_4742251_A_G</t>
  </si>
  <si>
    <t>5_79180995_G_GA</t>
  </si>
  <si>
    <t>22_43433100_C_T</t>
  </si>
  <si>
    <t>15_75750383_T_C</t>
  </si>
  <si>
    <t>22_46283297_G_A</t>
  </si>
  <si>
    <t>16_53861592_G_A</t>
  </si>
  <si>
    <t>17_43212339_C_CT</t>
  </si>
  <si>
    <t>4_143467195_C_T</t>
  </si>
  <si>
    <t>11_116727936_A_T</t>
  </si>
  <si>
    <t>2_10138983_T_C</t>
  </si>
  <si>
    <t>12_120832146_C_T</t>
  </si>
  <si>
    <t>12_115796577_A_G</t>
  </si>
  <si>
    <t>17_40485239_G_T</t>
  </si>
  <si>
    <t>12_103097887_C_T</t>
  </si>
  <si>
    <t>5_44619502_A_G</t>
  </si>
  <si>
    <t>3_27388664_C_G</t>
  </si>
  <si>
    <t>2_29179452_G_C</t>
  </si>
  <si>
    <t>4_106069013_G_T</t>
  </si>
  <si>
    <t>22_19766137_C_T</t>
  </si>
  <si>
    <t>8_120862186_A_G</t>
  </si>
  <si>
    <t>18_42411803_G_C</t>
  </si>
  <si>
    <t>4_175842495_G_A</t>
  </si>
  <si>
    <t>14_68979835_T_C</t>
  </si>
  <si>
    <t>6_85912194_CAA_C</t>
  </si>
  <si>
    <t>3_49709912_C_CT</t>
  </si>
  <si>
    <t>7_101552440_G_A</t>
  </si>
  <si>
    <t>3_141112859_CTT_C</t>
  </si>
  <si>
    <t>11_108267402_C_CA</t>
  </si>
  <si>
    <t>10_64299890_A_G</t>
  </si>
  <si>
    <t>9_110303808_TAA_T</t>
  </si>
  <si>
    <t>15_100905819_A_C</t>
  </si>
  <si>
    <t>1_155556971_G_A</t>
  </si>
  <si>
    <t>18_11696613_C_T</t>
  </si>
  <si>
    <t>5_132407058_C_T</t>
  </si>
  <si>
    <t>20_52296849_G_A</t>
  </si>
  <si>
    <t>1_88156923_G_A</t>
  </si>
  <si>
    <t>17_39251123_T_C</t>
  </si>
  <si>
    <t>10_5794652_A_G</t>
  </si>
  <si>
    <t>2_121089731_T_C</t>
  </si>
  <si>
    <t>3_172285237_G_A</t>
  </si>
  <si>
    <t>9_136146597_C_T</t>
  </si>
  <si>
    <t>3_30684907_C_T</t>
  </si>
  <si>
    <t>10_123095209_G_A</t>
  </si>
  <si>
    <t>1_46670206_TC_T</t>
  </si>
  <si>
    <t>9_6880263_A_G</t>
  </si>
  <si>
    <t>1_220671050_C_T</t>
  </si>
  <si>
    <t>12_83064195_G_GA</t>
  </si>
  <si>
    <t>6_149595505_T_C</t>
  </si>
  <si>
    <t>1_118141492_A_C</t>
  </si>
  <si>
    <t>12_57146069_T_G</t>
  </si>
  <si>
    <t>7_21940960_A_G</t>
  </si>
  <si>
    <t>15_50694306_A_G</t>
  </si>
  <si>
    <t>5_81512947_TA_T</t>
  </si>
  <si>
    <t>5_173358154_G_A</t>
  </si>
  <si>
    <t>1_114445880_G_A</t>
  </si>
  <si>
    <t>1_51467096_CT_C</t>
  </si>
  <si>
    <t>12_111600134_G_T</t>
  </si>
  <si>
    <t>7_25569548_C_T</t>
  </si>
  <si>
    <t>5_56045081_T_C</t>
  </si>
  <si>
    <t>11_69330983_G_A</t>
  </si>
  <si>
    <t>12_14413931_G_C</t>
  </si>
  <si>
    <t>6_151949806_A_C</t>
  </si>
  <si>
    <t>8_106358620_A_T</t>
  </si>
  <si>
    <t>12_70798355_A_T</t>
  </si>
  <si>
    <t>5_71965007_G_A</t>
  </si>
  <si>
    <t>2_29615233_T_C</t>
  </si>
  <si>
    <t>10_80886726_A_G</t>
  </si>
  <si>
    <t>13_73806982_T_C</t>
  </si>
  <si>
    <t>1_203770448_T_A</t>
  </si>
  <si>
    <t>5_55662540_C_CT</t>
  </si>
  <si>
    <t>11_69328130_A_T</t>
  </si>
  <si>
    <t>16_80648296_A_G</t>
  </si>
  <si>
    <t>1_7917076_G_A</t>
  </si>
  <si>
    <t>1_88428199_C_A</t>
  </si>
  <si>
    <t>1_217220574_G_A</t>
  </si>
  <si>
    <t>16_87086492_T_C</t>
  </si>
  <si>
    <t>11_803017_A_G</t>
  </si>
  <si>
    <t>10_64819996_G_T</t>
  </si>
  <si>
    <t>11_65553492_C_A</t>
  </si>
  <si>
    <t>6_152432902_C_T</t>
  </si>
  <si>
    <t>11_42844441_C_T</t>
  </si>
  <si>
    <t>16_10706580_G_A</t>
  </si>
  <si>
    <t>5_104300273_G_T</t>
  </si>
  <si>
    <t>15_91512267_G_T</t>
  </si>
  <si>
    <t>19_18569492_C_T</t>
  </si>
  <si>
    <t>2_218714845_G_A</t>
  </si>
  <si>
    <t>3_189774456_C_T</t>
  </si>
  <si>
    <t>12_115108136_T_C</t>
  </si>
  <si>
    <t>5_77155397_GT_G</t>
  </si>
  <si>
    <t>5_90789470_G_A</t>
  </si>
  <si>
    <t>7_94113799_T_C</t>
  </si>
  <si>
    <t>5_169591460_T_C</t>
  </si>
  <si>
    <t>6_16399557_C_T</t>
  </si>
  <si>
    <t>9_110837176_C_T</t>
  </si>
  <si>
    <t>14_93070286_C_T</t>
  </si>
  <si>
    <t>6_169006947_C_G</t>
  </si>
  <si>
    <t>5_1296255_A_AG</t>
  </si>
  <si>
    <t>12_28347382_C_T</t>
  </si>
  <si>
    <t>9_22041998_C_G</t>
  </si>
  <si>
    <t>4_175847436_C_A</t>
  </si>
  <si>
    <t>5_44706498_A_G</t>
  </si>
  <si>
    <t>7_144048902_G_T</t>
  </si>
  <si>
    <t>1_149906413_T_C</t>
  </si>
  <si>
    <t>1_208076291_G_A</t>
  </si>
  <si>
    <t>22_45319953_G_A</t>
  </si>
  <si>
    <t>2_121159205_G_A</t>
  </si>
  <si>
    <t>8_23663653_C_A</t>
  </si>
  <si>
    <t>7_55192256_A_C</t>
  </si>
  <si>
    <t>8_124563705_T_C</t>
  </si>
  <si>
    <t>8_170692_T_C</t>
  </si>
  <si>
    <t>2_172974566_C_G</t>
  </si>
  <si>
    <t>12_28174817_C_T</t>
  </si>
  <si>
    <t>17_29168077_G_T</t>
  </si>
  <si>
    <t>1_10566215_A_G</t>
  </si>
  <si>
    <t>16_53809123_C_T</t>
  </si>
  <si>
    <t>16_52538825_C_A</t>
  </si>
  <si>
    <t>7_130656911_C_T</t>
  </si>
  <si>
    <t>9_21964882_CAAAA_C</t>
  </si>
  <si>
    <t>5_1279790_C_T</t>
  </si>
  <si>
    <t>17_53209774_A_C</t>
  </si>
  <si>
    <t>16_52599188_C_T</t>
  </si>
  <si>
    <t>10_71335574_C_T</t>
  </si>
  <si>
    <t>5_131640536_A_G</t>
  </si>
  <si>
    <t>12_85004551_C_T</t>
  </si>
  <si>
    <t>1_172328767_T_TA</t>
  </si>
  <si>
    <t>19_17393925_C_A</t>
  </si>
  <si>
    <t>7_99948655_T_G</t>
  </si>
  <si>
    <t>5_56023083_T_G</t>
  </si>
  <si>
    <t>6_21923810_T_C</t>
  </si>
  <si>
    <t>19_19517054_C_CGGGCG</t>
  </si>
  <si>
    <t>8_76378165_G_T</t>
  </si>
  <si>
    <t>10_38523626_C_A</t>
  </si>
  <si>
    <t>1_145604302_C_CT</t>
  </si>
  <si>
    <t>21_16364756_T_G</t>
  </si>
  <si>
    <t>6_152023191_G_A</t>
  </si>
  <si>
    <t>21_16574455_C_A</t>
  </si>
  <si>
    <t>18_24518050_AT_A</t>
  </si>
  <si>
    <t>2_19315675_T_A</t>
  </si>
  <si>
    <t>1_100880328_A_T</t>
  </si>
  <si>
    <t>5_44853593_G_C</t>
  </si>
  <si>
    <t>1_202184600_C_T</t>
  </si>
  <si>
    <t>15_66630569_G_A</t>
  </si>
  <si>
    <t>1_121280613_A_G</t>
  </si>
  <si>
    <t>5_32579616_TCA_T</t>
  </si>
  <si>
    <t>8_128370949_C_G</t>
  </si>
  <si>
    <t>2_121058254_A_G</t>
  </si>
  <si>
    <t>7_130674481_G_A</t>
  </si>
  <si>
    <t>14_37128564_C_A</t>
  </si>
  <si>
    <t>9_119313486_A_G</t>
  </si>
  <si>
    <t>19_44283031_T_C</t>
  </si>
  <si>
    <t>19_55816678_C_T</t>
  </si>
  <si>
    <t>4_89240476_G_A</t>
  </si>
  <si>
    <t>6_87803819_T_C</t>
  </si>
  <si>
    <t>7_139943702_CT_C</t>
  </si>
  <si>
    <t>11_1895708_C_A</t>
  </si>
  <si>
    <t>16_4106788_C_A</t>
  </si>
  <si>
    <t>8_128213561_C_CA</t>
  </si>
  <si>
    <t>11_65572431_G_A</t>
  </si>
  <si>
    <t>10_22032942_A_G</t>
  </si>
  <si>
    <t>10_114777670_C_T</t>
  </si>
  <si>
    <t>2_25129473_A_G</t>
  </si>
  <si>
    <t>8_128372172_A_G</t>
  </si>
  <si>
    <t>12_115835836_T_C</t>
  </si>
  <si>
    <t>5_73234583_T_C</t>
  </si>
  <si>
    <t>6_82263549_AAT_A</t>
  </si>
  <si>
    <t>11_44368892_G_A</t>
  </si>
  <si>
    <t>12_96027759_A_G</t>
  </si>
  <si>
    <t>1_204502514_T_TTCTGAAACAGGG</t>
  </si>
  <si>
    <t>3_71620370_T_G</t>
  </si>
  <si>
    <t>9_110885479_C_T</t>
  </si>
  <si>
    <t>18_24337424_C_G</t>
  </si>
  <si>
    <t>3_99403877_G_A</t>
  </si>
  <si>
    <t>5_16231194_G_C</t>
  </si>
  <si>
    <t>11_129461016_A_G</t>
  </si>
  <si>
    <t>2_88358825_G_C</t>
  </si>
  <si>
    <t>5_158244083_C_T</t>
  </si>
  <si>
    <t>1_217053815_T_G</t>
  </si>
  <si>
    <t>3_59373745_C_T</t>
  </si>
  <si>
    <t>12_293626_A_G</t>
  </si>
  <si>
    <t>16_85145977_T_C</t>
  </si>
  <si>
    <t>14_68660428_T_C</t>
  </si>
  <si>
    <t>10_13892298_G_A</t>
  </si>
  <si>
    <t>9_87782211_T_C</t>
  </si>
  <si>
    <t>10_80851257_G_T</t>
  </si>
  <si>
    <t>7_102481842_T_C</t>
  </si>
  <si>
    <t>18_24125857_T_C</t>
  </si>
  <si>
    <t>14_105213978_T_G</t>
  </si>
  <si>
    <t>8_23447496_A_G</t>
  </si>
  <si>
    <t>5_176134882_T_C</t>
  </si>
  <si>
    <t>14_37228504_C_T</t>
  </si>
  <si>
    <t>10_123340431_GC_G</t>
  </si>
  <si>
    <t>9_36928288_T_C</t>
  </si>
  <si>
    <t>17_77781725_A_G</t>
  </si>
  <si>
    <t>2_217920769_G_T</t>
  </si>
  <si>
    <t>9_129424719_A_G</t>
  </si>
  <si>
    <t>6_20537845_CA_C</t>
  </si>
  <si>
    <t>4_92594859_TTCTTTC_T</t>
  </si>
  <si>
    <t>6_18783140_G_A</t>
  </si>
  <si>
    <t>13_73960952_A_G</t>
  </si>
  <si>
    <t>18_42888797_T_C</t>
  </si>
  <si>
    <t>11_18664241_T_G</t>
  </si>
  <si>
    <t>11_103614438_T_G</t>
  </si>
  <si>
    <t>5_58241712_C_T</t>
  </si>
  <si>
    <t>8_124571581_G_A</t>
  </si>
  <si>
    <t>11_122966626_A_G</t>
  </si>
  <si>
    <t>14_91751788_TC_T</t>
  </si>
  <si>
    <t>4_151218296_CATATTT_C</t>
  </si>
  <si>
    <t>1_120257110_T_C</t>
  </si>
  <si>
    <t>8_124739913_T_G</t>
  </si>
  <si>
    <t>8_117209548_A_G</t>
  </si>
  <si>
    <t>5_2777029_G_A</t>
  </si>
  <si>
    <t>8_17787610_CT_C</t>
  </si>
  <si>
    <t>18_20634253_C_T</t>
  </si>
  <si>
    <t>9_110849525_G_T</t>
  </si>
  <si>
    <t>6_170332621_T_C</t>
  </si>
  <si>
    <t>16_6963972_C_G</t>
  </si>
  <si>
    <t>5_44649944_C_T</t>
  </si>
  <si>
    <t>3_27353716_C_A</t>
  </si>
  <si>
    <t>2_202204741_T_C</t>
  </si>
  <si>
    <t>14_91841069_A_G</t>
  </si>
  <si>
    <t>8_143669254_A_G</t>
  </si>
  <si>
    <t>19_46166073_T_C</t>
  </si>
  <si>
    <t>11_433617_T_C</t>
  </si>
  <si>
    <t>11_111696440_T_C</t>
  </si>
  <si>
    <t>1_41380440_C_T</t>
  </si>
  <si>
    <t>16_53861139_C_T</t>
  </si>
  <si>
    <t>8_29509616_A_C</t>
  </si>
  <si>
    <t>5_122478676_C_A</t>
  </si>
  <si>
    <t>6_13713366_G_C</t>
  </si>
  <si>
    <t>5_55965167_C_T</t>
  </si>
  <si>
    <t>20_41613706_C_G</t>
  </si>
  <si>
    <t>16_54682064_G_A</t>
  </si>
  <si>
    <t>1_18807339_T_C</t>
  </si>
  <si>
    <t>8_76230943_A_G</t>
  </si>
  <si>
    <t>6_130341728_C_CT</t>
  </si>
  <si>
    <t>10_115128491_T_C</t>
  </si>
  <si>
    <t>10_95292187_CAA_C</t>
  </si>
  <si>
    <t>2_174212910_A_G</t>
  </si>
  <si>
    <t>16_4008542_CAAAAA_C</t>
  </si>
  <si>
    <t>18_25407513_C_G</t>
  </si>
  <si>
    <t>6_152022664_CAAAAAAA_C</t>
  </si>
  <si>
    <t>2_218292158_C_G</t>
  </si>
  <si>
    <t>2_39699510_C_CT</t>
  </si>
  <si>
    <t>13_43501356_A_G</t>
  </si>
  <si>
    <t>2_121246568_T_C</t>
  </si>
  <si>
    <t>11_129243417_T_G</t>
  </si>
  <si>
    <t>10_22861490_A_C</t>
  </si>
  <si>
    <t>1_110198129_CAAA_C</t>
  </si>
  <si>
    <t>2_192381934_C_T</t>
  </si>
  <si>
    <t>20_11379842_T_C</t>
  </si>
  <si>
    <t>12_29140260_G_A</t>
  </si>
  <si>
    <t>2_241388857_C_A</t>
  </si>
  <si>
    <t>Study</t>
  </si>
  <si>
    <t>Acronym</t>
  </si>
  <si>
    <t>Study design</t>
  </si>
  <si>
    <t>ABCFS</t>
  </si>
  <si>
    <t>Australian Breast Cancer Family Study</t>
  </si>
  <si>
    <t>Case-control study</t>
  </si>
  <si>
    <t>ABCTB</t>
  </si>
  <si>
    <t>Australian Breast Cancer Tissue Bank</t>
  </si>
  <si>
    <t>BCEES</t>
  </si>
  <si>
    <t>Breast Cancer Employment and Environment Study</t>
  </si>
  <si>
    <t>MCCS</t>
  </si>
  <si>
    <t>Melbourne Collaborative Cohort Study</t>
  </si>
  <si>
    <t>Prospective cohort: nested case-control study</t>
  </si>
  <si>
    <t>KCONFAB/AOCS</t>
  </si>
  <si>
    <t>Kathleen Cuningham Foundation Consortium for research into Familial Breast Cancer/Australian Ovarian Cancer Study</t>
  </si>
  <si>
    <t>Hannover-Minsk Breast Cancer Study</t>
  </si>
  <si>
    <t>Leuven Multidisciplinary Breast Centre</t>
  </si>
  <si>
    <t>CBCS</t>
  </si>
  <si>
    <t>Canadian Breast Cancer Study</t>
  </si>
  <si>
    <t>MTLGEBCS</t>
  </si>
  <si>
    <t>Montreal Gene-Environment Breast Cancer Study</t>
  </si>
  <si>
    <t>OFBCR</t>
  </si>
  <si>
    <t>Ontario Familial Breast Cancer Registry</t>
  </si>
  <si>
    <t>Copenhagen General Population Study</t>
  </si>
  <si>
    <t>HEBCS</t>
  </si>
  <si>
    <t>Helsinki Breast Cancer Study</t>
  </si>
  <si>
    <t>KBCP</t>
  </si>
  <si>
    <t>Kuopio Breast Cancer Project</t>
  </si>
  <si>
    <t>OBCS</t>
  </si>
  <si>
    <t>Oulu Breast Cancer Study</t>
  </si>
  <si>
    <t>CECILE</t>
  </si>
  <si>
    <t>CECILE Breast Cancer Study</t>
  </si>
  <si>
    <t>EPIC</t>
  </si>
  <si>
    <t>European Prospective Investigation Into Cancer and Nutrition</t>
  </si>
  <si>
    <t>BBCC</t>
  </si>
  <si>
    <t>Bavarian Breast Cancer Cases and Controls</t>
  </si>
  <si>
    <t>BSUCH</t>
  </si>
  <si>
    <t>Breast Cancer Study of the University of Heidelberg</t>
  </si>
  <si>
    <t>ESTHER</t>
  </si>
  <si>
    <t>ESTHER Breast Cancer Study</t>
  </si>
  <si>
    <t>GC-HBOC</t>
  </si>
  <si>
    <t>German Consortium for Hereditary Breast &amp; Ovarian Cancer</t>
  </si>
  <si>
    <t>GENICA</t>
  </si>
  <si>
    <t>Gene Environment Interaction and Breast Cancer in Germany</t>
  </si>
  <si>
    <t>GEPARSIXTO</t>
  </si>
  <si>
    <t>Randomized phase II trial</t>
  </si>
  <si>
    <t>Case-only study</t>
  </si>
  <si>
    <t>GESBC</t>
  </si>
  <si>
    <t>Genetic Epidemiology Study of Breast Cancer by Age 50</t>
  </si>
  <si>
    <t>HABCS</t>
  </si>
  <si>
    <t>Hannover Breast Cancer Study</t>
  </si>
  <si>
    <t>MARIE</t>
  </si>
  <si>
    <t>Mammary Carcinoma Risk Factor Investigation</t>
  </si>
  <si>
    <t>PREFACE</t>
  </si>
  <si>
    <t>Evaluation of Predictive Factors regarding the Effectivity of Aromatase Inhibitor Therapy</t>
  </si>
  <si>
    <t>SKKDKFZS</t>
  </si>
  <si>
    <t xml:space="preserve">Städtisches Klinikum Karlsruhe Deutsches Krebsforschungszentrum Study </t>
  </si>
  <si>
    <t>SUCCESSB</t>
  </si>
  <si>
    <t>Simultaneous Study of Gemcitabine-Docetaxel Combination adjuvant treatment</t>
  </si>
  <si>
    <t>SUCCESSC</t>
  </si>
  <si>
    <t>Simultaneous Study of Docetaxel Based Anthracycline Free Adjuvant Treatment Evaluation</t>
  </si>
  <si>
    <t>CCGP</t>
  </si>
  <si>
    <t>Crete Cancer Genetics Program</t>
  </si>
  <si>
    <t>TNBCC</t>
  </si>
  <si>
    <t>Triple-Negative Breast Cancer Consortium</t>
  </si>
  <si>
    <t>Case-control studies</t>
  </si>
  <si>
    <t>Breast Cancer in Galway Genetic Study</t>
  </si>
  <si>
    <t>Breast Cancer in Northern Israel Study</t>
  </si>
  <si>
    <t>MBCSG</t>
  </si>
  <si>
    <t>Milan Breast Cancer Study Group</t>
  </si>
  <si>
    <t>ABCS</t>
  </si>
  <si>
    <t>Amsterdam Breast Cancer Study</t>
  </si>
  <si>
    <t>ORIGO</t>
  </si>
  <si>
    <t>Leiden University Medical Centre Breast Cancer Study</t>
  </si>
  <si>
    <t>RBCS</t>
  </si>
  <si>
    <t>Rotterdam Breast Cancer Study</t>
  </si>
  <si>
    <t>ABCS-F</t>
  </si>
  <si>
    <t>Amsterdam Breast Cancer Study – Familial</t>
  </si>
  <si>
    <t>Norwegian Breast Cancer Study</t>
  </si>
  <si>
    <t>PBCS</t>
  </si>
  <si>
    <t>NCI Polish Breast Cancer Study</t>
  </si>
  <si>
    <t>SZBCS</t>
  </si>
  <si>
    <t>IHCC-Szczecin Breast Cancer Study</t>
  </si>
  <si>
    <t>Republic  of North Macedonia</t>
  </si>
  <si>
    <t>Macedonian Breast Cancer Study</t>
  </si>
  <si>
    <t>Hannover-Ufa Breast Cancer Study</t>
  </si>
  <si>
    <t>BREOGAN</t>
  </si>
  <si>
    <t>Breast Oncology Galicia Network</t>
  </si>
  <si>
    <t>HCSC</t>
  </si>
  <si>
    <t>Hospital Clinico San Carlos</t>
  </si>
  <si>
    <t>CNIO-BCS</t>
  </si>
  <si>
    <t>Spanish National Cancer Centre Breast Cancer Study</t>
  </si>
  <si>
    <t>KARBAC</t>
  </si>
  <si>
    <t>Karolinska Breast Cancer Study</t>
  </si>
  <si>
    <t>KARMA</t>
  </si>
  <si>
    <t>Karolinska Mammography Project for Risk Prediction of Breast Cancer – Cohort Study</t>
  </si>
  <si>
    <t>MISS</t>
  </si>
  <si>
    <t>Melanoma Inquiry of Southern Sweden</t>
  </si>
  <si>
    <t>PKARMA</t>
  </si>
  <si>
    <t>Karolinska Mammography Project for Risk Prediction of Breast Cancer - Case-Control Study</t>
  </si>
  <si>
    <t>SMC</t>
  </si>
  <si>
    <t>Swedish Mammography Cohort</t>
  </si>
  <si>
    <t>SASBAC</t>
  </si>
  <si>
    <t>Singapore and Sweden Breast Cancer Study</t>
  </si>
  <si>
    <t>BBCS</t>
  </si>
  <si>
    <t>British Breast Cancer Study</t>
  </si>
  <si>
    <t>DIETCOMPLYF</t>
  </si>
  <si>
    <t>DietCompLyf Breast Cancer Survival Study</t>
  </si>
  <si>
    <t>FHRISK</t>
  </si>
  <si>
    <t>Family History Risk Study</t>
  </si>
  <si>
    <t>POSH</t>
  </si>
  <si>
    <t>Prospective Study of Outcomes in Sporadic Versus Hereditary Breast Cancer</t>
  </si>
  <si>
    <t>PROCAS</t>
  </si>
  <si>
    <t>Predicting the Risk Of Cancer At Screening Study</t>
  </si>
  <si>
    <t>SBCS</t>
  </si>
  <si>
    <t>Sheffield Breast Cancer Study</t>
  </si>
  <si>
    <t>SEARCH</t>
  </si>
  <si>
    <t>Study of Epidemiology and Risk factors in Cancer Heredity</t>
  </si>
  <si>
    <t>UKBGS</t>
  </si>
  <si>
    <t>UK Breakthrough Generations Study</t>
  </si>
  <si>
    <t>UKOPS</t>
  </si>
  <si>
    <t>UK Ovarian Cancer Population Study</t>
  </si>
  <si>
    <t>GLACIER</t>
  </si>
  <si>
    <t>Study to Investigate the Genetics of Lobular Carcinoma In situ in Europe</t>
  </si>
  <si>
    <t>ICICLE</t>
  </si>
  <si>
    <t>Study to Investigate the Genetics of In Situ Carcinoma of the Ductal Subtype</t>
  </si>
  <si>
    <t>2SISTER</t>
  </si>
  <si>
    <t>The Two Sister Study</t>
  </si>
  <si>
    <t>AHS</t>
  </si>
  <si>
    <t>Agricultural Health Study</t>
  </si>
  <si>
    <t>Prospective cohorts: nested case-control studies</t>
  </si>
  <si>
    <t>BCFR-NY</t>
  </si>
  <si>
    <t>New York site of the Breast Cancer Family Registry</t>
  </si>
  <si>
    <t>BCFR-PA</t>
  </si>
  <si>
    <t>Philadelphia site of the Breast Cancer Family Registry</t>
  </si>
  <si>
    <t>BCFR-UTAH</t>
  </si>
  <si>
    <t>Utah site of the Breast Cancer Family Registry</t>
  </si>
  <si>
    <t>CPSII</t>
  </si>
  <si>
    <t>Cancer Prevention Study-II Nutrition Cohort</t>
  </si>
  <si>
    <t>CTS</t>
  </si>
  <si>
    <t>California Teachers Study</t>
  </si>
  <si>
    <t>MCBCS</t>
  </si>
  <si>
    <t>Mayo Clinic Breast Cancer Study</t>
  </si>
  <si>
    <t>MEC</t>
  </si>
  <si>
    <t>Multiethnic Cohort</t>
  </si>
  <si>
    <t>MMHS</t>
  </si>
  <si>
    <t>Mayo Mammography Health Study</t>
  </si>
  <si>
    <t>MSKCC</t>
  </si>
  <si>
    <t>Memorial Sloan-Kettering Cancer Center Study</t>
  </si>
  <si>
    <t>NBHS</t>
  </si>
  <si>
    <t>Nashville Breast Health Study</t>
  </si>
  <si>
    <t>NC-BCFR</t>
  </si>
  <si>
    <t>Northern California Breast Cancer Family Registry</t>
  </si>
  <si>
    <t>NCBCS</t>
  </si>
  <si>
    <t>North Carolina Breast Cancer study</t>
  </si>
  <si>
    <t>NHS</t>
  </si>
  <si>
    <t>Nurses Health Study</t>
  </si>
  <si>
    <t>NHS2</t>
  </si>
  <si>
    <t>Nurses Health Study 2</t>
  </si>
  <si>
    <t>PLCO</t>
  </si>
  <si>
    <t>The Prostate, Lung, Colorectal and Ovarian (PLCO) Cancer Screening Trial</t>
  </si>
  <si>
    <t>SISTER</t>
  </si>
  <si>
    <t>The Sister Study</t>
  </si>
  <si>
    <t>UBCS</t>
  </si>
  <si>
    <t>Utah Breast Cancer Study</t>
  </si>
  <si>
    <t>UCIBCS</t>
  </si>
  <si>
    <t>UCI Breast Cancer Study</t>
  </si>
  <si>
    <t>USRT</t>
  </si>
  <si>
    <t>US Radiologic Technologists Study</t>
  </si>
  <si>
    <t>0.24 (0.06-0.74)</t>
  </si>
  <si>
    <t>0.21 (0.10-0.40)</t>
  </si>
  <si>
    <t>0.55 (0.35-0.85)</t>
  </si>
  <si>
    <t>0.53 (0.37-0.74)</t>
  </si>
  <si>
    <t>0.72 (0.56-0.92)</t>
  </si>
  <si>
    <t>-0.005(0.016)</t>
  </si>
  <si>
    <t>0.07(0.054)</t>
  </si>
  <si>
    <t>-0.006(0.024)</t>
  </si>
  <si>
    <t>0.018(0.021)</t>
  </si>
  <si>
    <t>-0.013(0.015)</t>
  </si>
  <si>
    <t>0.031(0.023)</t>
  </si>
  <si>
    <t>0.0003(0.027)</t>
  </si>
  <si>
    <t>0.011(0.011)</t>
  </si>
  <si>
    <t>0.232(0.041)</t>
  </si>
  <si>
    <t>-0.118(0.038)</t>
  </si>
  <si>
    <t>0.047(0.037)</t>
  </si>
  <si>
    <t>0.115(0.025)</t>
  </si>
  <si>
    <t>0.021(0.016)</t>
  </si>
  <si>
    <t>0.077(0.068)</t>
  </si>
  <si>
    <t>0.013(0.02)</t>
  </si>
  <si>
    <t>0.25(0.104)</t>
  </si>
  <si>
    <t>0.18(0.091)</t>
  </si>
  <si>
    <t>0.057(0.022)</t>
  </si>
  <si>
    <t>-0.015(0.008)</t>
  </si>
  <si>
    <t>-0.01(0.009)</t>
  </si>
  <si>
    <t>0.029(0.007)</t>
  </si>
  <si>
    <t>0.001(0.016)</t>
  </si>
  <si>
    <t>0.062(0.054)</t>
  </si>
  <si>
    <t>0.001(0.024)</t>
  </si>
  <si>
    <t>0.02(0.021)</t>
  </si>
  <si>
    <t>-0.021(0.015)</t>
  </si>
  <si>
    <t>0.008(0.027)</t>
  </si>
  <si>
    <t>0.017(0.011)</t>
  </si>
  <si>
    <t>0.257(0.041)</t>
  </si>
  <si>
    <t>-0.122(0.038)</t>
  </si>
  <si>
    <t>0.049(0.037)</t>
  </si>
  <si>
    <t>0.136(0.025)</t>
  </si>
  <si>
    <t>0.02(0.016)</t>
  </si>
  <si>
    <t>0.059(0.068)</t>
  </si>
  <si>
    <t>0.017(0.02)</t>
  </si>
  <si>
    <t>0.257(0.104)</t>
  </si>
  <si>
    <t>0.159(0.091)</t>
  </si>
  <si>
    <t>0.065(0.022)</t>
  </si>
  <si>
    <t>-0.019(0.008)</t>
  </si>
  <si>
    <t>-0.011(0.009)</t>
  </si>
  <si>
    <t>-0.029(0.016)</t>
  </si>
  <si>
    <t>0.116(0.054)</t>
  </si>
  <si>
    <t>-0.033(0.024)</t>
  </si>
  <si>
    <t>0.003(0.021)</t>
  </si>
  <si>
    <t>0.027(0.015)</t>
  </si>
  <si>
    <t>0.021(0.023)</t>
  </si>
  <si>
    <t>-0.045(0.027)</t>
  </si>
  <si>
    <t>-0.02(0.011)</t>
  </si>
  <si>
    <t>0.029(0.041)</t>
  </si>
  <si>
    <t>-0.086(0.038)</t>
  </si>
  <si>
    <t>-0.05(0.037)</t>
  </si>
  <si>
    <t>-0.029(0.025)</t>
  </si>
  <si>
    <t>0.036(0.016)</t>
  </si>
  <si>
    <t>0.118(0.068)</t>
  </si>
  <si>
    <t>0.002(0.02)</t>
  </si>
  <si>
    <t>0.168(0.104)</t>
  </si>
  <si>
    <t>0.232(0.091)</t>
  </si>
  <si>
    <t>0.006(0.022)</t>
  </si>
  <si>
    <t>0.001(0.008)</t>
  </si>
  <si>
    <t>0.006(0.009)</t>
  </si>
  <si>
    <t>0.025(0.007)</t>
  </si>
  <si>
    <t>0.01(0.017)</t>
  </si>
  <si>
    <t>0.058(0.057)</t>
  </si>
  <si>
    <t>0.002(0.024)</t>
  </si>
  <si>
    <t>0.013(0.018)</t>
  </si>
  <si>
    <t>0.042(0.044)</t>
  </si>
  <si>
    <t>-0.003(0.029)</t>
  </si>
  <si>
    <t>0.008(0.013)</t>
  </si>
  <si>
    <t>0.043(0.047)</t>
  </si>
  <si>
    <t>-0.021(0.047)</t>
  </si>
  <si>
    <t>0.002(0.048)</t>
  </si>
  <si>
    <t>0.007(0.03)</t>
  </si>
  <si>
    <t>0.049(0.018)</t>
  </si>
  <si>
    <t>0.085(0.07)</t>
  </si>
  <si>
    <t>0.022(0.028)</t>
  </si>
  <si>
    <t>0.138(0.106)</t>
  </si>
  <si>
    <t>0.1(0.094)</t>
  </si>
  <si>
    <t>-0.005(0.033)</t>
  </si>
  <si>
    <t>-0.009(0.015)</t>
  </si>
  <si>
    <t>0.022(0.01)</t>
  </si>
  <si>
    <t>0.033(0.007)</t>
  </si>
  <si>
    <t>0.071(0.057)</t>
  </si>
  <si>
    <t>-0.007(0.024)</t>
  </si>
  <si>
    <t>0.019(0.021)</t>
  </si>
  <si>
    <t>0.012(0.017)</t>
  </si>
  <si>
    <t>0.008(0.044)</t>
  </si>
  <si>
    <t>-0.008(0.029)</t>
  </si>
  <si>
    <t>0.004(0.013)</t>
  </si>
  <si>
    <t>0.043(0.046)</t>
  </si>
  <si>
    <t>-0.015(0.045)</t>
  </si>
  <si>
    <t>0.001(0.048)</t>
  </si>
  <si>
    <t>-0.007(0.03)</t>
  </si>
  <si>
    <t>0.043(0.017)</t>
  </si>
  <si>
    <t>0.094(0.069)</t>
  </si>
  <si>
    <t>0.025(0.028)</t>
  </si>
  <si>
    <t>0.134(0.105)</t>
  </si>
  <si>
    <t>0.166(0.093)</t>
  </si>
  <si>
    <t>-0.006(0.029)</t>
  </si>
  <si>
    <t>0.005(0.014)</t>
  </si>
  <si>
    <t>0.019(0.01)</t>
  </si>
  <si>
    <t>0.015(0.017)</t>
  </si>
  <si>
    <t>0.06(0.057)</t>
  </si>
  <si>
    <t>-0.001(0.024)</t>
  </si>
  <si>
    <t>0.008(0.017)</t>
  </si>
  <si>
    <t>0.022(0.044)</t>
  </si>
  <si>
    <t>-0.005(0.029)</t>
  </si>
  <si>
    <t>0.057(0.046)</t>
  </si>
  <si>
    <t>-0.018(0.045)</t>
  </si>
  <si>
    <t>0.003(0.048)</t>
  </si>
  <si>
    <t>0.002(0.03)</t>
  </si>
  <si>
    <t>0.083(0.069)</t>
  </si>
  <si>
    <t>0.026(0.028)</t>
  </si>
  <si>
    <t>0.147(0.093)</t>
  </si>
  <si>
    <t>0.007(0.014)</t>
  </si>
  <si>
    <t>0.018(0.01)</t>
  </si>
  <si>
    <t>[-2.3053558, -1.6315827)</t>
  </si>
  <si>
    <t>[-1.6315827, -1.2814921)</t>
  </si>
  <si>
    <t>[-1.2814921, -0.8417227)</t>
  </si>
  <si>
    <t>[-0.8417227, -0.2585700)</t>
  </si>
  <si>
    <t>[-0.2585700, 0.2491237)</t>
  </si>
  <si>
    <t>[0.2491237, 0.8401592)</t>
  </si>
  <si>
    <t>[0.8401592, 1.2827931)</t>
  </si>
  <si>
    <r>
      <t>[</t>
    </r>
    <r>
      <rPr>
        <b/>
        <sz val="11"/>
        <color theme="1"/>
        <rFont val="Calibri"/>
        <family val="2"/>
        <scheme val="minor"/>
      </rPr>
      <t>1.2827931</t>
    </r>
    <r>
      <rPr>
        <sz val="11"/>
        <color theme="1"/>
        <rFont val="Calibri"/>
        <family val="2"/>
        <scheme val="minor"/>
      </rPr>
      <t>, 1.6581001)</t>
    </r>
  </si>
  <si>
    <r>
      <t>[</t>
    </r>
    <r>
      <rPr>
        <b/>
        <sz val="11"/>
        <color theme="1"/>
        <rFont val="Calibri"/>
        <family val="2"/>
        <scheme val="minor"/>
      </rPr>
      <t>1.6581001</t>
    </r>
    <r>
      <rPr>
        <sz val="11"/>
        <color theme="1"/>
        <rFont val="Calibri"/>
        <family val="2"/>
        <scheme val="minor"/>
      </rPr>
      <t>, 2.3365986)</t>
    </r>
  </si>
  <si>
    <t>0.21 (0.18-0.24)</t>
  </si>
  <si>
    <t>0.33 (0.31-0.36)</t>
  </si>
  <si>
    <t>0.42 (0.40-0.45)</t>
  </si>
  <si>
    <t>0.53 (0.51-0.55)</t>
  </si>
  <si>
    <t>0.73 (0.70-0.75)</t>
  </si>
  <si>
    <t>1.36 (1.32-1.40)</t>
  </si>
  <si>
    <t>1.83 (1.77-1.89)</t>
  </si>
  <si>
    <t>2.39 (2.30-2.49)</t>
  </si>
  <si>
    <t>5.06 (4.70-5.44)</t>
  </si>
  <si>
    <t>3.28 (2.05-5.43)</t>
  </si>
  <si>
    <t>[min, -1.88176607)</t>
  </si>
  <si>
    <t>[-1.88176607, -1.24389310)</t>
  </si>
  <si>
    <t>[-1.24389310, -1.01592260)</t>
  </si>
  <si>
    <t>[-1.01592260, -0.61338082)</t>
  </si>
  <si>
    <t>[-0.61338082, -0.03013492)</t>
  </si>
  <si>
    <t>[-0.03013492, 0.47473869)</t>
  </si>
  <si>
    <t>[0.47473869, 1.07401938)</t>
  </si>
  <si>
    <t>[1.07401938, 1.44121042)</t>
  </si>
  <si>
    <t>[1.44121042, 1.74175509)</t>
  </si>
  <si>
    <t>[1.74175509, 2.54277555)</t>
  </si>
  <si>
    <t>[2.54277555, max]</t>
  </si>
  <si>
    <t>1.33 (1.06-1.68)</t>
  </si>
  <si>
    <t>1.91 (1.47-2.49)</t>
  </si>
  <si>
    <t>2.56 (1.86-3.54)</t>
  </si>
  <si>
    <t>3.26 (2.34-4.61)</t>
  </si>
  <si>
    <t>8.35 (4.94-15.03)</t>
  </si>
  <si>
    <t>[min., -2.1102335)</t>
  </si>
  <si>
    <t>[-2.1102335, -1.5322247)</t>
  </si>
  <si>
    <t>[-1.5322247, -1.1617753)</t>
  </si>
  <si>
    <t>[-1.1617753, -0.7342892)</t>
  </si>
  <si>
    <t>[-0.7342892, -0.1293942)</t>
  </si>
  <si>
    <t>[-0.1293942, 0.3798952)</t>
  </si>
  <si>
    <t>[0.3798952, 0.9339705)</t>
  </si>
  <si>
    <t>[0.9339705, 1.3848687)</t>
  </si>
  <si>
    <t>[1.3848687, 1.7086773)</t>
  </si>
  <si>
    <t>[1.7086773, 2.2943850)</t>
  </si>
  <si>
    <t>[2.2943850, 5.0236339]</t>
  </si>
  <si>
    <t>[min, -2.78568527)</t>
  </si>
  <si>
    <t>[-2.78568527, -1.85698670)</t>
  </si>
  <si>
    <t>[-1.85698670, -1.41687903)</t>
  </si>
  <si>
    <t>[-1.41687903, -0.88761545)</t>
  </si>
  <si>
    <t>[-0.88761545, -0.35313128)</t>
  </si>
  <si>
    <t>[-0.35313128, 0.09498293)</t>
  </si>
  <si>
    <t>[0.09498293, 0.67706851)</t>
  </si>
  <si>
    <t>[0.67706851, 1.17758635)</t>
  </si>
  <si>
    <t>[1.17758635, 1.50563968)</t>
  </si>
  <si>
    <t>[1.50563968, 2.15571744)</t>
  </si>
  <si>
    <t>[2.15571744, 2.77218282]</t>
  </si>
  <si>
    <t>-0.017, 0.041</t>
  </si>
  <si>
    <t>-0.022, 0.119</t>
  </si>
  <si>
    <t>-0.041, 0.041</t>
  </si>
  <si>
    <t>-0.017, 0.058</t>
  </si>
  <si>
    <t>-0.012, 0.04</t>
  </si>
  <si>
    <t>-0.027, 0.051</t>
  </si>
  <si>
    <t>-0.045, 0.047</t>
  </si>
  <si>
    <t>-0.016, 0.025</t>
  </si>
  <si>
    <t>-0.023, 0.099</t>
  </si>
  <si>
    <t>-0.056, 0.06</t>
  </si>
  <si>
    <t>-0.046, 0.07</t>
  </si>
  <si>
    <t>-0.043, 0.045</t>
  </si>
  <si>
    <t>0.014, 0.07</t>
  </si>
  <si>
    <t>-0.025, 0.129</t>
  </si>
  <si>
    <t>-0.01, 0.062</t>
  </si>
  <si>
    <t>-0.037, 0.135</t>
  </si>
  <si>
    <t>-0.023, 0.144</t>
  </si>
  <si>
    <t>-0.038, 0.039</t>
  </si>
  <si>
    <t>-0.01, 0.02</t>
  </si>
  <si>
    <t>0.004, 0.034</t>
  </si>
  <si>
    <t>0.02, 0.046</t>
  </si>
  <si>
    <t>-0.016(0.017)</t>
  </si>
  <si>
    <t>0.104(0.057)</t>
  </si>
  <si>
    <t>-0.016(0.024)</t>
  </si>
  <si>
    <t>0.011(0.021)</t>
  </si>
  <si>
    <t>0.022(0.018)</t>
  </si>
  <si>
    <t>-0.019(0.044)</t>
  </si>
  <si>
    <t>-0.026(0.029)</t>
  </si>
  <si>
    <t>-0.012(0.013)</t>
  </si>
  <si>
    <t>-0.017(0.047)</t>
  </si>
  <si>
    <t>-0.019(0.047)</t>
  </si>
  <si>
    <t>-0.01(0.048)</t>
  </si>
  <si>
    <t>-0.03(0.03)</t>
  </si>
  <si>
    <t>0.051(0.018)</t>
  </si>
  <si>
    <t>0.077(0.07)</t>
  </si>
  <si>
    <t>0.007(0.028)</t>
  </si>
  <si>
    <t>0.145(0.106)</t>
  </si>
  <si>
    <t>0.147(0.094)</t>
  </si>
  <si>
    <t>0.002(0.033)</t>
  </si>
  <si>
    <t>-0.044(0.015)</t>
  </si>
  <si>
    <t>0.025(0.01)</t>
  </si>
  <si>
    <t>0.028(0.007)</t>
  </si>
  <si>
    <t>Austria</t>
  </si>
  <si>
    <t>Cyprus</t>
  </si>
  <si>
    <t>Malta</t>
  </si>
  <si>
    <t>Portugal</t>
  </si>
  <si>
    <t>Switzerland</t>
  </si>
  <si>
    <t>New Zealand</t>
  </si>
  <si>
    <t>UK, England</t>
  </si>
  <si>
    <t>UK, Northern Ireland</t>
  </si>
  <si>
    <t>UK, Scotland</t>
  </si>
  <si>
    <t>UK, Wales</t>
  </si>
  <si>
    <r>
      <rPr>
        <sz val="11"/>
        <color theme="1"/>
        <rFont val="Calibri"/>
        <family val="2"/>
      </rPr>
      <t>≥</t>
    </r>
    <r>
      <rPr>
        <sz val="11"/>
        <color theme="1"/>
        <rFont val="Calibri"/>
        <family val="2"/>
        <scheme val="minor"/>
      </rPr>
      <t>99%</t>
    </r>
  </si>
  <si>
    <t>Mean (SE) standard PRS</t>
  </si>
  <si>
    <t>Controls used to calculate standard PRS</t>
  </si>
  <si>
    <r>
      <t>Controls used to calculate PRS</t>
    </r>
    <r>
      <rPr>
        <b/>
        <vertAlign val="subscript"/>
        <sz val="12"/>
        <color theme="1"/>
        <rFont val="Calibri"/>
        <family val="2"/>
        <scheme val="minor"/>
      </rPr>
      <t>306</t>
    </r>
  </si>
  <si>
    <r>
      <t>Mean (SE) PRS</t>
    </r>
    <r>
      <rPr>
        <vertAlign val="subscript"/>
        <sz val="11"/>
        <color theme="1"/>
        <rFont val="Calibri"/>
        <family val="2"/>
        <scheme val="minor"/>
      </rPr>
      <t>306</t>
    </r>
  </si>
  <si>
    <t>SNP name</t>
  </si>
  <si>
    <t>4_84370124_TAA_TA*</t>
  </si>
  <si>
    <t>4_126752992_A_AAT*</t>
  </si>
  <si>
    <t>4_187503758_A_T*</t>
  </si>
  <si>
    <t>3_63887449_T_TTG*</t>
  </si>
  <si>
    <t>5_52679539_C_CA*</t>
  </si>
  <si>
    <t>7_91459189_A_ATT*</t>
  </si>
  <si>
    <t>22_38583315_AAAAG_AAAAGAAAG*</t>
  </si>
  <si>
    <t xml:space="preserve">*These 7 variants were not available in the UK Biobank </t>
  </si>
  <si>
    <t>Reference/Effect Allele</t>
  </si>
  <si>
    <t>A/T</t>
  </si>
  <si>
    <t>A/G</t>
  </si>
  <si>
    <t>CAAA/C</t>
  </si>
  <si>
    <t>G/A</t>
  </si>
  <si>
    <t>A/C</t>
  </si>
  <si>
    <t>T/C</t>
  </si>
  <si>
    <t>C/CT</t>
  </si>
  <si>
    <t>CA/C</t>
  </si>
  <si>
    <t>T/TA</t>
  </si>
  <si>
    <t>C/T</t>
  </si>
  <si>
    <t>T/A</t>
  </si>
  <si>
    <t>T/TTCTGAAACAGGG</t>
  </si>
  <si>
    <t>T/G</t>
  </si>
  <si>
    <t>TC/T</t>
  </si>
  <si>
    <t>CT/C</t>
  </si>
  <si>
    <t>C/A</t>
  </si>
  <si>
    <t>C/G</t>
  </si>
  <si>
    <t>G/T</t>
  </si>
  <si>
    <t>GA/G</t>
  </si>
  <si>
    <t>G/C</t>
  </si>
  <si>
    <t>CTT/C</t>
  </si>
  <si>
    <t>A/AT</t>
  </si>
  <si>
    <t>T/TTG</t>
  </si>
  <si>
    <t>A/AAT</t>
  </si>
  <si>
    <t>CATATTT/C</t>
  </si>
  <si>
    <t>TAA/TA</t>
  </si>
  <si>
    <t>TTCTTTC/T</t>
  </si>
  <si>
    <t>A/AG</t>
  </si>
  <si>
    <t>TCA/T</t>
  </si>
  <si>
    <t>G/GT</t>
  </si>
  <si>
    <t>C/CA</t>
  </si>
  <si>
    <t>GT/G</t>
  </si>
  <si>
    <t>G/GA</t>
  </si>
  <si>
    <t>TA/T</t>
  </si>
  <si>
    <t>CAAAAAAA/C</t>
  </si>
  <si>
    <t>AAT/A</t>
  </si>
  <si>
    <t>CAA/C</t>
  </si>
  <si>
    <t>A/ATT</t>
  </si>
  <si>
    <t>TAA/T</t>
  </si>
  <si>
    <t>CAAAA/C</t>
  </si>
  <si>
    <t>GC/G</t>
  </si>
  <si>
    <t>ACC/A</t>
  </si>
  <si>
    <t>CAAAAA/C</t>
  </si>
  <si>
    <t>AT/A</t>
  </si>
  <si>
    <t>C/CGGGCG</t>
  </si>
  <si>
    <t>AAAAG/AAAAGAAAG</t>
  </si>
  <si>
    <r>
      <t>Effect size for Overall PRS</t>
    </r>
    <r>
      <rPr>
        <b/>
        <vertAlign val="superscript"/>
        <sz val="11"/>
        <color theme="1"/>
        <rFont val="Calibri"/>
        <family val="2"/>
        <scheme val="minor"/>
      </rPr>
      <t>2</t>
    </r>
  </si>
  <si>
    <r>
      <rPr>
        <vertAlign val="superscript"/>
        <sz val="11"/>
        <color theme="1"/>
        <rFont val="Calibri"/>
        <family val="2"/>
        <scheme val="minor"/>
      </rPr>
      <t>1</t>
    </r>
    <r>
      <rPr>
        <sz val="11"/>
        <color theme="1"/>
        <rFont val="Calibri"/>
        <family val="2"/>
        <scheme val="minor"/>
      </rPr>
      <t>Position build 37</t>
    </r>
  </si>
  <si>
    <r>
      <rPr>
        <vertAlign val="superscript"/>
        <sz val="11"/>
        <color theme="1"/>
        <rFont val="Calibri"/>
        <family val="2"/>
        <scheme val="minor"/>
      </rPr>
      <t>2</t>
    </r>
    <r>
      <rPr>
        <sz val="11"/>
        <color theme="1"/>
        <rFont val="Calibri"/>
        <family val="2"/>
        <scheme val="minor"/>
      </rPr>
      <t>Effect size of the effect allele for overall breast cancer risk, as calcualted by Mavaddat et al., 2019 AJHG</t>
    </r>
  </si>
  <si>
    <r>
      <t>Position b37</t>
    </r>
    <r>
      <rPr>
        <b/>
        <vertAlign val="superscript"/>
        <sz val="11"/>
        <color theme="1"/>
        <rFont val="Calibri"/>
        <family val="2"/>
        <scheme val="minor"/>
      </rPr>
      <t>1</t>
    </r>
  </si>
  <si>
    <t>3.06 (2.93-3.19)</t>
  </si>
  <si>
    <t>[-2.3053558, -2.3053558)</t>
  </si>
  <si>
    <r>
      <t>[</t>
    </r>
    <r>
      <rPr>
        <b/>
        <sz val="11"/>
        <color theme="1"/>
        <rFont val="Calibri"/>
        <family val="2"/>
        <scheme val="minor"/>
      </rPr>
      <t>2.3365986</t>
    </r>
    <r>
      <rPr>
        <sz val="11"/>
        <color theme="1"/>
        <rFont val="Calibri"/>
        <family val="2"/>
        <scheme val="minor"/>
      </rPr>
      <t>, 5.0236339]</t>
    </r>
  </si>
  <si>
    <r>
      <rPr>
        <vertAlign val="superscript"/>
        <sz val="11"/>
        <color theme="1"/>
        <rFont val="Calibri"/>
        <family val="2"/>
        <scheme val="minor"/>
      </rPr>
      <t>3</t>
    </r>
    <r>
      <rPr>
        <sz val="11"/>
        <color theme="1"/>
        <rFont val="Calibri"/>
        <family val="2"/>
        <scheme val="minor"/>
      </rPr>
      <t>Effect size of the effect allele for ER-positive breast cancer risk, as calcualted by Mavaddat et al., 2019 AJHG</t>
    </r>
  </si>
  <si>
    <r>
      <rPr>
        <vertAlign val="superscript"/>
        <sz val="11"/>
        <color theme="1"/>
        <rFont val="Calibri"/>
        <family val="2"/>
        <scheme val="minor"/>
      </rPr>
      <t>4</t>
    </r>
    <r>
      <rPr>
        <sz val="11"/>
        <color theme="1"/>
        <rFont val="Calibri"/>
        <family val="2"/>
        <scheme val="minor"/>
      </rPr>
      <t>Effect size of the effect allele for ER-negative breast cancer risk, as calcualted by Mavaddat et al., 2019 AJHG</t>
    </r>
  </si>
  <si>
    <r>
      <rPr>
        <vertAlign val="superscript"/>
        <sz val="11"/>
        <color theme="1"/>
        <rFont val="Calibri"/>
        <family val="2"/>
        <scheme val="minor"/>
      </rPr>
      <t>1</t>
    </r>
    <r>
      <rPr>
        <sz val="11"/>
        <color theme="1"/>
        <rFont val="Calibri"/>
        <family val="2"/>
        <scheme val="minor"/>
      </rPr>
      <t>PRS was standardized based on the controls of the pooled dataset</t>
    </r>
  </si>
  <si>
    <r>
      <rPr>
        <vertAlign val="superscript"/>
        <sz val="11"/>
        <color theme="1"/>
        <rFont val="Calibri"/>
        <family val="2"/>
        <scheme val="minor"/>
      </rPr>
      <t>3</t>
    </r>
    <r>
      <rPr>
        <sz val="11"/>
        <color theme="1"/>
        <rFont val="Calibri"/>
        <family val="2"/>
        <scheme val="minor"/>
      </rPr>
      <t>Standard deviation was calculated using the SE of the adjusted mean PRS using the formula SD=SE*SQRT(Number_Controls)</t>
    </r>
  </si>
  <si>
    <r>
      <rPr>
        <vertAlign val="superscript"/>
        <sz val="11"/>
        <color theme="1"/>
        <rFont val="Calibri"/>
        <family val="2"/>
        <scheme val="minor"/>
      </rPr>
      <t>1</t>
    </r>
    <r>
      <rPr>
        <sz val="11"/>
        <color theme="1"/>
        <rFont val="Calibri"/>
        <family val="2"/>
        <scheme val="minor"/>
      </rPr>
      <t xml:space="preserve">PRS was standardized based on the controls </t>
    </r>
  </si>
  <si>
    <r>
      <rPr>
        <vertAlign val="superscript"/>
        <sz val="11"/>
        <color theme="1"/>
        <rFont val="Calibri"/>
        <family val="2"/>
        <scheme val="minor"/>
      </rPr>
      <t>4</t>
    </r>
    <r>
      <rPr>
        <sz val="11"/>
        <color theme="1"/>
        <rFont val="Calibri"/>
        <family val="2"/>
        <scheme val="minor"/>
      </rPr>
      <t>Mean PRS</t>
    </r>
    <r>
      <rPr>
        <vertAlign val="subscript"/>
        <sz val="11"/>
        <color theme="1"/>
        <rFont val="Calibri"/>
        <family val="2"/>
        <scheme val="minor"/>
      </rPr>
      <t>313</t>
    </r>
    <r>
      <rPr>
        <sz val="11"/>
        <color theme="1"/>
        <rFont val="Calibri"/>
        <family val="2"/>
        <scheme val="minor"/>
      </rPr>
      <t xml:space="preserve"> by country using predicted PRS, estimated using linear predictor of PRS vs 6 PCs and the command predict() in R. </t>
    </r>
  </si>
  <si>
    <r>
      <rPr>
        <vertAlign val="superscript"/>
        <sz val="11"/>
        <color theme="1"/>
        <rFont val="Calibri"/>
        <family val="2"/>
        <scheme val="minor"/>
      </rPr>
      <t>1</t>
    </r>
    <r>
      <rPr>
        <sz val="11"/>
        <color theme="1"/>
        <rFont val="Calibri"/>
        <family val="2"/>
        <scheme val="minor"/>
      </rPr>
      <t xml:space="preserve"> The 40-60% was used as the reference percentile</t>
    </r>
  </si>
  <si>
    <r>
      <t>Mean (SE) PRS</t>
    </r>
    <r>
      <rPr>
        <b/>
        <vertAlign val="subscript"/>
        <sz val="11"/>
        <rFont val="Calibri"/>
        <family val="2"/>
        <scheme val="minor"/>
      </rPr>
      <t>313</t>
    </r>
    <r>
      <rPr>
        <b/>
        <sz val="11"/>
        <rFont val="Calibri"/>
        <family val="2"/>
        <scheme val="minor"/>
      </rPr>
      <t xml:space="preserve"> adjusted for array</t>
    </r>
    <r>
      <rPr>
        <b/>
        <vertAlign val="superscript"/>
        <sz val="11"/>
        <rFont val="Calibri"/>
        <family val="2"/>
        <scheme val="minor"/>
      </rPr>
      <t>2</t>
    </r>
  </si>
  <si>
    <r>
      <t>Standard Deviation</t>
    </r>
    <r>
      <rPr>
        <b/>
        <vertAlign val="superscript"/>
        <sz val="11"/>
        <rFont val="Calibri"/>
        <family val="2"/>
        <scheme val="minor"/>
      </rPr>
      <t>3</t>
    </r>
    <r>
      <rPr>
        <b/>
        <sz val="11"/>
        <rFont val="Calibri"/>
        <family val="2"/>
        <scheme val="minor"/>
      </rPr>
      <t xml:space="preserve"> of the adjusted mean PRS</t>
    </r>
    <r>
      <rPr>
        <b/>
        <vertAlign val="subscript"/>
        <sz val="11"/>
        <rFont val="Calibri"/>
        <family val="2"/>
        <scheme val="minor"/>
      </rPr>
      <t>313</t>
    </r>
  </si>
  <si>
    <r>
      <t>Mean (SE) PRS</t>
    </r>
    <r>
      <rPr>
        <b/>
        <vertAlign val="subscript"/>
        <sz val="11"/>
        <rFont val="Calibri"/>
        <family val="2"/>
        <scheme val="minor"/>
      </rPr>
      <t>313</t>
    </r>
    <r>
      <rPr>
        <b/>
        <sz val="11"/>
        <rFont val="Calibri"/>
        <family val="2"/>
        <scheme val="minor"/>
      </rPr>
      <t xml:space="preserve"> adjusted for 6 PCs and array</t>
    </r>
  </si>
  <si>
    <r>
      <t>Mean (SE) PRS</t>
    </r>
    <r>
      <rPr>
        <b/>
        <vertAlign val="subscript"/>
        <sz val="11"/>
        <rFont val="Calibri"/>
        <family val="2"/>
        <scheme val="minor"/>
      </rPr>
      <t>313</t>
    </r>
    <r>
      <rPr>
        <b/>
        <sz val="11"/>
        <rFont val="Calibri"/>
        <family val="2"/>
        <scheme val="minor"/>
      </rPr>
      <t xml:space="preserve"> adjusted for 10 PCs and array</t>
    </r>
  </si>
  <si>
    <r>
      <t>Mean PRS</t>
    </r>
    <r>
      <rPr>
        <b/>
        <vertAlign val="subscript"/>
        <sz val="11"/>
        <rFont val="Calibri"/>
        <family val="2"/>
        <scheme val="minor"/>
      </rPr>
      <t>313</t>
    </r>
    <r>
      <rPr>
        <b/>
        <sz val="11"/>
        <rFont val="Calibri"/>
        <family val="2"/>
        <scheme val="minor"/>
      </rPr>
      <t xml:space="preserve"> Fitted values adjusted for 6 PCs (PRS ~ 6 PCs)</t>
    </r>
    <r>
      <rPr>
        <b/>
        <vertAlign val="superscript"/>
        <sz val="11"/>
        <rFont val="Calibri"/>
        <family val="2"/>
        <scheme val="minor"/>
      </rPr>
      <t>4</t>
    </r>
  </si>
  <si>
    <r>
      <t>Posterior Mean (no PCs)</t>
    </r>
    <r>
      <rPr>
        <b/>
        <vertAlign val="superscript"/>
        <sz val="11"/>
        <color theme="1"/>
        <rFont val="Calibri"/>
        <family val="2"/>
        <scheme val="minor"/>
      </rPr>
      <t>1</t>
    </r>
  </si>
  <si>
    <t>Cutoffs (using the controls)</t>
  </si>
  <si>
    <r>
      <t>REF</t>
    </r>
    <r>
      <rPr>
        <vertAlign val="superscript"/>
        <sz val="11"/>
        <color theme="1"/>
        <rFont val="Calibri"/>
        <family val="2"/>
        <scheme val="minor"/>
      </rPr>
      <t>1</t>
    </r>
  </si>
  <si>
    <r>
      <rPr>
        <sz val="11"/>
        <color theme="1"/>
        <rFont val="Calibri"/>
        <family val="2"/>
      </rPr>
      <t>≥</t>
    </r>
    <r>
      <rPr>
        <sz val="11"/>
        <color theme="1"/>
        <rFont val="Calibri"/>
        <family val="2"/>
        <scheme val="minor"/>
      </rPr>
      <t>99%</t>
    </r>
  </si>
  <si>
    <t>Percentage of the diefference</t>
  </si>
  <si>
    <t>Cut-offs values</t>
  </si>
  <si>
    <t>ER-positive</t>
  </si>
  <si>
    <t>ER-negative</t>
  </si>
  <si>
    <r>
      <t>Mean (SE) PRS</t>
    </r>
    <r>
      <rPr>
        <b/>
        <vertAlign val="subscript"/>
        <sz val="11"/>
        <rFont val="Calibri"/>
        <family val="2"/>
        <scheme val="minor"/>
      </rPr>
      <t>313</t>
    </r>
    <r>
      <rPr>
        <b/>
        <sz val="11"/>
        <rFont val="Calibri"/>
        <family val="2"/>
        <scheme val="minor"/>
      </rPr>
      <t xml:space="preserve">             adjusted for array</t>
    </r>
    <r>
      <rPr>
        <b/>
        <vertAlign val="superscript"/>
        <sz val="11"/>
        <rFont val="Calibri"/>
        <family val="2"/>
        <scheme val="minor"/>
      </rPr>
      <t>2</t>
    </r>
  </si>
  <si>
    <r>
      <t>Mean (SE) PRS</t>
    </r>
    <r>
      <rPr>
        <b/>
        <vertAlign val="subscript"/>
        <sz val="11"/>
        <rFont val="Calibri"/>
        <family val="2"/>
        <scheme val="minor"/>
      </rPr>
      <t>313</t>
    </r>
    <r>
      <rPr>
        <b/>
        <sz val="11"/>
        <rFont val="Calibri"/>
        <family val="2"/>
        <scheme val="minor"/>
      </rPr>
      <t xml:space="preserve">   adjusted for array</t>
    </r>
    <r>
      <rPr>
        <b/>
        <vertAlign val="superscript"/>
        <sz val="11"/>
        <rFont val="Calibri"/>
        <family val="2"/>
        <scheme val="minor"/>
      </rPr>
      <t>2</t>
    </r>
  </si>
  <si>
    <r>
      <t>95% CI Posterior Mean adjusted for 6 PCs</t>
    </r>
    <r>
      <rPr>
        <b/>
        <vertAlign val="superscript"/>
        <sz val="11"/>
        <color theme="1"/>
        <rFont val="Calibri"/>
        <family val="2"/>
        <scheme val="minor"/>
      </rPr>
      <t>3</t>
    </r>
  </si>
  <si>
    <r>
      <t>Posterior Mean adjusted for 6 PCs</t>
    </r>
    <r>
      <rPr>
        <b/>
        <vertAlign val="superscript"/>
        <sz val="11"/>
        <color rgb="FF000000"/>
        <rFont val="Times New Roman"/>
        <family val="1"/>
      </rPr>
      <t>2</t>
    </r>
  </si>
  <si>
    <r>
      <t>Mean (SE) PRS</t>
    </r>
    <r>
      <rPr>
        <b/>
        <vertAlign val="subscript"/>
        <sz val="11"/>
        <color theme="1"/>
        <rFont val="Calibri"/>
        <family val="2"/>
        <scheme val="minor"/>
      </rPr>
      <t>306</t>
    </r>
    <r>
      <rPr>
        <b/>
        <sz val="11"/>
        <color theme="1"/>
        <rFont val="Calibri"/>
        <family val="2"/>
        <scheme val="minor"/>
      </rPr>
      <t xml:space="preserve"> adjusted for 8 PCs</t>
    </r>
  </si>
  <si>
    <r>
      <t>Mean (SE) PRS</t>
    </r>
    <r>
      <rPr>
        <vertAlign val="subscript"/>
        <sz val="11"/>
        <color theme="1"/>
        <rFont val="Calibri"/>
        <family val="2"/>
        <scheme val="minor"/>
      </rPr>
      <t>306</t>
    </r>
    <r>
      <rPr>
        <b/>
        <sz val="11"/>
        <color theme="1"/>
        <rFont val="Calibri"/>
        <family val="2"/>
        <scheme val="minor"/>
      </rPr>
      <t xml:space="preserve"> adjusted for 10 PCs</t>
    </r>
  </si>
  <si>
    <r>
      <t xml:space="preserve">**These 4 variants are in the </t>
    </r>
    <r>
      <rPr>
        <i/>
        <sz val="11"/>
        <color theme="1"/>
        <rFont val="Calibri"/>
        <family val="2"/>
        <scheme val="minor"/>
      </rPr>
      <t>CHEK2</t>
    </r>
    <r>
      <rPr>
        <sz val="11"/>
        <color theme="1"/>
        <rFont val="Calibri"/>
        <family val="2"/>
        <scheme val="minor"/>
      </rPr>
      <t xml:space="preserve"> region</t>
    </r>
  </si>
  <si>
    <t>22_29135543_G_A**</t>
  </si>
  <si>
    <t>22_29203724_C_T**</t>
  </si>
  <si>
    <t>22_29551872_A_G**</t>
  </si>
  <si>
    <t>22_29121087_A_G**</t>
  </si>
  <si>
    <t>Overall Breast Cancer</t>
  </si>
  <si>
    <t>Number of Controls</t>
  </si>
  <si>
    <t>Number of Cases</t>
  </si>
  <si>
    <t>Number of Controls genotyped using  OncoArray</t>
  </si>
  <si>
    <t>Number of Controls genotyped using iCOGS</t>
  </si>
  <si>
    <t>Chromosome</t>
  </si>
  <si>
    <r>
      <t>Effect size for ER positive PRS</t>
    </r>
    <r>
      <rPr>
        <b/>
        <vertAlign val="superscript"/>
        <sz val="11"/>
        <color theme="1"/>
        <rFont val="Calibri"/>
        <family val="2"/>
        <scheme val="minor"/>
      </rPr>
      <t>3</t>
    </r>
  </si>
  <si>
    <r>
      <t>Effect size for ER negative PRS</t>
    </r>
    <r>
      <rPr>
        <b/>
        <vertAlign val="superscript"/>
        <sz val="11"/>
        <color theme="1"/>
        <rFont val="Calibri"/>
        <family val="2"/>
        <scheme val="minor"/>
      </rPr>
      <t>4</t>
    </r>
  </si>
  <si>
    <r>
      <t>Mean Frequency in Study Dataset</t>
    </r>
    <r>
      <rPr>
        <b/>
        <vertAlign val="superscript"/>
        <sz val="11"/>
        <color theme="1"/>
        <rFont val="Calibri"/>
        <family val="2"/>
        <scheme val="minor"/>
      </rPr>
      <t>5</t>
    </r>
  </si>
  <si>
    <r>
      <t>Standard Deviation in Study Dataset</t>
    </r>
    <r>
      <rPr>
        <b/>
        <vertAlign val="superscript"/>
        <sz val="11"/>
        <color theme="1"/>
        <rFont val="Calibri"/>
        <family val="2"/>
        <scheme val="minor"/>
      </rPr>
      <t>6</t>
    </r>
  </si>
  <si>
    <r>
      <t>Coefficient of variation in Study Dataset</t>
    </r>
    <r>
      <rPr>
        <b/>
        <vertAlign val="superscript"/>
        <sz val="11"/>
        <color theme="1"/>
        <rFont val="Calibri"/>
        <family val="2"/>
        <scheme val="minor"/>
      </rPr>
      <t>7</t>
    </r>
  </si>
  <si>
    <r>
      <rPr>
        <vertAlign val="superscript"/>
        <sz val="11"/>
        <color theme="1"/>
        <rFont val="Calibri"/>
        <family val="2"/>
        <scheme val="minor"/>
      </rPr>
      <t>5</t>
    </r>
    <r>
      <rPr>
        <sz val="11"/>
        <color theme="1"/>
        <rFont val="Calibri"/>
        <family val="2"/>
        <scheme val="minor"/>
      </rPr>
      <t>Mean frequency of the effect allele in controls of the pooled BCAC dataset calculated for each of the 313 variants</t>
    </r>
  </si>
  <si>
    <r>
      <t>1</t>
    </r>
    <r>
      <rPr>
        <sz val="11"/>
        <color theme="1"/>
        <rFont val="Calibri"/>
        <family val="2"/>
        <scheme val="minor"/>
      </rPr>
      <t>Country-specific estimates, means β, using the Empirical Bayes approach, adjusted for array type</t>
    </r>
  </si>
  <si>
    <r>
      <t>2</t>
    </r>
    <r>
      <rPr>
        <sz val="11"/>
        <color theme="1"/>
        <rFont val="Calibri"/>
        <family val="2"/>
        <scheme val="minor"/>
      </rPr>
      <t>Country-specific estimates, means β, using the Empirical Bayes approach, adjusted for 6 PCs and array type</t>
    </r>
  </si>
  <si>
    <t>Total number of controls</t>
  </si>
  <si>
    <t>0.162 (0.081)</t>
  </si>
  <si>
    <t>0.029 (0.088)</t>
  </si>
  <si>
    <t>0.029 (0.028)</t>
  </si>
  <si>
    <t>0.01 (0.057)</t>
  </si>
  <si>
    <t>0.27 (0.092)</t>
  </si>
  <si>
    <t>0.001 (0.002)</t>
  </si>
  <si>
    <t>0.013 (0.026)</t>
  </si>
  <si>
    <t>-0.005 (0.007)</t>
  </si>
  <si>
    <t>-0.024 (0.01)</t>
  </si>
  <si>
    <t>0.06 (0.081)</t>
  </si>
  <si>
    <t>-0.189 (0.088)</t>
  </si>
  <si>
    <t>0.023 (0.02)</t>
  </si>
  <si>
    <t>-0.135 (0.05)</t>
  </si>
  <si>
    <t>-0.078 (0.092)</t>
  </si>
  <si>
    <t>-0.006 (0.002)</t>
  </si>
  <si>
    <t>0.03 (0.026)</t>
  </si>
  <si>
    <t>0.028 (0.007)</t>
  </si>
  <si>
    <r>
      <rPr>
        <b/>
        <sz val="11"/>
        <color theme="1"/>
        <rFont val="Calibri"/>
        <family val="2"/>
        <scheme val="minor"/>
      </rPr>
      <t xml:space="preserve">Table S1A: </t>
    </r>
    <r>
      <rPr>
        <sz val="11"/>
        <color theme="1"/>
        <rFont val="Calibri"/>
        <family val="2"/>
        <scheme val="minor"/>
      </rPr>
      <t>Studies participating in BCAC by country used in the analysis.</t>
    </r>
  </si>
  <si>
    <r>
      <rPr>
        <b/>
        <sz val="11"/>
        <color theme="1"/>
        <rFont val="Calibri"/>
        <family val="2"/>
        <scheme val="minor"/>
      </rPr>
      <t>Table S1B</t>
    </r>
    <r>
      <rPr>
        <sz val="11"/>
        <color theme="1"/>
        <rFont val="Calibri"/>
        <family val="2"/>
        <scheme val="minor"/>
      </rPr>
      <t>: Total number of white females participating in the UK Biobank stratified by country of birth.</t>
    </r>
  </si>
  <si>
    <r>
      <rPr>
        <b/>
        <sz val="11"/>
        <color theme="1"/>
        <rFont val="Calibri"/>
        <family val="2"/>
        <scheme val="minor"/>
      </rPr>
      <t>Table S2</t>
    </r>
    <r>
      <rPr>
        <sz val="11"/>
        <color theme="1"/>
        <rFont val="Calibri"/>
        <family val="2"/>
        <scheme val="minor"/>
      </rPr>
      <t>: The 313 variants included in the PRS</t>
    </r>
    <r>
      <rPr>
        <vertAlign val="subscript"/>
        <sz val="11"/>
        <color theme="1"/>
        <rFont val="Calibri"/>
        <family val="2"/>
        <scheme val="minor"/>
      </rPr>
      <t>313</t>
    </r>
    <r>
      <rPr>
        <sz val="11"/>
        <color theme="1"/>
        <rFont val="Calibri"/>
        <family val="2"/>
        <scheme val="minor"/>
      </rPr>
      <t xml:space="preserve"> as developed by Mavaddat et al., 2019 AJHG. </t>
    </r>
  </si>
  <si>
    <r>
      <t>Mean and standard error (SE) of the standardized PRS</t>
    </r>
    <r>
      <rPr>
        <vertAlign val="subscript"/>
        <sz val="11"/>
        <color theme="1"/>
        <rFont val="Calibri"/>
        <family val="2"/>
        <scheme val="minor"/>
      </rPr>
      <t>313</t>
    </r>
    <r>
      <rPr>
        <sz val="11"/>
        <color theme="1"/>
        <rFont val="Calibri"/>
        <family val="2"/>
        <scheme val="minor"/>
      </rPr>
      <t xml:space="preserve"> across the countries for overall and ER-specific  breast cancer in controls of BCAC dataset, and when adjusted for the first 6 and 10  principal components (PCs).</t>
    </r>
  </si>
  <si>
    <r>
      <rPr>
        <b/>
        <sz val="11"/>
        <color theme="1"/>
        <rFont val="Calibri"/>
        <family val="2"/>
        <scheme val="minor"/>
      </rPr>
      <t>Table S4</t>
    </r>
    <r>
      <rPr>
        <sz val="11"/>
        <color theme="1"/>
        <rFont val="Calibri"/>
        <family val="2"/>
        <scheme val="minor"/>
      </rPr>
      <t xml:space="preserve">: Mean PRS by country for overall breast cancer in the UK Biobank.  </t>
    </r>
  </si>
  <si>
    <r>
      <t>3</t>
    </r>
    <r>
      <rPr>
        <sz val="11"/>
        <color theme="1"/>
        <rFont val="Calibri"/>
        <family val="2"/>
        <scheme val="minor"/>
      </rPr>
      <t>95% Confidence Interval of the posterior mean PRS</t>
    </r>
    <r>
      <rPr>
        <vertAlign val="subscript"/>
        <sz val="11"/>
        <color theme="1"/>
        <rFont val="Calibri"/>
        <family val="2"/>
        <scheme val="minor"/>
      </rPr>
      <t>313,</t>
    </r>
    <r>
      <rPr>
        <sz val="11"/>
        <color theme="1"/>
        <rFont val="Calibri"/>
        <family val="2"/>
        <scheme val="minor"/>
      </rPr>
      <t xml:space="preserve"> adjusted for 6 PCs and array type</t>
    </r>
  </si>
  <si>
    <r>
      <rPr>
        <b/>
        <sz val="11"/>
        <color theme="1"/>
        <rFont val="Calibri"/>
        <family val="2"/>
        <scheme val="minor"/>
      </rPr>
      <t>Table S5</t>
    </r>
    <r>
      <rPr>
        <sz val="11"/>
        <color theme="1"/>
        <rFont val="Calibri"/>
        <family val="2"/>
        <scheme val="minor"/>
      </rPr>
      <t>: Mean standardized PRS</t>
    </r>
    <r>
      <rPr>
        <vertAlign val="subscript"/>
        <sz val="11"/>
        <color theme="1"/>
        <rFont val="Calibri"/>
        <family val="2"/>
        <scheme val="minor"/>
      </rPr>
      <t>313</t>
    </r>
    <r>
      <rPr>
        <sz val="11"/>
        <color theme="1"/>
        <rFont val="Calibri"/>
        <family val="2"/>
        <scheme val="minor"/>
      </rPr>
      <t xml:space="preserve"> by country in BCAC, estimated using an Empirical Bayes approach.</t>
    </r>
  </si>
  <si>
    <r>
      <rPr>
        <b/>
        <sz val="11"/>
        <color theme="1"/>
        <rFont val="Calibri"/>
        <family val="2"/>
        <scheme val="minor"/>
      </rPr>
      <t xml:space="preserve">Table S6A: </t>
    </r>
    <r>
      <rPr>
        <sz val="11"/>
        <color theme="1"/>
        <rFont val="Calibri"/>
        <family val="2"/>
        <scheme val="minor"/>
      </rPr>
      <t>Total number and percentage of controls and cases in BCAC, by percentile of PRS</t>
    </r>
    <r>
      <rPr>
        <vertAlign val="subscript"/>
        <sz val="11"/>
        <color theme="1"/>
        <rFont val="Calibri"/>
        <family val="2"/>
        <scheme val="minor"/>
      </rPr>
      <t>313</t>
    </r>
    <r>
      <rPr>
        <sz val="11"/>
        <color theme="1"/>
        <rFont val="Calibri"/>
        <family val="2"/>
        <scheme val="minor"/>
      </rPr>
      <t xml:space="preserve"> distribution. </t>
    </r>
  </si>
  <si>
    <r>
      <t>PRS was standardized by the controls. Associations between overall breast cancer risk and PRS</t>
    </r>
    <r>
      <rPr>
        <vertAlign val="subscript"/>
        <sz val="11"/>
        <color theme="1"/>
        <rFont val="Calibri"/>
        <family val="2"/>
        <scheme val="minor"/>
      </rPr>
      <t>313</t>
    </r>
    <r>
      <rPr>
        <sz val="11"/>
        <color theme="1"/>
        <rFont val="Calibri"/>
        <family val="2"/>
        <scheme val="minor"/>
      </rPr>
      <t xml:space="preserve"> by percentiles.</t>
    </r>
  </si>
  <si>
    <t>Cutoffs (using the controls of the pooled dataset)</t>
  </si>
  <si>
    <r>
      <rPr>
        <b/>
        <sz val="11"/>
        <color theme="1"/>
        <rFont val="Calibri"/>
        <family val="2"/>
        <scheme val="minor"/>
      </rPr>
      <t>Table S6B:</t>
    </r>
    <r>
      <rPr>
        <sz val="11"/>
        <color theme="1"/>
        <rFont val="Calibri"/>
        <family val="2"/>
        <scheme val="minor"/>
      </rPr>
      <t xml:space="preserve"> Total number and percentage of BCAC controls and cases by country in the 90th percentile of the pooled PRS</t>
    </r>
    <r>
      <rPr>
        <vertAlign val="subscript"/>
        <sz val="11"/>
        <color theme="1"/>
        <rFont val="Calibri"/>
        <family val="2"/>
        <scheme val="minor"/>
      </rPr>
      <t>313</t>
    </r>
    <r>
      <rPr>
        <sz val="11"/>
        <color theme="1"/>
        <rFont val="Calibri"/>
        <family val="2"/>
        <scheme val="minor"/>
      </rPr>
      <t xml:space="preserve"> distribution (Individuals with standardized PRS</t>
    </r>
    <r>
      <rPr>
        <vertAlign val="subscript"/>
        <sz val="11"/>
        <color theme="1"/>
        <rFont val="Calibri"/>
        <family val="2"/>
        <scheme val="minor"/>
      </rPr>
      <t>313</t>
    </r>
    <r>
      <rPr>
        <sz val="11"/>
        <color theme="1"/>
        <rFont val="Calibri"/>
        <family val="2"/>
        <scheme val="minor"/>
      </rPr>
      <t xml:space="preserve"> ≥ 1.283)</t>
    </r>
  </si>
  <si>
    <r>
      <rPr>
        <b/>
        <sz val="11"/>
        <color theme="1"/>
        <rFont val="Calibri"/>
        <family val="2"/>
        <scheme val="minor"/>
      </rPr>
      <t>Table S6C</t>
    </r>
    <r>
      <rPr>
        <sz val="11"/>
        <color theme="1"/>
        <rFont val="Calibri"/>
        <family val="2"/>
        <scheme val="minor"/>
      </rPr>
      <t>: Total number and percentage of BCAC controls and cases by country in the 95th percentile of the pooled PRS</t>
    </r>
    <r>
      <rPr>
        <vertAlign val="subscript"/>
        <sz val="11"/>
        <color theme="1"/>
        <rFont val="Calibri"/>
        <family val="2"/>
        <scheme val="minor"/>
      </rPr>
      <t>313</t>
    </r>
    <r>
      <rPr>
        <sz val="11"/>
        <color theme="1"/>
        <rFont val="Calibri"/>
        <family val="2"/>
        <scheme val="minor"/>
      </rPr>
      <t xml:space="preserve"> distribution. (Individuals with standardized PRS</t>
    </r>
    <r>
      <rPr>
        <vertAlign val="subscript"/>
        <sz val="11"/>
        <color theme="1"/>
        <rFont val="Calibri"/>
        <family val="2"/>
        <scheme val="minor"/>
      </rPr>
      <t xml:space="preserve">313 </t>
    </r>
    <r>
      <rPr>
        <sz val="11"/>
        <color theme="1"/>
        <rFont val="Calibri"/>
        <family val="2"/>
        <scheme val="minor"/>
      </rPr>
      <t>≥ 1.658)</t>
    </r>
  </si>
  <si>
    <r>
      <rPr>
        <b/>
        <sz val="11"/>
        <color theme="1"/>
        <rFont val="Calibri"/>
        <family val="2"/>
        <scheme val="minor"/>
      </rPr>
      <t>Table S6D</t>
    </r>
    <r>
      <rPr>
        <sz val="11"/>
        <color theme="1"/>
        <rFont val="Calibri"/>
        <family val="2"/>
        <scheme val="minor"/>
      </rPr>
      <t>: Total number and percentage of BCAC controls and cases by country in the 99th percentile of the pooled PRS</t>
    </r>
    <r>
      <rPr>
        <vertAlign val="subscript"/>
        <sz val="11"/>
        <color theme="1"/>
        <rFont val="Calibri"/>
        <family val="2"/>
        <scheme val="minor"/>
      </rPr>
      <t xml:space="preserve">313 </t>
    </r>
    <r>
      <rPr>
        <sz val="11"/>
        <color theme="1"/>
        <rFont val="Calibri"/>
        <family val="2"/>
        <scheme val="minor"/>
      </rPr>
      <t>distribution (Individuals with standardized PRS</t>
    </r>
    <r>
      <rPr>
        <vertAlign val="subscript"/>
        <sz val="11"/>
        <color theme="1"/>
        <rFont val="Calibri"/>
        <family val="2"/>
        <scheme val="minor"/>
      </rPr>
      <t>313</t>
    </r>
    <r>
      <rPr>
        <sz val="11"/>
        <color theme="1"/>
        <rFont val="Calibri"/>
        <family val="2"/>
        <scheme val="minor"/>
      </rPr>
      <t xml:space="preserve"> ≥ 2.337)</t>
    </r>
  </si>
  <si>
    <r>
      <rPr>
        <b/>
        <sz val="11"/>
        <color theme="1"/>
        <rFont val="Calibri"/>
        <family val="2"/>
        <scheme val="minor"/>
      </rPr>
      <t>Table S8B:</t>
    </r>
    <r>
      <rPr>
        <sz val="11"/>
        <color theme="1"/>
        <rFont val="Calibri"/>
        <family val="2"/>
        <scheme val="minor"/>
      </rPr>
      <t xml:space="preserve"> Total number and percentage of UK Biobank controls by country in the 90th percentile of the pooled PRS</t>
    </r>
    <r>
      <rPr>
        <vertAlign val="subscript"/>
        <sz val="11"/>
        <color theme="1"/>
        <rFont val="Calibri"/>
        <family val="2"/>
        <scheme val="minor"/>
      </rPr>
      <t xml:space="preserve">306 </t>
    </r>
    <r>
      <rPr>
        <sz val="11"/>
        <color theme="1"/>
        <rFont val="Calibri"/>
        <family val="2"/>
        <scheme val="minor"/>
      </rPr>
      <t>distribution. (Individuals with standardized PRS</t>
    </r>
    <r>
      <rPr>
        <vertAlign val="subscript"/>
        <sz val="11"/>
        <color theme="1"/>
        <rFont val="Calibri"/>
        <family val="2"/>
        <scheme val="minor"/>
      </rPr>
      <t>306</t>
    </r>
    <r>
      <rPr>
        <sz val="11"/>
        <color theme="1"/>
        <rFont val="Calibri"/>
        <family val="2"/>
        <scheme val="minor"/>
      </rPr>
      <t xml:space="preserve"> ≥ 1.287)</t>
    </r>
  </si>
  <si>
    <r>
      <rPr>
        <b/>
        <sz val="11"/>
        <color theme="1"/>
        <rFont val="Calibri"/>
        <family val="2"/>
        <scheme val="minor"/>
      </rPr>
      <t>Table S8C:</t>
    </r>
    <r>
      <rPr>
        <sz val="11"/>
        <color theme="1"/>
        <rFont val="Calibri"/>
        <family val="2"/>
        <scheme val="minor"/>
      </rPr>
      <t xml:space="preserve"> Total number and percentage of UK Biobank controls by country in the 95th percentile of the pooled PRS</t>
    </r>
    <r>
      <rPr>
        <vertAlign val="subscript"/>
        <sz val="11"/>
        <color theme="1"/>
        <rFont val="Adobe Caslon Pro"/>
        <family val="1"/>
      </rPr>
      <t>306</t>
    </r>
    <r>
      <rPr>
        <sz val="11"/>
        <color theme="1"/>
        <rFont val="Calibri"/>
        <family val="2"/>
        <scheme val="minor"/>
      </rPr>
      <t xml:space="preserve"> distribution. (Individuals with standardized PRS</t>
    </r>
    <r>
      <rPr>
        <vertAlign val="subscript"/>
        <sz val="11"/>
        <color theme="1"/>
        <rFont val="Calibri"/>
        <family val="2"/>
        <scheme val="minor"/>
      </rPr>
      <t>306</t>
    </r>
    <r>
      <rPr>
        <sz val="11"/>
        <color theme="1"/>
        <rFont val="Calibri"/>
        <family val="2"/>
        <scheme val="minor"/>
      </rPr>
      <t xml:space="preserve"> ≥ 1.655)</t>
    </r>
  </si>
  <si>
    <r>
      <rPr>
        <b/>
        <sz val="11"/>
        <color theme="1"/>
        <rFont val="Calibri"/>
        <family val="2"/>
        <scheme val="minor"/>
      </rPr>
      <t>Table S8D:</t>
    </r>
    <r>
      <rPr>
        <sz val="11"/>
        <color theme="1"/>
        <rFont val="Calibri"/>
        <family val="2"/>
        <scheme val="minor"/>
      </rPr>
      <t>Total number and percentage of UK Biobank controls by country in the 99th percentile of the pooled PRS</t>
    </r>
    <r>
      <rPr>
        <vertAlign val="subscript"/>
        <sz val="11"/>
        <color theme="1"/>
        <rFont val="Calibri"/>
        <family val="2"/>
        <scheme val="minor"/>
      </rPr>
      <t>306</t>
    </r>
    <r>
      <rPr>
        <sz val="11"/>
        <color theme="1"/>
        <rFont val="Calibri"/>
        <family val="2"/>
        <scheme val="minor"/>
      </rPr>
      <t xml:space="preserve"> distribution (Individuals with standardized PRS</t>
    </r>
    <r>
      <rPr>
        <vertAlign val="subscript"/>
        <sz val="11"/>
        <color theme="1"/>
        <rFont val="Calibri"/>
        <family val="2"/>
        <scheme val="minor"/>
      </rPr>
      <t>306</t>
    </r>
    <r>
      <rPr>
        <sz val="11"/>
        <color theme="1"/>
        <rFont val="Calibri"/>
        <family val="2"/>
        <scheme val="minor"/>
      </rPr>
      <t xml:space="preserve"> ≥ 2.332)</t>
    </r>
  </si>
  <si>
    <r>
      <rPr>
        <vertAlign val="superscript"/>
        <sz val="11"/>
        <color theme="1"/>
        <rFont val="Calibri"/>
        <family val="2"/>
        <scheme val="minor"/>
      </rPr>
      <t>1</t>
    </r>
    <r>
      <rPr>
        <sz val="11"/>
        <color theme="1"/>
        <rFont val="Calibri"/>
        <family val="2"/>
        <scheme val="minor"/>
      </rPr>
      <t>Standardized PRS</t>
    </r>
    <r>
      <rPr>
        <vertAlign val="subscript"/>
        <sz val="11"/>
        <color theme="1"/>
        <rFont val="Calibri"/>
        <family val="2"/>
        <scheme val="minor"/>
      </rPr>
      <t>306</t>
    </r>
  </si>
  <si>
    <t xml:space="preserve"> Associations between overall breast cancer risk and PRS313 by percentiles.</t>
  </si>
  <si>
    <r>
      <rPr>
        <b/>
        <sz val="11"/>
        <color theme="1"/>
        <rFont val="Calibri"/>
        <family val="2"/>
        <scheme val="minor"/>
      </rPr>
      <t>Table S7:</t>
    </r>
    <r>
      <rPr>
        <sz val="11"/>
        <color theme="1"/>
        <rFont val="Calibri"/>
        <family val="2"/>
        <scheme val="minor"/>
      </rPr>
      <t xml:space="preserve"> Total number and percentage of BCAC controls and cases by percentile of PRS</t>
    </r>
    <r>
      <rPr>
        <vertAlign val="subscript"/>
        <sz val="11"/>
        <color theme="1"/>
        <rFont val="Calibri"/>
        <family val="2"/>
        <scheme val="minor"/>
      </rPr>
      <t xml:space="preserve">313 </t>
    </r>
    <r>
      <rPr>
        <sz val="11"/>
        <color theme="1"/>
        <rFont val="Calibri"/>
        <family val="2"/>
        <scheme val="minor"/>
      </rPr>
      <t>distribution in Greece,  Ireland, and Italy.</t>
    </r>
  </si>
  <si>
    <r>
      <t>This table shows the effect sizes of each variant used for overall and ER-specific PRS as previously calculated by Mavaddat et al., 2019 AJHG. Seven variants (indicated with an asterisk) of PRS</t>
    </r>
    <r>
      <rPr>
        <vertAlign val="subscript"/>
        <sz val="11"/>
        <color theme="1"/>
        <rFont val="Calibri"/>
        <family val="2"/>
        <scheme val="minor"/>
      </rPr>
      <t>313</t>
    </r>
    <r>
      <rPr>
        <sz val="11"/>
        <color theme="1"/>
        <rFont val="Calibri"/>
        <family val="2"/>
        <scheme val="minor"/>
      </rPr>
      <t xml:space="preserve"> were not available in the UK Biobank. Mean frequency and standard deviation of the effect allele in controls of the pooled BCAC dataset calculated for each of the 313 variants and the calculated coefficient of variation are shown.</t>
    </r>
  </si>
  <si>
    <r>
      <rPr>
        <vertAlign val="superscript"/>
        <sz val="11"/>
        <color theme="1"/>
        <rFont val="Calibri"/>
        <family val="2"/>
        <scheme val="minor"/>
      </rPr>
      <t>6</t>
    </r>
    <r>
      <rPr>
        <sz val="11"/>
        <color theme="1"/>
        <rFont val="Calibri"/>
        <family val="2"/>
        <scheme val="minor"/>
      </rPr>
      <t>SD of the effect allele frequency in controls of the pooled BCAC dataset calculated for each of the 313 variants</t>
    </r>
  </si>
  <si>
    <r>
      <rPr>
        <vertAlign val="superscript"/>
        <sz val="11"/>
        <color theme="1"/>
        <rFont val="Calibri"/>
        <family val="2"/>
        <scheme val="minor"/>
      </rPr>
      <t>7</t>
    </r>
    <r>
      <rPr>
        <sz val="11"/>
        <color theme="1"/>
        <rFont val="Calibri"/>
        <family val="2"/>
        <scheme val="minor"/>
      </rPr>
      <t>Coeffiecient of variation of each of the 313 variants, calculated using the formula SD/Mean</t>
    </r>
  </si>
  <si>
    <r>
      <rPr>
        <b/>
        <sz val="11"/>
        <color theme="1"/>
        <rFont val="Calibri"/>
        <family val="2"/>
        <scheme val="minor"/>
      </rPr>
      <t>Table S3:</t>
    </r>
    <r>
      <rPr>
        <sz val="11"/>
        <color theme="1"/>
        <rFont val="Calibri"/>
        <family val="2"/>
        <scheme val="minor"/>
      </rPr>
      <t xml:space="preserve"> Mean PRS</t>
    </r>
    <r>
      <rPr>
        <vertAlign val="subscript"/>
        <sz val="11"/>
        <color theme="1"/>
        <rFont val="Calibri"/>
        <family val="2"/>
        <scheme val="minor"/>
      </rPr>
      <t>313</t>
    </r>
    <r>
      <rPr>
        <vertAlign val="superscript"/>
        <sz val="11"/>
        <color theme="1"/>
        <rFont val="Calibri"/>
        <family val="2"/>
        <scheme val="minor"/>
      </rPr>
      <t>1</t>
    </r>
    <r>
      <rPr>
        <sz val="11"/>
        <color theme="1"/>
        <rFont val="Calibri"/>
        <family val="2"/>
        <scheme val="minor"/>
      </rPr>
      <t xml:space="preserve"> by country for overall and ER-specific breast cancer in BCAC controls. </t>
    </r>
  </si>
  <si>
    <r>
      <t>Mean and SE of the standardized PRS</t>
    </r>
    <r>
      <rPr>
        <vertAlign val="subscript"/>
        <sz val="11"/>
        <color theme="1"/>
        <rFont val="Calibri"/>
        <family val="2"/>
        <scheme val="minor"/>
      </rPr>
      <t>313</t>
    </r>
    <r>
      <rPr>
        <sz val="11"/>
        <color theme="1"/>
        <rFont val="Calibri"/>
        <family val="2"/>
        <scheme val="minor"/>
      </rPr>
      <t xml:space="preserve"> by country in BCAC controls estimated using an Empirical Bayes approach, and when adjusted for the first 6 principal components (PCs) and array.</t>
    </r>
  </si>
  <si>
    <t>-0.051 (0.093)</t>
  </si>
  <si>
    <t>0.061 (0.048)</t>
  </si>
  <si>
    <t>0.218 (0.097)</t>
  </si>
  <si>
    <t>-0.017 (0.044)</t>
  </si>
  <si>
    <t>-0.042 (0.02)</t>
  </si>
  <si>
    <t>0.187 (0.056)</t>
  </si>
  <si>
    <t>0.177 (0.079)</t>
  </si>
  <si>
    <t>-0.009 (0.052)</t>
  </si>
  <si>
    <t>0.121 (0.05)</t>
  </si>
  <si>
    <t>0.199 (0.077)</t>
  </si>
  <si>
    <t>0.09 (0.073)</t>
  </si>
  <si>
    <t>-0.008 (0.085)</t>
  </si>
  <si>
    <t>-0.014 (0.092)</t>
  </si>
  <si>
    <t>-0.020 (0.035)</t>
  </si>
  <si>
    <t>-0.0001 (0.045)</t>
  </si>
  <si>
    <t>0.031 (0.045)</t>
  </si>
  <si>
    <t>-0.038 (0.093)</t>
  </si>
  <si>
    <t>0.023 (0.048)</t>
  </si>
  <si>
    <t>0.323 (0.097)</t>
  </si>
  <si>
    <t>0.041 (0.044)</t>
  </si>
  <si>
    <t>-0.061 (0.028)</t>
  </si>
  <si>
    <t>0.363 (0.056)</t>
  </si>
  <si>
    <t>0.315 (0.079)</t>
  </si>
  <si>
    <t>-0.092 (0.057)</t>
  </si>
  <si>
    <t>0.08 (0.052)</t>
  </si>
  <si>
    <t>0.28 (0.077)</t>
  </si>
  <si>
    <t>0.097 (0.073)</t>
  </si>
  <si>
    <t>-0.26 (0.084)</t>
  </si>
  <si>
    <t>0.102 (0.092)</t>
  </si>
  <si>
    <t>0.023 (0.01)</t>
  </si>
  <si>
    <t>0.055 (0.035)</t>
  </si>
  <si>
    <r>
      <t>Mean and SE of the standardized PRS</t>
    </r>
    <r>
      <rPr>
        <vertAlign val="subscript"/>
        <sz val="11"/>
        <color theme="1"/>
        <rFont val="Calibri"/>
        <family val="2"/>
        <scheme val="minor"/>
      </rPr>
      <t>306</t>
    </r>
    <r>
      <rPr>
        <vertAlign val="superscript"/>
        <sz val="11"/>
        <color theme="1"/>
        <rFont val="Calibri"/>
        <family val="2"/>
        <scheme val="minor"/>
      </rPr>
      <t>1</t>
    </r>
    <r>
      <rPr>
        <sz val="11"/>
        <color theme="1"/>
        <rFont val="Calibri"/>
        <family val="2"/>
        <scheme val="minor"/>
      </rPr>
      <t xml:space="preserve"> when adjusted for the first 8 or 10  principal components (PCs), and of the standard PRS (as defined by the UK Biobank) by country for overall breast cancer, in white females participating in the UK Biobank.</t>
    </r>
  </si>
  <si>
    <t>[-4.701945, -2.3141213)</t>
  </si>
  <si>
    <t>[-2.3141213, -1.6400657)</t>
  </si>
  <si>
    <t>[-1.6400657, -1.2809762)</t>
  </si>
  <si>
    <t>[-1.2809762, -0.8421103)</t>
  </si>
  <si>
    <t>[-0.8421103, -0.2561983)</t>
  </si>
  <si>
    <t>[-0.2561983, 0.2498955)</t>
  </si>
  <si>
    <t>[0.2498955, 0.8398467)</t>
  </si>
  <si>
    <t>[0.8398467, 1.2867998)</t>
  </si>
  <si>
    <r>
      <t>[</t>
    </r>
    <r>
      <rPr>
        <b/>
        <sz val="11"/>
        <color theme="1"/>
        <rFont val="Calibri"/>
        <family val="2"/>
        <scheme val="minor"/>
      </rPr>
      <t>1.2867998</t>
    </r>
    <r>
      <rPr>
        <sz val="11"/>
        <color theme="1"/>
        <rFont val="Calibri"/>
        <family val="2"/>
        <scheme val="minor"/>
      </rPr>
      <t>, 1.6549727)</t>
    </r>
  </si>
  <si>
    <r>
      <t>[</t>
    </r>
    <r>
      <rPr>
        <b/>
        <sz val="11"/>
        <color theme="1"/>
        <rFont val="Calibri"/>
        <family val="2"/>
        <scheme val="minor"/>
      </rPr>
      <t>1.6549727</t>
    </r>
    <r>
      <rPr>
        <sz val="11"/>
        <color theme="1"/>
        <rFont val="Calibri"/>
        <family val="2"/>
        <scheme val="minor"/>
      </rPr>
      <t>, 2.3322300)</t>
    </r>
  </si>
  <si>
    <r>
      <t>[</t>
    </r>
    <r>
      <rPr>
        <b/>
        <sz val="11"/>
        <color theme="1"/>
        <rFont val="Calibri"/>
        <family val="2"/>
        <scheme val="minor"/>
      </rPr>
      <t>2.3322300</t>
    </r>
    <r>
      <rPr>
        <sz val="11"/>
        <color theme="1"/>
        <rFont val="Calibri"/>
        <family val="2"/>
        <scheme val="minor"/>
      </rPr>
      <t>, 4.6310068]</t>
    </r>
  </si>
  <si>
    <t>0.044 (0.046)</t>
  </si>
  <si>
    <t>-0.05 (0.094)</t>
  </si>
  <si>
    <t>0.103 (0.049)</t>
  </si>
  <si>
    <t>0.171 (0.098)</t>
  </si>
  <si>
    <t>0.206 (0.082)</t>
  </si>
  <si>
    <t>0.024 (0.092)</t>
  </si>
  <si>
    <t>-0.015 (0.045)</t>
  </si>
  <si>
    <t>0.053 (0.03)</t>
  </si>
  <si>
    <t>0.036 (0.023)</t>
  </si>
  <si>
    <t>0.091 (0.061)</t>
  </si>
  <si>
    <t>0.145 (0.08)</t>
  </si>
  <si>
    <t>0.05 (0.058)</t>
  </si>
  <si>
    <t>0.041 (0.053)</t>
  </si>
  <si>
    <t>0.108 (0.057)</t>
  </si>
  <si>
    <t>0.116 (0.079)</t>
  </si>
  <si>
    <t>0.231 (0.096)</t>
  </si>
  <si>
    <t>0.037 (0.075)</t>
  </si>
  <si>
    <t>0.031 (0.085)</t>
  </si>
  <si>
    <t>-0.014 (0.093)</t>
  </si>
  <si>
    <t>0.05 (0.009)</t>
  </si>
  <si>
    <t>0.081 (0.028)</t>
  </si>
  <si>
    <t>0.058 (0.012)</t>
  </si>
  <si>
    <t>0.029 (0.013)</t>
  </si>
  <si>
    <t>0.009 (0.037)</t>
  </si>
  <si>
    <t>0.043 (0.046)</t>
  </si>
  <si>
    <t>-0.048 (0.094)</t>
  </si>
  <si>
    <t>0.164 (0.098)</t>
  </si>
  <si>
    <t>0.201 (0.082)</t>
  </si>
  <si>
    <t>0.022 (0.092)</t>
  </si>
  <si>
    <t>-0.009 (0.046)</t>
  </si>
  <si>
    <t>0.054 (0.03)</t>
  </si>
  <si>
    <t>0.031 (0.023)</t>
  </si>
  <si>
    <t>0.09 (0.061)</t>
  </si>
  <si>
    <t>0.144 (0.08)</t>
  </si>
  <si>
    <t>0.047 (0.058)</t>
  </si>
  <si>
    <t>0.04 (0.053)</t>
  </si>
  <si>
    <t>0.117 (0.057)</t>
  </si>
  <si>
    <t>0.129 (0.08)</t>
  </si>
  <si>
    <t>0.235 (0.096)</t>
  </si>
  <si>
    <t>0.053 (0.076)</t>
  </si>
  <si>
    <t>0.026 (0.085)</t>
  </si>
  <si>
    <t>-0.013 (0.093)</t>
  </si>
  <si>
    <t>0.049 (0.009)</t>
  </si>
  <si>
    <t>0.074 (0.028)</t>
  </si>
  <si>
    <t>0.051 (0.012)</t>
  </si>
  <si>
    <t>0.053 (0.015)</t>
  </si>
  <si>
    <r>
      <t xml:space="preserve">Table S8A: </t>
    </r>
    <r>
      <rPr>
        <sz val="11"/>
        <color theme="1"/>
        <rFont val="Calibri"/>
        <family val="2"/>
        <scheme val="minor"/>
      </rPr>
      <t>Total number and percentage of individuals in UK Biobank by percentile of PRS</t>
    </r>
    <r>
      <rPr>
        <vertAlign val="subscript"/>
        <sz val="11"/>
        <color theme="1"/>
        <rFont val="Calibri"/>
        <family val="2"/>
        <scheme val="minor"/>
      </rPr>
      <t>306</t>
    </r>
    <r>
      <rPr>
        <vertAlign val="superscript"/>
        <sz val="11"/>
        <color theme="1"/>
        <rFont val="Calibri"/>
        <family val="2"/>
        <scheme val="minor"/>
      </rPr>
      <t>1</t>
    </r>
    <r>
      <rPr>
        <sz val="11"/>
        <color theme="1"/>
        <rFont val="Calibri"/>
        <family val="2"/>
        <scheme val="minor"/>
      </rPr>
      <t xml:space="preserve"> distribution.</t>
    </r>
  </si>
  <si>
    <t>Percentage of the difference</t>
  </si>
  <si>
    <r>
      <t>Mean (SE) PRS</t>
    </r>
    <r>
      <rPr>
        <b/>
        <vertAlign val="subscript"/>
        <sz val="11"/>
        <rFont val="Calibri"/>
        <family val="2"/>
        <scheme val="minor"/>
      </rPr>
      <t>306</t>
    </r>
    <r>
      <rPr>
        <b/>
        <sz val="11"/>
        <rFont val="Calibri"/>
        <family val="2"/>
        <scheme val="minor"/>
      </rPr>
      <t xml:space="preserve"> adjusted for array</t>
    </r>
    <r>
      <rPr>
        <b/>
        <vertAlign val="superscript"/>
        <sz val="11"/>
        <rFont val="Calibri"/>
        <family val="2"/>
        <scheme val="minor"/>
      </rPr>
      <t>2</t>
    </r>
  </si>
  <si>
    <r>
      <rPr>
        <vertAlign val="superscript"/>
        <sz val="11"/>
        <color theme="1"/>
        <rFont val="Calibri"/>
        <family val="2"/>
        <scheme val="minor"/>
      </rPr>
      <t>2</t>
    </r>
    <r>
      <rPr>
        <sz val="11"/>
        <color theme="1"/>
        <rFont val="Calibri"/>
        <family val="2"/>
        <scheme val="minor"/>
      </rPr>
      <t>Mean PRS was adjusted for array, and results were fitted without an intercept</t>
    </r>
  </si>
  <si>
    <t>-0.007 (0.016)</t>
  </si>
  <si>
    <t>0.088 (0.054)</t>
  </si>
  <si>
    <t>-0.014 (0.024)</t>
  </si>
  <si>
    <t>0.016 (0.021)</t>
  </si>
  <si>
    <t>-0.011 (0.015)</t>
  </si>
  <si>
    <t>0.069 (0.023)</t>
  </si>
  <si>
    <t>-0.001 (0.027)</t>
  </si>
  <si>
    <t>0.010 (0.011)</t>
  </si>
  <si>
    <t>0.231 (0.041)</t>
  </si>
  <si>
    <t>-0.104 (0.038)</t>
  </si>
  <si>
    <t>0.021 (0.037)</t>
  </si>
  <si>
    <t>0.108 (0.025)</t>
  </si>
  <si>
    <t>0.020 (0.016)</t>
  </si>
  <si>
    <t>0.085 (0.068)</t>
  </si>
  <si>
    <t>0.029 (0.020)</t>
  </si>
  <si>
    <t>0.264 (0.104)</t>
  </si>
  <si>
    <t>0.228 (0.091)</t>
  </si>
  <si>
    <t>0.043 (0.022)</t>
  </si>
  <si>
    <t>-0.006 (0.008)</t>
  </si>
  <si>
    <t>-0.013 (0.009)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</si>
</sst>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9" x14ac:knownFonts="1">
    <font>
      <sz val="11"/>
      <color theme="1"/>
      <name val="Calibri"/>
      <family val="2"/>
      <scheme val="minor"/>
    </font>
    <font>
      <b/>
      <sz val="11"/>
      <color theme="1"/>
      <name val="Calibri"/>
      <family val="2"/>
      <scheme val="minor"/>
    </font>
    <font>
      <vertAlign val="subscript"/>
      <sz val="11"/>
      <color theme="1"/>
      <name val="Calibri"/>
      <family val="2"/>
      <scheme val="minor"/>
    </font>
    <font>
      <b/>
      <sz val="12"/>
      <color theme="1"/>
      <name val="Calibri"/>
      <family val="2"/>
      <scheme val="minor"/>
    </font>
    <font>
      <sz val="12"/>
      <color theme="1"/>
      <name val="Calibri"/>
      <family val="2"/>
      <scheme val="minor"/>
    </font>
    <font>
      <sz val="10"/>
      <color rgb="FF000000"/>
      <name val="Lucida Console"/>
      <family val="3"/>
    </font>
    <font>
      <vertAlign val="superscript"/>
      <sz val="11"/>
      <color theme="1"/>
      <name val="Calibri"/>
      <family val="2"/>
      <scheme val="minor"/>
    </font>
    <font>
      <sz val="11"/>
      <color rgb="FF000000"/>
      <name val="Calibri"/>
      <family val="2"/>
      <scheme val="minor"/>
    </font>
    <font>
      <sz val="11"/>
      <color theme="1"/>
      <name val="Calibri"/>
      <family val="2"/>
    </font>
    <font>
      <b/>
      <vertAlign val="subscript"/>
      <sz val="12"/>
      <color theme="1"/>
      <name val="Calibri"/>
      <family val="2"/>
      <scheme val="minor"/>
    </font>
    <font>
      <sz val="10"/>
      <name val="Lucida Console"/>
      <family val="3"/>
    </font>
    <font>
      <b/>
      <vertAlign val="superscript"/>
      <sz val="11"/>
      <color theme="1"/>
      <name val="Calibri"/>
      <family val="2"/>
      <scheme val="minor"/>
    </font>
    <font>
      <b/>
      <sz val="11"/>
      <name val="Calibri"/>
      <family val="2"/>
      <scheme val="minor"/>
    </font>
    <font>
      <b/>
      <vertAlign val="subscript"/>
      <sz val="11"/>
      <name val="Calibri"/>
      <family val="2"/>
      <scheme val="minor"/>
    </font>
    <font>
      <b/>
      <vertAlign val="superscript"/>
      <sz val="11"/>
      <name val="Calibri"/>
      <family val="2"/>
      <scheme val="minor"/>
    </font>
    <font>
      <b/>
      <vertAlign val="superscript"/>
      <sz val="11"/>
      <color rgb="FF000000"/>
      <name val="Times New Roman"/>
      <family val="1"/>
    </font>
    <font>
      <b/>
      <vertAlign val="subscript"/>
      <sz val="11"/>
      <color theme="1"/>
      <name val="Calibri"/>
      <family val="2"/>
      <scheme val="minor"/>
    </font>
    <font>
      <i/>
      <sz val="11"/>
      <color theme="1"/>
      <name val="Calibri"/>
      <family val="2"/>
      <scheme val="minor"/>
    </font>
    <font>
      <vertAlign val="subscript"/>
      <sz val="11"/>
      <color theme="1"/>
      <name val="Adobe Caslon Pro"/>
      <family val="1"/>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s>
  <borders count="11">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01">
    <xf numFmtId="0" fontId="0" fillId="0" borderId="0" xfId="0"/>
    <xf numFmtId="0" fontId="5" fillId="0" borderId="0" xfId="0" applyFont="1" applyAlignment="1">
      <alignment vertical="center"/>
    </xf>
    <xf numFmtId="9" fontId="0" fillId="0" borderId="0" xfId="0" applyNumberFormat="1"/>
    <xf numFmtId="0" fontId="4" fillId="0" borderId="0" xfId="0" applyFont="1"/>
    <xf numFmtId="0" fontId="0" fillId="0" borderId="0" xfId="0" applyFont="1" applyAlignment="1">
      <alignment horizontal="center" vertical="center"/>
    </xf>
    <xf numFmtId="0" fontId="0" fillId="0" borderId="0" xfId="0" applyAlignment="1">
      <alignment vertical="center"/>
    </xf>
    <xf numFmtId="164" fontId="0" fillId="0" borderId="0" xfId="0" applyNumberFormat="1" applyFont="1" applyFill="1" applyBorder="1" applyAlignment="1">
      <alignment horizontal="left" vertical="center"/>
    </xf>
    <xf numFmtId="0" fontId="0" fillId="0" borderId="0" xfId="0" applyFill="1"/>
    <xf numFmtId="0" fontId="10" fillId="0" borderId="0" xfId="0" applyFont="1" applyAlignment="1">
      <alignment vertical="center"/>
    </xf>
    <xf numFmtId="164" fontId="0" fillId="0" borderId="0" xfId="0" applyNumberFormat="1" applyFont="1" applyFill="1" applyBorder="1" applyAlignment="1">
      <alignment horizontal="left" vertical="center"/>
    </xf>
    <xf numFmtId="0" fontId="4" fillId="0" borderId="0" xfId="0" applyFont="1" applyAlignment="1"/>
    <xf numFmtId="0" fontId="4" fillId="0" borderId="0" xfId="0" applyFont="1" applyAlignment="1">
      <alignment horizontal="left"/>
    </xf>
    <xf numFmtId="0" fontId="0" fillId="0" borderId="0" xfId="0" applyAlignment="1">
      <alignment horizontal="left" vertical="center"/>
    </xf>
    <xf numFmtId="0" fontId="0" fillId="0" borderId="0" xfId="0" applyAlignment="1">
      <alignment horizontal="center" vertical="center"/>
    </xf>
    <xf numFmtId="164" fontId="0" fillId="0" borderId="0" xfId="0" applyNumberFormat="1" applyFont="1" applyFill="1"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4" xfId="0" applyFill="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wrapText="1"/>
    </xf>
    <xf numFmtId="0" fontId="1" fillId="0" borderId="4" xfId="0" applyFont="1" applyFill="1" applyBorder="1" applyAlignment="1">
      <alignment horizontal="center" vertical="center"/>
    </xf>
    <xf numFmtId="0" fontId="0" fillId="0" borderId="4" xfId="0" applyFont="1" applyBorder="1" applyAlignment="1">
      <alignment horizontal="center" vertical="center"/>
    </xf>
    <xf numFmtId="0" fontId="0" fillId="0" borderId="4" xfId="0" applyFill="1" applyBorder="1" applyAlignment="1">
      <alignment horizontal="center" vertical="center" wrapText="1"/>
    </xf>
    <xf numFmtId="0" fontId="0" fillId="0" borderId="4" xfId="0" applyBorder="1"/>
    <xf numFmtId="0" fontId="0" fillId="0" borderId="0" xfId="0" applyFont="1" applyAlignment="1">
      <alignment vertical="center" wrapText="1"/>
    </xf>
    <xf numFmtId="0" fontId="0" fillId="0" borderId="6" xfId="0"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0" fillId="0" borderId="0" xfId="0" applyFont="1"/>
    <xf numFmtId="164" fontId="0" fillId="0" borderId="4" xfId="0" applyNumberFormat="1" applyFont="1" applyFill="1" applyBorder="1" applyAlignment="1">
      <alignment horizontal="center" vertical="center"/>
    </xf>
    <xf numFmtId="1" fontId="0" fillId="0" borderId="4" xfId="0" applyNumberFormat="1" applyFont="1" applyFill="1" applyBorder="1" applyAlignment="1">
      <alignment horizontal="center" vertical="center"/>
    </xf>
    <xf numFmtId="164" fontId="0" fillId="0" borderId="4" xfId="0" applyNumberFormat="1" applyFont="1" applyFill="1" applyBorder="1" applyAlignment="1">
      <alignment horizontal="center" vertical="center" wrapText="1"/>
    </xf>
    <xf numFmtId="1" fontId="0" fillId="0" borderId="4" xfId="0" applyNumberFormat="1" applyFont="1" applyFill="1" applyBorder="1" applyAlignment="1">
      <alignment horizontal="center" vertical="center" wrapText="1"/>
    </xf>
    <xf numFmtId="164" fontId="0" fillId="0" borderId="4" xfId="0" applyNumberFormat="1" applyFill="1" applyBorder="1" applyAlignment="1">
      <alignment horizontal="center" vertical="center"/>
    </xf>
    <xf numFmtId="2" fontId="0" fillId="0" borderId="4" xfId="0" applyNumberFormat="1" applyFont="1" applyBorder="1" applyAlignment="1">
      <alignment horizontal="center" vertical="center"/>
    </xf>
    <xf numFmtId="0" fontId="7" fillId="0" borderId="4" xfId="0" applyFont="1" applyBorder="1" applyAlignment="1">
      <alignment horizontal="center" vertical="center"/>
    </xf>
    <xf numFmtId="2" fontId="7" fillId="0" borderId="4" xfId="0" applyNumberFormat="1" applyFont="1" applyBorder="1" applyAlignment="1">
      <alignment horizontal="center" vertical="center"/>
    </xf>
    <xf numFmtId="164" fontId="0" fillId="0" borderId="4" xfId="0" applyNumberFormat="1" applyBorder="1" applyAlignment="1">
      <alignment horizontal="center" vertical="center"/>
    </xf>
    <xf numFmtId="164" fontId="0" fillId="0" borderId="6" xfId="0" applyNumberFormat="1" applyBorder="1" applyAlignment="1">
      <alignment horizontal="center" vertical="center"/>
    </xf>
    <xf numFmtId="0" fontId="1" fillId="0" borderId="5" xfId="0" applyFont="1" applyFill="1" applyBorder="1" applyAlignment="1">
      <alignment horizontal="center" vertical="center" wrapText="1"/>
    </xf>
    <xf numFmtId="1" fontId="0" fillId="0" borderId="4" xfId="0" applyNumberFormat="1" applyFont="1" applyBorder="1" applyAlignment="1">
      <alignment horizontal="center" vertical="center"/>
    </xf>
    <xf numFmtId="1" fontId="0" fillId="0" borderId="4" xfId="0" applyNumberFormat="1" applyFont="1" applyBorder="1" applyAlignment="1">
      <alignment horizontal="center" vertical="center" wrapText="1"/>
    </xf>
    <xf numFmtId="1" fontId="0" fillId="0" borderId="4" xfId="0" applyNumberFormat="1" applyBorder="1" applyAlignment="1">
      <alignment horizontal="center" vertical="center"/>
    </xf>
    <xf numFmtId="164" fontId="1" fillId="0" borderId="4" xfId="0" applyNumberFormat="1" applyFont="1" applyBorder="1" applyAlignment="1">
      <alignment horizontal="center" vertical="center"/>
    </xf>
    <xf numFmtId="0" fontId="1" fillId="0" borderId="5" xfId="0" applyFont="1" applyBorder="1" applyAlignment="1">
      <alignment horizontal="center" vertical="center"/>
    </xf>
    <xf numFmtId="1" fontId="0" fillId="0" borderId="6" xfId="0" applyNumberFormat="1" applyBorder="1" applyAlignment="1">
      <alignment horizontal="center" vertical="center"/>
    </xf>
    <xf numFmtId="1" fontId="0" fillId="0" borderId="6" xfId="0" applyNumberFormat="1" applyFont="1" applyBorder="1" applyAlignment="1">
      <alignment horizontal="center" vertical="center"/>
    </xf>
    <xf numFmtId="0" fontId="0" fillId="0" borderId="6" xfId="0" quotePrefix="1" applyBorder="1" applyAlignment="1">
      <alignment horizontal="center" vertical="center"/>
    </xf>
    <xf numFmtId="0" fontId="1" fillId="0" borderId="5" xfId="0" applyFont="1" applyBorder="1" applyAlignment="1">
      <alignment horizontal="center" vertical="center" wrapText="1"/>
    </xf>
    <xf numFmtId="0" fontId="1" fillId="4" borderId="0" xfId="0" applyFont="1" applyFill="1" applyAlignment="1">
      <alignment horizontal="center" vertical="center"/>
    </xf>
    <xf numFmtId="0" fontId="0" fillId="0" borderId="6" xfId="0" applyFont="1" applyBorder="1" applyAlignment="1">
      <alignment horizontal="center" vertical="center"/>
    </xf>
    <xf numFmtId="0" fontId="1" fillId="0" borderId="5" xfId="0" applyFont="1" applyFill="1" applyBorder="1" applyAlignment="1">
      <alignment horizontal="center" vertical="center"/>
    </xf>
    <xf numFmtId="164" fontId="0" fillId="0" borderId="6" xfId="0" applyNumberFormat="1" applyFont="1" applyFill="1" applyBorder="1" applyAlignment="1">
      <alignment horizontal="center" vertical="center"/>
    </xf>
    <xf numFmtId="1" fontId="0" fillId="0" borderId="6" xfId="0" applyNumberFormat="1" applyFont="1" applyFill="1" applyBorder="1" applyAlignment="1">
      <alignment horizontal="center" vertical="center"/>
    </xf>
    <xf numFmtId="164" fontId="0" fillId="0" borderId="6" xfId="0" applyNumberFormat="1" applyFont="1" applyFill="1" applyBorder="1" applyAlignment="1">
      <alignment horizontal="center" vertical="center" wrapText="1"/>
    </xf>
    <xf numFmtId="0" fontId="0" fillId="0" borderId="6" xfId="0" applyFill="1" applyBorder="1" applyAlignment="1">
      <alignment horizontal="center" vertical="center"/>
    </xf>
    <xf numFmtId="0" fontId="12" fillId="2" borderId="5" xfId="0" applyFont="1" applyFill="1" applyBorder="1" applyAlignment="1">
      <alignment horizontal="center" vertical="center" wrapText="1"/>
    </xf>
    <xf numFmtId="1" fontId="1" fillId="0" borderId="5" xfId="0" applyNumberFormat="1" applyFont="1" applyBorder="1" applyAlignment="1">
      <alignment horizontal="center" vertical="center"/>
    </xf>
    <xf numFmtId="1" fontId="1" fillId="0" borderId="5" xfId="0" applyNumberFormat="1" applyFont="1" applyBorder="1" applyAlignment="1">
      <alignment horizontal="center" vertical="center" wrapText="1"/>
    </xf>
    <xf numFmtId="0" fontId="7" fillId="0" borderId="6" xfId="0" quotePrefix="1" applyFont="1" applyBorder="1" applyAlignment="1">
      <alignment horizontal="center" vertical="center"/>
    </xf>
    <xf numFmtId="2" fontId="7" fillId="0" borderId="6" xfId="0" quotePrefix="1" applyNumberFormat="1" applyFont="1" applyBorder="1" applyAlignment="1">
      <alignment horizontal="center" vertical="center"/>
    </xf>
    <xf numFmtId="164" fontId="0" fillId="0" borderId="6" xfId="0" applyNumberFormat="1" applyFill="1" applyBorder="1" applyAlignment="1">
      <alignment horizontal="center" vertical="center"/>
    </xf>
    <xf numFmtId="1" fontId="0" fillId="0" borderId="4" xfId="0" applyNumberFormat="1" applyBorder="1" applyAlignment="1">
      <alignment horizontal="center"/>
    </xf>
    <xf numFmtId="0" fontId="0" fillId="0" borderId="0" xfId="0" applyAlignment="1">
      <alignment horizontal="left" vertical="center"/>
    </xf>
    <xf numFmtId="0" fontId="1" fillId="0" borderId="4" xfId="0" applyFont="1" applyBorder="1" applyAlignment="1">
      <alignment horizontal="center" vertical="center" wrapText="1"/>
    </xf>
    <xf numFmtId="0" fontId="0" fillId="0" borderId="0" xfId="0" applyAlignment="1">
      <alignment horizontal="center" vertical="center"/>
    </xf>
    <xf numFmtId="0" fontId="0" fillId="0" borderId="0" xfId="0" applyFont="1" applyBorder="1" applyAlignment="1">
      <alignment wrapText="1"/>
    </xf>
    <xf numFmtId="164" fontId="0" fillId="0" borderId="0" xfId="0" applyNumberFormat="1" applyFont="1" applyFill="1" applyBorder="1" applyAlignment="1">
      <alignment horizontal="center" vertical="center"/>
    </xf>
    <xf numFmtId="1" fontId="0" fillId="0" borderId="0" xfId="0" applyNumberFormat="1" applyBorder="1" applyAlignment="1">
      <alignment horizontal="center"/>
    </xf>
    <xf numFmtId="1" fontId="0" fillId="0" borderId="0" xfId="0" applyNumberFormat="1" applyFont="1" applyFill="1" applyBorder="1" applyAlignment="1">
      <alignment horizontal="center" vertical="center"/>
    </xf>
    <xf numFmtId="0" fontId="0" fillId="0" borderId="0" xfId="0" applyFill="1" applyBorder="1" applyAlignment="1">
      <alignment horizontal="left" vertical="center"/>
    </xf>
    <xf numFmtId="0" fontId="1" fillId="0" borderId="6" xfId="0" applyFont="1" applyBorder="1" applyAlignment="1">
      <alignment horizontal="center" vertical="center"/>
    </xf>
    <xf numFmtId="0" fontId="0" fillId="0" borderId="5" xfId="0" applyBorder="1" applyAlignment="1">
      <alignment horizontal="center" vertical="center"/>
    </xf>
    <xf numFmtId="0" fontId="0" fillId="0" borderId="4" xfId="0" quotePrefix="1" applyBorder="1" applyAlignment="1">
      <alignment horizontal="center" vertical="center"/>
    </xf>
    <xf numFmtId="0" fontId="0" fillId="0" borderId="0" xfId="0" quotePrefix="1" applyFill="1" applyAlignment="1">
      <alignment horizontal="center" vertical="center"/>
    </xf>
    <xf numFmtId="0" fontId="3" fillId="3" borderId="2"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3" xfId="0" applyFont="1" applyFill="1" applyBorder="1" applyAlignment="1">
      <alignment horizontal="center" vertical="center"/>
    </xf>
    <xf numFmtId="0" fontId="0" fillId="0" borderId="0" xfId="0" applyFont="1" applyBorder="1" applyAlignment="1">
      <alignment horizontal="left" vertical="center"/>
    </xf>
    <xf numFmtId="0" fontId="3" fillId="3" borderId="4" xfId="0" applyFont="1" applyFill="1" applyBorder="1" applyAlignment="1">
      <alignment horizontal="center" vertical="center"/>
    </xf>
    <xf numFmtId="0" fontId="0" fillId="0" borderId="0" xfId="0" applyFont="1" applyAlignment="1">
      <alignment horizontal="left" vertical="center" wrapText="1"/>
    </xf>
    <xf numFmtId="0" fontId="0" fillId="0" borderId="1" xfId="0" applyBorder="1" applyAlignment="1">
      <alignment horizontal="left" vertical="center" wrapText="1"/>
    </xf>
    <xf numFmtId="0" fontId="0" fillId="0" borderId="10" xfId="0" applyBorder="1" applyAlignment="1">
      <alignment horizontal="left" vertical="center" wrapText="1"/>
    </xf>
    <xf numFmtId="164" fontId="0" fillId="0" borderId="0" xfId="0" applyNumberFormat="1" applyFont="1" applyFill="1" applyBorder="1" applyAlignment="1">
      <alignment horizontal="left" vertical="center"/>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0" fillId="0" borderId="0" xfId="0" applyAlignment="1">
      <alignment horizontal="left"/>
    </xf>
    <xf numFmtId="0" fontId="0" fillId="0" borderId="1" xfId="0" applyFont="1" applyBorder="1" applyAlignment="1">
      <alignment horizontal="left" vertical="center" wrapText="1"/>
    </xf>
    <xf numFmtId="0" fontId="0" fillId="0" borderId="0" xfId="0" applyAlignment="1">
      <alignment horizontal="left" vertical="center" wrapText="1"/>
    </xf>
    <xf numFmtId="0" fontId="6" fillId="0" borderId="0" xfId="0" applyFont="1" applyAlignment="1">
      <alignment horizontal="left" vertical="center"/>
    </xf>
    <xf numFmtId="1" fontId="0" fillId="0" borderId="10" xfId="0" applyNumberFormat="1" applyFont="1" applyBorder="1" applyAlignment="1">
      <alignment horizontal="left" vertical="center" wrapText="1"/>
    </xf>
    <xf numFmtId="1" fontId="0" fillId="0" borderId="0" xfId="0" applyNumberFormat="1" applyFont="1" applyBorder="1" applyAlignment="1">
      <alignment horizontal="left" vertical="center" wrapText="1"/>
    </xf>
    <xf numFmtId="0" fontId="0" fillId="0" borderId="0" xfId="0" applyFont="1" applyBorder="1" applyAlignment="1">
      <alignment horizontal="left" wrapText="1"/>
    </xf>
    <xf numFmtId="0" fontId="0" fillId="0" borderId="0" xfId="0" applyAlignment="1">
      <alignment horizontal="center" vertical="center"/>
    </xf>
    <xf numFmtId="0" fontId="0" fillId="0" borderId="10" xfId="0" applyBorder="1" applyAlignment="1">
      <alignment horizontal="left" vertical="center"/>
    </xf>
    <xf numFmtId="0" fontId="0" fillId="0" borderId="10" xfId="0" applyFont="1" applyBorder="1" applyAlignment="1">
      <alignment horizontal="left" vertical="center" wrapText="1"/>
    </xf>
    <xf numFmtId="0" fontId="0" fillId="0" borderId="1" xfId="0" applyFont="1" applyBorder="1" applyAlignment="1">
      <alignment horizontal="left" wrapText="1"/>
    </xf>
    <xf numFmtId="0" fontId="1" fillId="0" borderId="0" xfId="0" applyFont="1" applyAlignment="1">
      <alignment vertical="center" wrapText="1"/>
    </xf>
    <xf numFmtId="0" fontId="1"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0AA31-7BC8-4ED8-863F-4B8E31016FC2}">
  <sheetPr>
    <pageSetUpPr fitToPage="1"/>
  </sheetPr>
  <dimension ref="A1:F129"/>
  <sheetViews>
    <sheetView tabSelected="1" zoomScaleNormal="100" workbookViewId="0">
      <selection sqref="A1:F2"/>
    </sheetView>
  </sheetViews>
  <sheetFormatPr defaultRowHeight="15" x14ac:dyDescent="0.25"/>
  <cols>
    <col min="1" max="1" width="15.42578125" style="7" bestFit="1" customWidth="1"/>
    <col min="2" max="4" width="12.5703125" customWidth="1"/>
    <col min="5" max="5" width="72.28515625" customWidth="1"/>
    <col min="6" max="6" width="44.85546875" bestFit="1" customWidth="1"/>
  </cols>
  <sheetData>
    <row r="1" spans="1:6" x14ac:dyDescent="0.25">
      <c r="A1" s="78" t="s">
        <v>910</v>
      </c>
      <c r="B1" s="78"/>
      <c r="C1" s="78"/>
      <c r="D1" s="78"/>
      <c r="E1" s="78"/>
      <c r="F1" s="78"/>
    </row>
    <row r="2" spans="1:6" x14ac:dyDescent="0.25">
      <c r="A2" s="78"/>
      <c r="B2" s="78"/>
      <c r="C2" s="78"/>
      <c r="D2" s="78"/>
      <c r="E2" s="78"/>
      <c r="F2" s="78"/>
    </row>
    <row r="3" spans="1:6" ht="15.75" thickBot="1" x14ac:dyDescent="0.3">
      <c r="A3" s="51" t="s">
        <v>381</v>
      </c>
      <c r="B3" s="44" t="s">
        <v>1</v>
      </c>
      <c r="C3" s="44" t="s">
        <v>2</v>
      </c>
      <c r="D3" s="44" t="s">
        <v>3</v>
      </c>
      <c r="E3" s="51" t="s">
        <v>382</v>
      </c>
      <c r="F3" s="44" t="s">
        <v>383</v>
      </c>
    </row>
    <row r="4" spans="1:6" ht="27.75" customHeight="1" x14ac:dyDescent="0.25">
      <c r="A4" s="75" t="s">
        <v>5</v>
      </c>
      <c r="B4" s="76"/>
      <c r="C4" s="76"/>
      <c r="D4" s="76"/>
      <c r="E4" s="76"/>
      <c r="F4" s="77"/>
    </row>
    <row r="5" spans="1:6" ht="27.75" customHeight="1" x14ac:dyDescent="0.25">
      <c r="A5" s="17" t="s">
        <v>384</v>
      </c>
      <c r="B5" s="18">
        <v>738</v>
      </c>
      <c r="C5" s="18">
        <v>1432</v>
      </c>
      <c r="D5" s="18">
        <f>B5+C5</f>
        <v>2170</v>
      </c>
      <c r="E5" s="18" t="s">
        <v>385</v>
      </c>
      <c r="F5" s="18" t="s">
        <v>386</v>
      </c>
    </row>
    <row r="6" spans="1:6" ht="15.75" customHeight="1" x14ac:dyDescent="0.25">
      <c r="A6" s="17" t="s">
        <v>387</v>
      </c>
      <c r="B6" s="18">
        <v>375</v>
      </c>
      <c r="C6" s="18">
        <v>920</v>
      </c>
      <c r="D6" s="18">
        <f t="shared" ref="D6:D8" si="0">B6+C6</f>
        <v>1295</v>
      </c>
      <c r="E6" s="18" t="s">
        <v>388</v>
      </c>
      <c r="F6" s="18" t="s">
        <v>386</v>
      </c>
    </row>
    <row r="7" spans="1:6" x14ac:dyDescent="0.25">
      <c r="A7" s="17" t="s">
        <v>389</v>
      </c>
      <c r="B7" s="18">
        <v>835</v>
      </c>
      <c r="C7" s="18">
        <v>783</v>
      </c>
      <c r="D7" s="18">
        <f t="shared" si="0"/>
        <v>1618</v>
      </c>
      <c r="E7" s="18" t="s">
        <v>390</v>
      </c>
      <c r="F7" s="18" t="s">
        <v>386</v>
      </c>
    </row>
    <row r="8" spans="1:6" ht="30" x14ac:dyDescent="0.25">
      <c r="A8" s="17" t="s">
        <v>394</v>
      </c>
      <c r="B8" s="18">
        <v>896</v>
      </c>
      <c r="C8" s="18">
        <v>462</v>
      </c>
      <c r="D8" s="18">
        <f t="shared" si="0"/>
        <v>1358</v>
      </c>
      <c r="E8" s="19" t="s">
        <v>395</v>
      </c>
      <c r="F8" s="18" t="s">
        <v>386</v>
      </c>
    </row>
    <row r="9" spans="1:6" x14ac:dyDescent="0.25">
      <c r="A9" s="17" t="s">
        <v>391</v>
      </c>
      <c r="B9" s="18">
        <v>1205</v>
      </c>
      <c r="C9" s="18">
        <v>1065</v>
      </c>
      <c r="D9" s="18">
        <f>B9+C9</f>
        <v>2270</v>
      </c>
      <c r="E9" s="18" t="s">
        <v>392</v>
      </c>
      <c r="F9" s="18" t="s">
        <v>393</v>
      </c>
    </row>
    <row r="10" spans="1:6" x14ac:dyDescent="0.25">
      <c r="A10" s="20" t="s">
        <v>3</v>
      </c>
      <c r="B10" s="21">
        <f>SUM(B5:B9)</f>
        <v>4049</v>
      </c>
      <c r="C10" s="21">
        <f>SUM(C5:C9)</f>
        <v>4662</v>
      </c>
      <c r="D10" s="21">
        <f>SUM(D5:D9)</f>
        <v>8711</v>
      </c>
      <c r="E10" s="19"/>
      <c r="F10" s="18"/>
    </row>
    <row r="11" spans="1:6" ht="15.75" x14ac:dyDescent="0.25">
      <c r="A11" s="75" t="s">
        <v>7</v>
      </c>
      <c r="B11" s="76"/>
      <c r="C11" s="76"/>
      <c r="D11" s="76"/>
      <c r="E11" s="76"/>
      <c r="F11" s="77"/>
    </row>
    <row r="12" spans="1:6" x14ac:dyDescent="0.25">
      <c r="A12" s="17" t="s">
        <v>8</v>
      </c>
      <c r="B12" s="18">
        <v>342</v>
      </c>
      <c r="C12" s="18">
        <v>744</v>
      </c>
      <c r="D12" s="18">
        <f>B12+C12</f>
        <v>1086</v>
      </c>
      <c r="E12" s="18" t="s">
        <v>396</v>
      </c>
      <c r="F12" s="18" t="s">
        <v>386</v>
      </c>
    </row>
    <row r="13" spans="1:6" ht="15.75" x14ac:dyDescent="0.25">
      <c r="A13" s="75" t="s">
        <v>9</v>
      </c>
      <c r="B13" s="76"/>
      <c r="C13" s="76"/>
      <c r="D13" s="76"/>
      <c r="E13" s="76"/>
      <c r="F13" s="77"/>
    </row>
    <row r="14" spans="1:6" x14ac:dyDescent="0.25">
      <c r="A14" s="17" t="s">
        <v>10</v>
      </c>
      <c r="B14" s="18">
        <v>1823</v>
      </c>
      <c r="C14" s="18">
        <v>3398</v>
      </c>
      <c r="D14" s="18">
        <f>B14+C14</f>
        <v>5221</v>
      </c>
      <c r="E14" s="18" t="s">
        <v>397</v>
      </c>
      <c r="F14" s="18" t="s">
        <v>386</v>
      </c>
    </row>
    <row r="15" spans="1:6" ht="15.75" x14ac:dyDescent="0.25">
      <c r="A15" s="75" t="s">
        <v>11</v>
      </c>
      <c r="B15" s="76"/>
      <c r="C15" s="76"/>
      <c r="D15" s="76"/>
      <c r="E15" s="76"/>
      <c r="F15" s="77"/>
    </row>
    <row r="16" spans="1:6" x14ac:dyDescent="0.25">
      <c r="A16" s="17" t="s">
        <v>398</v>
      </c>
      <c r="B16" s="18">
        <v>817</v>
      </c>
      <c r="C16" s="18">
        <v>568</v>
      </c>
      <c r="D16" s="18">
        <f>B16+C16</f>
        <v>1385</v>
      </c>
      <c r="E16" s="18" t="s">
        <v>399</v>
      </c>
      <c r="F16" s="18" t="s">
        <v>386</v>
      </c>
    </row>
    <row r="17" spans="1:6" x14ac:dyDescent="0.25">
      <c r="A17" s="17" t="s">
        <v>400</v>
      </c>
      <c r="B17" s="18">
        <v>464</v>
      </c>
      <c r="C17" s="18">
        <v>533</v>
      </c>
      <c r="D17" s="18">
        <f t="shared" ref="D17:D19" si="1">B17+C17</f>
        <v>997</v>
      </c>
      <c r="E17" s="18" t="s">
        <v>401</v>
      </c>
      <c r="F17" s="18" t="s">
        <v>386</v>
      </c>
    </row>
    <row r="18" spans="1:6" x14ac:dyDescent="0.25">
      <c r="A18" s="17" t="s">
        <v>402</v>
      </c>
      <c r="B18" s="18">
        <v>996</v>
      </c>
      <c r="C18" s="18">
        <v>2209</v>
      </c>
      <c r="D18" s="18">
        <f t="shared" si="1"/>
        <v>3205</v>
      </c>
      <c r="E18" s="17" t="s">
        <v>403</v>
      </c>
      <c r="F18" s="17" t="s">
        <v>386</v>
      </c>
    </row>
    <row r="19" spans="1:6" x14ac:dyDescent="0.25">
      <c r="A19" s="20" t="s">
        <v>3</v>
      </c>
      <c r="B19" s="18">
        <f>SUM(B16:B18)</f>
        <v>2277</v>
      </c>
      <c r="C19" s="18">
        <f>SUM(C16:C18)</f>
        <v>3310</v>
      </c>
      <c r="D19" s="18">
        <f t="shared" si="1"/>
        <v>5587</v>
      </c>
      <c r="E19" s="17"/>
      <c r="F19" s="17"/>
    </row>
    <row r="20" spans="1:6" ht="15.75" x14ac:dyDescent="0.25">
      <c r="A20" s="75" t="s">
        <v>13</v>
      </c>
      <c r="B20" s="76"/>
      <c r="C20" s="76"/>
      <c r="D20" s="76"/>
      <c r="E20" s="76"/>
      <c r="F20" s="77"/>
    </row>
    <row r="21" spans="1:6" x14ac:dyDescent="0.25">
      <c r="A21" s="17" t="s">
        <v>14</v>
      </c>
      <c r="B21" s="18">
        <v>5241</v>
      </c>
      <c r="C21" s="18">
        <v>4275</v>
      </c>
      <c r="D21" s="18">
        <f>B21+C21</f>
        <v>9516</v>
      </c>
      <c r="E21" s="18" t="s">
        <v>404</v>
      </c>
      <c r="F21" s="18" t="s">
        <v>386</v>
      </c>
    </row>
    <row r="22" spans="1:6" ht="15.75" x14ac:dyDescent="0.25">
      <c r="A22" s="75" t="s">
        <v>15</v>
      </c>
      <c r="B22" s="76"/>
      <c r="C22" s="76"/>
      <c r="D22" s="76"/>
      <c r="E22" s="76"/>
      <c r="F22" s="77"/>
    </row>
    <row r="23" spans="1:6" x14ac:dyDescent="0.25">
      <c r="A23" s="17" t="s">
        <v>405</v>
      </c>
      <c r="B23" s="18">
        <v>1236</v>
      </c>
      <c r="C23" s="18">
        <v>1796</v>
      </c>
      <c r="D23" s="18">
        <f>B23+C23</f>
        <v>3032</v>
      </c>
      <c r="E23" s="18" t="s">
        <v>406</v>
      </c>
      <c r="F23" s="18" t="s">
        <v>386</v>
      </c>
    </row>
    <row r="24" spans="1:6" x14ac:dyDescent="0.25">
      <c r="A24" s="17" t="s">
        <v>407</v>
      </c>
      <c r="B24" s="18">
        <v>433</v>
      </c>
      <c r="C24" s="18">
        <v>543</v>
      </c>
      <c r="D24" s="18">
        <f t="shared" ref="D24:D26" si="2">B24+C24</f>
        <v>976</v>
      </c>
      <c r="E24" s="18" t="s">
        <v>408</v>
      </c>
      <c r="F24" s="18" t="s">
        <v>386</v>
      </c>
    </row>
    <row r="25" spans="1:6" x14ac:dyDescent="0.25">
      <c r="A25" s="17" t="s">
        <v>409</v>
      </c>
      <c r="B25" s="18">
        <v>414</v>
      </c>
      <c r="C25" s="18">
        <v>499</v>
      </c>
      <c r="D25" s="18">
        <f t="shared" si="2"/>
        <v>913</v>
      </c>
      <c r="E25" s="17" t="s">
        <v>410</v>
      </c>
      <c r="F25" s="17" t="s">
        <v>386</v>
      </c>
    </row>
    <row r="26" spans="1:6" x14ac:dyDescent="0.25">
      <c r="A26" s="20" t="s">
        <v>3</v>
      </c>
      <c r="B26" s="18">
        <f>SUM(B23:B25)</f>
        <v>2083</v>
      </c>
      <c r="C26" s="18">
        <f>SUM(C23:C25)</f>
        <v>2838</v>
      </c>
      <c r="D26" s="18">
        <f t="shared" si="2"/>
        <v>4921</v>
      </c>
      <c r="E26" s="17"/>
      <c r="F26" s="17"/>
    </row>
    <row r="27" spans="1:6" ht="15.75" x14ac:dyDescent="0.25">
      <c r="A27" s="75" t="s">
        <v>17</v>
      </c>
      <c r="B27" s="76"/>
      <c r="C27" s="76"/>
      <c r="D27" s="76"/>
      <c r="E27" s="76"/>
      <c r="F27" s="77"/>
    </row>
    <row r="28" spans="1:6" x14ac:dyDescent="0.25">
      <c r="A28" s="17" t="s">
        <v>411</v>
      </c>
      <c r="B28" s="18">
        <v>1002</v>
      </c>
      <c r="C28" s="18">
        <v>910</v>
      </c>
      <c r="D28" s="18">
        <f>B28+C28</f>
        <v>1912</v>
      </c>
      <c r="E28" s="18" t="s">
        <v>412</v>
      </c>
      <c r="F28" s="18" t="s">
        <v>386</v>
      </c>
    </row>
    <row r="29" spans="1:6" x14ac:dyDescent="0.25">
      <c r="A29" s="17" t="s">
        <v>413</v>
      </c>
      <c r="B29" s="17">
        <v>370</v>
      </c>
      <c r="C29" s="17">
        <v>378</v>
      </c>
      <c r="D29" s="18">
        <f t="shared" ref="D29:D30" si="3">B29+C29</f>
        <v>748</v>
      </c>
      <c r="E29" s="22" t="s">
        <v>414</v>
      </c>
      <c r="F29" s="17" t="s">
        <v>393</v>
      </c>
    </row>
    <row r="30" spans="1:6" x14ac:dyDescent="0.25">
      <c r="A30" s="20" t="s">
        <v>3</v>
      </c>
      <c r="B30" s="17">
        <f>SUM(B28:B29)</f>
        <v>1372</v>
      </c>
      <c r="C30" s="17">
        <f>SUM(C28:C29)</f>
        <v>1288</v>
      </c>
      <c r="D30" s="18">
        <f t="shared" si="3"/>
        <v>2660</v>
      </c>
      <c r="E30" s="22"/>
      <c r="F30" s="17"/>
    </row>
    <row r="31" spans="1:6" ht="15.75" x14ac:dyDescent="0.25">
      <c r="A31" s="75" t="s">
        <v>19</v>
      </c>
      <c r="B31" s="76"/>
      <c r="C31" s="76"/>
      <c r="D31" s="76"/>
      <c r="E31" s="76"/>
      <c r="F31" s="77"/>
    </row>
    <row r="32" spans="1:6" x14ac:dyDescent="0.25">
      <c r="A32" s="17" t="s">
        <v>415</v>
      </c>
      <c r="B32" s="18">
        <v>706</v>
      </c>
      <c r="C32" s="18">
        <v>839</v>
      </c>
      <c r="D32" s="18">
        <f>B32+C32</f>
        <v>1545</v>
      </c>
      <c r="E32" s="18" t="s">
        <v>416</v>
      </c>
      <c r="F32" s="18" t="s">
        <v>386</v>
      </c>
    </row>
    <row r="33" spans="1:6" x14ac:dyDescent="0.25">
      <c r="A33" s="17" t="s">
        <v>417</v>
      </c>
      <c r="B33" s="18">
        <v>1119</v>
      </c>
      <c r="C33" s="18">
        <v>991</v>
      </c>
      <c r="D33" s="18">
        <f t="shared" ref="D33:D46" si="4">B33+C33</f>
        <v>2110</v>
      </c>
      <c r="E33" s="19" t="s">
        <v>418</v>
      </c>
      <c r="F33" s="18" t="s">
        <v>386</v>
      </c>
    </row>
    <row r="34" spans="1:6" x14ac:dyDescent="0.25">
      <c r="A34" s="17" t="s">
        <v>413</v>
      </c>
      <c r="B34" s="18">
        <v>650</v>
      </c>
      <c r="C34" s="18">
        <v>586</v>
      </c>
      <c r="D34" s="18">
        <f t="shared" si="4"/>
        <v>1236</v>
      </c>
      <c r="E34" s="19" t="s">
        <v>414</v>
      </c>
      <c r="F34" s="18" t="s">
        <v>393</v>
      </c>
    </row>
    <row r="35" spans="1:6" x14ac:dyDescent="0.25">
      <c r="A35" s="17" t="s">
        <v>419</v>
      </c>
      <c r="B35" s="18">
        <v>505</v>
      </c>
      <c r="C35" s="18">
        <v>475</v>
      </c>
      <c r="D35" s="18">
        <f t="shared" si="4"/>
        <v>980</v>
      </c>
      <c r="E35" s="18" t="s">
        <v>420</v>
      </c>
      <c r="F35" s="18" t="s">
        <v>386</v>
      </c>
    </row>
    <row r="36" spans="1:6" x14ac:dyDescent="0.25">
      <c r="A36" s="17" t="s">
        <v>421</v>
      </c>
      <c r="B36" s="18">
        <v>1732</v>
      </c>
      <c r="C36" s="18">
        <v>3378</v>
      </c>
      <c r="D36" s="18">
        <f t="shared" si="4"/>
        <v>5110</v>
      </c>
      <c r="E36" s="19" t="s">
        <v>422</v>
      </c>
      <c r="F36" s="18" t="s">
        <v>386</v>
      </c>
    </row>
    <row r="37" spans="1:6" x14ac:dyDescent="0.25">
      <c r="A37" s="17" t="s">
        <v>423</v>
      </c>
      <c r="B37" s="18">
        <v>710</v>
      </c>
      <c r="C37" s="18">
        <v>912</v>
      </c>
      <c r="D37" s="18">
        <f t="shared" si="4"/>
        <v>1622</v>
      </c>
      <c r="E37" s="19" t="s">
        <v>424</v>
      </c>
      <c r="F37" s="18" t="s">
        <v>386</v>
      </c>
    </row>
    <row r="38" spans="1:6" x14ac:dyDescent="0.25">
      <c r="A38" s="17" t="s">
        <v>425</v>
      </c>
      <c r="B38" s="18">
        <v>0</v>
      </c>
      <c r="C38" s="18">
        <v>387</v>
      </c>
      <c r="D38" s="18">
        <f t="shared" si="4"/>
        <v>387</v>
      </c>
      <c r="E38" s="18" t="s">
        <v>426</v>
      </c>
      <c r="F38" s="18" t="s">
        <v>427</v>
      </c>
    </row>
    <row r="39" spans="1:6" x14ac:dyDescent="0.25">
      <c r="A39" s="17" t="s">
        <v>428</v>
      </c>
      <c r="B39" s="18">
        <v>181</v>
      </c>
      <c r="C39" s="18">
        <v>312</v>
      </c>
      <c r="D39" s="18">
        <f t="shared" si="4"/>
        <v>493</v>
      </c>
      <c r="E39" s="19" t="s">
        <v>429</v>
      </c>
      <c r="F39" s="18" t="s">
        <v>386</v>
      </c>
    </row>
    <row r="40" spans="1:6" x14ac:dyDescent="0.25">
      <c r="A40" s="17" t="s">
        <v>430</v>
      </c>
      <c r="B40" s="18">
        <v>866</v>
      </c>
      <c r="C40" s="18">
        <v>909</v>
      </c>
      <c r="D40" s="18">
        <f t="shared" si="4"/>
        <v>1775</v>
      </c>
      <c r="E40" s="18" t="s">
        <v>431</v>
      </c>
      <c r="F40" s="18" t="s">
        <v>386</v>
      </c>
    </row>
    <row r="41" spans="1:6" x14ac:dyDescent="0.25">
      <c r="A41" s="17" t="s">
        <v>432</v>
      </c>
      <c r="B41" s="18">
        <v>2065</v>
      </c>
      <c r="C41" s="18">
        <v>1642</v>
      </c>
      <c r="D41" s="18">
        <f t="shared" si="4"/>
        <v>3707</v>
      </c>
      <c r="E41" s="18" t="s">
        <v>433</v>
      </c>
      <c r="F41" s="18" t="s">
        <v>386</v>
      </c>
    </row>
    <row r="42" spans="1:6" ht="30" x14ac:dyDescent="0.25">
      <c r="A42" s="17" t="s">
        <v>434</v>
      </c>
      <c r="B42" s="18">
        <v>0</v>
      </c>
      <c r="C42" s="18">
        <v>2954</v>
      </c>
      <c r="D42" s="18">
        <f t="shared" si="4"/>
        <v>2954</v>
      </c>
      <c r="E42" s="22" t="s">
        <v>435</v>
      </c>
      <c r="F42" s="17" t="s">
        <v>427</v>
      </c>
    </row>
    <row r="43" spans="1:6" x14ac:dyDescent="0.25">
      <c r="A43" s="17" t="s">
        <v>436</v>
      </c>
      <c r="B43" s="18">
        <v>29</v>
      </c>
      <c r="C43" s="18">
        <v>1220</v>
      </c>
      <c r="D43" s="18">
        <f t="shared" si="4"/>
        <v>1249</v>
      </c>
      <c r="E43" s="22" t="s">
        <v>437</v>
      </c>
      <c r="F43" s="17" t="s">
        <v>427</v>
      </c>
    </row>
    <row r="44" spans="1:6" ht="30" x14ac:dyDescent="0.25">
      <c r="A44" s="17" t="s">
        <v>438</v>
      </c>
      <c r="B44" s="18">
        <v>0</v>
      </c>
      <c r="C44" s="18">
        <v>440</v>
      </c>
      <c r="D44" s="18">
        <f t="shared" si="4"/>
        <v>440</v>
      </c>
      <c r="E44" s="22" t="s">
        <v>439</v>
      </c>
      <c r="F44" s="17" t="s">
        <v>427</v>
      </c>
    </row>
    <row r="45" spans="1:6" ht="30" x14ac:dyDescent="0.25">
      <c r="A45" s="17" t="s">
        <v>440</v>
      </c>
      <c r="B45" s="18">
        <v>0</v>
      </c>
      <c r="C45" s="18">
        <v>2836</v>
      </c>
      <c r="D45" s="18">
        <f t="shared" si="4"/>
        <v>2836</v>
      </c>
      <c r="E45" s="22" t="s">
        <v>441</v>
      </c>
      <c r="F45" s="17" t="s">
        <v>427</v>
      </c>
    </row>
    <row r="46" spans="1:6" x14ac:dyDescent="0.25">
      <c r="A46" s="20" t="s">
        <v>3</v>
      </c>
      <c r="B46" s="18">
        <f>SUM(B32:B45)</f>
        <v>8563</v>
      </c>
      <c r="C46" s="18">
        <f>SUM(C32:C45)</f>
        <v>17881</v>
      </c>
      <c r="D46" s="18">
        <f t="shared" si="4"/>
        <v>26444</v>
      </c>
      <c r="E46" s="22"/>
      <c r="F46" s="17"/>
    </row>
    <row r="47" spans="1:6" ht="15.75" x14ac:dyDescent="0.25">
      <c r="A47" s="75" t="s">
        <v>21</v>
      </c>
      <c r="B47" s="76"/>
      <c r="C47" s="76"/>
      <c r="D47" s="76"/>
      <c r="E47" s="76"/>
      <c r="F47" s="77"/>
    </row>
    <row r="48" spans="1:6" x14ac:dyDescent="0.25">
      <c r="A48" s="17" t="s">
        <v>442</v>
      </c>
      <c r="B48" s="18">
        <v>332</v>
      </c>
      <c r="C48" s="18">
        <v>667</v>
      </c>
      <c r="D48" s="18">
        <f>B48+C48</f>
        <v>999</v>
      </c>
      <c r="E48" s="18" t="s">
        <v>443</v>
      </c>
      <c r="F48" s="18" t="s">
        <v>386</v>
      </c>
    </row>
    <row r="49" spans="1:6" x14ac:dyDescent="0.25">
      <c r="A49" s="17" t="s">
        <v>413</v>
      </c>
      <c r="B49" s="18">
        <v>180</v>
      </c>
      <c r="C49" s="18">
        <v>173</v>
      </c>
      <c r="D49" s="18">
        <f t="shared" ref="D49:D51" si="5">B49+C49</f>
        <v>353</v>
      </c>
      <c r="E49" s="19" t="s">
        <v>414</v>
      </c>
      <c r="F49" s="18" t="s">
        <v>393</v>
      </c>
    </row>
    <row r="50" spans="1:6" x14ac:dyDescent="0.25">
      <c r="A50" s="17" t="s">
        <v>444</v>
      </c>
      <c r="B50" s="18">
        <v>95</v>
      </c>
      <c r="C50" s="18">
        <v>412</v>
      </c>
      <c r="D50" s="18">
        <f t="shared" si="5"/>
        <v>507</v>
      </c>
      <c r="E50" s="17" t="s">
        <v>445</v>
      </c>
      <c r="F50" s="17" t="s">
        <v>446</v>
      </c>
    </row>
    <row r="51" spans="1:6" x14ac:dyDescent="0.25">
      <c r="A51" s="20" t="s">
        <v>3</v>
      </c>
      <c r="B51" s="18">
        <f>SUM(B48:B50)</f>
        <v>607</v>
      </c>
      <c r="C51" s="18">
        <f>SUM(C48:C50)</f>
        <v>1252</v>
      </c>
      <c r="D51" s="18">
        <f t="shared" si="5"/>
        <v>1859</v>
      </c>
      <c r="E51" s="17"/>
      <c r="F51" s="17"/>
    </row>
    <row r="52" spans="1:6" ht="15.75" x14ac:dyDescent="0.25">
      <c r="A52" s="75" t="s">
        <v>23</v>
      </c>
      <c r="B52" s="76"/>
      <c r="C52" s="76"/>
      <c r="D52" s="76"/>
      <c r="E52" s="76"/>
      <c r="F52" s="77"/>
    </row>
    <row r="53" spans="1:6" x14ac:dyDescent="0.25">
      <c r="A53" s="17" t="s">
        <v>24</v>
      </c>
      <c r="B53" s="18">
        <v>719</v>
      </c>
      <c r="C53" s="18">
        <v>793</v>
      </c>
      <c r="D53" s="18">
        <f>B53+C53</f>
        <v>1512</v>
      </c>
      <c r="E53" s="18" t="s">
        <v>447</v>
      </c>
      <c r="F53" s="18" t="s">
        <v>386</v>
      </c>
    </row>
    <row r="54" spans="1:6" ht="15.75" x14ac:dyDescent="0.25">
      <c r="A54" s="75" t="s">
        <v>25</v>
      </c>
      <c r="B54" s="76"/>
      <c r="C54" s="76"/>
      <c r="D54" s="76"/>
      <c r="E54" s="76"/>
      <c r="F54" s="77"/>
    </row>
    <row r="55" spans="1:6" x14ac:dyDescent="0.25">
      <c r="A55" s="17" t="s">
        <v>26</v>
      </c>
      <c r="B55" s="18">
        <v>724</v>
      </c>
      <c r="C55" s="18">
        <v>1337</v>
      </c>
      <c r="D55" s="18">
        <f>B55+C55</f>
        <v>2061</v>
      </c>
      <c r="E55" s="18" t="s">
        <v>448</v>
      </c>
      <c r="F55" s="18" t="s">
        <v>386</v>
      </c>
    </row>
    <row r="56" spans="1:6" ht="15.75" x14ac:dyDescent="0.25">
      <c r="A56" s="75" t="s">
        <v>27</v>
      </c>
      <c r="B56" s="76"/>
      <c r="C56" s="76"/>
      <c r="D56" s="76"/>
      <c r="E56" s="76"/>
      <c r="F56" s="77"/>
    </row>
    <row r="57" spans="1:6" x14ac:dyDescent="0.25">
      <c r="A57" s="17" t="s">
        <v>413</v>
      </c>
      <c r="B57" s="18">
        <v>788</v>
      </c>
      <c r="C57" s="18">
        <v>743</v>
      </c>
      <c r="D57" s="18">
        <f>B57+C57</f>
        <v>1531</v>
      </c>
      <c r="E57" s="19" t="s">
        <v>414</v>
      </c>
      <c r="F57" s="18" t="s">
        <v>393</v>
      </c>
    </row>
    <row r="58" spans="1:6" x14ac:dyDescent="0.25">
      <c r="A58" s="17" t="s">
        <v>449</v>
      </c>
      <c r="B58" s="18">
        <v>766</v>
      </c>
      <c r="C58" s="18">
        <v>738</v>
      </c>
      <c r="D58" s="18">
        <f t="shared" ref="D58:D59" si="6">B58+C58</f>
        <v>1504</v>
      </c>
      <c r="E58" s="18" t="s">
        <v>450</v>
      </c>
      <c r="F58" s="18" t="s">
        <v>386</v>
      </c>
    </row>
    <row r="59" spans="1:6" x14ac:dyDescent="0.25">
      <c r="A59" s="20" t="s">
        <v>3</v>
      </c>
      <c r="B59" s="18">
        <f>B57+B58</f>
        <v>1554</v>
      </c>
      <c r="C59" s="18">
        <f>C57+C58</f>
        <v>1481</v>
      </c>
      <c r="D59" s="18">
        <f t="shared" si="6"/>
        <v>3035</v>
      </c>
      <c r="E59" s="18"/>
      <c r="F59" s="18"/>
    </row>
    <row r="60" spans="1:6" ht="15.75" x14ac:dyDescent="0.25">
      <c r="A60" s="75" t="s">
        <v>29</v>
      </c>
      <c r="B60" s="76"/>
      <c r="C60" s="76"/>
      <c r="D60" s="76"/>
      <c r="E60" s="76"/>
      <c r="F60" s="77"/>
    </row>
    <row r="61" spans="1:6" x14ac:dyDescent="0.25">
      <c r="A61" s="17" t="s">
        <v>451</v>
      </c>
      <c r="B61" s="18">
        <v>1817</v>
      </c>
      <c r="C61" s="18">
        <v>1129</v>
      </c>
      <c r="D61" s="18">
        <f>B61+C61</f>
        <v>2946</v>
      </c>
      <c r="E61" s="18" t="s">
        <v>452</v>
      </c>
      <c r="F61" s="18" t="s">
        <v>386</v>
      </c>
    </row>
    <row r="62" spans="1:6" x14ac:dyDescent="0.25">
      <c r="A62" s="17" t="s">
        <v>413</v>
      </c>
      <c r="B62" s="18">
        <v>676</v>
      </c>
      <c r="C62" s="18">
        <v>630</v>
      </c>
      <c r="D62" s="18">
        <f t="shared" ref="D62:D66" si="7">B62+C62</f>
        <v>1306</v>
      </c>
      <c r="E62" s="19" t="s">
        <v>414</v>
      </c>
      <c r="F62" s="18" t="s">
        <v>393</v>
      </c>
    </row>
    <row r="63" spans="1:6" x14ac:dyDescent="0.25">
      <c r="A63" s="17" t="s">
        <v>453</v>
      </c>
      <c r="B63" s="18">
        <v>986</v>
      </c>
      <c r="C63" s="18">
        <v>1239</v>
      </c>
      <c r="D63" s="18">
        <f t="shared" si="7"/>
        <v>2225</v>
      </c>
      <c r="E63" s="17" t="s">
        <v>454</v>
      </c>
      <c r="F63" s="17" t="s">
        <v>393</v>
      </c>
    </row>
    <row r="64" spans="1:6" x14ac:dyDescent="0.25">
      <c r="A64" s="17" t="s">
        <v>455</v>
      </c>
      <c r="B64" s="18">
        <v>928</v>
      </c>
      <c r="C64" s="18">
        <v>1029</v>
      </c>
      <c r="D64" s="18">
        <f t="shared" si="7"/>
        <v>1957</v>
      </c>
      <c r="E64" s="17" t="s">
        <v>456</v>
      </c>
      <c r="F64" s="17" t="s">
        <v>386</v>
      </c>
    </row>
    <row r="65" spans="1:6" x14ac:dyDescent="0.25">
      <c r="A65" s="17" t="s">
        <v>457</v>
      </c>
      <c r="B65" s="18">
        <v>0</v>
      </c>
      <c r="C65" s="18">
        <v>989</v>
      </c>
      <c r="D65" s="18">
        <f t="shared" si="7"/>
        <v>989</v>
      </c>
      <c r="E65" s="18" t="s">
        <v>458</v>
      </c>
      <c r="F65" s="18" t="s">
        <v>427</v>
      </c>
    </row>
    <row r="66" spans="1:6" x14ac:dyDescent="0.25">
      <c r="A66" s="20" t="s">
        <v>3</v>
      </c>
      <c r="B66" s="18">
        <f>SUM(B61:B65)</f>
        <v>4407</v>
      </c>
      <c r="C66" s="18">
        <f>SUM(C61:C65)</f>
        <v>5016</v>
      </c>
      <c r="D66" s="18">
        <f t="shared" si="7"/>
        <v>9423</v>
      </c>
      <c r="E66" s="18"/>
      <c r="F66" s="18"/>
    </row>
    <row r="67" spans="1:6" ht="15.75" x14ac:dyDescent="0.25">
      <c r="A67" s="75" t="s">
        <v>31</v>
      </c>
      <c r="B67" s="76"/>
      <c r="C67" s="76"/>
      <c r="D67" s="76"/>
      <c r="E67" s="76"/>
      <c r="F67" s="77"/>
    </row>
    <row r="68" spans="1:6" x14ac:dyDescent="0.25">
      <c r="A68" s="17" t="s">
        <v>32</v>
      </c>
      <c r="B68" s="18">
        <v>217</v>
      </c>
      <c r="C68" s="18">
        <v>2386</v>
      </c>
      <c r="D68" s="18">
        <f>B68+C68</f>
        <v>2603</v>
      </c>
      <c r="E68" s="17" t="s">
        <v>459</v>
      </c>
      <c r="F68" s="17" t="s">
        <v>386</v>
      </c>
    </row>
    <row r="69" spans="1:6" ht="15.75" x14ac:dyDescent="0.25">
      <c r="A69" s="79" t="s">
        <v>33</v>
      </c>
      <c r="B69" s="79"/>
      <c r="C69" s="79"/>
      <c r="D69" s="79"/>
      <c r="E69" s="79"/>
      <c r="F69" s="79"/>
    </row>
    <row r="70" spans="1:6" x14ac:dyDescent="0.25">
      <c r="A70" s="17" t="s">
        <v>460</v>
      </c>
      <c r="B70" s="18">
        <v>2082</v>
      </c>
      <c r="C70" s="18">
        <v>1767</v>
      </c>
      <c r="D70" s="18">
        <f>B70+C70</f>
        <v>3849</v>
      </c>
      <c r="E70" s="17" t="s">
        <v>461</v>
      </c>
      <c r="F70" s="17" t="s">
        <v>386</v>
      </c>
    </row>
    <row r="71" spans="1:6" x14ac:dyDescent="0.25">
      <c r="A71" s="17" t="s">
        <v>462</v>
      </c>
      <c r="B71" s="18">
        <v>472</v>
      </c>
      <c r="C71" s="18">
        <v>683</v>
      </c>
      <c r="D71" s="18">
        <f t="shared" ref="D71:D72" si="8">B71+C71</f>
        <v>1155</v>
      </c>
      <c r="E71" s="17" t="s">
        <v>463</v>
      </c>
      <c r="F71" s="17" t="s">
        <v>386</v>
      </c>
    </row>
    <row r="72" spans="1:6" x14ac:dyDescent="0.25">
      <c r="A72" s="20" t="s">
        <v>3</v>
      </c>
      <c r="B72" s="18">
        <f>SUM(B70:B71)</f>
        <v>2554</v>
      </c>
      <c r="C72" s="18">
        <f>SUM(C70:C71)</f>
        <v>2450</v>
      </c>
      <c r="D72" s="18">
        <f t="shared" si="8"/>
        <v>5004</v>
      </c>
      <c r="E72" s="17"/>
      <c r="F72" s="17"/>
    </row>
    <row r="73" spans="1:6" ht="15.75" x14ac:dyDescent="0.25">
      <c r="A73" s="75" t="s">
        <v>464</v>
      </c>
      <c r="B73" s="76"/>
      <c r="C73" s="76"/>
      <c r="D73" s="76"/>
      <c r="E73" s="76"/>
      <c r="F73" s="77"/>
    </row>
    <row r="74" spans="1:6" x14ac:dyDescent="0.25">
      <c r="A74" s="17" t="s">
        <v>36</v>
      </c>
      <c r="B74" s="18">
        <v>92</v>
      </c>
      <c r="C74" s="18">
        <v>78</v>
      </c>
      <c r="D74" s="18">
        <f>B74+C74</f>
        <v>170</v>
      </c>
      <c r="E74" s="18" t="s">
        <v>465</v>
      </c>
      <c r="F74" s="18" t="s">
        <v>386</v>
      </c>
    </row>
    <row r="75" spans="1:6" ht="15.75" x14ac:dyDescent="0.25">
      <c r="A75" s="75" t="s">
        <v>37</v>
      </c>
      <c r="B75" s="76"/>
      <c r="C75" s="76"/>
      <c r="D75" s="76"/>
      <c r="E75" s="76"/>
      <c r="F75" s="77"/>
    </row>
    <row r="76" spans="1:6" x14ac:dyDescent="0.25">
      <c r="A76" s="17" t="s">
        <v>38</v>
      </c>
      <c r="B76" s="18">
        <v>120</v>
      </c>
      <c r="C76" s="18">
        <v>211</v>
      </c>
      <c r="D76" s="18">
        <f>B76+C76</f>
        <v>331</v>
      </c>
      <c r="E76" s="18" t="s">
        <v>466</v>
      </c>
      <c r="F76" s="18" t="s">
        <v>386</v>
      </c>
    </row>
    <row r="77" spans="1:6" ht="15.75" x14ac:dyDescent="0.25">
      <c r="A77" s="75" t="s">
        <v>39</v>
      </c>
      <c r="B77" s="76"/>
      <c r="C77" s="76"/>
      <c r="D77" s="76"/>
      <c r="E77" s="76"/>
      <c r="F77" s="77"/>
    </row>
    <row r="78" spans="1:6" x14ac:dyDescent="0.25">
      <c r="A78" s="17" t="s">
        <v>467</v>
      </c>
      <c r="B78" s="18">
        <v>916</v>
      </c>
      <c r="C78" s="18">
        <v>1536</v>
      </c>
      <c r="D78" s="18">
        <f>B78+C78</f>
        <v>2452</v>
      </c>
      <c r="E78" s="18" t="s">
        <v>468</v>
      </c>
      <c r="F78" s="18" t="s">
        <v>386</v>
      </c>
    </row>
    <row r="79" spans="1:6" x14ac:dyDescent="0.25">
      <c r="A79" s="17" t="s">
        <v>471</v>
      </c>
      <c r="B79" s="18">
        <v>871</v>
      </c>
      <c r="C79" s="18">
        <v>866</v>
      </c>
      <c r="D79" s="18">
        <f t="shared" ref="D79:D82" si="9">B79+C79</f>
        <v>1737</v>
      </c>
      <c r="E79" s="18" t="s">
        <v>472</v>
      </c>
      <c r="F79" s="18" t="s">
        <v>386</v>
      </c>
    </row>
    <row r="80" spans="1:6" x14ac:dyDescent="0.25">
      <c r="A80" s="17" t="s">
        <v>413</v>
      </c>
      <c r="B80" s="18">
        <v>311</v>
      </c>
      <c r="C80" s="18">
        <v>299</v>
      </c>
      <c r="D80" s="18">
        <f t="shared" si="9"/>
        <v>610</v>
      </c>
      <c r="E80" s="19" t="s">
        <v>414</v>
      </c>
      <c r="F80" s="18" t="s">
        <v>393</v>
      </c>
    </row>
    <row r="81" spans="1:6" x14ac:dyDescent="0.25">
      <c r="A81" s="17" t="s">
        <v>469</v>
      </c>
      <c r="B81" s="18">
        <v>0</v>
      </c>
      <c r="C81" s="18">
        <v>423</v>
      </c>
      <c r="D81" s="18">
        <f t="shared" si="9"/>
        <v>423</v>
      </c>
      <c r="E81" s="18" t="s">
        <v>470</v>
      </c>
      <c r="F81" s="18" t="s">
        <v>386</v>
      </c>
    </row>
    <row r="82" spans="1:6" x14ac:dyDescent="0.25">
      <c r="A82" s="20" t="s">
        <v>3</v>
      </c>
      <c r="B82" s="18">
        <f>SUM(B78:B81)</f>
        <v>2098</v>
      </c>
      <c r="C82" s="18">
        <f>SUM(C78:C81)</f>
        <v>3124</v>
      </c>
      <c r="D82" s="18">
        <f t="shared" si="9"/>
        <v>5222</v>
      </c>
      <c r="E82" s="23"/>
      <c r="F82" s="23"/>
    </row>
    <row r="83" spans="1:6" ht="15.75" x14ac:dyDescent="0.25">
      <c r="A83" s="75" t="s">
        <v>41</v>
      </c>
      <c r="B83" s="76"/>
      <c r="C83" s="76"/>
      <c r="D83" s="76"/>
      <c r="E83" s="76"/>
      <c r="F83" s="77"/>
    </row>
    <row r="84" spans="1:6" x14ac:dyDescent="0.25">
      <c r="A84" s="17" t="s">
        <v>473</v>
      </c>
      <c r="B84" s="18">
        <v>658</v>
      </c>
      <c r="C84" s="18">
        <v>806</v>
      </c>
      <c r="D84" s="18">
        <f>B84+C84</f>
        <v>1464</v>
      </c>
      <c r="E84" s="18" t="s">
        <v>474</v>
      </c>
      <c r="F84" s="18" t="s">
        <v>386</v>
      </c>
    </row>
    <row r="85" spans="1:6" ht="30" x14ac:dyDescent="0.25">
      <c r="A85" s="17" t="s">
        <v>475</v>
      </c>
      <c r="B85" s="18">
        <v>6983</v>
      </c>
      <c r="C85" s="18">
        <v>2839</v>
      </c>
      <c r="D85" s="18">
        <f t="shared" ref="D85:D90" si="10">B85+C85</f>
        <v>9822</v>
      </c>
      <c r="E85" s="19" t="s">
        <v>476</v>
      </c>
      <c r="F85" s="18" t="s">
        <v>386</v>
      </c>
    </row>
    <row r="86" spans="1:6" x14ac:dyDescent="0.25">
      <c r="A86" s="17" t="s">
        <v>477</v>
      </c>
      <c r="B86" s="18">
        <v>1545</v>
      </c>
      <c r="C86" s="18">
        <v>633</v>
      </c>
      <c r="D86" s="18">
        <f t="shared" si="10"/>
        <v>2178</v>
      </c>
      <c r="E86" s="18" t="s">
        <v>478</v>
      </c>
      <c r="F86" s="18" t="s">
        <v>393</v>
      </c>
    </row>
    <row r="87" spans="1:6" x14ac:dyDescent="0.25">
      <c r="A87" s="17" t="s">
        <v>479</v>
      </c>
      <c r="B87" s="18">
        <v>5417</v>
      </c>
      <c r="C87" s="18">
        <v>5041</v>
      </c>
      <c r="D87" s="18">
        <f t="shared" si="10"/>
        <v>10458</v>
      </c>
      <c r="E87" s="17" t="s">
        <v>480</v>
      </c>
      <c r="F87" s="17" t="s">
        <v>386</v>
      </c>
    </row>
    <row r="88" spans="1:6" x14ac:dyDescent="0.25">
      <c r="A88" s="17" t="s">
        <v>483</v>
      </c>
      <c r="B88" s="18">
        <v>1373</v>
      </c>
      <c r="C88" s="18">
        <v>1129</v>
      </c>
      <c r="D88" s="18">
        <f t="shared" si="10"/>
        <v>2502</v>
      </c>
      <c r="E88" s="17" t="s">
        <v>484</v>
      </c>
      <c r="F88" s="17" t="s">
        <v>386</v>
      </c>
    </row>
    <row r="89" spans="1:6" x14ac:dyDescent="0.25">
      <c r="A89" s="17" t="s">
        <v>481</v>
      </c>
      <c r="B89" s="18">
        <v>704</v>
      </c>
      <c r="C89" s="18">
        <v>1509</v>
      </c>
      <c r="D89" s="18">
        <f t="shared" si="10"/>
        <v>2213</v>
      </c>
      <c r="E89" s="17" t="s">
        <v>482</v>
      </c>
      <c r="F89" s="17" t="s">
        <v>393</v>
      </c>
    </row>
    <row r="90" spans="1:6" x14ac:dyDescent="0.25">
      <c r="A90" s="20" t="s">
        <v>3</v>
      </c>
      <c r="B90" s="18">
        <f>SUM(B84:B89)</f>
        <v>16680</v>
      </c>
      <c r="C90" s="18">
        <f>SUM(C84:C89)</f>
        <v>11957</v>
      </c>
      <c r="D90" s="18">
        <f t="shared" si="10"/>
        <v>28637</v>
      </c>
      <c r="E90" s="17"/>
      <c r="F90" s="17"/>
    </row>
    <row r="91" spans="1:6" ht="15.75" x14ac:dyDescent="0.25">
      <c r="A91" s="75" t="s">
        <v>43</v>
      </c>
      <c r="B91" s="76"/>
      <c r="C91" s="76"/>
      <c r="D91" s="76"/>
      <c r="E91" s="76"/>
      <c r="F91" s="77"/>
    </row>
    <row r="92" spans="1:6" x14ac:dyDescent="0.25">
      <c r="A92" s="17" t="s">
        <v>485</v>
      </c>
      <c r="B92" s="18">
        <v>1838</v>
      </c>
      <c r="C92" s="18">
        <v>1525</v>
      </c>
      <c r="D92" s="18">
        <f>B92+C92</f>
        <v>3363</v>
      </c>
      <c r="E92" s="19" t="s">
        <v>486</v>
      </c>
      <c r="F92" s="19" t="s">
        <v>386</v>
      </c>
    </row>
    <row r="93" spans="1:6" x14ac:dyDescent="0.25">
      <c r="A93" s="17" t="s">
        <v>487</v>
      </c>
      <c r="B93" s="18">
        <v>0</v>
      </c>
      <c r="C93" s="18">
        <v>708</v>
      </c>
      <c r="D93" s="18">
        <f t="shared" ref="D93:D104" si="11">B93+C93</f>
        <v>708</v>
      </c>
      <c r="E93" s="19" t="s">
        <v>488</v>
      </c>
      <c r="F93" s="19" t="s">
        <v>393</v>
      </c>
    </row>
    <row r="94" spans="1:6" x14ac:dyDescent="0.25">
      <c r="A94" s="17" t="s">
        <v>413</v>
      </c>
      <c r="B94" s="18">
        <v>669</v>
      </c>
      <c r="C94" s="18">
        <v>626</v>
      </c>
      <c r="D94" s="18">
        <f t="shared" si="11"/>
        <v>1295</v>
      </c>
      <c r="E94" s="19" t="s">
        <v>414</v>
      </c>
      <c r="F94" s="19" t="s">
        <v>393</v>
      </c>
    </row>
    <row r="95" spans="1:6" x14ac:dyDescent="0.25">
      <c r="A95" s="17" t="s">
        <v>489</v>
      </c>
      <c r="B95" s="18">
        <v>943</v>
      </c>
      <c r="C95" s="18">
        <v>146</v>
      </c>
      <c r="D95" s="18">
        <f t="shared" si="11"/>
        <v>1089</v>
      </c>
      <c r="E95" s="19" t="s">
        <v>490</v>
      </c>
      <c r="F95" s="19" t="s">
        <v>386</v>
      </c>
    </row>
    <row r="96" spans="1:6" x14ac:dyDescent="0.25">
      <c r="A96" s="17" t="s">
        <v>503</v>
      </c>
      <c r="B96" s="18">
        <v>0</v>
      </c>
      <c r="C96" s="18">
        <v>1918</v>
      </c>
      <c r="D96" s="18">
        <f t="shared" si="11"/>
        <v>1918</v>
      </c>
      <c r="E96" s="17" t="s">
        <v>504</v>
      </c>
      <c r="F96" s="19"/>
    </row>
    <row r="97" spans="1:6" x14ac:dyDescent="0.25">
      <c r="A97" s="17" t="s">
        <v>505</v>
      </c>
      <c r="B97" s="18">
        <v>1</v>
      </c>
      <c r="C97" s="18">
        <v>204</v>
      </c>
      <c r="D97" s="18">
        <f t="shared" si="11"/>
        <v>205</v>
      </c>
      <c r="E97" s="17" t="s">
        <v>506</v>
      </c>
      <c r="F97" s="19"/>
    </row>
    <row r="98" spans="1:6" x14ac:dyDescent="0.25">
      <c r="A98" s="17" t="s">
        <v>491</v>
      </c>
      <c r="B98" s="18">
        <v>0</v>
      </c>
      <c r="C98" s="18">
        <v>1088</v>
      </c>
      <c r="D98" s="18">
        <f t="shared" si="11"/>
        <v>1088</v>
      </c>
      <c r="E98" s="22" t="s">
        <v>492</v>
      </c>
      <c r="F98" s="22" t="s">
        <v>427</v>
      </c>
    </row>
    <row r="99" spans="1:6" x14ac:dyDescent="0.25">
      <c r="A99" s="17" t="s">
        <v>493</v>
      </c>
      <c r="B99" s="18">
        <v>1648</v>
      </c>
      <c r="C99" s="18">
        <v>380</v>
      </c>
      <c r="D99" s="18">
        <f t="shared" si="11"/>
        <v>2028</v>
      </c>
      <c r="E99" s="17" t="s">
        <v>494</v>
      </c>
      <c r="F99" s="17" t="s">
        <v>393</v>
      </c>
    </row>
    <row r="100" spans="1:6" x14ac:dyDescent="0.25">
      <c r="A100" s="17" t="s">
        <v>495</v>
      </c>
      <c r="B100" s="18">
        <v>848</v>
      </c>
      <c r="C100" s="18">
        <v>878</v>
      </c>
      <c r="D100" s="18">
        <f t="shared" si="11"/>
        <v>1726</v>
      </c>
      <c r="E100" s="17" t="s">
        <v>496</v>
      </c>
      <c r="F100" s="17" t="s">
        <v>386</v>
      </c>
    </row>
    <row r="101" spans="1:6" x14ac:dyDescent="0.25">
      <c r="A101" s="17" t="s">
        <v>497</v>
      </c>
      <c r="B101" s="18">
        <v>8901</v>
      </c>
      <c r="C101" s="18">
        <v>12805</v>
      </c>
      <c r="D101" s="18">
        <f t="shared" si="11"/>
        <v>21706</v>
      </c>
      <c r="E101" s="17" t="s">
        <v>498</v>
      </c>
      <c r="F101" s="17" t="s">
        <v>386</v>
      </c>
    </row>
    <row r="102" spans="1:6" x14ac:dyDescent="0.25">
      <c r="A102" s="17" t="s">
        <v>499</v>
      </c>
      <c r="B102" s="18">
        <v>1032</v>
      </c>
      <c r="C102" s="18">
        <v>1053</v>
      </c>
      <c r="D102" s="18">
        <f t="shared" si="11"/>
        <v>2085</v>
      </c>
      <c r="E102" s="18" t="s">
        <v>500</v>
      </c>
      <c r="F102" s="18" t="s">
        <v>393</v>
      </c>
    </row>
    <row r="103" spans="1:6" x14ac:dyDescent="0.25">
      <c r="A103" s="17" t="s">
        <v>501</v>
      </c>
      <c r="B103" s="18">
        <v>974</v>
      </c>
      <c r="C103" s="18">
        <v>0</v>
      </c>
      <c r="D103" s="18">
        <f t="shared" si="11"/>
        <v>974</v>
      </c>
      <c r="E103" s="18" t="s">
        <v>502</v>
      </c>
      <c r="F103" s="18" t="s">
        <v>386</v>
      </c>
    </row>
    <row r="104" spans="1:6" x14ac:dyDescent="0.25">
      <c r="A104" s="20" t="s">
        <v>3</v>
      </c>
      <c r="B104" s="18">
        <f>SUM(B92:B103)</f>
        <v>16854</v>
      </c>
      <c r="C104" s="18">
        <f>SUM(C92:C103)</f>
        <v>21331</v>
      </c>
      <c r="D104" s="18">
        <f t="shared" si="11"/>
        <v>38185</v>
      </c>
      <c r="E104" s="17"/>
      <c r="F104" s="19"/>
    </row>
    <row r="105" spans="1:6" ht="15.75" x14ac:dyDescent="0.25">
      <c r="A105" s="75" t="s">
        <v>45</v>
      </c>
      <c r="B105" s="76"/>
      <c r="C105" s="76"/>
      <c r="D105" s="76"/>
      <c r="E105" s="76"/>
      <c r="F105" s="77"/>
    </row>
    <row r="106" spans="1:6" x14ac:dyDescent="0.25">
      <c r="A106" s="17" t="s">
        <v>507</v>
      </c>
      <c r="B106" s="18">
        <v>0</v>
      </c>
      <c r="C106" s="18">
        <v>919</v>
      </c>
      <c r="D106" s="18">
        <f>B106+C106</f>
        <v>919</v>
      </c>
      <c r="E106" s="18" t="s">
        <v>508</v>
      </c>
      <c r="F106" s="18" t="s">
        <v>427</v>
      </c>
    </row>
    <row r="107" spans="1:6" x14ac:dyDescent="0.25">
      <c r="A107" s="17" t="s">
        <v>509</v>
      </c>
      <c r="B107" s="18">
        <v>1137</v>
      </c>
      <c r="C107" s="18">
        <v>513</v>
      </c>
      <c r="D107" s="18">
        <f t="shared" ref="D107:D129" si="12">B107+C107</f>
        <v>1650</v>
      </c>
      <c r="E107" s="18" t="s">
        <v>510</v>
      </c>
      <c r="F107" s="17" t="s">
        <v>511</v>
      </c>
    </row>
    <row r="108" spans="1:6" x14ac:dyDescent="0.25">
      <c r="A108" s="17" t="s">
        <v>512</v>
      </c>
      <c r="B108" s="18">
        <v>27</v>
      </c>
      <c r="C108" s="18">
        <v>384</v>
      </c>
      <c r="D108" s="18">
        <f t="shared" si="12"/>
        <v>411</v>
      </c>
      <c r="E108" s="18" t="s">
        <v>513</v>
      </c>
      <c r="F108" s="18" t="s">
        <v>386</v>
      </c>
    </row>
    <row r="109" spans="1:6" x14ac:dyDescent="0.25">
      <c r="A109" s="17" t="s">
        <v>514</v>
      </c>
      <c r="B109" s="18">
        <v>0</v>
      </c>
      <c r="C109" s="18">
        <v>67</v>
      </c>
      <c r="D109" s="18">
        <f t="shared" si="12"/>
        <v>67</v>
      </c>
      <c r="E109" s="18" t="s">
        <v>515</v>
      </c>
      <c r="F109" s="18" t="s">
        <v>386</v>
      </c>
    </row>
    <row r="110" spans="1:6" x14ac:dyDescent="0.25">
      <c r="A110" s="17" t="s">
        <v>516</v>
      </c>
      <c r="B110" s="18">
        <v>0</v>
      </c>
      <c r="C110" s="18">
        <v>100</v>
      </c>
      <c r="D110" s="18">
        <f t="shared" si="12"/>
        <v>100</v>
      </c>
      <c r="E110" s="18" t="s">
        <v>517</v>
      </c>
      <c r="F110" s="18" t="s">
        <v>386</v>
      </c>
    </row>
    <row r="111" spans="1:6" x14ac:dyDescent="0.25">
      <c r="A111" s="17" t="s">
        <v>518</v>
      </c>
      <c r="B111" s="18">
        <v>3315</v>
      </c>
      <c r="C111" s="18">
        <v>2525</v>
      </c>
      <c r="D111" s="18">
        <f t="shared" si="12"/>
        <v>5840</v>
      </c>
      <c r="E111" s="18" t="s">
        <v>519</v>
      </c>
      <c r="F111" s="18" t="s">
        <v>393</v>
      </c>
    </row>
    <row r="112" spans="1:6" x14ac:dyDescent="0.25">
      <c r="A112" s="17" t="s">
        <v>520</v>
      </c>
      <c r="B112" s="18">
        <v>647</v>
      </c>
      <c r="C112" s="18">
        <v>1176</v>
      </c>
      <c r="D112" s="18">
        <f t="shared" si="12"/>
        <v>1823</v>
      </c>
      <c r="E112" s="18" t="s">
        <v>521</v>
      </c>
      <c r="F112" s="18" t="s">
        <v>393</v>
      </c>
    </row>
    <row r="113" spans="1:6" x14ac:dyDescent="0.25">
      <c r="A113" s="17" t="s">
        <v>522</v>
      </c>
      <c r="B113" s="18">
        <v>2050</v>
      </c>
      <c r="C113" s="18">
        <v>2071</v>
      </c>
      <c r="D113" s="18">
        <f t="shared" si="12"/>
        <v>4121</v>
      </c>
      <c r="E113" s="18" t="s">
        <v>523</v>
      </c>
      <c r="F113" s="18" t="s">
        <v>386</v>
      </c>
    </row>
    <row r="114" spans="1:6" x14ac:dyDescent="0.25">
      <c r="A114" s="17" t="s">
        <v>524</v>
      </c>
      <c r="B114" s="18">
        <v>852</v>
      </c>
      <c r="C114" s="18">
        <v>773</v>
      </c>
      <c r="D114" s="18">
        <f t="shared" si="12"/>
        <v>1625</v>
      </c>
      <c r="E114" s="18" t="s">
        <v>525</v>
      </c>
      <c r="F114" s="18" t="s">
        <v>393</v>
      </c>
    </row>
    <row r="115" spans="1:6" x14ac:dyDescent="0.25">
      <c r="A115" s="17" t="s">
        <v>526</v>
      </c>
      <c r="B115" s="18">
        <v>1635</v>
      </c>
      <c r="C115" s="18">
        <v>275</v>
      </c>
      <c r="D115" s="18">
        <f t="shared" si="12"/>
        <v>1910</v>
      </c>
      <c r="E115" s="18" t="s">
        <v>527</v>
      </c>
      <c r="F115" s="18" t="s">
        <v>393</v>
      </c>
    </row>
    <row r="116" spans="1:6" x14ac:dyDescent="0.25">
      <c r="A116" s="17" t="s">
        <v>528</v>
      </c>
      <c r="B116" s="18">
        <v>0</v>
      </c>
      <c r="C116" s="18">
        <v>136</v>
      </c>
      <c r="D116" s="18">
        <f t="shared" si="12"/>
        <v>136</v>
      </c>
      <c r="E116" s="18" t="s">
        <v>529</v>
      </c>
      <c r="F116" s="18" t="s">
        <v>386</v>
      </c>
    </row>
    <row r="117" spans="1:6" x14ac:dyDescent="0.25">
      <c r="A117" s="17" t="s">
        <v>530</v>
      </c>
      <c r="B117" s="18">
        <v>731</v>
      </c>
      <c r="C117" s="18">
        <v>572</v>
      </c>
      <c r="D117" s="18">
        <f t="shared" si="12"/>
        <v>1303</v>
      </c>
      <c r="E117" s="17" t="s">
        <v>531</v>
      </c>
      <c r="F117" s="17" t="s">
        <v>386</v>
      </c>
    </row>
    <row r="118" spans="1:6" x14ac:dyDescent="0.25">
      <c r="A118" s="17" t="s">
        <v>532</v>
      </c>
      <c r="B118" s="18">
        <v>151</v>
      </c>
      <c r="C118" s="18">
        <v>759</v>
      </c>
      <c r="D118" s="18">
        <f t="shared" si="12"/>
        <v>910</v>
      </c>
      <c r="E118" s="17" t="s">
        <v>533</v>
      </c>
      <c r="F118" s="17" t="s">
        <v>386</v>
      </c>
    </row>
    <row r="119" spans="1:6" x14ac:dyDescent="0.25">
      <c r="A119" s="17" t="s">
        <v>534</v>
      </c>
      <c r="B119" s="18">
        <v>1006</v>
      </c>
      <c r="C119" s="18">
        <v>2074</v>
      </c>
      <c r="D119" s="18">
        <f t="shared" si="12"/>
        <v>3080</v>
      </c>
      <c r="E119" s="17" t="s">
        <v>535</v>
      </c>
      <c r="F119" s="17" t="s">
        <v>386</v>
      </c>
    </row>
    <row r="120" spans="1:6" x14ac:dyDescent="0.25">
      <c r="A120" s="17" t="s">
        <v>536</v>
      </c>
      <c r="B120" s="18">
        <v>1804</v>
      </c>
      <c r="C120" s="18">
        <v>1103</v>
      </c>
      <c r="D120" s="18">
        <f t="shared" si="12"/>
        <v>2907</v>
      </c>
      <c r="E120" s="17" t="s">
        <v>537</v>
      </c>
      <c r="F120" s="17" t="s">
        <v>393</v>
      </c>
    </row>
    <row r="121" spans="1:6" x14ac:dyDescent="0.25">
      <c r="A121" s="17" t="s">
        <v>538</v>
      </c>
      <c r="B121" s="18">
        <v>1905</v>
      </c>
      <c r="C121" s="18">
        <v>1112</v>
      </c>
      <c r="D121" s="18">
        <f t="shared" si="12"/>
        <v>3017</v>
      </c>
      <c r="E121" s="17" t="s">
        <v>539</v>
      </c>
      <c r="F121" s="17" t="s">
        <v>393</v>
      </c>
    </row>
    <row r="122" spans="1:6" x14ac:dyDescent="0.25">
      <c r="A122" s="17" t="s">
        <v>540</v>
      </c>
      <c r="B122" s="18">
        <v>2595</v>
      </c>
      <c r="C122" s="18">
        <v>1822</v>
      </c>
      <c r="D122" s="18">
        <f t="shared" si="12"/>
        <v>4417</v>
      </c>
      <c r="E122" s="17" t="s">
        <v>541</v>
      </c>
      <c r="F122" s="17" t="s">
        <v>393</v>
      </c>
    </row>
    <row r="123" spans="1:6" x14ac:dyDescent="0.25">
      <c r="A123" s="17" t="s">
        <v>542</v>
      </c>
      <c r="B123" s="18">
        <v>1556</v>
      </c>
      <c r="C123" s="18">
        <v>1504</v>
      </c>
      <c r="D123" s="18">
        <f t="shared" si="12"/>
        <v>3060</v>
      </c>
      <c r="E123" s="17" t="s">
        <v>543</v>
      </c>
      <c r="F123" s="17" t="s">
        <v>393</v>
      </c>
    </row>
    <row r="124" spans="1:6" x14ac:dyDescent="0.25">
      <c r="A124" s="17" t="s">
        <v>444</v>
      </c>
      <c r="B124" s="18">
        <v>328</v>
      </c>
      <c r="C124" s="18">
        <v>176</v>
      </c>
      <c r="D124" s="18">
        <f t="shared" si="12"/>
        <v>504</v>
      </c>
      <c r="E124" s="18" t="s">
        <v>445</v>
      </c>
      <c r="F124" s="18" t="s">
        <v>446</v>
      </c>
    </row>
    <row r="125" spans="1:6" x14ac:dyDescent="0.25">
      <c r="A125" s="17" t="s">
        <v>544</v>
      </c>
      <c r="B125" s="18">
        <v>0</v>
      </c>
      <c r="C125" s="18">
        <v>606</v>
      </c>
      <c r="D125" s="18">
        <f t="shared" si="12"/>
        <v>606</v>
      </c>
      <c r="E125" s="18" t="s">
        <v>545</v>
      </c>
      <c r="F125" s="18"/>
    </row>
    <row r="126" spans="1:6" x14ac:dyDescent="0.25">
      <c r="A126" s="17" t="s">
        <v>546</v>
      </c>
      <c r="B126" s="18">
        <v>258</v>
      </c>
      <c r="C126" s="18">
        <v>427</v>
      </c>
      <c r="D126" s="18">
        <f t="shared" si="12"/>
        <v>685</v>
      </c>
      <c r="E126" s="18" t="s">
        <v>547</v>
      </c>
      <c r="F126" s="18" t="s">
        <v>386</v>
      </c>
    </row>
    <row r="127" spans="1:6" x14ac:dyDescent="0.25">
      <c r="A127" s="17" t="s">
        <v>548</v>
      </c>
      <c r="B127" s="18">
        <v>1699</v>
      </c>
      <c r="C127" s="18">
        <v>1354</v>
      </c>
      <c r="D127" s="18">
        <f t="shared" si="12"/>
        <v>3053</v>
      </c>
      <c r="E127" s="18" t="s">
        <v>549</v>
      </c>
      <c r="F127" s="18" t="s">
        <v>386</v>
      </c>
    </row>
    <row r="128" spans="1:6" x14ac:dyDescent="0.25">
      <c r="A128" s="20" t="s">
        <v>3</v>
      </c>
      <c r="B128" s="18">
        <f>SUM(B106:B127)</f>
        <v>21696</v>
      </c>
      <c r="C128" s="18">
        <f>SUM(C106:C127)</f>
        <v>20448</v>
      </c>
      <c r="D128" s="18">
        <f t="shared" si="12"/>
        <v>42144</v>
      </c>
      <c r="E128" s="23"/>
      <c r="F128" s="23"/>
    </row>
    <row r="129" spans="1:4" x14ac:dyDescent="0.25">
      <c r="A129" s="20" t="s">
        <v>3</v>
      </c>
      <c r="B129" s="20">
        <f>SUM(B10,B12,B14,B19,B21,B26,B30,B46,B51,B53,B55,B59,B66,B68,B72,B74,B76,B82,B90,B104,B128,)</f>
        <v>94072</v>
      </c>
      <c r="C129" s="18">
        <f>SUM(C10,C12,C14,C19,C21,C26,C30,C46,C51,C53,C55,C59,C66,C68,C72,C74,C76,C82,C90,C104,C128)</f>
        <v>110260</v>
      </c>
      <c r="D129" s="17">
        <f t="shared" si="12"/>
        <v>204332</v>
      </c>
    </row>
  </sheetData>
  <mergeCells count="22">
    <mergeCell ref="A52:F52"/>
    <mergeCell ref="A105:F105"/>
    <mergeCell ref="A56:F56"/>
    <mergeCell ref="A60:F60"/>
    <mergeCell ref="A67:F67"/>
    <mergeCell ref="A69:F69"/>
    <mergeCell ref="A73:F73"/>
    <mergeCell ref="A75:F75"/>
    <mergeCell ref="A77:F77"/>
    <mergeCell ref="A83:F83"/>
    <mergeCell ref="A91:F91"/>
    <mergeCell ref="A54:F54"/>
    <mergeCell ref="A1:F2"/>
    <mergeCell ref="A4:F4"/>
    <mergeCell ref="A11:F11"/>
    <mergeCell ref="A13:F13"/>
    <mergeCell ref="A15:F15"/>
    <mergeCell ref="A20:F20"/>
    <mergeCell ref="A22:F22"/>
    <mergeCell ref="A27:F27"/>
    <mergeCell ref="A31:F31"/>
    <mergeCell ref="A47:F47"/>
  </mergeCells>
  <pageMargins left="0.25" right="0.25" top="0.75" bottom="0.75" header="0.3" footer="0.3"/>
  <pageSetup paperSize="9" scale="8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F0B35-C337-47A0-958A-AB7A25EF4180}">
  <sheetPr>
    <pageSetUpPr fitToPage="1"/>
  </sheetPr>
  <dimension ref="A1:L38"/>
  <sheetViews>
    <sheetView workbookViewId="0">
      <selection activeCell="B28" sqref="B28"/>
    </sheetView>
  </sheetViews>
  <sheetFormatPr defaultRowHeight="15" x14ac:dyDescent="0.25"/>
  <cols>
    <col min="1" max="1" width="23.7109375" customWidth="1"/>
    <col min="2" max="2" width="21.28515625" customWidth="1"/>
    <col min="3" max="3" width="23.42578125" customWidth="1"/>
    <col min="9" max="9" width="27" customWidth="1"/>
  </cols>
  <sheetData>
    <row r="1" spans="1:12" ht="17.25" customHeight="1" x14ac:dyDescent="0.25">
      <c r="A1" s="80" t="s">
        <v>911</v>
      </c>
      <c r="B1" s="80"/>
      <c r="C1" s="80"/>
      <c r="D1" s="80"/>
      <c r="E1" s="10"/>
      <c r="F1" s="10"/>
      <c r="G1" s="10"/>
      <c r="H1" s="10"/>
      <c r="I1" s="10"/>
    </row>
    <row r="2" spans="1:12" ht="15.75" customHeight="1" x14ac:dyDescent="0.25">
      <c r="A2" s="80"/>
      <c r="B2" s="80"/>
      <c r="C2" s="80"/>
      <c r="D2" s="80"/>
      <c r="E2" s="11"/>
      <c r="F2" s="11"/>
      <c r="G2" s="11"/>
      <c r="H2" s="11"/>
      <c r="I2" s="11"/>
    </row>
    <row r="3" spans="1:12" ht="48" thickBot="1" x14ac:dyDescent="0.3">
      <c r="A3" s="26" t="s">
        <v>0</v>
      </c>
      <c r="B3" s="27" t="s">
        <v>782</v>
      </c>
      <c r="C3" s="27" t="s">
        <v>781</v>
      </c>
    </row>
    <row r="4" spans="1:12" x14ac:dyDescent="0.25">
      <c r="A4" s="18" t="s">
        <v>5</v>
      </c>
      <c r="B4" s="18">
        <v>502</v>
      </c>
      <c r="C4" s="25">
        <v>502</v>
      </c>
      <c r="I4" s="15"/>
      <c r="J4" s="15"/>
      <c r="K4" s="15"/>
      <c r="L4" s="15"/>
    </row>
    <row r="5" spans="1:12" x14ac:dyDescent="0.25">
      <c r="A5" s="18" t="s">
        <v>769</v>
      </c>
      <c r="B5" s="18">
        <v>116</v>
      </c>
      <c r="C5" s="18">
        <v>116</v>
      </c>
      <c r="I5" s="15"/>
      <c r="J5" s="15"/>
      <c r="K5" s="15"/>
      <c r="L5" s="15"/>
    </row>
    <row r="6" spans="1:12" x14ac:dyDescent="0.25">
      <c r="A6" s="18" t="s">
        <v>11</v>
      </c>
      <c r="B6" s="18">
        <v>431</v>
      </c>
      <c r="C6" s="18">
        <v>431</v>
      </c>
      <c r="I6" s="15"/>
      <c r="J6" s="15"/>
      <c r="K6" s="15"/>
      <c r="L6" s="15"/>
    </row>
    <row r="7" spans="1:12" x14ac:dyDescent="0.25">
      <c r="A7" s="18" t="s">
        <v>770</v>
      </c>
      <c r="B7" s="18">
        <v>107</v>
      </c>
      <c r="C7" s="18">
        <v>107</v>
      </c>
      <c r="I7" s="15"/>
      <c r="J7" s="15"/>
      <c r="K7" s="15"/>
      <c r="L7" s="15"/>
    </row>
    <row r="8" spans="1:12" x14ac:dyDescent="0.25">
      <c r="A8" s="18" t="s">
        <v>13</v>
      </c>
      <c r="B8" s="18">
        <v>152</v>
      </c>
      <c r="C8" s="18">
        <v>152</v>
      </c>
      <c r="I8" s="15"/>
      <c r="J8" s="15"/>
      <c r="K8" s="15"/>
      <c r="L8" s="15"/>
    </row>
    <row r="9" spans="1:12" x14ac:dyDescent="0.25">
      <c r="A9" s="18" t="s">
        <v>15</v>
      </c>
      <c r="B9" s="18">
        <v>130</v>
      </c>
      <c r="C9" s="18">
        <v>130</v>
      </c>
      <c r="I9" s="15"/>
      <c r="J9" s="15"/>
      <c r="K9" s="15"/>
      <c r="L9" s="15"/>
    </row>
    <row r="10" spans="1:12" x14ac:dyDescent="0.25">
      <c r="A10" s="18" t="s">
        <v>17</v>
      </c>
      <c r="B10" s="18">
        <v>524</v>
      </c>
      <c r="C10" s="18">
        <v>523</v>
      </c>
      <c r="I10" s="15"/>
      <c r="J10" s="15"/>
      <c r="K10" s="15"/>
      <c r="L10" s="15"/>
    </row>
    <row r="11" spans="1:12" x14ac:dyDescent="0.25">
      <c r="A11" s="18" t="s">
        <v>19</v>
      </c>
      <c r="B11" s="18">
        <v>1268</v>
      </c>
      <c r="C11" s="18">
        <v>1266</v>
      </c>
      <c r="I11" s="15"/>
      <c r="J11" s="15"/>
      <c r="K11" s="15"/>
      <c r="L11" s="15"/>
    </row>
    <row r="12" spans="1:12" x14ac:dyDescent="0.25">
      <c r="A12" s="18" t="s">
        <v>23</v>
      </c>
      <c r="B12" s="18">
        <v>2440</v>
      </c>
      <c r="C12" s="18">
        <v>2437</v>
      </c>
      <c r="I12" s="15"/>
      <c r="J12" s="15"/>
      <c r="K12" s="15"/>
      <c r="L12" s="15"/>
    </row>
    <row r="13" spans="1:12" x14ac:dyDescent="0.25">
      <c r="A13" s="18" t="s">
        <v>27</v>
      </c>
      <c r="B13" s="18">
        <v>315</v>
      </c>
      <c r="C13" s="18">
        <v>315</v>
      </c>
      <c r="I13" s="15"/>
      <c r="J13" s="15"/>
      <c r="K13" s="15"/>
      <c r="L13" s="15"/>
    </row>
    <row r="14" spans="1:12" x14ac:dyDescent="0.25">
      <c r="A14" s="18" t="s">
        <v>771</v>
      </c>
      <c r="B14" s="18">
        <v>161</v>
      </c>
      <c r="C14" s="18">
        <v>161</v>
      </c>
      <c r="I14" s="15"/>
      <c r="J14" s="15"/>
      <c r="K14" s="15"/>
      <c r="L14" s="15"/>
    </row>
    <row r="15" spans="1:12" x14ac:dyDescent="0.25">
      <c r="A15" s="18" t="s">
        <v>29</v>
      </c>
      <c r="B15" s="18">
        <v>307</v>
      </c>
      <c r="C15" s="18">
        <v>307</v>
      </c>
      <c r="I15" s="15"/>
      <c r="J15" s="15"/>
      <c r="K15" s="15"/>
      <c r="L15" s="15"/>
    </row>
    <row r="16" spans="1:12" x14ac:dyDescent="0.25">
      <c r="A16" s="18" t="s">
        <v>774</v>
      </c>
      <c r="B16" s="18">
        <v>366</v>
      </c>
      <c r="C16" s="18">
        <v>365</v>
      </c>
      <c r="I16" s="15"/>
      <c r="J16" s="15"/>
      <c r="K16" s="15"/>
      <c r="L16" s="15"/>
    </row>
    <row r="17" spans="1:12" x14ac:dyDescent="0.25">
      <c r="A17" s="18" t="s">
        <v>33</v>
      </c>
      <c r="B17" s="18">
        <v>403</v>
      </c>
      <c r="C17" s="18">
        <v>403</v>
      </c>
      <c r="I17" s="15"/>
      <c r="J17" s="15"/>
      <c r="K17" s="15"/>
      <c r="L17" s="15"/>
    </row>
    <row r="18" spans="1:12" x14ac:dyDescent="0.25">
      <c r="A18" s="18" t="s">
        <v>772</v>
      </c>
      <c r="B18" s="18">
        <v>168</v>
      </c>
      <c r="C18" s="18">
        <v>168</v>
      </c>
      <c r="I18" s="15"/>
      <c r="J18" s="15"/>
      <c r="K18" s="15"/>
      <c r="L18" s="15"/>
    </row>
    <row r="19" spans="1:12" x14ac:dyDescent="0.25">
      <c r="A19" s="18" t="s">
        <v>37</v>
      </c>
      <c r="B19" s="18">
        <v>118</v>
      </c>
      <c r="C19" s="18">
        <v>118</v>
      </c>
      <c r="I19" s="15"/>
      <c r="J19" s="15"/>
      <c r="K19" s="15"/>
      <c r="L19" s="15"/>
    </row>
    <row r="20" spans="1:12" x14ac:dyDescent="0.25">
      <c r="A20" s="18" t="s">
        <v>39</v>
      </c>
      <c r="B20" s="18">
        <v>190</v>
      </c>
      <c r="C20" s="18">
        <v>190</v>
      </c>
      <c r="I20" s="15"/>
      <c r="J20" s="15"/>
      <c r="K20" s="15"/>
      <c r="L20" s="15"/>
    </row>
    <row r="21" spans="1:12" x14ac:dyDescent="0.25">
      <c r="A21" s="18" t="s">
        <v>41</v>
      </c>
      <c r="B21" s="18">
        <v>140</v>
      </c>
      <c r="C21" s="18">
        <v>140</v>
      </c>
      <c r="I21" s="15"/>
      <c r="J21" s="15"/>
      <c r="K21" s="15"/>
      <c r="L21" s="15"/>
    </row>
    <row r="22" spans="1:12" x14ac:dyDescent="0.25">
      <c r="A22" s="18" t="s">
        <v>773</v>
      </c>
      <c r="B22" s="18">
        <v>118</v>
      </c>
      <c r="C22" s="18">
        <v>118</v>
      </c>
      <c r="I22" s="15"/>
      <c r="J22" s="15"/>
      <c r="K22" s="15"/>
      <c r="L22" s="15"/>
    </row>
    <row r="23" spans="1:12" x14ac:dyDescent="0.25">
      <c r="A23" s="18" t="s">
        <v>775</v>
      </c>
      <c r="B23" s="18">
        <v>183110</v>
      </c>
      <c r="C23" s="18">
        <v>182833</v>
      </c>
      <c r="I23" s="15"/>
      <c r="J23" s="15"/>
      <c r="K23" s="15"/>
      <c r="L23" s="15"/>
    </row>
    <row r="24" spans="1:12" x14ac:dyDescent="0.25">
      <c r="A24" s="18" t="s">
        <v>776</v>
      </c>
      <c r="B24" s="18">
        <v>1439</v>
      </c>
      <c r="C24" s="18">
        <v>1438</v>
      </c>
      <c r="I24" s="15"/>
      <c r="J24" s="15"/>
      <c r="K24" s="15"/>
      <c r="L24" s="15"/>
    </row>
    <row r="25" spans="1:12" x14ac:dyDescent="0.25">
      <c r="A25" s="18" t="s">
        <v>777</v>
      </c>
      <c r="B25" s="18">
        <v>19455</v>
      </c>
      <c r="C25" s="18">
        <v>19425</v>
      </c>
      <c r="I25" s="15"/>
      <c r="J25" s="15"/>
      <c r="K25" s="15"/>
      <c r="L25" s="15"/>
    </row>
    <row r="26" spans="1:12" x14ac:dyDescent="0.25">
      <c r="A26" s="18" t="s">
        <v>778</v>
      </c>
      <c r="B26" s="18">
        <v>10556</v>
      </c>
      <c r="C26" s="18">
        <v>10545</v>
      </c>
      <c r="I26" s="15"/>
      <c r="J26" s="15"/>
      <c r="K26" s="15"/>
      <c r="L26" s="15"/>
    </row>
    <row r="27" spans="1:12" ht="15.75" thickBot="1" x14ac:dyDescent="0.3">
      <c r="A27" s="72" t="s">
        <v>45</v>
      </c>
      <c r="B27" s="72">
        <v>800</v>
      </c>
      <c r="C27" s="72">
        <v>799</v>
      </c>
      <c r="I27" s="15"/>
      <c r="J27" s="15"/>
      <c r="K27" s="15"/>
      <c r="L27" s="15"/>
    </row>
    <row r="28" spans="1:12" x14ac:dyDescent="0.25">
      <c r="A28" s="71" t="s">
        <v>3</v>
      </c>
      <c r="B28" s="25">
        <f>SUM(B4:B27)</f>
        <v>223316</v>
      </c>
      <c r="C28" s="25">
        <f>SUM(C4:C27)</f>
        <v>222989</v>
      </c>
      <c r="I28" s="15"/>
      <c r="J28" s="15"/>
      <c r="K28" s="15"/>
      <c r="L28" s="15"/>
    </row>
    <row r="29" spans="1:12" x14ac:dyDescent="0.25">
      <c r="I29" s="15"/>
      <c r="J29" s="15"/>
      <c r="K29" s="15"/>
      <c r="L29" s="15"/>
    </row>
    <row r="30" spans="1:12" x14ac:dyDescent="0.25">
      <c r="I30" s="15"/>
      <c r="J30" s="15"/>
      <c r="K30" s="15"/>
      <c r="L30" s="15"/>
    </row>
    <row r="31" spans="1:12" x14ac:dyDescent="0.25">
      <c r="I31" s="15"/>
      <c r="J31" s="15"/>
      <c r="K31" s="15"/>
      <c r="L31" s="15"/>
    </row>
    <row r="32" spans="1:12" x14ac:dyDescent="0.25">
      <c r="I32" s="15"/>
      <c r="J32" s="15"/>
      <c r="K32" s="15"/>
      <c r="L32" s="15"/>
    </row>
    <row r="33" spans="9:12" x14ac:dyDescent="0.25">
      <c r="I33" s="15"/>
      <c r="J33" s="15"/>
      <c r="K33" s="15"/>
      <c r="L33" s="15"/>
    </row>
    <row r="34" spans="9:12" x14ac:dyDescent="0.25">
      <c r="I34" s="15"/>
      <c r="J34" s="15"/>
      <c r="K34" s="15"/>
      <c r="L34" s="15"/>
    </row>
    <row r="35" spans="9:12" x14ac:dyDescent="0.25">
      <c r="I35" s="15"/>
      <c r="J35" s="15"/>
      <c r="K35" s="15"/>
      <c r="L35" s="15"/>
    </row>
    <row r="36" spans="9:12" x14ac:dyDescent="0.25">
      <c r="I36" s="15"/>
      <c r="J36" s="15"/>
      <c r="K36" s="15"/>
      <c r="L36" s="15"/>
    </row>
    <row r="37" spans="9:12" x14ac:dyDescent="0.25">
      <c r="I37" s="15"/>
      <c r="J37" s="15"/>
      <c r="K37" s="15"/>
      <c r="L37" s="15"/>
    </row>
    <row r="38" spans="9:12" x14ac:dyDescent="0.25">
      <c r="I38" s="15"/>
      <c r="J38" s="15"/>
      <c r="K38" s="15"/>
      <c r="L38" s="15"/>
    </row>
  </sheetData>
  <mergeCells count="1">
    <mergeCell ref="A1:D2"/>
  </mergeCells>
  <pageMargins left="0.25" right="0.25"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2C22B-8E37-4688-A7A2-0A399E3282C8}">
  <dimension ref="A1:J325"/>
  <sheetViews>
    <sheetView workbookViewId="0">
      <selection activeCell="A316" sqref="A316:J316"/>
    </sheetView>
  </sheetViews>
  <sheetFormatPr defaultRowHeight="15" x14ac:dyDescent="0.25"/>
  <cols>
    <col min="1" max="1" width="34.5703125" customWidth="1"/>
    <col min="2" max="3" width="16.5703125" customWidth="1"/>
    <col min="4" max="4" width="20.85546875" customWidth="1"/>
    <col min="5" max="6" width="15.42578125" customWidth="1"/>
    <col min="7" max="7" width="17.140625" customWidth="1"/>
    <col min="8" max="10" width="15.42578125" customWidth="1"/>
  </cols>
  <sheetData>
    <row r="1" spans="1:10" ht="45.75" customHeight="1" x14ac:dyDescent="0.25">
      <c r="A1" s="81" t="s">
        <v>912</v>
      </c>
      <c r="B1" s="81"/>
      <c r="C1" s="81"/>
      <c r="D1" s="81"/>
      <c r="E1" s="81"/>
      <c r="F1" s="81"/>
      <c r="G1" s="81"/>
      <c r="H1" s="81"/>
      <c r="I1" s="81"/>
      <c r="J1" s="81"/>
    </row>
    <row r="2" spans="1:10" ht="47.25" x14ac:dyDescent="0.25">
      <c r="A2" s="64" t="s">
        <v>784</v>
      </c>
      <c r="B2" s="64" t="s">
        <v>883</v>
      </c>
      <c r="C2" s="64" t="s">
        <v>843</v>
      </c>
      <c r="D2" s="64" t="s">
        <v>793</v>
      </c>
      <c r="E2" s="64" t="s">
        <v>840</v>
      </c>
      <c r="F2" s="64" t="s">
        <v>884</v>
      </c>
      <c r="G2" s="64" t="s">
        <v>885</v>
      </c>
      <c r="H2" s="64" t="s">
        <v>886</v>
      </c>
      <c r="I2" s="64" t="s">
        <v>887</v>
      </c>
      <c r="J2" s="64" t="s">
        <v>888</v>
      </c>
    </row>
    <row r="3" spans="1:10" x14ac:dyDescent="0.25">
      <c r="A3" s="18" t="s">
        <v>201</v>
      </c>
      <c r="B3" s="18">
        <v>1</v>
      </c>
      <c r="C3" s="18">
        <v>7917076</v>
      </c>
      <c r="D3" s="18" t="s">
        <v>797</v>
      </c>
      <c r="E3" s="18">
        <v>-4.0899999999999999E-2</v>
      </c>
      <c r="F3" s="18">
        <v>-3.9300000000000002E-2</v>
      </c>
      <c r="G3" s="18">
        <v>-5.6599999999999998E-2</v>
      </c>
      <c r="H3" s="18">
        <v>0.38100000000000001</v>
      </c>
      <c r="I3" s="18">
        <v>4.2000000000000003E-2</v>
      </c>
      <c r="J3" s="18">
        <v>0.109</v>
      </c>
    </row>
    <row r="4" spans="1:10" x14ac:dyDescent="0.25">
      <c r="A4" s="18" t="s">
        <v>242</v>
      </c>
      <c r="B4" s="18">
        <v>1</v>
      </c>
      <c r="C4" s="18">
        <v>10566215</v>
      </c>
      <c r="D4" s="18" t="s">
        <v>795</v>
      </c>
      <c r="E4" s="18">
        <v>-5.8599999999999999E-2</v>
      </c>
      <c r="F4" s="18">
        <v>-4.07E-2</v>
      </c>
      <c r="G4" s="18">
        <v>-0.1109</v>
      </c>
      <c r="H4" s="18">
        <v>0.32100000000000001</v>
      </c>
      <c r="I4" s="18">
        <v>2.7E-2</v>
      </c>
      <c r="J4" s="18">
        <v>8.5000000000000006E-2</v>
      </c>
    </row>
    <row r="5" spans="1:10" x14ac:dyDescent="0.25">
      <c r="A5" s="18" t="s">
        <v>361</v>
      </c>
      <c r="B5" s="18">
        <v>1</v>
      </c>
      <c r="C5" s="18">
        <v>18807339</v>
      </c>
      <c r="D5" s="18" t="s">
        <v>799</v>
      </c>
      <c r="E5" s="18">
        <v>-5.6399999999999999E-2</v>
      </c>
      <c r="F5" s="18">
        <v>-6.4899999999999999E-2</v>
      </c>
      <c r="G5" s="18">
        <v>-2.4799999999999999E-2</v>
      </c>
      <c r="H5" s="18">
        <v>0.52300000000000002</v>
      </c>
      <c r="I5" s="18">
        <v>1.6E-2</v>
      </c>
      <c r="J5" s="18">
        <v>3.1E-2</v>
      </c>
    </row>
    <row r="6" spans="1:10" x14ac:dyDescent="0.25">
      <c r="A6" s="18" t="s">
        <v>353</v>
      </c>
      <c r="B6" s="18">
        <v>1</v>
      </c>
      <c r="C6" s="18">
        <v>41380440</v>
      </c>
      <c r="D6" s="18" t="s">
        <v>803</v>
      </c>
      <c r="E6" s="18">
        <v>4.2599999999999999E-2</v>
      </c>
      <c r="F6" s="18">
        <v>4.2299999999999997E-2</v>
      </c>
      <c r="G6" s="18">
        <v>3.95E-2</v>
      </c>
      <c r="H6" s="18">
        <v>0.65100000000000002</v>
      </c>
      <c r="I6" s="18">
        <v>2.1999999999999999E-2</v>
      </c>
      <c r="J6" s="18">
        <v>3.4000000000000002E-2</v>
      </c>
    </row>
    <row r="7" spans="1:10" x14ac:dyDescent="0.25">
      <c r="A7" s="18" t="s">
        <v>100</v>
      </c>
      <c r="B7" s="18">
        <v>1</v>
      </c>
      <c r="C7" s="18">
        <v>41389220</v>
      </c>
      <c r="D7" s="18" t="s">
        <v>799</v>
      </c>
      <c r="E7" s="18">
        <v>0.155</v>
      </c>
      <c r="F7" s="18">
        <v>0.13769999999999999</v>
      </c>
      <c r="G7" s="18">
        <v>0.14829999999999999</v>
      </c>
      <c r="H7" s="18">
        <v>1.4999999999999999E-2</v>
      </c>
      <c r="I7" s="18">
        <v>4.0000000000000001E-3</v>
      </c>
      <c r="J7" s="18">
        <v>0.26100000000000001</v>
      </c>
    </row>
    <row r="8" spans="1:10" x14ac:dyDescent="0.25">
      <c r="A8" s="18" t="s">
        <v>172</v>
      </c>
      <c r="B8" s="18">
        <v>1</v>
      </c>
      <c r="C8" s="18">
        <v>46670206</v>
      </c>
      <c r="D8" s="18" t="s">
        <v>807</v>
      </c>
      <c r="E8" s="18">
        <v>4.4699999999999997E-2</v>
      </c>
      <c r="F8" s="18">
        <v>5.9499999999999997E-2</v>
      </c>
      <c r="G8" s="18">
        <v>2.1600000000000001E-2</v>
      </c>
      <c r="H8" s="18">
        <v>0.28499999999999998</v>
      </c>
      <c r="I8" s="18">
        <v>3.6999999999999998E-2</v>
      </c>
      <c r="J8" s="18">
        <v>0.128</v>
      </c>
    </row>
    <row r="9" spans="1:10" x14ac:dyDescent="0.25">
      <c r="A9" s="18" t="s">
        <v>184</v>
      </c>
      <c r="B9" s="18">
        <v>1</v>
      </c>
      <c r="C9" s="18">
        <v>51467096</v>
      </c>
      <c r="D9" s="18" t="s">
        <v>808</v>
      </c>
      <c r="E9" s="18">
        <v>3.7400000000000003E-2</v>
      </c>
      <c r="F9" s="18">
        <v>4.2599999999999999E-2</v>
      </c>
      <c r="G9" s="18">
        <v>3.8E-3</v>
      </c>
      <c r="H9" s="18">
        <v>0.48099999999999998</v>
      </c>
      <c r="I9" s="18">
        <v>5.6000000000000001E-2</v>
      </c>
      <c r="J9" s="18">
        <v>0.11700000000000001</v>
      </c>
    </row>
    <row r="10" spans="1:10" x14ac:dyDescent="0.25">
      <c r="A10" s="18" t="s">
        <v>164</v>
      </c>
      <c r="B10" s="18">
        <v>1</v>
      </c>
      <c r="C10" s="18">
        <v>88156923</v>
      </c>
      <c r="D10" s="18" t="s">
        <v>797</v>
      </c>
      <c r="E10" s="18">
        <v>4.9399999999999999E-2</v>
      </c>
      <c r="F10" s="18">
        <v>5.8000000000000003E-2</v>
      </c>
      <c r="G10" s="18">
        <v>1.83E-2</v>
      </c>
      <c r="H10" s="18">
        <v>0.14599999999999999</v>
      </c>
      <c r="I10" s="18">
        <v>0.02</v>
      </c>
      <c r="J10" s="18">
        <v>0.13400000000000001</v>
      </c>
    </row>
    <row r="11" spans="1:10" x14ac:dyDescent="0.25">
      <c r="A11" s="18" t="s">
        <v>202</v>
      </c>
      <c r="B11" s="18">
        <v>1</v>
      </c>
      <c r="C11" s="18">
        <v>88428199</v>
      </c>
      <c r="D11" s="18" t="s">
        <v>809</v>
      </c>
      <c r="E11" s="18">
        <v>-3.8699999999999998E-2</v>
      </c>
      <c r="F11" s="18">
        <v>-3.85E-2</v>
      </c>
      <c r="G11" s="18">
        <v>-4.7E-2</v>
      </c>
      <c r="H11" s="18">
        <v>0.247</v>
      </c>
      <c r="I11" s="18">
        <v>2.7E-2</v>
      </c>
      <c r="J11" s="18">
        <v>0.109</v>
      </c>
    </row>
    <row r="12" spans="1:10" x14ac:dyDescent="0.25">
      <c r="A12" s="18" t="s">
        <v>267</v>
      </c>
      <c r="B12" s="18">
        <v>1</v>
      </c>
      <c r="C12" s="18">
        <v>100880328</v>
      </c>
      <c r="D12" s="18" t="s">
        <v>794</v>
      </c>
      <c r="E12" s="18">
        <v>3.73E-2</v>
      </c>
      <c r="F12" s="18">
        <v>3.5499999999999997E-2</v>
      </c>
      <c r="G12" s="18">
        <v>1.6E-2</v>
      </c>
      <c r="H12" s="18">
        <v>0.40699999999999997</v>
      </c>
      <c r="I12" s="18">
        <v>2.9000000000000001E-2</v>
      </c>
      <c r="J12" s="18">
        <v>7.0999999999999994E-2</v>
      </c>
    </row>
    <row r="13" spans="1:10" x14ac:dyDescent="0.25">
      <c r="A13" s="18" t="s">
        <v>376</v>
      </c>
      <c r="B13" s="18">
        <v>1</v>
      </c>
      <c r="C13" s="18">
        <v>110198129</v>
      </c>
      <c r="D13" s="18" t="s">
        <v>796</v>
      </c>
      <c r="E13" s="18">
        <v>4.58E-2</v>
      </c>
      <c r="F13" s="18">
        <v>5.45E-2</v>
      </c>
      <c r="G13" s="18">
        <v>2.6599999999999999E-2</v>
      </c>
      <c r="H13" s="18">
        <v>0.78</v>
      </c>
      <c r="I13" s="18">
        <v>1.4999999999999999E-2</v>
      </c>
      <c r="J13" s="18">
        <v>0.02</v>
      </c>
    </row>
    <row r="14" spans="1:10" x14ac:dyDescent="0.25">
      <c r="A14" s="18" t="s">
        <v>183</v>
      </c>
      <c r="B14" s="18">
        <v>1</v>
      </c>
      <c r="C14" s="18">
        <v>114445880</v>
      </c>
      <c r="D14" s="18" t="s">
        <v>797</v>
      </c>
      <c r="E14" s="18">
        <v>6.2100000000000002E-2</v>
      </c>
      <c r="F14" s="18">
        <v>6.4199999999999993E-2</v>
      </c>
      <c r="G14" s="18">
        <v>5.79E-2</v>
      </c>
      <c r="H14" s="18">
        <v>0.16600000000000001</v>
      </c>
      <c r="I14" s="18">
        <v>0.02</v>
      </c>
      <c r="J14" s="18">
        <v>0.11700000000000001</v>
      </c>
    </row>
    <row r="15" spans="1:10" x14ac:dyDescent="0.25">
      <c r="A15" s="18" t="s">
        <v>177</v>
      </c>
      <c r="B15" s="18">
        <v>1</v>
      </c>
      <c r="C15" s="18">
        <v>118141492</v>
      </c>
      <c r="D15" s="18" t="s">
        <v>798</v>
      </c>
      <c r="E15" s="18">
        <v>4.5199999999999997E-2</v>
      </c>
      <c r="F15" s="18">
        <v>4.1700000000000001E-2</v>
      </c>
      <c r="G15" s="18">
        <v>5.5100000000000003E-2</v>
      </c>
      <c r="H15" s="18">
        <v>0.26900000000000002</v>
      </c>
      <c r="I15" s="18">
        <v>3.3000000000000002E-2</v>
      </c>
      <c r="J15" s="18">
        <v>0.122</v>
      </c>
    </row>
    <row r="16" spans="1:10" x14ac:dyDescent="0.25">
      <c r="A16" s="18" t="s">
        <v>336</v>
      </c>
      <c r="B16" s="18">
        <v>1</v>
      </c>
      <c r="C16" s="18">
        <v>120257110</v>
      </c>
      <c r="D16" s="18" t="s">
        <v>799</v>
      </c>
      <c r="E16" s="18">
        <v>3.85E-2</v>
      </c>
      <c r="F16" s="18">
        <v>4.2999999999999997E-2</v>
      </c>
      <c r="G16" s="18">
        <v>2.2599999999999999E-2</v>
      </c>
      <c r="H16" s="18">
        <v>0.53100000000000003</v>
      </c>
      <c r="I16" s="18">
        <v>2.3E-2</v>
      </c>
      <c r="J16" s="18">
        <v>4.3999999999999997E-2</v>
      </c>
    </row>
    <row r="17" spans="1:10" x14ac:dyDescent="0.25">
      <c r="A17" s="18" t="s">
        <v>271</v>
      </c>
      <c r="B17" s="18">
        <v>1</v>
      </c>
      <c r="C17" s="18">
        <v>121280613</v>
      </c>
      <c r="D17" s="18" t="s">
        <v>795</v>
      </c>
      <c r="E17" s="18">
        <v>8.8099999999999998E-2</v>
      </c>
      <c r="F17" s="18">
        <v>0.1052</v>
      </c>
      <c r="G17" s="18">
        <v>2.0899999999999998E-2</v>
      </c>
      <c r="H17" s="18">
        <v>0.40699999999999997</v>
      </c>
      <c r="I17" s="18">
        <v>2.8000000000000001E-2</v>
      </c>
      <c r="J17" s="18">
        <v>6.9000000000000006E-2</v>
      </c>
    </row>
    <row r="18" spans="1:10" x14ac:dyDescent="0.25">
      <c r="A18" s="18" t="s">
        <v>91</v>
      </c>
      <c r="B18" s="18">
        <v>1</v>
      </c>
      <c r="C18" s="18">
        <v>121287994</v>
      </c>
      <c r="D18" s="18" t="s">
        <v>795</v>
      </c>
      <c r="E18" s="18">
        <v>-6.7299999999999999E-2</v>
      </c>
      <c r="F18" s="18">
        <v>-8.14E-2</v>
      </c>
      <c r="G18" s="18">
        <v>-1.14E-2</v>
      </c>
      <c r="H18" s="18">
        <v>0.113</v>
      </c>
      <c r="I18" s="18">
        <v>3.5999999999999997E-2</v>
      </c>
      <c r="J18" s="18">
        <v>0.31900000000000001</v>
      </c>
    </row>
    <row r="19" spans="1:10" x14ac:dyDescent="0.25">
      <c r="A19" s="18" t="s">
        <v>261</v>
      </c>
      <c r="B19" s="18">
        <v>1</v>
      </c>
      <c r="C19" s="18">
        <v>145604302</v>
      </c>
      <c r="D19" s="18" t="s">
        <v>800</v>
      </c>
      <c r="E19" s="18">
        <v>-3.9899999999999998E-2</v>
      </c>
      <c r="F19" s="18">
        <v>-4.6899999999999997E-2</v>
      </c>
      <c r="G19" s="18">
        <v>-1.26E-2</v>
      </c>
      <c r="H19" s="18">
        <v>0.34399999999999997</v>
      </c>
      <c r="I19" s="18">
        <v>2.5999999999999999E-2</v>
      </c>
      <c r="J19" s="18">
        <v>7.4999999999999997E-2</v>
      </c>
    </row>
    <row r="20" spans="1:10" x14ac:dyDescent="0.25">
      <c r="A20" s="18" t="s">
        <v>231</v>
      </c>
      <c r="B20" s="18">
        <v>1</v>
      </c>
      <c r="C20" s="18">
        <v>149906413</v>
      </c>
      <c r="D20" s="18" t="s">
        <v>799</v>
      </c>
      <c r="E20" s="18">
        <v>5.4800000000000001E-2</v>
      </c>
      <c r="F20" s="18">
        <v>6.25E-2</v>
      </c>
      <c r="G20" s="18">
        <v>3.8800000000000001E-2</v>
      </c>
      <c r="H20" s="18">
        <v>0.39600000000000002</v>
      </c>
      <c r="I20" s="18">
        <v>3.5999999999999997E-2</v>
      </c>
      <c r="J20" s="18">
        <v>9.0999999999999998E-2</v>
      </c>
    </row>
    <row r="21" spans="1:10" x14ac:dyDescent="0.25">
      <c r="A21" s="18" t="s">
        <v>160</v>
      </c>
      <c r="B21" s="18">
        <v>1</v>
      </c>
      <c r="C21" s="18">
        <v>155556971</v>
      </c>
      <c r="D21" s="18" t="s">
        <v>797</v>
      </c>
      <c r="E21" s="18">
        <v>4.99E-2</v>
      </c>
      <c r="F21" s="18">
        <v>6.0600000000000001E-2</v>
      </c>
      <c r="G21" s="18">
        <v>2.63E-2</v>
      </c>
      <c r="H21" s="18">
        <v>0.224</v>
      </c>
      <c r="I21" s="18">
        <v>0.03</v>
      </c>
      <c r="J21" s="18">
        <v>0.13600000000000001</v>
      </c>
    </row>
    <row r="22" spans="1:10" x14ac:dyDescent="0.25">
      <c r="A22" s="18" t="s">
        <v>123</v>
      </c>
      <c r="B22" s="18">
        <v>1</v>
      </c>
      <c r="C22" s="18">
        <v>168171052</v>
      </c>
      <c r="D22" s="18" t="s">
        <v>801</v>
      </c>
      <c r="E22" s="18">
        <v>-6.8000000000000005E-2</v>
      </c>
      <c r="F22" s="18">
        <v>-7.7399999999999997E-2</v>
      </c>
      <c r="G22" s="18">
        <v>-7.1800000000000003E-2</v>
      </c>
      <c r="H22" s="18">
        <v>0.112</v>
      </c>
      <c r="I22" s="18">
        <v>2.1000000000000001E-2</v>
      </c>
      <c r="J22" s="18">
        <v>0.187</v>
      </c>
    </row>
    <row r="23" spans="1:10" x14ac:dyDescent="0.25">
      <c r="A23" s="18" t="s">
        <v>253</v>
      </c>
      <c r="B23" s="18">
        <v>1</v>
      </c>
      <c r="C23" s="18">
        <v>172328767</v>
      </c>
      <c r="D23" s="18" t="s">
        <v>802</v>
      </c>
      <c r="E23" s="18">
        <v>-4.3499999999999997E-2</v>
      </c>
      <c r="F23" s="18">
        <v>-4.1700000000000001E-2</v>
      </c>
      <c r="G23" s="18">
        <v>-6.5500000000000003E-2</v>
      </c>
      <c r="H23" s="18">
        <v>0.32400000000000001</v>
      </c>
      <c r="I23" s="18">
        <v>2.5000000000000001E-2</v>
      </c>
      <c r="J23" s="18">
        <v>7.9000000000000001E-2</v>
      </c>
    </row>
    <row r="24" spans="1:10" x14ac:dyDescent="0.25">
      <c r="A24" s="18" t="s">
        <v>93</v>
      </c>
      <c r="B24" s="18">
        <v>1</v>
      </c>
      <c r="C24" s="18">
        <v>201437832</v>
      </c>
      <c r="D24" s="18" t="s">
        <v>803</v>
      </c>
      <c r="E24" s="18">
        <v>9.1700000000000004E-2</v>
      </c>
      <c r="F24" s="18">
        <v>8.1500000000000003E-2</v>
      </c>
      <c r="G24" s="18">
        <v>7.1400000000000005E-2</v>
      </c>
      <c r="H24" s="18">
        <v>5.5E-2</v>
      </c>
      <c r="I24" s="18">
        <v>1.7000000000000001E-2</v>
      </c>
      <c r="J24" s="18">
        <v>0.311</v>
      </c>
    </row>
    <row r="25" spans="1:10" x14ac:dyDescent="0.25">
      <c r="A25" s="18" t="s">
        <v>269</v>
      </c>
      <c r="B25" s="18">
        <v>1</v>
      </c>
      <c r="C25" s="18">
        <v>202184600</v>
      </c>
      <c r="D25" s="18" t="s">
        <v>803</v>
      </c>
      <c r="E25" s="18">
        <v>-6.4999999999999997E-3</v>
      </c>
      <c r="F25" s="18">
        <v>1.3299999999999999E-2</v>
      </c>
      <c r="G25" s="18">
        <v>-8.2199999999999995E-2</v>
      </c>
      <c r="H25" s="18">
        <v>0.39700000000000002</v>
      </c>
      <c r="I25" s="18">
        <v>2.7E-2</v>
      </c>
      <c r="J25" s="18">
        <v>6.9000000000000006E-2</v>
      </c>
    </row>
    <row r="26" spans="1:10" x14ac:dyDescent="0.25">
      <c r="A26" s="18" t="s">
        <v>197</v>
      </c>
      <c r="B26" s="18">
        <v>1</v>
      </c>
      <c r="C26" s="18">
        <v>203770448</v>
      </c>
      <c r="D26" s="18" t="s">
        <v>804</v>
      </c>
      <c r="E26" s="18">
        <v>4.9799999999999997E-2</v>
      </c>
      <c r="F26" s="18">
        <v>4.7199999999999999E-2</v>
      </c>
      <c r="G26" s="18">
        <v>3.32E-2</v>
      </c>
      <c r="H26" s="18">
        <v>0.26700000000000002</v>
      </c>
      <c r="I26" s="18">
        <v>0.03</v>
      </c>
      <c r="J26" s="18">
        <v>0.111</v>
      </c>
    </row>
    <row r="27" spans="1:10" x14ac:dyDescent="0.25">
      <c r="A27" s="18" t="s">
        <v>296</v>
      </c>
      <c r="B27" s="18">
        <v>1</v>
      </c>
      <c r="C27" s="18">
        <v>204502514</v>
      </c>
      <c r="D27" s="18" t="s">
        <v>805</v>
      </c>
      <c r="E27" s="18">
        <v>-3.2099999999999997E-2</v>
      </c>
      <c r="F27" s="18">
        <v>-2.3999999999999998E-3</v>
      </c>
      <c r="G27" s="18">
        <v>-0.13450000000000001</v>
      </c>
      <c r="H27" s="18">
        <v>0.80600000000000005</v>
      </c>
      <c r="I27" s="18">
        <v>4.5999999999999999E-2</v>
      </c>
      <c r="J27" s="18">
        <v>5.7000000000000002E-2</v>
      </c>
    </row>
    <row r="28" spans="1:10" x14ac:dyDescent="0.25">
      <c r="A28" s="18" t="s">
        <v>232</v>
      </c>
      <c r="B28" s="18">
        <v>1</v>
      </c>
      <c r="C28" s="18">
        <v>208076291</v>
      </c>
      <c r="D28" s="18" t="s">
        <v>797</v>
      </c>
      <c r="E28" s="18">
        <v>-3.6600000000000001E-2</v>
      </c>
      <c r="F28" s="18">
        <v>-3.1300000000000001E-2</v>
      </c>
      <c r="G28" s="18">
        <v>-2.7799999999999998E-2</v>
      </c>
      <c r="H28" s="18">
        <v>0.32600000000000001</v>
      </c>
      <c r="I28" s="18">
        <v>0.03</v>
      </c>
      <c r="J28" s="18">
        <v>9.0999999999999998E-2</v>
      </c>
    </row>
    <row r="29" spans="1:10" x14ac:dyDescent="0.25">
      <c r="A29" s="18" t="s">
        <v>305</v>
      </c>
      <c r="B29" s="18">
        <v>1</v>
      </c>
      <c r="C29" s="18">
        <v>217053815</v>
      </c>
      <c r="D29" s="18" t="s">
        <v>806</v>
      </c>
      <c r="E29" s="18">
        <v>4.1700000000000001E-2</v>
      </c>
      <c r="F29" s="18">
        <v>4.0899999999999999E-2</v>
      </c>
      <c r="G29" s="18">
        <v>4.7199999999999999E-2</v>
      </c>
      <c r="H29" s="18">
        <v>0.32300000000000001</v>
      </c>
      <c r="I29" s="18">
        <v>1.7999999999999999E-2</v>
      </c>
      <c r="J29" s="18">
        <v>5.6000000000000001E-2</v>
      </c>
    </row>
    <row r="30" spans="1:10" x14ac:dyDescent="0.25">
      <c r="A30" s="18" t="s">
        <v>203</v>
      </c>
      <c r="B30" s="18">
        <v>1</v>
      </c>
      <c r="C30" s="18">
        <v>217220574</v>
      </c>
      <c r="D30" s="18" t="s">
        <v>797</v>
      </c>
      <c r="E30" s="18">
        <v>-4.3999999999999997E-2</v>
      </c>
      <c r="F30" s="18">
        <v>-4.5900000000000003E-2</v>
      </c>
      <c r="G30" s="18">
        <v>2.8999999999999998E-3</v>
      </c>
      <c r="H30" s="18">
        <v>0.20899999999999999</v>
      </c>
      <c r="I30" s="18">
        <v>2.1999999999999999E-2</v>
      </c>
      <c r="J30" s="18">
        <v>0.106</v>
      </c>
    </row>
    <row r="31" spans="1:10" x14ac:dyDescent="0.25">
      <c r="A31" s="18" t="s">
        <v>174</v>
      </c>
      <c r="B31" s="18">
        <v>1</v>
      </c>
      <c r="C31" s="18">
        <v>220671050</v>
      </c>
      <c r="D31" s="18" t="s">
        <v>803</v>
      </c>
      <c r="E31" s="18">
        <v>4.1799999999999997E-2</v>
      </c>
      <c r="F31" s="18">
        <v>4.82E-2</v>
      </c>
      <c r="G31" s="18">
        <v>1.5299999999999999E-2</v>
      </c>
      <c r="H31" s="18">
        <v>0.24099999999999999</v>
      </c>
      <c r="I31" s="18">
        <v>0.03</v>
      </c>
      <c r="J31" s="18">
        <v>0.126</v>
      </c>
    </row>
    <row r="32" spans="1:10" x14ac:dyDescent="0.25">
      <c r="A32" s="18" t="s">
        <v>97</v>
      </c>
      <c r="B32" s="18">
        <v>1</v>
      </c>
      <c r="C32" s="18">
        <v>242034263</v>
      </c>
      <c r="D32" s="18" t="s">
        <v>795</v>
      </c>
      <c r="E32" s="18">
        <v>0.14280000000000001</v>
      </c>
      <c r="F32" s="18">
        <v>0.15190000000000001</v>
      </c>
      <c r="G32" s="18">
        <v>0.14130000000000001</v>
      </c>
      <c r="H32" s="18">
        <v>0.03</v>
      </c>
      <c r="I32" s="18">
        <v>8.0000000000000002E-3</v>
      </c>
      <c r="J32" s="18">
        <v>0.27200000000000002</v>
      </c>
    </row>
    <row r="33" spans="1:10" x14ac:dyDescent="0.25">
      <c r="A33" s="18" t="s">
        <v>138</v>
      </c>
      <c r="B33" s="18">
        <v>2</v>
      </c>
      <c r="C33" s="18">
        <v>10138983</v>
      </c>
      <c r="D33" s="18" t="s">
        <v>799</v>
      </c>
      <c r="E33" s="18">
        <v>6.0299999999999999E-2</v>
      </c>
      <c r="F33" s="18">
        <v>5.96E-2</v>
      </c>
      <c r="G33" s="18">
        <v>4.58E-2</v>
      </c>
      <c r="H33" s="18">
        <v>0.112</v>
      </c>
      <c r="I33" s="18">
        <v>1.9E-2</v>
      </c>
      <c r="J33" s="18">
        <v>0.17299999999999999</v>
      </c>
    </row>
    <row r="34" spans="1:10" x14ac:dyDescent="0.25">
      <c r="A34" s="18" t="s">
        <v>266</v>
      </c>
      <c r="B34" s="18">
        <v>2</v>
      </c>
      <c r="C34" s="18">
        <v>19315675</v>
      </c>
      <c r="D34" s="18" t="s">
        <v>804</v>
      </c>
      <c r="E34" s="18">
        <v>-3.3099999999999997E-2</v>
      </c>
      <c r="F34" s="18">
        <v>-2.29E-2</v>
      </c>
      <c r="G34" s="18">
        <v>-5.7000000000000002E-2</v>
      </c>
      <c r="H34" s="18">
        <v>0.54700000000000004</v>
      </c>
      <c r="I34" s="18">
        <v>3.9E-2</v>
      </c>
      <c r="J34" s="18">
        <v>7.0999999999999994E-2</v>
      </c>
    </row>
    <row r="35" spans="1:10" x14ac:dyDescent="0.25">
      <c r="A35" s="18" t="s">
        <v>289</v>
      </c>
      <c r="B35" s="18">
        <v>2</v>
      </c>
      <c r="C35" s="18">
        <v>25129473</v>
      </c>
      <c r="D35" s="18" t="s">
        <v>795</v>
      </c>
      <c r="E35" s="18">
        <v>-4.2700000000000002E-2</v>
      </c>
      <c r="F35" s="18">
        <v>-3.6499999999999998E-2</v>
      </c>
      <c r="G35" s="18">
        <v>-6.7000000000000004E-2</v>
      </c>
      <c r="H35" s="18">
        <v>0.40300000000000002</v>
      </c>
      <c r="I35" s="18">
        <v>2.4E-2</v>
      </c>
      <c r="J35" s="18">
        <v>0.06</v>
      </c>
    </row>
    <row r="36" spans="1:10" x14ac:dyDescent="0.25">
      <c r="A36" s="18" t="s">
        <v>145</v>
      </c>
      <c r="B36" s="18">
        <v>2</v>
      </c>
      <c r="C36" s="18">
        <v>29179452</v>
      </c>
      <c r="D36" s="18" t="s">
        <v>813</v>
      </c>
      <c r="E36" s="18">
        <v>-6.6E-3</v>
      </c>
      <c r="F36" s="18">
        <v>2.07E-2</v>
      </c>
      <c r="G36" s="18">
        <v>-0.10059999999999999</v>
      </c>
      <c r="H36" s="18">
        <v>0.23</v>
      </c>
      <c r="I36" s="18">
        <v>3.5000000000000003E-2</v>
      </c>
      <c r="J36" s="18">
        <v>0.15</v>
      </c>
    </row>
    <row r="37" spans="1:10" x14ac:dyDescent="0.25">
      <c r="A37" s="18" t="s">
        <v>194</v>
      </c>
      <c r="B37" s="18">
        <v>2</v>
      </c>
      <c r="C37" s="18">
        <v>29615233</v>
      </c>
      <c r="D37" s="18" t="s">
        <v>799</v>
      </c>
      <c r="E37" s="18">
        <v>-4.2700000000000002E-2</v>
      </c>
      <c r="F37" s="18">
        <v>-4.8899999999999999E-2</v>
      </c>
      <c r="G37" s="18">
        <v>-3.7100000000000001E-2</v>
      </c>
      <c r="H37" s="18">
        <v>0.27400000000000002</v>
      </c>
      <c r="I37" s="18">
        <v>3.1E-2</v>
      </c>
      <c r="J37" s="18">
        <v>0.114</v>
      </c>
    </row>
    <row r="38" spans="1:10" x14ac:dyDescent="0.25">
      <c r="A38" s="18" t="s">
        <v>371</v>
      </c>
      <c r="B38" s="18">
        <v>2</v>
      </c>
      <c r="C38" s="18">
        <v>39699510</v>
      </c>
      <c r="D38" s="18" t="s">
        <v>800</v>
      </c>
      <c r="E38" s="18">
        <v>-4.02E-2</v>
      </c>
      <c r="F38" s="18">
        <v>-3.3599999999999998E-2</v>
      </c>
      <c r="G38" s="18">
        <v>-5.3800000000000001E-2</v>
      </c>
      <c r="H38" s="18">
        <v>0.47399999999999998</v>
      </c>
      <c r="I38" s="18">
        <v>1.0999999999999999E-2</v>
      </c>
      <c r="J38" s="18">
        <v>2.1999999999999999E-2</v>
      </c>
    </row>
    <row r="39" spans="1:10" x14ac:dyDescent="0.25">
      <c r="A39" s="18" t="s">
        <v>124</v>
      </c>
      <c r="B39" s="18">
        <v>2</v>
      </c>
      <c r="C39" s="18">
        <v>70172587</v>
      </c>
      <c r="D39" s="18" t="s">
        <v>797</v>
      </c>
      <c r="E39" s="18">
        <v>-4.1200000000000001E-2</v>
      </c>
      <c r="F39" s="18">
        <v>-3.3399999999999999E-2</v>
      </c>
      <c r="G39" s="18">
        <v>-3.61E-2</v>
      </c>
      <c r="H39" s="18">
        <v>0.27700000000000002</v>
      </c>
      <c r="I39" s="18">
        <v>5.1999999999999998E-2</v>
      </c>
      <c r="J39" s="18">
        <v>0.187</v>
      </c>
    </row>
    <row r="40" spans="1:10" x14ac:dyDescent="0.25">
      <c r="A40" s="18" t="s">
        <v>303</v>
      </c>
      <c r="B40" s="18">
        <v>2</v>
      </c>
      <c r="C40" s="18">
        <v>88358825</v>
      </c>
      <c r="D40" s="18" t="s">
        <v>813</v>
      </c>
      <c r="E40" s="18">
        <v>4.7300000000000002E-2</v>
      </c>
      <c r="F40" s="18">
        <v>4.4299999999999999E-2</v>
      </c>
      <c r="G40" s="18">
        <v>5.0500000000000003E-2</v>
      </c>
      <c r="H40" s="18">
        <v>0.318</v>
      </c>
      <c r="I40" s="18">
        <v>1.7999999999999999E-2</v>
      </c>
      <c r="J40" s="18">
        <v>5.6000000000000001E-2</v>
      </c>
    </row>
    <row r="41" spans="1:10" x14ac:dyDescent="0.25">
      <c r="A41" s="18" t="s">
        <v>274</v>
      </c>
      <c r="B41" s="18">
        <v>2</v>
      </c>
      <c r="C41" s="18">
        <v>121058254</v>
      </c>
      <c r="D41" s="18" t="s">
        <v>795</v>
      </c>
      <c r="E41" s="18">
        <v>-3.3399999999999999E-2</v>
      </c>
      <c r="F41" s="18">
        <v>-2.3199999999999998E-2</v>
      </c>
      <c r="G41" s="18">
        <v>-6.8199999999999997E-2</v>
      </c>
      <c r="H41" s="18">
        <v>0.70699999999999996</v>
      </c>
      <c r="I41" s="18">
        <v>4.8000000000000001E-2</v>
      </c>
      <c r="J41" s="18">
        <v>6.7000000000000004E-2</v>
      </c>
    </row>
    <row r="42" spans="1:10" x14ac:dyDescent="0.25">
      <c r="A42" s="18" t="s">
        <v>167</v>
      </c>
      <c r="B42" s="18">
        <v>2</v>
      </c>
      <c r="C42" s="18">
        <v>121089731</v>
      </c>
      <c r="D42" s="18" t="s">
        <v>799</v>
      </c>
      <c r="E42" s="18">
        <v>-4.2700000000000002E-2</v>
      </c>
      <c r="F42" s="18">
        <v>-2.9000000000000001E-2</v>
      </c>
      <c r="G42" s="18">
        <v>-0.1027</v>
      </c>
      <c r="H42" s="18">
        <v>0.19400000000000001</v>
      </c>
      <c r="I42" s="18">
        <v>2.5999999999999999E-2</v>
      </c>
      <c r="J42" s="18">
        <v>0.13200000000000001</v>
      </c>
    </row>
    <row r="43" spans="1:10" x14ac:dyDescent="0.25">
      <c r="A43" s="18" t="s">
        <v>234</v>
      </c>
      <c r="B43" s="18">
        <v>2</v>
      </c>
      <c r="C43" s="18">
        <v>121159205</v>
      </c>
      <c r="D43" s="18" t="s">
        <v>797</v>
      </c>
      <c r="E43" s="18">
        <v>-4.3999999999999997E-2</v>
      </c>
      <c r="F43" s="18">
        <v>-5.0700000000000002E-2</v>
      </c>
      <c r="G43" s="18">
        <v>-1.6199999999999999E-2</v>
      </c>
      <c r="H43" s="18">
        <v>0.33800000000000002</v>
      </c>
      <c r="I43" s="18">
        <v>3.1E-2</v>
      </c>
      <c r="J43" s="18">
        <v>9.0999999999999998E-2</v>
      </c>
    </row>
    <row r="44" spans="1:10" x14ac:dyDescent="0.25">
      <c r="A44" s="18" t="s">
        <v>373</v>
      </c>
      <c r="B44" s="18">
        <v>2</v>
      </c>
      <c r="C44" s="18">
        <v>121246568</v>
      </c>
      <c r="D44" s="18" t="s">
        <v>799</v>
      </c>
      <c r="E44" s="18">
        <v>9.9199999999999997E-2</v>
      </c>
      <c r="F44" s="18">
        <v>9.1999999999999998E-2</v>
      </c>
      <c r="G44" s="18">
        <v>0.11119999999999999</v>
      </c>
      <c r="H44" s="18">
        <v>0.89300000000000002</v>
      </c>
      <c r="I44" s="18">
        <v>1.9E-2</v>
      </c>
      <c r="J44" s="18">
        <v>2.1999999999999999E-2</v>
      </c>
    </row>
    <row r="45" spans="1:10" x14ac:dyDescent="0.25">
      <c r="A45" s="18" t="s">
        <v>239</v>
      </c>
      <c r="B45" s="18">
        <v>2</v>
      </c>
      <c r="C45" s="18">
        <v>172974566</v>
      </c>
      <c r="D45" s="18" t="s">
        <v>810</v>
      </c>
      <c r="E45" s="18">
        <v>-4.7300000000000002E-2</v>
      </c>
      <c r="F45" s="18">
        <v>-6.1100000000000002E-2</v>
      </c>
      <c r="G45" s="18">
        <v>-6.1000000000000004E-3</v>
      </c>
      <c r="H45" s="18">
        <v>0.46200000000000002</v>
      </c>
      <c r="I45" s="18">
        <v>0.04</v>
      </c>
      <c r="J45" s="18">
        <v>8.6999999999999994E-2</v>
      </c>
    </row>
    <row r="46" spans="1:10" x14ac:dyDescent="0.25">
      <c r="A46" s="18" t="s">
        <v>366</v>
      </c>
      <c r="B46" s="18">
        <v>2</v>
      </c>
      <c r="C46" s="18">
        <v>174212910</v>
      </c>
      <c r="D46" s="18" t="s">
        <v>795</v>
      </c>
      <c r="E46" s="18">
        <v>5.9299999999999999E-2</v>
      </c>
      <c r="F46" s="18">
        <v>6.2100000000000002E-2</v>
      </c>
      <c r="G46" s="18">
        <v>1.7500000000000002E-2</v>
      </c>
      <c r="H46" s="18">
        <v>0.85199999999999998</v>
      </c>
      <c r="I46" s="18">
        <v>2.1999999999999999E-2</v>
      </c>
      <c r="J46" s="18">
        <v>2.5999999999999999E-2</v>
      </c>
    </row>
    <row r="47" spans="1:10" x14ac:dyDescent="0.25">
      <c r="A47" s="18" t="s">
        <v>377</v>
      </c>
      <c r="B47" s="18">
        <v>2</v>
      </c>
      <c r="C47" s="18">
        <v>192381934</v>
      </c>
      <c r="D47" s="18" t="s">
        <v>803</v>
      </c>
      <c r="E47" s="18">
        <v>3.1600000000000003E-2</v>
      </c>
      <c r="F47" s="18">
        <v>1.7999999999999999E-2</v>
      </c>
      <c r="G47" s="18">
        <v>0.1012</v>
      </c>
      <c r="H47" s="18">
        <v>0.86399999999999999</v>
      </c>
      <c r="I47" s="18">
        <v>1.6E-2</v>
      </c>
      <c r="J47" s="18">
        <v>1.9E-2</v>
      </c>
    </row>
    <row r="48" spans="1:10" x14ac:dyDescent="0.25">
      <c r="A48" s="18" t="s">
        <v>347</v>
      </c>
      <c r="B48" s="18">
        <v>2</v>
      </c>
      <c r="C48" s="18">
        <v>202204741</v>
      </c>
      <c r="D48" s="18" t="s">
        <v>799</v>
      </c>
      <c r="E48" s="18">
        <v>-4.9200000000000001E-2</v>
      </c>
      <c r="F48" s="18">
        <v>-5.0500000000000003E-2</v>
      </c>
      <c r="G48" s="18">
        <v>-5.2600000000000001E-2</v>
      </c>
      <c r="H48" s="18">
        <v>0.70799999999999996</v>
      </c>
      <c r="I48" s="18">
        <v>2.8000000000000001E-2</v>
      </c>
      <c r="J48" s="18">
        <v>0.04</v>
      </c>
    </row>
    <row r="49" spans="1:10" x14ac:dyDescent="0.25">
      <c r="A49" s="18" t="s">
        <v>322</v>
      </c>
      <c r="B49" s="18">
        <v>2</v>
      </c>
      <c r="C49" s="18">
        <v>217920769</v>
      </c>
      <c r="D49" s="18" t="s">
        <v>811</v>
      </c>
      <c r="E49" s="18">
        <v>-0.1318</v>
      </c>
      <c r="F49" s="18">
        <v>-0.1532</v>
      </c>
      <c r="G49" s="18">
        <v>-5.8900000000000001E-2</v>
      </c>
      <c r="H49" s="18">
        <v>0.49099999999999999</v>
      </c>
      <c r="I49" s="18">
        <v>2.4E-2</v>
      </c>
      <c r="J49" s="18">
        <v>0.05</v>
      </c>
    </row>
    <row r="50" spans="1:10" x14ac:dyDescent="0.25">
      <c r="A50" s="18" t="s">
        <v>121</v>
      </c>
      <c r="B50" s="18">
        <v>2</v>
      </c>
      <c r="C50" s="18">
        <v>217955896</v>
      </c>
      <c r="D50" s="18" t="s">
        <v>812</v>
      </c>
      <c r="E50" s="18">
        <v>-0.2016</v>
      </c>
      <c r="F50" s="18">
        <v>-0.23619999999999999</v>
      </c>
      <c r="G50" s="18">
        <v>-5.5800000000000002E-2</v>
      </c>
      <c r="H50" s="18">
        <v>3.7999999999999999E-2</v>
      </c>
      <c r="I50" s="18">
        <v>7.0000000000000001E-3</v>
      </c>
      <c r="J50" s="18">
        <v>0.193</v>
      </c>
    </row>
    <row r="51" spans="1:10" x14ac:dyDescent="0.25">
      <c r="A51" s="18" t="s">
        <v>370</v>
      </c>
      <c r="B51" s="18">
        <v>2</v>
      </c>
      <c r="C51" s="18">
        <v>218292158</v>
      </c>
      <c r="D51" s="18" t="s">
        <v>810</v>
      </c>
      <c r="E51" s="18">
        <v>-7.5700000000000003E-2</v>
      </c>
      <c r="F51" s="18">
        <v>-8.1299999999999997E-2</v>
      </c>
      <c r="G51" s="18">
        <v>-5.9900000000000002E-2</v>
      </c>
      <c r="H51" s="18">
        <v>0.72799999999999998</v>
      </c>
      <c r="I51" s="18">
        <v>1.7000000000000001E-2</v>
      </c>
      <c r="J51" s="18">
        <v>2.3E-2</v>
      </c>
    </row>
    <row r="52" spans="1:10" x14ac:dyDescent="0.25">
      <c r="A52" s="18" t="s">
        <v>214</v>
      </c>
      <c r="B52" s="18">
        <v>2</v>
      </c>
      <c r="C52" s="18">
        <v>218714845</v>
      </c>
      <c r="D52" s="18" t="s">
        <v>797</v>
      </c>
      <c r="E52" s="18">
        <v>-4.3099999999999999E-2</v>
      </c>
      <c r="F52" s="18">
        <v>-4.6300000000000001E-2</v>
      </c>
      <c r="G52" s="18">
        <v>-1.84E-2</v>
      </c>
      <c r="H52" s="18">
        <v>0.373</v>
      </c>
      <c r="I52" s="18">
        <v>3.7999999999999999E-2</v>
      </c>
      <c r="J52" s="18">
        <v>0.10199999999999999</v>
      </c>
    </row>
    <row r="53" spans="1:10" x14ac:dyDescent="0.25">
      <c r="A53" s="18" t="s">
        <v>380</v>
      </c>
      <c r="B53" s="18">
        <v>2</v>
      </c>
      <c r="C53" s="18">
        <v>241388857</v>
      </c>
      <c r="D53" s="18" t="s">
        <v>809</v>
      </c>
      <c r="E53" s="18">
        <v>-0.1232</v>
      </c>
      <c r="F53" s="18">
        <v>-0.13350000000000001</v>
      </c>
      <c r="G53" s="18">
        <v>-0.17269999999999999</v>
      </c>
      <c r="H53" s="18">
        <v>0.97799999999999998</v>
      </c>
      <c r="I53" s="18">
        <v>6.0000000000000001E-3</v>
      </c>
      <c r="J53" s="18">
        <v>6.0000000000000001E-3</v>
      </c>
    </row>
    <row r="54" spans="1:10" x14ac:dyDescent="0.25">
      <c r="A54" s="18" t="s">
        <v>129</v>
      </c>
      <c r="B54" s="18">
        <v>3</v>
      </c>
      <c r="C54" s="18">
        <v>4742251</v>
      </c>
      <c r="D54" s="18" t="s">
        <v>795</v>
      </c>
      <c r="E54" s="18">
        <v>6.1600000000000002E-2</v>
      </c>
      <c r="F54" s="18">
        <v>6.0900000000000003E-2</v>
      </c>
      <c r="G54" s="18">
        <v>4.2200000000000001E-2</v>
      </c>
      <c r="H54" s="18">
        <v>0.35899999999999999</v>
      </c>
      <c r="I54" s="18">
        <v>6.5000000000000002E-2</v>
      </c>
      <c r="J54" s="18">
        <v>0.18</v>
      </c>
    </row>
    <row r="55" spans="1:10" x14ac:dyDescent="0.25">
      <c r="A55" s="18" t="s">
        <v>346</v>
      </c>
      <c r="B55" s="18">
        <v>3</v>
      </c>
      <c r="C55" s="18">
        <v>27353716</v>
      </c>
      <c r="D55" s="18" t="s">
        <v>809</v>
      </c>
      <c r="E55" s="18">
        <v>7.4800000000000005E-2</v>
      </c>
      <c r="F55" s="18">
        <v>8.2199999999999995E-2</v>
      </c>
      <c r="G55" s="18">
        <v>3.1E-2</v>
      </c>
      <c r="H55" s="18">
        <v>0.53100000000000003</v>
      </c>
      <c r="I55" s="18">
        <v>2.1000000000000001E-2</v>
      </c>
      <c r="J55" s="18">
        <v>0.04</v>
      </c>
    </row>
    <row r="56" spans="1:10" x14ac:dyDescent="0.25">
      <c r="A56" s="18" t="s">
        <v>144</v>
      </c>
      <c r="B56" s="18">
        <v>3</v>
      </c>
      <c r="C56" s="18">
        <v>27388664</v>
      </c>
      <c r="D56" s="18" t="s">
        <v>810</v>
      </c>
      <c r="E56" s="18">
        <v>5.0200000000000002E-2</v>
      </c>
      <c r="F56" s="18">
        <v>5.3900000000000003E-2</v>
      </c>
      <c r="G56" s="18">
        <v>2.9700000000000001E-2</v>
      </c>
      <c r="H56" s="18">
        <v>0.28000000000000003</v>
      </c>
      <c r="I56" s="18">
        <v>4.4999999999999998E-2</v>
      </c>
      <c r="J56" s="18">
        <v>0.16</v>
      </c>
    </row>
    <row r="57" spans="1:10" x14ac:dyDescent="0.25">
      <c r="A57" s="18" t="s">
        <v>84</v>
      </c>
      <c r="B57" s="18">
        <v>3</v>
      </c>
      <c r="C57" s="18">
        <v>29294845</v>
      </c>
      <c r="D57" s="18" t="s">
        <v>803</v>
      </c>
      <c r="E57" s="18">
        <v>-0.12809999999999999</v>
      </c>
      <c r="F57" s="18">
        <v>-0.1221</v>
      </c>
      <c r="G57" s="18">
        <v>-0.29880000000000001</v>
      </c>
      <c r="H57" s="18">
        <v>1.2999999999999999E-2</v>
      </c>
      <c r="I57" s="18">
        <v>5.0000000000000001E-3</v>
      </c>
      <c r="J57" s="18">
        <v>0.38900000000000001</v>
      </c>
    </row>
    <row r="58" spans="1:10" x14ac:dyDescent="0.25">
      <c r="A58" s="18" t="s">
        <v>170</v>
      </c>
      <c r="B58" s="18">
        <v>3</v>
      </c>
      <c r="C58" s="18">
        <v>30684907</v>
      </c>
      <c r="D58" s="18" t="s">
        <v>803</v>
      </c>
      <c r="E58" s="18">
        <v>5.9200000000000003E-2</v>
      </c>
      <c r="F58" s="18">
        <v>6.5699999999999995E-2</v>
      </c>
      <c r="G58" s="18">
        <v>1.7000000000000001E-2</v>
      </c>
      <c r="H58" s="18">
        <v>0.30599999999999999</v>
      </c>
      <c r="I58" s="18">
        <v>3.9E-2</v>
      </c>
      <c r="J58" s="18">
        <v>0.129</v>
      </c>
    </row>
    <row r="59" spans="1:10" x14ac:dyDescent="0.25">
      <c r="A59" s="18" t="s">
        <v>126</v>
      </c>
      <c r="B59" s="18">
        <v>3</v>
      </c>
      <c r="C59" s="18">
        <v>46888198</v>
      </c>
      <c r="D59" s="18" t="s">
        <v>799</v>
      </c>
      <c r="E59" s="18">
        <v>-8.0600000000000005E-2</v>
      </c>
      <c r="F59" s="18">
        <v>-8.4199999999999997E-2</v>
      </c>
      <c r="G59" s="18">
        <v>-7.1599999999999997E-2</v>
      </c>
      <c r="H59" s="18">
        <v>0.10199999999999999</v>
      </c>
      <c r="I59" s="18">
        <v>1.9E-2</v>
      </c>
      <c r="J59" s="18">
        <v>0.187</v>
      </c>
    </row>
    <row r="60" spans="1:10" x14ac:dyDescent="0.25">
      <c r="A60" s="18" t="s">
        <v>153</v>
      </c>
      <c r="B60" s="18">
        <v>3</v>
      </c>
      <c r="C60" s="18">
        <v>49709912</v>
      </c>
      <c r="D60" s="18" t="s">
        <v>800</v>
      </c>
      <c r="E60" s="18">
        <v>-3.6700000000000003E-2</v>
      </c>
      <c r="F60" s="18">
        <v>-3.5499999999999997E-2</v>
      </c>
      <c r="G60" s="18">
        <v>-7.2099999999999997E-2</v>
      </c>
      <c r="H60" s="18">
        <v>0.29699999999999999</v>
      </c>
      <c r="I60" s="18">
        <v>4.2999999999999997E-2</v>
      </c>
      <c r="J60" s="18">
        <v>0.14399999999999999</v>
      </c>
    </row>
    <row r="61" spans="1:10" x14ac:dyDescent="0.25">
      <c r="A61" s="18" t="s">
        <v>86</v>
      </c>
      <c r="B61" s="18">
        <v>3</v>
      </c>
      <c r="C61" s="18">
        <v>55970777</v>
      </c>
      <c r="D61" s="18" t="s">
        <v>815</v>
      </c>
      <c r="E61" s="18">
        <v>-0.1195</v>
      </c>
      <c r="F61" s="18">
        <v>-0.124</v>
      </c>
      <c r="G61" s="18">
        <v>-5.8599999999999999E-2</v>
      </c>
      <c r="H61" s="18">
        <v>2.5999999999999999E-2</v>
      </c>
      <c r="I61" s="18">
        <v>0.01</v>
      </c>
      <c r="J61" s="18">
        <v>0.37</v>
      </c>
    </row>
    <row r="62" spans="1:10" x14ac:dyDescent="0.25">
      <c r="A62" s="18" t="s">
        <v>306</v>
      </c>
      <c r="B62" s="18">
        <v>3</v>
      </c>
      <c r="C62" s="18">
        <v>59373745</v>
      </c>
      <c r="D62" s="18" t="s">
        <v>803</v>
      </c>
      <c r="E62" s="18">
        <v>-3.9399999999999998E-2</v>
      </c>
      <c r="F62" s="18">
        <v>-4.3900000000000002E-2</v>
      </c>
      <c r="G62" s="18">
        <v>-3.9800000000000002E-2</v>
      </c>
      <c r="H62" s="18">
        <v>0.42199999999999999</v>
      </c>
      <c r="I62" s="18">
        <v>2.4E-2</v>
      </c>
      <c r="J62" s="18">
        <v>5.6000000000000001E-2</v>
      </c>
    </row>
    <row r="63" spans="1:10" x14ac:dyDescent="0.25">
      <c r="A63" s="18" t="s">
        <v>788</v>
      </c>
      <c r="B63" s="18">
        <v>3</v>
      </c>
      <c r="C63" s="18">
        <v>63887449</v>
      </c>
      <c r="D63" s="18" t="s">
        <v>816</v>
      </c>
      <c r="E63" s="18">
        <v>6.4799999999999996E-2</v>
      </c>
      <c r="F63" s="18">
        <v>6.2700000000000006E-2</v>
      </c>
      <c r="G63" s="18">
        <v>4.2999999999999997E-2</v>
      </c>
      <c r="H63" s="18">
        <v>0.12</v>
      </c>
      <c r="I63" s="18">
        <v>2.7E-2</v>
      </c>
      <c r="J63" s="18">
        <v>0.22500000000000001</v>
      </c>
    </row>
    <row r="64" spans="1:10" x14ac:dyDescent="0.25">
      <c r="A64" s="18" t="s">
        <v>297</v>
      </c>
      <c r="B64" s="18">
        <v>3</v>
      </c>
      <c r="C64" s="18">
        <v>71620370</v>
      </c>
      <c r="D64" s="18" t="s">
        <v>806</v>
      </c>
      <c r="E64" s="18">
        <v>-3.7400000000000003E-2</v>
      </c>
      <c r="F64" s="18">
        <v>-3.4500000000000003E-2</v>
      </c>
      <c r="G64" s="18">
        <v>-3.7900000000000003E-2</v>
      </c>
      <c r="H64" s="18">
        <v>0.63200000000000001</v>
      </c>
      <c r="I64" s="18">
        <v>3.5999999999999997E-2</v>
      </c>
      <c r="J64" s="18">
        <v>5.7000000000000002E-2</v>
      </c>
    </row>
    <row r="65" spans="1:10" x14ac:dyDescent="0.25">
      <c r="A65" s="18" t="s">
        <v>112</v>
      </c>
      <c r="B65" s="18">
        <v>3</v>
      </c>
      <c r="C65" s="18">
        <v>87037543</v>
      </c>
      <c r="D65" s="18" t="s">
        <v>795</v>
      </c>
      <c r="E65" s="18">
        <v>-7.2300000000000003E-2</v>
      </c>
      <c r="F65" s="18">
        <v>-7.2599999999999998E-2</v>
      </c>
      <c r="G65" s="18">
        <v>-5.3100000000000001E-2</v>
      </c>
      <c r="H65" s="18">
        <v>8.6999999999999994E-2</v>
      </c>
      <c r="I65" s="18">
        <v>1.9E-2</v>
      </c>
      <c r="J65" s="18">
        <v>0.216</v>
      </c>
    </row>
    <row r="66" spans="1:10" x14ac:dyDescent="0.25">
      <c r="A66" s="18" t="s">
        <v>300</v>
      </c>
      <c r="B66" s="18">
        <v>3</v>
      </c>
      <c r="C66" s="18">
        <v>99403877</v>
      </c>
      <c r="D66" s="18" t="s">
        <v>797</v>
      </c>
      <c r="E66" s="18">
        <v>-3.7600000000000001E-2</v>
      </c>
      <c r="F66" s="18">
        <v>-3.78E-2</v>
      </c>
      <c r="G66" s="18">
        <v>-2.7900000000000001E-2</v>
      </c>
      <c r="H66" s="18">
        <v>0.48299999999999998</v>
      </c>
      <c r="I66" s="18">
        <v>2.7E-2</v>
      </c>
      <c r="J66" s="18">
        <v>5.7000000000000002E-2</v>
      </c>
    </row>
    <row r="67" spans="1:10" x14ac:dyDescent="0.25">
      <c r="A67" s="18" t="s">
        <v>155</v>
      </c>
      <c r="B67" s="18">
        <v>3</v>
      </c>
      <c r="C67" s="18">
        <v>141112859</v>
      </c>
      <c r="D67" s="18" t="s">
        <v>814</v>
      </c>
      <c r="E67" s="18">
        <v>5.5100000000000003E-2</v>
      </c>
      <c r="F67" s="18">
        <v>6.0699999999999997E-2</v>
      </c>
      <c r="G67" s="18">
        <v>2.8199999999999999E-2</v>
      </c>
      <c r="H67" s="18">
        <v>0.38900000000000001</v>
      </c>
      <c r="I67" s="18">
        <v>5.5E-2</v>
      </c>
      <c r="J67" s="18">
        <v>0.14000000000000001</v>
      </c>
    </row>
    <row r="68" spans="1:10" x14ac:dyDescent="0.25">
      <c r="A68" s="18" t="s">
        <v>168</v>
      </c>
      <c r="B68" s="18">
        <v>3</v>
      </c>
      <c r="C68" s="18">
        <v>172285237</v>
      </c>
      <c r="D68" s="18" t="s">
        <v>797</v>
      </c>
      <c r="E68" s="18">
        <v>4.2200000000000001E-2</v>
      </c>
      <c r="F68" s="18">
        <v>5.0099999999999999E-2</v>
      </c>
      <c r="G68" s="18">
        <v>-1.3299999999999999E-2</v>
      </c>
      <c r="H68" s="18">
        <v>0.21299999999999999</v>
      </c>
      <c r="I68" s="18">
        <v>2.8000000000000001E-2</v>
      </c>
      <c r="J68" s="18">
        <v>0.13100000000000001</v>
      </c>
    </row>
    <row r="69" spans="1:10" x14ac:dyDescent="0.25">
      <c r="A69" s="18" t="s">
        <v>215</v>
      </c>
      <c r="B69" s="18">
        <v>3</v>
      </c>
      <c r="C69" s="18">
        <v>189774456</v>
      </c>
      <c r="D69" s="18" t="s">
        <v>803</v>
      </c>
      <c r="E69" s="18">
        <v>-4.7800000000000002E-2</v>
      </c>
      <c r="F69" s="18">
        <v>-4.6899999999999997E-2</v>
      </c>
      <c r="G69" s="18">
        <v>-4.4900000000000002E-2</v>
      </c>
      <c r="H69" s="18">
        <v>0.216</v>
      </c>
      <c r="I69" s="18">
        <v>2.1999999999999999E-2</v>
      </c>
      <c r="J69" s="18">
        <v>0.10199999999999999</v>
      </c>
    </row>
    <row r="70" spans="1:10" x14ac:dyDescent="0.25">
      <c r="A70" s="18" t="s">
        <v>89</v>
      </c>
      <c r="B70" s="18">
        <v>4</v>
      </c>
      <c r="C70" s="18">
        <v>38784633</v>
      </c>
      <c r="D70" s="18" t="s">
        <v>811</v>
      </c>
      <c r="E70" s="18">
        <v>4.8899999999999999E-2</v>
      </c>
      <c r="F70" s="18">
        <v>4.9500000000000002E-2</v>
      </c>
      <c r="G70" s="18">
        <v>4.9700000000000001E-2</v>
      </c>
      <c r="H70" s="18">
        <v>0.26</v>
      </c>
      <c r="I70" s="18">
        <v>8.7999999999999995E-2</v>
      </c>
      <c r="J70" s="18">
        <v>0.33900000000000002</v>
      </c>
    </row>
    <row r="71" spans="1:10" x14ac:dyDescent="0.25">
      <c r="A71" s="18" t="s">
        <v>785</v>
      </c>
      <c r="B71" s="18">
        <v>4</v>
      </c>
      <c r="C71" s="18">
        <v>84370124</v>
      </c>
      <c r="D71" s="18" t="s">
        <v>819</v>
      </c>
      <c r="E71" s="18">
        <v>-4.6399999999999997E-2</v>
      </c>
      <c r="F71" s="18">
        <v>-4.3799999999999999E-2</v>
      </c>
      <c r="G71" s="18">
        <v>-4.8899999999999999E-2</v>
      </c>
      <c r="H71" s="18">
        <v>0.53300000000000003</v>
      </c>
      <c r="I71" s="18">
        <v>2.9000000000000001E-2</v>
      </c>
      <c r="J71" s="18">
        <v>5.3999999999999999E-2</v>
      </c>
    </row>
    <row r="72" spans="1:10" x14ac:dyDescent="0.25">
      <c r="A72" s="18" t="s">
        <v>280</v>
      </c>
      <c r="B72" s="18">
        <v>4</v>
      </c>
      <c r="C72" s="18">
        <v>89240476</v>
      </c>
      <c r="D72" s="18" t="s">
        <v>797</v>
      </c>
      <c r="E72" s="18">
        <v>3.5200000000000002E-2</v>
      </c>
      <c r="F72" s="18">
        <v>3.9199999999999999E-2</v>
      </c>
      <c r="G72" s="18">
        <v>2.6100000000000002E-2</v>
      </c>
      <c r="H72" s="18">
        <v>0.44600000000000001</v>
      </c>
      <c r="I72" s="18">
        <v>2.9000000000000001E-2</v>
      </c>
      <c r="J72" s="18">
        <v>6.4000000000000001E-2</v>
      </c>
    </row>
    <row r="73" spans="1:10" x14ac:dyDescent="0.25">
      <c r="A73" s="18" t="s">
        <v>325</v>
      </c>
      <c r="B73" s="18">
        <v>4</v>
      </c>
      <c r="C73" s="18">
        <v>92594859</v>
      </c>
      <c r="D73" s="18" t="s">
        <v>820</v>
      </c>
      <c r="E73" s="18">
        <v>-4.07E-2</v>
      </c>
      <c r="F73" s="18">
        <v>-3.7699999999999997E-2</v>
      </c>
      <c r="G73" s="18">
        <v>-3.5900000000000001E-2</v>
      </c>
      <c r="H73" s="18">
        <v>0.44500000000000001</v>
      </c>
      <c r="I73" s="18">
        <v>2.1999999999999999E-2</v>
      </c>
      <c r="J73" s="18">
        <v>4.9000000000000002E-2</v>
      </c>
    </row>
    <row r="74" spans="1:10" x14ac:dyDescent="0.25">
      <c r="A74" s="18" t="s">
        <v>146</v>
      </c>
      <c r="B74" s="18">
        <v>4</v>
      </c>
      <c r="C74" s="18">
        <v>106069013</v>
      </c>
      <c r="D74" s="18" t="s">
        <v>811</v>
      </c>
      <c r="E74" s="18">
        <v>4.7100000000000003E-2</v>
      </c>
      <c r="F74" s="18">
        <v>5.9400000000000001E-2</v>
      </c>
      <c r="G74" s="18">
        <v>9.7000000000000003E-3</v>
      </c>
      <c r="H74" s="18">
        <v>0.23799999999999999</v>
      </c>
      <c r="I74" s="18">
        <v>3.5000000000000003E-2</v>
      </c>
      <c r="J74" s="18">
        <v>0.14899999999999999</v>
      </c>
    </row>
    <row r="75" spans="1:10" x14ac:dyDescent="0.25">
      <c r="A75" s="18" t="s">
        <v>786</v>
      </c>
      <c r="B75" s="18">
        <v>4</v>
      </c>
      <c r="C75" s="18">
        <v>126752992</v>
      </c>
      <c r="D75" s="18" t="s">
        <v>817</v>
      </c>
      <c r="E75" s="18">
        <v>-3.7699999999999997E-2</v>
      </c>
      <c r="F75" s="18">
        <v>-3.61E-2</v>
      </c>
      <c r="G75" s="18">
        <v>-6.3799999999999996E-2</v>
      </c>
      <c r="H75" s="18">
        <v>0.51900000000000002</v>
      </c>
      <c r="I75" s="18">
        <v>2.5999999999999999E-2</v>
      </c>
      <c r="J75" s="18">
        <v>5.0999999999999997E-2</v>
      </c>
    </row>
    <row r="76" spans="1:10" x14ac:dyDescent="0.25">
      <c r="A76" s="18" t="s">
        <v>136</v>
      </c>
      <c r="B76" s="18">
        <v>4</v>
      </c>
      <c r="C76" s="18">
        <v>143467195</v>
      </c>
      <c r="D76" s="18" t="s">
        <v>803</v>
      </c>
      <c r="E76" s="18">
        <v>-5.6899999999999999E-2</v>
      </c>
      <c r="F76" s="18">
        <v>-6.13E-2</v>
      </c>
      <c r="G76" s="18">
        <v>-5.9400000000000001E-2</v>
      </c>
      <c r="H76" s="18">
        <v>0.11</v>
      </c>
      <c r="I76" s="18">
        <v>1.9E-2</v>
      </c>
      <c r="J76" s="18">
        <v>0.17399999999999999</v>
      </c>
    </row>
    <row r="77" spans="1:10" x14ac:dyDescent="0.25">
      <c r="A77" s="18" t="s">
        <v>335</v>
      </c>
      <c r="B77" s="18">
        <v>4</v>
      </c>
      <c r="C77" s="18">
        <v>151218296</v>
      </c>
      <c r="D77" s="18" t="s">
        <v>818</v>
      </c>
      <c r="E77" s="18">
        <v>3.8800000000000001E-2</v>
      </c>
      <c r="F77" s="18">
        <v>3.0700000000000002E-2</v>
      </c>
      <c r="G77" s="18">
        <v>5.57E-2</v>
      </c>
      <c r="H77" s="18">
        <v>0.65500000000000003</v>
      </c>
      <c r="I77" s="18">
        <v>2.9000000000000001E-2</v>
      </c>
      <c r="J77" s="18">
        <v>4.3999999999999997E-2</v>
      </c>
    </row>
    <row r="78" spans="1:10" x14ac:dyDescent="0.25">
      <c r="A78" s="18" t="s">
        <v>150</v>
      </c>
      <c r="B78" s="18">
        <v>4</v>
      </c>
      <c r="C78" s="18">
        <v>175842495</v>
      </c>
      <c r="D78" s="18" t="s">
        <v>797</v>
      </c>
      <c r="E78" s="18">
        <v>-8.9800000000000005E-2</v>
      </c>
      <c r="F78" s="18">
        <v>-0.1162</v>
      </c>
      <c r="G78" s="18">
        <v>1.9900000000000001E-2</v>
      </c>
      <c r="H78" s="18">
        <v>0.113</v>
      </c>
      <c r="I78" s="18">
        <v>1.6E-2</v>
      </c>
      <c r="J78" s="18">
        <v>0.14499999999999999</v>
      </c>
    </row>
    <row r="79" spans="1:10" x14ac:dyDescent="0.25">
      <c r="A79" s="18" t="s">
        <v>228</v>
      </c>
      <c r="B79" s="18">
        <v>4</v>
      </c>
      <c r="C79" s="18">
        <v>175847436</v>
      </c>
      <c r="D79" s="18" t="s">
        <v>809</v>
      </c>
      <c r="E79" s="18">
        <v>3.4799999999999998E-2</v>
      </c>
      <c r="F79" s="18">
        <v>5.3699999999999998E-2</v>
      </c>
      <c r="G79" s="18">
        <v>-9.9000000000000008E-3</v>
      </c>
      <c r="H79" s="18">
        <v>0.33600000000000002</v>
      </c>
      <c r="I79" s="18">
        <v>3.1E-2</v>
      </c>
      <c r="J79" s="18">
        <v>9.2999999999999999E-2</v>
      </c>
    </row>
    <row r="80" spans="1:10" x14ac:dyDescent="0.25">
      <c r="A80" s="18" t="s">
        <v>787</v>
      </c>
      <c r="B80" s="18">
        <v>4</v>
      </c>
      <c r="C80" s="18">
        <v>187503758</v>
      </c>
      <c r="D80" s="18" t="s">
        <v>794</v>
      </c>
      <c r="E80" s="18">
        <v>3.5700000000000003E-2</v>
      </c>
      <c r="F80" s="18">
        <v>3.5200000000000002E-2</v>
      </c>
      <c r="G80" s="18">
        <v>1.9400000000000001E-2</v>
      </c>
      <c r="H80" s="18">
        <v>0.44600000000000001</v>
      </c>
      <c r="I80" s="18">
        <v>2.3E-2</v>
      </c>
      <c r="J80" s="18">
        <v>5.1999999999999998E-2</v>
      </c>
    </row>
    <row r="81" spans="1:10" x14ac:dyDescent="0.25">
      <c r="A81" s="18" t="s">
        <v>94</v>
      </c>
      <c r="B81" s="18">
        <v>5</v>
      </c>
      <c r="C81" s="18">
        <v>345109</v>
      </c>
      <c r="D81" s="18" t="s">
        <v>799</v>
      </c>
      <c r="E81" s="18">
        <v>8.4000000000000005E-2</v>
      </c>
      <c r="F81" s="18">
        <v>8.5599999999999996E-2</v>
      </c>
      <c r="G81" s="18">
        <v>6.8099999999999994E-2</v>
      </c>
      <c r="H81" s="18">
        <v>5.0999999999999997E-2</v>
      </c>
      <c r="I81" s="18">
        <v>1.4E-2</v>
      </c>
      <c r="J81" s="18">
        <v>0.28000000000000003</v>
      </c>
    </row>
    <row r="82" spans="1:10" x14ac:dyDescent="0.25">
      <c r="A82" s="18" t="s">
        <v>247</v>
      </c>
      <c r="B82" s="18">
        <v>5</v>
      </c>
      <c r="C82" s="18">
        <v>1279790</v>
      </c>
      <c r="D82" s="18" t="s">
        <v>803</v>
      </c>
      <c r="E82" s="18">
        <v>6.1699999999999998E-2</v>
      </c>
      <c r="F82" s="18">
        <v>3.2500000000000001E-2</v>
      </c>
      <c r="G82" s="18">
        <v>0.1502</v>
      </c>
      <c r="H82" s="18">
        <v>0.26600000000000001</v>
      </c>
      <c r="I82" s="18">
        <v>2.1999999999999999E-2</v>
      </c>
      <c r="J82" s="18">
        <v>8.3000000000000004E-2</v>
      </c>
    </row>
    <row r="83" spans="1:10" x14ac:dyDescent="0.25">
      <c r="A83" s="18" t="s">
        <v>225</v>
      </c>
      <c r="B83" s="18">
        <v>5</v>
      </c>
      <c r="C83" s="18">
        <v>1296255</v>
      </c>
      <c r="D83" s="18" t="s">
        <v>821</v>
      </c>
      <c r="E83" s="18">
        <v>-5.4899999999999997E-2</v>
      </c>
      <c r="F83" s="18">
        <v>-4.1700000000000001E-2</v>
      </c>
      <c r="G83" s="18">
        <v>-0.1056</v>
      </c>
      <c r="H83" s="18">
        <v>0.30099999999999999</v>
      </c>
      <c r="I83" s="18">
        <v>2.9000000000000001E-2</v>
      </c>
      <c r="J83" s="18">
        <v>9.5000000000000001E-2</v>
      </c>
    </row>
    <row r="84" spans="1:10" x14ac:dyDescent="0.25">
      <c r="A84" s="18" t="s">
        <v>81</v>
      </c>
      <c r="B84" s="18">
        <v>5</v>
      </c>
      <c r="C84" s="18">
        <v>1353077</v>
      </c>
      <c r="D84" s="18" t="s">
        <v>799</v>
      </c>
      <c r="E84" s="18">
        <v>0.1552</v>
      </c>
      <c r="F84" s="18">
        <v>0.15720000000000001</v>
      </c>
      <c r="G84" s="18">
        <v>0.12139999999999999</v>
      </c>
      <c r="H84" s="18">
        <v>8.0000000000000002E-3</v>
      </c>
      <c r="I84" s="18">
        <v>5.0000000000000001E-3</v>
      </c>
      <c r="J84" s="18">
        <v>0.53600000000000003</v>
      </c>
    </row>
    <row r="85" spans="1:10" x14ac:dyDescent="0.25">
      <c r="A85" s="18" t="s">
        <v>339</v>
      </c>
      <c r="B85" s="18">
        <v>5</v>
      </c>
      <c r="C85" s="18">
        <v>2777029</v>
      </c>
      <c r="D85" s="18" t="s">
        <v>797</v>
      </c>
      <c r="E85" s="18">
        <v>3.9100000000000003E-2</v>
      </c>
      <c r="F85" s="18">
        <v>4.1000000000000002E-2</v>
      </c>
      <c r="G85" s="18">
        <v>2.3099999999999999E-2</v>
      </c>
      <c r="H85" s="18">
        <v>0.41199999999999998</v>
      </c>
      <c r="I85" s="18">
        <v>1.7999999999999999E-2</v>
      </c>
      <c r="J85" s="18">
        <v>4.3999999999999997E-2</v>
      </c>
    </row>
    <row r="86" spans="1:10" x14ac:dyDescent="0.25">
      <c r="A86" s="18" t="s">
        <v>301</v>
      </c>
      <c r="B86" s="18">
        <v>5</v>
      </c>
      <c r="C86" s="18">
        <v>16231194</v>
      </c>
      <c r="D86" s="18" t="s">
        <v>813</v>
      </c>
      <c r="E86" s="18">
        <v>-4.2599999999999999E-2</v>
      </c>
      <c r="F86" s="18">
        <v>-4.58E-2</v>
      </c>
      <c r="G86" s="18">
        <v>-4.0399999999999998E-2</v>
      </c>
      <c r="H86" s="18">
        <v>0.56000000000000005</v>
      </c>
      <c r="I86" s="18">
        <v>3.2000000000000001E-2</v>
      </c>
      <c r="J86" s="18">
        <v>5.7000000000000002E-2</v>
      </c>
    </row>
    <row r="87" spans="1:10" x14ac:dyDescent="0.25">
      <c r="A87" s="18" t="s">
        <v>272</v>
      </c>
      <c r="B87" s="18">
        <v>5</v>
      </c>
      <c r="C87" s="18">
        <v>32579616</v>
      </c>
      <c r="D87" s="18" t="s">
        <v>822</v>
      </c>
      <c r="E87" s="18">
        <v>3.6299999999999999E-2</v>
      </c>
      <c r="F87" s="18">
        <v>3.9399999999999998E-2</v>
      </c>
      <c r="G87" s="18">
        <v>7.1999999999999998E-3</v>
      </c>
      <c r="H87" s="18">
        <v>0.47499999999999998</v>
      </c>
      <c r="I87" s="18">
        <v>3.3000000000000002E-2</v>
      </c>
      <c r="J87" s="18">
        <v>6.9000000000000006E-2</v>
      </c>
    </row>
    <row r="88" spans="1:10" x14ac:dyDescent="0.25">
      <c r="A88" s="18" t="s">
        <v>105</v>
      </c>
      <c r="B88" s="18">
        <v>5</v>
      </c>
      <c r="C88" s="18">
        <v>44508264</v>
      </c>
      <c r="D88" s="18" t="s">
        <v>823</v>
      </c>
      <c r="E88" s="18">
        <v>-0.1177</v>
      </c>
      <c r="F88" s="18">
        <v>-0.126</v>
      </c>
      <c r="G88" s="18">
        <v>-0.1053</v>
      </c>
      <c r="H88" s="18">
        <v>0.13600000000000001</v>
      </c>
      <c r="I88" s="18">
        <v>3.4000000000000002E-2</v>
      </c>
      <c r="J88" s="18">
        <v>0.247</v>
      </c>
    </row>
    <row r="89" spans="1:10" x14ac:dyDescent="0.25">
      <c r="A89" s="18" t="s">
        <v>143</v>
      </c>
      <c r="B89" s="18">
        <v>5</v>
      </c>
      <c r="C89" s="18">
        <v>44619502</v>
      </c>
      <c r="D89" s="18" t="s">
        <v>795</v>
      </c>
      <c r="E89" s="18">
        <v>-0.1101</v>
      </c>
      <c r="F89" s="18">
        <v>-0.1186</v>
      </c>
      <c r="G89" s="18">
        <v>-9.5899999999999999E-2</v>
      </c>
      <c r="H89" s="18">
        <v>0.151</v>
      </c>
      <c r="I89" s="18">
        <v>2.5000000000000001E-2</v>
      </c>
      <c r="J89" s="18">
        <v>0.16300000000000001</v>
      </c>
    </row>
    <row r="90" spans="1:10" x14ac:dyDescent="0.25">
      <c r="A90" s="18" t="s">
        <v>345</v>
      </c>
      <c r="B90" s="18">
        <v>5</v>
      </c>
      <c r="C90" s="18">
        <v>44649944</v>
      </c>
      <c r="D90" s="18" t="s">
        <v>803</v>
      </c>
      <c r="E90" s="18">
        <v>4.9200000000000001E-2</v>
      </c>
      <c r="F90" s="18">
        <v>7.1300000000000002E-2</v>
      </c>
      <c r="G90" s="18">
        <v>-2.6100000000000002E-2</v>
      </c>
      <c r="H90" s="18">
        <v>0.6</v>
      </c>
      <c r="I90" s="18">
        <v>2.4E-2</v>
      </c>
      <c r="J90" s="18">
        <v>4.1000000000000002E-2</v>
      </c>
    </row>
    <row r="91" spans="1:10" x14ac:dyDescent="0.25">
      <c r="A91" s="18" t="s">
        <v>229</v>
      </c>
      <c r="B91" s="18">
        <v>5</v>
      </c>
      <c r="C91" s="18">
        <v>44706498</v>
      </c>
      <c r="D91" s="18" t="s">
        <v>795</v>
      </c>
      <c r="E91" s="18">
        <v>4.9700000000000001E-2</v>
      </c>
      <c r="F91" s="18">
        <v>6.4799999999999996E-2</v>
      </c>
      <c r="G91" s="18">
        <v>-2.5600000000000001E-2</v>
      </c>
      <c r="H91" s="18">
        <v>0.247</v>
      </c>
      <c r="I91" s="18">
        <v>2.3E-2</v>
      </c>
      <c r="J91" s="18">
        <v>9.2999999999999999E-2</v>
      </c>
    </row>
    <row r="92" spans="1:10" x14ac:dyDescent="0.25">
      <c r="A92" s="18" t="s">
        <v>268</v>
      </c>
      <c r="B92" s="18">
        <v>5</v>
      </c>
      <c r="C92" s="18">
        <v>44853593</v>
      </c>
      <c r="D92" s="18" t="s">
        <v>813</v>
      </c>
      <c r="E92" s="18">
        <v>-3.3599999999999998E-2</v>
      </c>
      <c r="F92" s="18">
        <v>-2.2200000000000001E-2</v>
      </c>
      <c r="G92" s="18">
        <v>-7.7799999999999994E-2</v>
      </c>
      <c r="H92" s="18">
        <v>0.30299999999999999</v>
      </c>
      <c r="I92" s="18">
        <v>2.1000000000000001E-2</v>
      </c>
      <c r="J92" s="18">
        <v>7.0000000000000007E-2</v>
      </c>
    </row>
    <row r="93" spans="1:10" x14ac:dyDescent="0.25">
      <c r="A93" s="18" t="s">
        <v>789</v>
      </c>
      <c r="B93" s="18">
        <v>5</v>
      </c>
      <c r="C93" s="18">
        <v>52679539</v>
      </c>
      <c r="D93" s="18" t="s">
        <v>824</v>
      </c>
      <c r="E93" s="18">
        <v>5.7099999999999998E-2</v>
      </c>
      <c r="F93" s="18">
        <v>6.6299999999999998E-2</v>
      </c>
      <c r="G93" s="18">
        <v>4.2000000000000003E-2</v>
      </c>
      <c r="H93" s="18">
        <v>0.10299999999999999</v>
      </c>
      <c r="I93" s="18">
        <v>1.7000000000000001E-2</v>
      </c>
      <c r="J93" s="18">
        <v>0.16600000000000001</v>
      </c>
    </row>
    <row r="94" spans="1:10" x14ac:dyDescent="0.25">
      <c r="A94" s="18" t="s">
        <v>198</v>
      </c>
      <c r="B94" s="18">
        <v>5</v>
      </c>
      <c r="C94" s="18">
        <v>55662540</v>
      </c>
      <c r="D94" s="18" t="s">
        <v>800</v>
      </c>
      <c r="E94" s="18">
        <v>-4.58E-2</v>
      </c>
      <c r="F94" s="18">
        <v>-4.4999999999999998E-2</v>
      </c>
      <c r="G94" s="18">
        <v>-2.9899999999999999E-2</v>
      </c>
      <c r="H94" s="18">
        <v>0.36599999999999999</v>
      </c>
      <c r="I94" s="18">
        <v>0.04</v>
      </c>
      <c r="J94" s="18">
        <v>0.11</v>
      </c>
    </row>
    <row r="95" spans="1:10" x14ac:dyDescent="0.25">
      <c r="A95" s="18" t="s">
        <v>358</v>
      </c>
      <c r="B95" s="18">
        <v>5</v>
      </c>
      <c r="C95" s="18">
        <v>55965167</v>
      </c>
      <c r="D95" s="18" t="s">
        <v>803</v>
      </c>
      <c r="E95" s="18">
        <v>3.9399999999999998E-2</v>
      </c>
      <c r="F95" s="18">
        <v>3.7900000000000003E-2</v>
      </c>
      <c r="G95" s="18">
        <v>4.0500000000000001E-2</v>
      </c>
      <c r="H95" s="18">
        <v>0.56499999999999995</v>
      </c>
      <c r="I95" s="18">
        <v>1.7999999999999999E-2</v>
      </c>
      <c r="J95" s="18">
        <v>3.2000000000000001E-2</v>
      </c>
    </row>
    <row r="96" spans="1:10" x14ac:dyDescent="0.25">
      <c r="A96" s="18" t="s">
        <v>256</v>
      </c>
      <c r="B96" s="18">
        <v>5</v>
      </c>
      <c r="C96" s="18">
        <v>56023083</v>
      </c>
      <c r="D96" s="18" t="s">
        <v>806</v>
      </c>
      <c r="E96" s="18">
        <v>0.1366</v>
      </c>
      <c r="F96" s="18">
        <v>0.16120000000000001</v>
      </c>
      <c r="G96" s="18">
        <v>6.8599999999999994E-2</v>
      </c>
      <c r="H96" s="18">
        <v>0.153</v>
      </c>
      <c r="I96" s="18">
        <v>1.2E-2</v>
      </c>
      <c r="J96" s="18">
        <v>7.8E-2</v>
      </c>
    </row>
    <row r="97" spans="1:10" x14ac:dyDescent="0.25">
      <c r="A97" s="18" t="s">
        <v>98</v>
      </c>
      <c r="B97" s="18">
        <v>5</v>
      </c>
      <c r="C97" s="18">
        <v>56042972</v>
      </c>
      <c r="D97" s="18" t="s">
        <v>803</v>
      </c>
      <c r="E97" s="18">
        <v>8.6499999999999994E-2</v>
      </c>
      <c r="F97" s="18">
        <v>0.1082</v>
      </c>
      <c r="G97" s="18">
        <v>5.7999999999999996E-3</v>
      </c>
      <c r="H97" s="18">
        <v>0.05</v>
      </c>
      <c r="I97" s="18">
        <v>1.2999999999999999E-2</v>
      </c>
      <c r="J97" s="18">
        <v>0.26700000000000002</v>
      </c>
    </row>
    <row r="98" spans="1:10" x14ac:dyDescent="0.25">
      <c r="A98" s="18" t="s">
        <v>187</v>
      </c>
      <c r="B98" s="18">
        <v>5</v>
      </c>
      <c r="C98" s="18">
        <v>56045081</v>
      </c>
      <c r="D98" s="18" t="s">
        <v>799</v>
      </c>
      <c r="E98" s="18">
        <v>-5.6399999999999999E-2</v>
      </c>
      <c r="F98" s="18">
        <v>-6.4299999999999996E-2</v>
      </c>
      <c r="G98" s="18">
        <v>-1.6799999999999999E-2</v>
      </c>
      <c r="H98" s="18">
        <v>0.16600000000000001</v>
      </c>
      <c r="I98" s="18">
        <v>1.9E-2</v>
      </c>
      <c r="J98" s="18">
        <v>0.115</v>
      </c>
    </row>
    <row r="99" spans="1:10" x14ac:dyDescent="0.25">
      <c r="A99" s="18" t="s">
        <v>331</v>
      </c>
      <c r="B99" s="18">
        <v>5</v>
      </c>
      <c r="C99" s="18">
        <v>58241712</v>
      </c>
      <c r="D99" s="18" t="s">
        <v>803</v>
      </c>
      <c r="E99" s="18">
        <v>-4.3400000000000001E-2</v>
      </c>
      <c r="F99" s="18">
        <v>-3.6900000000000002E-2</v>
      </c>
      <c r="G99" s="18">
        <v>-4.0800000000000003E-2</v>
      </c>
      <c r="H99" s="18">
        <v>0.57999999999999996</v>
      </c>
      <c r="I99" s="18">
        <v>2.7E-2</v>
      </c>
      <c r="J99" s="18">
        <v>4.5999999999999999E-2</v>
      </c>
    </row>
    <row r="100" spans="1:10" x14ac:dyDescent="0.25">
      <c r="A100" s="18" t="s">
        <v>193</v>
      </c>
      <c r="B100" s="18">
        <v>5</v>
      </c>
      <c r="C100" s="18">
        <v>71965007</v>
      </c>
      <c r="D100" s="18" t="s">
        <v>797</v>
      </c>
      <c r="E100" s="18">
        <v>-4.1000000000000002E-2</v>
      </c>
      <c r="F100" s="18">
        <v>-4.4499999999999998E-2</v>
      </c>
      <c r="G100" s="18">
        <v>-2.3800000000000002E-2</v>
      </c>
      <c r="H100" s="18">
        <v>0.248</v>
      </c>
      <c r="I100" s="18">
        <v>2.8000000000000001E-2</v>
      </c>
      <c r="J100" s="18">
        <v>0.114</v>
      </c>
    </row>
    <row r="101" spans="1:10" x14ac:dyDescent="0.25">
      <c r="A101" s="18" t="s">
        <v>292</v>
      </c>
      <c r="B101" s="18">
        <v>5</v>
      </c>
      <c r="C101" s="18">
        <v>73234583</v>
      </c>
      <c r="D101" s="18" t="s">
        <v>799</v>
      </c>
      <c r="E101" s="18">
        <v>-3.6299999999999999E-2</v>
      </c>
      <c r="F101" s="18">
        <v>-4.9399999999999999E-2</v>
      </c>
      <c r="G101" s="18">
        <v>-1.01E-2</v>
      </c>
      <c r="H101" s="18">
        <v>0.32700000000000001</v>
      </c>
      <c r="I101" s="18">
        <v>1.9E-2</v>
      </c>
      <c r="J101" s="18">
        <v>5.8999999999999997E-2</v>
      </c>
    </row>
    <row r="102" spans="1:10" x14ac:dyDescent="0.25">
      <c r="A102" s="18" t="s">
        <v>217</v>
      </c>
      <c r="B102" s="18">
        <v>5</v>
      </c>
      <c r="C102" s="18">
        <v>77155397</v>
      </c>
      <c r="D102" s="18" t="s">
        <v>825</v>
      </c>
      <c r="E102" s="18">
        <v>-4.0800000000000003E-2</v>
      </c>
      <c r="F102" s="18">
        <v>-4.1799999999999997E-2</v>
      </c>
      <c r="G102" s="18">
        <v>-4.8899999999999999E-2</v>
      </c>
      <c r="H102" s="18">
        <v>0.34899999999999998</v>
      </c>
      <c r="I102" s="18">
        <v>3.5000000000000003E-2</v>
      </c>
      <c r="J102" s="18">
        <v>0.10100000000000001</v>
      </c>
    </row>
    <row r="103" spans="1:10" x14ac:dyDescent="0.25">
      <c r="A103" s="18" t="s">
        <v>130</v>
      </c>
      <c r="B103" s="18">
        <v>5</v>
      </c>
      <c r="C103" s="18">
        <v>79180995</v>
      </c>
      <c r="D103" s="18" t="s">
        <v>826</v>
      </c>
      <c r="E103" s="18">
        <v>3.2800000000000003E-2</v>
      </c>
      <c r="F103" s="18">
        <v>2.4799999999999999E-2</v>
      </c>
      <c r="G103" s="18">
        <v>8.0399999999999999E-2</v>
      </c>
      <c r="H103" s="18">
        <v>0.17100000000000001</v>
      </c>
      <c r="I103" s="18">
        <v>3.1E-2</v>
      </c>
      <c r="J103" s="18">
        <v>0.18</v>
      </c>
    </row>
    <row r="104" spans="1:10" x14ac:dyDescent="0.25">
      <c r="A104" s="18" t="s">
        <v>181</v>
      </c>
      <c r="B104" s="18">
        <v>5</v>
      </c>
      <c r="C104" s="18">
        <v>81512947</v>
      </c>
      <c r="D104" s="18" t="s">
        <v>827</v>
      </c>
      <c r="E104" s="18">
        <v>-5.9799999999999999E-2</v>
      </c>
      <c r="F104" s="18">
        <v>-7.3099999999999998E-2</v>
      </c>
      <c r="G104" s="18">
        <v>-3.4200000000000001E-2</v>
      </c>
      <c r="H104" s="18">
        <v>0.247</v>
      </c>
      <c r="I104" s="18">
        <v>2.9000000000000001E-2</v>
      </c>
      <c r="J104" s="18">
        <v>0.11899999999999999</v>
      </c>
    </row>
    <row r="105" spans="1:10" x14ac:dyDescent="0.25">
      <c r="A105" s="18" t="s">
        <v>218</v>
      </c>
      <c r="B105" s="18">
        <v>5</v>
      </c>
      <c r="C105" s="18">
        <v>90789470</v>
      </c>
      <c r="D105" s="18" t="s">
        <v>797</v>
      </c>
      <c r="E105" s="18">
        <v>-5.6399999999999999E-2</v>
      </c>
      <c r="F105" s="18">
        <v>-7.1400000000000005E-2</v>
      </c>
      <c r="G105" s="18">
        <v>-3.0999999999999999E-3</v>
      </c>
      <c r="H105" s="18">
        <v>0.16400000000000001</v>
      </c>
      <c r="I105" s="18">
        <v>1.6E-2</v>
      </c>
      <c r="J105" s="18">
        <v>0.10100000000000001</v>
      </c>
    </row>
    <row r="106" spans="1:10" x14ac:dyDescent="0.25">
      <c r="A106" s="18" t="s">
        <v>211</v>
      </c>
      <c r="B106" s="18">
        <v>5</v>
      </c>
      <c r="C106" s="18">
        <v>104300273</v>
      </c>
      <c r="D106" s="18" t="s">
        <v>811</v>
      </c>
      <c r="E106" s="18">
        <v>-4.87E-2</v>
      </c>
      <c r="F106" s="18">
        <v>-5.2400000000000002E-2</v>
      </c>
      <c r="G106" s="18">
        <v>-2.7099999999999999E-2</v>
      </c>
      <c r="H106" s="18">
        <v>0.182</v>
      </c>
      <c r="I106" s="18">
        <v>1.9E-2</v>
      </c>
      <c r="J106" s="18">
        <v>0.10299999999999999</v>
      </c>
    </row>
    <row r="107" spans="1:10" x14ac:dyDescent="0.25">
      <c r="A107" s="18" t="s">
        <v>356</v>
      </c>
      <c r="B107" s="18">
        <v>5</v>
      </c>
      <c r="C107" s="18">
        <v>122478676</v>
      </c>
      <c r="D107" s="18" t="s">
        <v>809</v>
      </c>
      <c r="E107" s="18">
        <v>-3.8600000000000002E-2</v>
      </c>
      <c r="F107" s="18">
        <v>-3.7600000000000001E-2</v>
      </c>
      <c r="G107" s="18">
        <v>-0.04</v>
      </c>
      <c r="H107" s="18">
        <v>0.74</v>
      </c>
      <c r="I107" s="18">
        <v>2.4E-2</v>
      </c>
      <c r="J107" s="18">
        <v>3.3000000000000002E-2</v>
      </c>
    </row>
    <row r="108" spans="1:10" x14ac:dyDescent="0.25">
      <c r="A108" s="18" t="s">
        <v>80</v>
      </c>
      <c r="B108" s="18">
        <v>5</v>
      </c>
      <c r="C108" s="18">
        <v>122705244</v>
      </c>
      <c r="D108" s="18" t="s">
        <v>803</v>
      </c>
      <c r="E108" s="18">
        <v>9.4399999999999998E-2</v>
      </c>
      <c r="F108" s="18">
        <v>9.6299999999999997E-2</v>
      </c>
      <c r="G108" s="18">
        <v>6.0699999999999997E-2</v>
      </c>
      <c r="H108" s="18">
        <v>3.5999999999999997E-2</v>
      </c>
      <c r="I108" s="18">
        <v>2.1000000000000001E-2</v>
      </c>
      <c r="J108" s="18">
        <v>0.58599999999999997</v>
      </c>
    </row>
    <row r="109" spans="1:10" x14ac:dyDescent="0.25">
      <c r="A109" s="18" t="s">
        <v>251</v>
      </c>
      <c r="B109" s="18">
        <v>5</v>
      </c>
      <c r="C109" s="18">
        <v>131640536</v>
      </c>
      <c r="D109" s="18" t="s">
        <v>795</v>
      </c>
      <c r="E109" s="18">
        <v>3.9199999999999999E-2</v>
      </c>
      <c r="F109" s="18">
        <v>4.6699999999999998E-2</v>
      </c>
      <c r="G109" s="18">
        <v>9.9000000000000008E-3</v>
      </c>
      <c r="H109" s="18">
        <v>0.53500000000000003</v>
      </c>
      <c r="I109" s="18">
        <v>4.2999999999999997E-2</v>
      </c>
      <c r="J109" s="18">
        <v>0.08</v>
      </c>
    </row>
    <row r="110" spans="1:10" x14ac:dyDescent="0.25">
      <c r="A110" s="18" t="s">
        <v>162</v>
      </c>
      <c r="B110" s="18">
        <v>5</v>
      </c>
      <c r="C110" s="18">
        <v>132407058</v>
      </c>
      <c r="D110" s="18" t="s">
        <v>803</v>
      </c>
      <c r="E110" s="18">
        <v>-3.8800000000000001E-2</v>
      </c>
      <c r="F110" s="18">
        <v>-5.6099999999999997E-2</v>
      </c>
      <c r="G110" s="18">
        <v>-2.1399999999999999E-2</v>
      </c>
      <c r="H110" s="18">
        <v>0.23200000000000001</v>
      </c>
      <c r="I110" s="18">
        <v>3.1E-2</v>
      </c>
      <c r="J110" s="18">
        <v>0.13400000000000001</v>
      </c>
    </row>
    <row r="111" spans="1:10" x14ac:dyDescent="0.25">
      <c r="A111" s="18" t="s">
        <v>304</v>
      </c>
      <c r="B111" s="18">
        <v>5</v>
      </c>
      <c r="C111" s="18">
        <v>158244083</v>
      </c>
      <c r="D111" s="18" t="s">
        <v>803</v>
      </c>
      <c r="E111" s="18">
        <v>-6.7699999999999996E-2</v>
      </c>
      <c r="F111" s="18">
        <v>-6.3500000000000001E-2</v>
      </c>
      <c r="G111" s="18">
        <v>-6.4600000000000005E-2</v>
      </c>
      <c r="H111" s="18">
        <v>0.57399999999999995</v>
      </c>
      <c r="I111" s="18">
        <v>3.2000000000000001E-2</v>
      </c>
      <c r="J111" s="18">
        <v>5.6000000000000001E-2</v>
      </c>
    </row>
    <row r="112" spans="1:10" x14ac:dyDescent="0.25">
      <c r="A112" s="18" t="s">
        <v>220</v>
      </c>
      <c r="B112" s="18">
        <v>5</v>
      </c>
      <c r="C112" s="18">
        <v>169591460</v>
      </c>
      <c r="D112" s="18" t="s">
        <v>799</v>
      </c>
      <c r="E112" s="18">
        <v>4.1200000000000001E-2</v>
      </c>
      <c r="F112" s="18">
        <v>5.0099999999999999E-2</v>
      </c>
      <c r="G112" s="18">
        <v>1.8200000000000001E-2</v>
      </c>
      <c r="H112" s="18">
        <v>0.34200000000000003</v>
      </c>
      <c r="I112" s="18">
        <v>3.4000000000000002E-2</v>
      </c>
      <c r="J112" s="18">
        <v>0.1</v>
      </c>
    </row>
    <row r="113" spans="1:10" x14ac:dyDescent="0.25">
      <c r="A113" s="18" t="s">
        <v>182</v>
      </c>
      <c r="B113" s="18">
        <v>5</v>
      </c>
      <c r="C113" s="18">
        <v>173358154</v>
      </c>
      <c r="D113" s="18" t="s">
        <v>797</v>
      </c>
      <c r="E113" s="18">
        <v>3.6499999999999998E-2</v>
      </c>
      <c r="F113" s="18">
        <v>3.95E-2</v>
      </c>
      <c r="G113" s="18">
        <v>3.4599999999999999E-2</v>
      </c>
      <c r="H113" s="18">
        <v>0.40300000000000002</v>
      </c>
      <c r="I113" s="18">
        <v>4.8000000000000001E-2</v>
      </c>
      <c r="J113" s="18">
        <v>0.11899999999999999</v>
      </c>
    </row>
    <row r="114" spans="1:10" x14ac:dyDescent="0.25">
      <c r="A114" s="18" t="s">
        <v>317</v>
      </c>
      <c r="B114" s="18">
        <v>5</v>
      </c>
      <c r="C114" s="18">
        <v>176134882</v>
      </c>
      <c r="D114" s="18" t="s">
        <v>799</v>
      </c>
      <c r="E114" s="18">
        <v>3.6299999999999999E-2</v>
      </c>
      <c r="F114" s="18">
        <v>3.6799999999999999E-2</v>
      </c>
      <c r="G114" s="18">
        <v>2.6200000000000001E-2</v>
      </c>
      <c r="H114" s="18">
        <v>0.53400000000000003</v>
      </c>
      <c r="I114" s="18">
        <v>2.8000000000000001E-2</v>
      </c>
      <c r="J114" s="18">
        <v>5.1999999999999998E-2</v>
      </c>
    </row>
    <row r="115" spans="1:10" x14ac:dyDescent="0.25">
      <c r="A115" s="18" t="s">
        <v>357</v>
      </c>
      <c r="B115" s="18">
        <v>6</v>
      </c>
      <c r="C115" s="18">
        <v>13713366</v>
      </c>
      <c r="D115" s="18" t="s">
        <v>813</v>
      </c>
      <c r="E115" s="18">
        <v>-5.5300000000000002E-2</v>
      </c>
      <c r="F115" s="18">
        <v>-6.2300000000000001E-2</v>
      </c>
      <c r="G115" s="18">
        <v>-1.52E-2</v>
      </c>
      <c r="H115" s="18">
        <v>0.56699999999999995</v>
      </c>
      <c r="I115" s="18">
        <v>1.7999999999999999E-2</v>
      </c>
      <c r="J115" s="18">
        <v>3.3000000000000002E-2</v>
      </c>
    </row>
    <row r="116" spans="1:10" x14ac:dyDescent="0.25">
      <c r="A116" s="18" t="s">
        <v>221</v>
      </c>
      <c r="B116" s="18">
        <v>6</v>
      </c>
      <c r="C116" s="18">
        <v>16399557</v>
      </c>
      <c r="D116" s="18" t="s">
        <v>803</v>
      </c>
      <c r="E116" s="18">
        <v>-3.73E-2</v>
      </c>
      <c r="F116" s="18">
        <v>-4.3499999999999997E-2</v>
      </c>
      <c r="G116" s="18">
        <v>-3.2399999999999998E-2</v>
      </c>
      <c r="H116" s="18">
        <v>0.33900000000000002</v>
      </c>
      <c r="I116" s="18">
        <v>3.4000000000000002E-2</v>
      </c>
      <c r="J116" s="18">
        <v>9.9000000000000005E-2</v>
      </c>
    </row>
    <row r="117" spans="1:10" x14ac:dyDescent="0.25">
      <c r="A117" s="18" t="s">
        <v>326</v>
      </c>
      <c r="B117" s="18">
        <v>6</v>
      </c>
      <c r="C117" s="18">
        <v>18783140</v>
      </c>
      <c r="D117" s="18" t="s">
        <v>797</v>
      </c>
      <c r="E117" s="18">
        <v>3.2599999999999997E-2</v>
      </c>
      <c r="F117" s="18">
        <v>4.7800000000000002E-2</v>
      </c>
      <c r="G117" s="18">
        <v>3.3E-3</v>
      </c>
      <c r="H117" s="18">
        <v>0.61699999999999999</v>
      </c>
      <c r="I117" s="18">
        <v>0.03</v>
      </c>
      <c r="J117" s="18">
        <v>4.8000000000000001E-2</v>
      </c>
    </row>
    <row r="118" spans="1:10" x14ac:dyDescent="0.25">
      <c r="A118" s="18" t="s">
        <v>324</v>
      </c>
      <c r="B118" s="18">
        <v>6</v>
      </c>
      <c r="C118" s="18">
        <v>20537845</v>
      </c>
      <c r="D118" s="18" t="s">
        <v>801</v>
      </c>
      <c r="E118" s="18">
        <v>-3.9100000000000003E-2</v>
      </c>
      <c r="F118" s="18">
        <v>-4.1599999999999998E-2</v>
      </c>
      <c r="G118" s="18">
        <v>-3.15E-2</v>
      </c>
      <c r="H118" s="18">
        <v>0.46700000000000003</v>
      </c>
      <c r="I118" s="18">
        <v>2.3E-2</v>
      </c>
      <c r="J118" s="18">
        <v>4.9000000000000002E-2</v>
      </c>
    </row>
    <row r="119" spans="1:10" x14ac:dyDescent="0.25">
      <c r="A119" s="18" t="s">
        <v>257</v>
      </c>
      <c r="B119" s="18">
        <v>6</v>
      </c>
      <c r="C119" s="18">
        <v>21923810</v>
      </c>
      <c r="D119" s="18" t="s">
        <v>799</v>
      </c>
      <c r="E119" s="18">
        <v>-3.2099999999999997E-2</v>
      </c>
      <c r="F119" s="18">
        <v>-4.3799999999999999E-2</v>
      </c>
      <c r="G119" s="18">
        <v>-3.2000000000000002E-3</v>
      </c>
      <c r="H119" s="18">
        <v>0.42899999999999999</v>
      </c>
      <c r="I119" s="18">
        <v>3.3000000000000002E-2</v>
      </c>
      <c r="J119" s="18">
        <v>7.6999999999999999E-2</v>
      </c>
    </row>
    <row r="120" spans="1:10" x14ac:dyDescent="0.25">
      <c r="A120" s="18" t="s">
        <v>82</v>
      </c>
      <c r="B120" s="18">
        <v>6</v>
      </c>
      <c r="C120" s="18">
        <v>27425644</v>
      </c>
      <c r="D120" s="18" t="s">
        <v>813</v>
      </c>
      <c r="E120" s="18">
        <v>-7.3700000000000002E-2</v>
      </c>
      <c r="F120" s="18">
        <v>-8.3799999999999999E-2</v>
      </c>
      <c r="G120" s="18">
        <v>-5.0599999999999999E-2</v>
      </c>
      <c r="H120" s="18">
        <v>6.7000000000000004E-2</v>
      </c>
      <c r="I120" s="18">
        <v>3.2000000000000001E-2</v>
      </c>
      <c r="J120" s="18">
        <v>0.47299999999999998</v>
      </c>
    </row>
    <row r="121" spans="1:10" x14ac:dyDescent="0.25">
      <c r="A121" s="18" t="s">
        <v>117</v>
      </c>
      <c r="B121" s="18">
        <v>6</v>
      </c>
      <c r="C121" s="18">
        <v>43227141</v>
      </c>
      <c r="D121" s="18" t="s">
        <v>797</v>
      </c>
      <c r="E121" s="18">
        <v>-6.4000000000000001E-2</v>
      </c>
      <c r="F121" s="18">
        <v>-6.1400000000000003E-2</v>
      </c>
      <c r="G121" s="18">
        <v>-6.7299999999999999E-2</v>
      </c>
      <c r="H121" s="18">
        <v>9.7000000000000003E-2</v>
      </c>
      <c r="I121" s="18">
        <v>0.02</v>
      </c>
      <c r="J121" s="18">
        <v>0.20699999999999999</v>
      </c>
    </row>
    <row r="122" spans="1:10" x14ac:dyDescent="0.25">
      <c r="A122" s="18" t="s">
        <v>293</v>
      </c>
      <c r="B122" s="18">
        <v>6</v>
      </c>
      <c r="C122" s="18">
        <v>82263549</v>
      </c>
      <c r="D122" s="18" t="s">
        <v>829</v>
      </c>
      <c r="E122" s="18">
        <v>4.7699999999999999E-2</v>
      </c>
      <c r="F122" s="18">
        <v>4.0599999999999997E-2</v>
      </c>
      <c r="G122" s="18">
        <v>6.8599999999999994E-2</v>
      </c>
      <c r="H122" s="18">
        <v>0.438</v>
      </c>
      <c r="I122" s="18">
        <v>2.5999999999999999E-2</v>
      </c>
      <c r="J122" s="18">
        <v>5.8999999999999997E-2</v>
      </c>
    </row>
    <row r="123" spans="1:10" x14ac:dyDescent="0.25">
      <c r="A123" s="18" t="s">
        <v>152</v>
      </c>
      <c r="B123" s="18">
        <v>6</v>
      </c>
      <c r="C123" s="18">
        <v>85912194</v>
      </c>
      <c r="D123" s="18" t="s">
        <v>830</v>
      </c>
      <c r="E123" s="18">
        <v>7.6200000000000004E-2</v>
      </c>
      <c r="F123" s="18">
        <v>5.6899999999999999E-2</v>
      </c>
      <c r="G123" s="18">
        <v>6.8199999999999997E-2</v>
      </c>
      <c r="H123" s="18">
        <v>5.8000000000000003E-2</v>
      </c>
      <c r="I123" s="18">
        <v>8.0000000000000002E-3</v>
      </c>
      <c r="J123" s="18">
        <v>0.14399999999999999</v>
      </c>
    </row>
    <row r="124" spans="1:10" x14ac:dyDescent="0.25">
      <c r="A124" s="18" t="s">
        <v>281</v>
      </c>
      <c r="B124" s="18">
        <v>6</v>
      </c>
      <c r="C124" s="18">
        <v>87803819</v>
      </c>
      <c r="D124" s="18" t="s">
        <v>799</v>
      </c>
      <c r="E124" s="18">
        <v>3.8300000000000001E-2</v>
      </c>
      <c r="F124" s="18">
        <v>3.1800000000000002E-2</v>
      </c>
      <c r="G124" s="18">
        <v>6.7799999999999999E-2</v>
      </c>
      <c r="H124" s="18">
        <v>0.27100000000000002</v>
      </c>
      <c r="I124" s="18">
        <v>1.7000000000000001E-2</v>
      </c>
      <c r="J124" s="18">
        <v>6.4000000000000001E-2</v>
      </c>
    </row>
    <row r="125" spans="1:10" x14ac:dyDescent="0.25">
      <c r="A125" s="18" t="s">
        <v>363</v>
      </c>
      <c r="B125" s="18">
        <v>6</v>
      </c>
      <c r="C125" s="18">
        <v>130341728</v>
      </c>
      <c r="D125" s="18" t="s">
        <v>800</v>
      </c>
      <c r="E125" s="18">
        <v>4.7199999999999999E-2</v>
      </c>
      <c r="F125" s="18">
        <v>4.3299999999999998E-2</v>
      </c>
      <c r="G125" s="18">
        <v>8.0399999999999999E-2</v>
      </c>
      <c r="H125" s="18">
        <v>0.72399999999999998</v>
      </c>
      <c r="I125" s="18">
        <v>0.02</v>
      </c>
      <c r="J125" s="18">
        <v>2.8000000000000001E-2</v>
      </c>
    </row>
    <row r="126" spans="1:10" x14ac:dyDescent="0.25">
      <c r="A126" s="18" t="s">
        <v>176</v>
      </c>
      <c r="B126" s="18">
        <v>6</v>
      </c>
      <c r="C126" s="18">
        <v>149595505</v>
      </c>
      <c r="D126" s="18" t="s">
        <v>799</v>
      </c>
      <c r="E126" s="18">
        <v>-4.7600000000000003E-2</v>
      </c>
      <c r="F126" s="18">
        <v>-6.0100000000000001E-2</v>
      </c>
      <c r="G126" s="18">
        <v>-2.35E-2</v>
      </c>
      <c r="H126" s="18">
        <v>0.20799999999999999</v>
      </c>
      <c r="I126" s="18">
        <v>2.5000000000000001E-2</v>
      </c>
      <c r="J126" s="18">
        <v>0.121</v>
      </c>
    </row>
    <row r="127" spans="1:10" x14ac:dyDescent="0.25">
      <c r="A127" s="18" t="s">
        <v>190</v>
      </c>
      <c r="B127" s="18">
        <v>6</v>
      </c>
      <c r="C127" s="18">
        <v>151949806</v>
      </c>
      <c r="D127" s="18" t="s">
        <v>798</v>
      </c>
      <c r="E127" s="18">
        <v>7.0300000000000001E-2</v>
      </c>
      <c r="F127" s="18">
        <v>5.4100000000000002E-2</v>
      </c>
      <c r="G127" s="18">
        <v>0.1103</v>
      </c>
      <c r="H127" s="18">
        <v>0.30599999999999999</v>
      </c>
      <c r="I127" s="18">
        <v>3.5000000000000003E-2</v>
      </c>
      <c r="J127" s="18">
        <v>0.114</v>
      </c>
    </row>
    <row r="128" spans="1:10" x14ac:dyDescent="0.25">
      <c r="A128" s="18" t="s">
        <v>110</v>
      </c>
      <c r="B128" s="18">
        <v>6</v>
      </c>
      <c r="C128" s="18">
        <v>151955914</v>
      </c>
      <c r="D128" s="18" t="s">
        <v>795</v>
      </c>
      <c r="E128" s="18">
        <v>0.1449</v>
      </c>
      <c r="F128" s="18">
        <v>0.115</v>
      </c>
      <c r="G128" s="18">
        <v>0.224</v>
      </c>
      <c r="H128" s="18">
        <v>7.4999999999999997E-2</v>
      </c>
      <c r="I128" s="18">
        <v>1.7000000000000001E-2</v>
      </c>
      <c r="J128" s="18">
        <v>0.22800000000000001</v>
      </c>
    </row>
    <row r="129" spans="1:10" x14ac:dyDescent="0.25">
      <c r="A129" s="18" t="s">
        <v>369</v>
      </c>
      <c r="B129" s="18">
        <v>6</v>
      </c>
      <c r="C129" s="18">
        <v>152022664</v>
      </c>
      <c r="D129" s="18" t="s">
        <v>828</v>
      </c>
      <c r="E129" s="18">
        <v>1.37E-2</v>
      </c>
      <c r="F129" s="18">
        <v>1.8499999999999999E-2</v>
      </c>
      <c r="G129" s="18">
        <v>-1.7000000000000001E-2</v>
      </c>
      <c r="H129" s="18">
        <v>0.61</v>
      </c>
      <c r="I129" s="18">
        <v>1.4E-2</v>
      </c>
      <c r="J129" s="18">
        <v>2.4E-2</v>
      </c>
    </row>
    <row r="130" spans="1:10" x14ac:dyDescent="0.25">
      <c r="A130" s="18" t="s">
        <v>263</v>
      </c>
      <c r="B130" s="18">
        <v>6</v>
      </c>
      <c r="C130" s="18">
        <v>152023191</v>
      </c>
      <c r="D130" s="18" t="s">
        <v>797</v>
      </c>
      <c r="E130" s="18">
        <v>6.2600000000000003E-2</v>
      </c>
      <c r="F130" s="18">
        <v>5.0900000000000001E-2</v>
      </c>
      <c r="G130" s="18">
        <v>0.1008</v>
      </c>
      <c r="H130" s="18">
        <v>0.39300000000000002</v>
      </c>
      <c r="I130" s="18">
        <v>2.9000000000000001E-2</v>
      </c>
      <c r="J130" s="18">
        <v>7.2999999999999995E-2</v>
      </c>
    </row>
    <row r="131" spans="1:10" x14ac:dyDescent="0.25">
      <c r="A131" s="18" t="s">
        <v>96</v>
      </c>
      <c r="B131" s="18">
        <v>6</v>
      </c>
      <c r="C131" s="18">
        <v>152055978</v>
      </c>
      <c r="D131" s="18" t="s">
        <v>794</v>
      </c>
      <c r="E131" s="18">
        <v>7.3999999999999996E-2</v>
      </c>
      <c r="F131" s="18">
        <v>6.3399999999999998E-2</v>
      </c>
      <c r="G131" s="18">
        <v>0.108</v>
      </c>
      <c r="H131" s="18">
        <v>6.3E-2</v>
      </c>
      <c r="I131" s="18">
        <v>1.7000000000000001E-2</v>
      </c>
      <c r="J131" s="18">
        <v>0.27400000000000002</v>
      </c>
    </row>
    <row r="132" spans="1:10" x14ac:dyDescent="0.25">
      <c r="A132" s="18" t="s">
        <v>208</v>
      </c>
      <c r="B132" s="18">
        <v>6</v>
      </c>
      <c r="C132" s="18">
        <v>152432902</v>
      </c>
      <c r="D132" s="18" t="s">
        <v>803</v>
      </c>
      <c r="E132" s="18">
        <v>6.4899999999999999E-2</v>
      </c>
      <c r="F132" s="18">
        <v>5.2699999999999997E-2</v>
      </c>
      <c r="G132" s="18">
        <v>9.6500000000000002E-2</v>
      </c>
      <c r="H132" s="18">
        <v>0.52</v>
      </c>
      <c r="I132" s="18">
        <v>5.3999999999999999E-2</v>
      </c>
      <c r="J132" s="18">
        <v>0.104</v>
      </c>
    </row>
    <row r="133" spans="1:10" x14ac:dyDescent="0.25">
      <c r="A133" s="18" t="s">
        <v>224</v>
      </c>
      <c r="B133" s="18">
        <v>6</v>
      </c>
      <c r="C133" s="18">
        <v>169006947</v>
      </c>
      <c r="D133" s="18" t="s">
        <v>810</v>
      </c>
      <c r="E133" s="18">
        <v>-3.0800000000000001E-2</v>
      </c>
      <c r="F133" s="18">
        <v>-2.52E-2</v>
      </c>
      <c r="G133" s="18">
        <v>-6.2799999999999995E-2</v>
      </c>
      <c r="H133" s="18">
        <v>0.53300000000000003</v>
      </c>
      <c r="I133" s="18">
        <v>5.0999999999999997E-2</v>
      </c>
      <c r="J133" s="18">
        <v>9.5000000000000001E-2</v>
      </c>
    </row>
    <row r="134" spans="1:10" x14ac:dyDescent="0.25">
      <c r="A134" s="18" t="s">
        <v>343</v>
      </c>
      <c r="B134" s="18">
        <v>6</v>
      </c>
      <c r="C134" s="18">
        <v>170332621</v>
      </c>
      <c r="D134" s="18" t="s">
        <v>799</v>
      </c>
      <c r="E134" s="18">
        <v>3.73E-2</v>
      </c>
      <c r="F134" s="18">
        <v>4.0300000000000002E-2</v>
      </c>
      <c r="G134" s="18">
        <v>3.3399999999999999E-2</v>
      </c>
      <c r="H134" s="18">
        <v>0.60499999999999998</v>
      </c>
      <c r="I134" s="18">
        <v>2.5000000000000001E-2</v>
      </c>
      <c r="J134" s="18">
        <v>4.1000000000000002E-2</v>
      </c>
    </row>
    <row r="135" spans="1:10" x14ac:dyDescent="0.25">
      <c r="A135" s="18" t="s">
        <v>179</v>
      </c>
      <c r="B135" s="18">
        <v>7</v>
      </c>
      <c r="C135" s="18">
        <v>21940960</v>
      </c>
      <c r="D135" s="18" t="s">
        <v>795</v>
      </c>
      <c r="E135" s="18">
        <v>-4.6699999999999998E-2</v>
      </c>
      <c r="F135" s="18">
        <v>-4.1300000000000003E-2</v>
      </c>
      <c r="G135" s="18">
        <v>-5.74E-2</v>
      </c>
      <c r="H135" s="18">
        <v>0.34799999999999998</v>
      </c>
      <c r="I135" s="18">
        <v>4.1000000000000002E-2</v>
      </c>
      <c r="J135" s="18">
        <v>0.11899999999999999</v>
      </c>
    </row>
    <row r="136" spans="1:10" x14ac:dyDescent="0.25">
      <c r="A136" s="18" t="s">
        <v>186</v>
      </c>
      <c r="B136" s="18">
        <v>7</v>
      </c>
      <c r="C136" s="18">
        <v>25569548</v>
      </c>
      <c r="D136" s="18" t="s">
        <v>803</v>
      </c>
      <c r="E136" s="18">
        <v>-4.8599999999999997E-2</v>
      </c>
      <c r="F136" s="18">
        <v>-4.8500000000000001E-2</v>
      </c>
      <c r="G136" s="18">
        <v>-6.8199999999999997E-2</v>
      </c>
      <c r="H136" s="18">
        <v>0.16800000000000001</v>
      </c>
      <c r="I136" s="18">
        <v>1.9E-2</v>
      </c>
      <c r="J136" s="18">
        <v>0.11600000000000001</v>
      </c>
    </row>
    <row r="137" spans="1:10" x14ac:dyDescent="0.25">
      <c r="A137" s="18" t="s">
        <v>125</v>
      </c>
      <c r="B137" s="18">
        <v>7</v>
      </c>
      <c r="C137" s="18">
        <v>28869017</v>
      </c>
      <c r="D137" s="18" t="s">
        <v>797</v>
      </c>
      <c r="E137" s="18">
        <v>-5.7200000000000001E-2</v>
      </c>
      <c r="F137" s="18">
        <v>-5.04E-2</v>
      </c>
      <c r="G137" s="18">
        <v>-4.87E-2</v>
      </c>
      <c r="H137" s="18">
        <v>0.108</v>
      </c>
      <c r="I137" s="18">
        <v>0.02</v>
      </c>
      <c r="J137" s="18">
        <v>0.187</v>
      </c>
    </row>
    <row r="138" spans="1:10" x14ac:dyDescent="0.25">
      <c r="A138" s="18" t="s">
        <v>236</v>
      </c>
      <c r="B138" s="18">
        <v>7</v>
      </c>
      <c r="C138" s="18">
        <v>55192256</v>
      </c>
      <c r="D138" s="18" t="s">
        <v>798</v>
      </c>
      <c r="E138" s="18">
        <v>-3.49E-2</v>
      </c>
      <c r="F138" s="18">
        <v>-2.69E-2</v>
      </c>
      <c r="G138" s="18">
        <v>-5.3600000000000002E-2</v>
      </c>
      <c r="H138" s="18">
        <v>0.53600000000000003</v>
      </c>
      <c r="I138" s="18">
        <v>4.8000000000000001E-2</v>
      </c>
      <c r="J138" s="18">
        <v>8.8999999999999996E-2</v>
      </c>
    </row>
    <row r="139" spans="1:10" x14ac:dyDescent="0.25">
      <c r="A139" s="18" t="s">
        <v>790</v>
      </c>
      <c r="B139" s="18">
        <v>7</v>
      </c>
      <c r="C139" s="18">
        <v>91459189</v>
      </c>
      <c r="D139" s="18" t="s">
        <v>831</v>
      </c>
      <c r="E139" s="18">
        <v>4.5199999999999997E-2</v>
      </c>
      <c r="F139" s="18">
        <v>4.3900000000000002E-2</v>
      </c>
      <c r="G139" s="18">
        <v>4.8599999999999997E-2</v>
      </c>
      <c r="H139" s="18">
        <v>0.33300000000000002</v>
      </c>
      <c r="I139" s="18">
        <v>4.1000000000000002E-2</v>
      </c>
      <c r="J139" s="18">
        <v>0.122</v>
      </c>
    </row>
    <row r="140" spans="1:10" x14ac:dyDescent="0.25">
      <c r="A140" s="18" t="s">
        <v>219</v>
      </c>
      <c r="B140" s="18">
        <v>7</v>
      </c>
      <c r="C140" s="18">
        <v>94113799</v>
      </c>
      <c r="D140" s="18" t="s">
        <v>799</v>
      </c>
      <c r="E140" s="18">
        <v>4.4900000000000002E-2</v>
      </c>
      <c r="F140" s="18">
        <v>4.8899999999999999E-2</v>
      </c>
      <c r="G140" s="18">
        <v>1.1599999999999999E-2</v>
      </c>
      <c r="H140" s="18">
        <v>0.27300000000000002</v>
      </c>
      <c r="I140" s="18">
        <v>2.7E-2</v>
      </c>
      <c r="J140" s="18">
        <v>0.1</v>
      </c>
    </row>
    <row r="141" spans="1:10" x14ac:dyDescent="0.25">
      <c r="A141" s="18" t="s">
        <v>107</v>
      </c>
      <c r="B141" s="18">
        <v>7</v>
      </c>
      <c r="C141" s="18">
        <v>98005235</v>
      </c>
      <c r="D141" s="18" t="s">
        <v>797</v>
      </c>
      <c r="E141" s="18">
        <v>-4.6699999999999998E-2</v>
      </c>
      <c r="F141" s="18">
        <v>-4.6600000000000003E-2</v>
      </c>
      <c r="G141" s="18">
        <v>-2.6700000000000002E-2</v>
      </c>
      <c r="H141" s="18">
        <v>0.159</v>
      </c>
      <c r="I141" s="18">
        <v>3.6999999999999998E-2</v>
      </c>
      <c r="J141" s="18">
        <v>0.23499999999999999</v>
      </c>
    </row>
    <row r="142" spans="1:10" x14ac:dyDescent="0.25">
      <c r="A142" s="18" t="s">
        <v>255</v>
      </c>
      <c r="B142" s="18">
        <v>7</v>
      </c>
      <c r="C142" s="18">
        <v>99948655</v>
      </c>
      <c r="D142" s="18" t="s">
        <v>806</v>
      </c>
      <c r="E142" s="18">
        <v>4.2000000000000003E-2</v>
      </c>
      <c r="F142" s="18">
        <v>3.85E-2</v>
      </c>
      <c r="G142" s="18">
        <v>4.9700000000000001E-2</v>
      </c>
      <c r="H142" s="18">
        <v>0.216</v>
      </c>
      <c r="I142" s="18">
        <v>1.7000000000000001E-2</v>
      </c>
      <c r="J142" s="18">
        <v>7.8E-2</v>
      </c>
    </row>
    <row r="143" spans="1:10" x14ac:dyDescent="0.25">
      <c r="A143" s="18" t="s">
        <v>154</v>
      </c>
      <c r="B143" s="18">
        <v>7</v>
      </c>
      <c r="C143" s="18">
        <v>101552440</v>
      </c>
      <c r="D143" s="18" t="s">
        <v>797</v>
      </c>
      <c r="E143" s="18">
        <v>-5.6800000000000003E-2</v>
      </c>
      <c r="F143" s="18">
        <v>-7.4200000000000002E-2</v>
      </c>
      <c r="G143" s="18">
        <v>-2.41E-2</v>
      </c>
      <c r="H143" s="18">
        <v>0.114</v>
      </c>
      <c r="I143" s="18">
        <v>1.6E-2</v>
      </c>
      <c r="J143" s="18">
        <v>0.14299999999999999</v>
      </c>
    </row>
    <row r="144" spans="1:10" x14ac:dyDescent="0.25">
      <c r="A144" s="18" t="s">
        <v>313</v>
      </c>
      <c r="B144" s="18">
        <v>7</v>
      </c>
      <c r="C144" s="18">
        <v>102481842</v>
      </c>
      <c r="D144" s="18" t="s">
        <v>799</v>
      </c>
      <c r="E144" s="18">
        <v>4.1799999999999997E-2</v>
      </c>
      <c r="F144" s="18">
        <v>4.0599999999999997E-2</v>
      </c>
      <c r="G144" s="18">
        <v>4.1099999999999998E-2</v>
      </c>
      <c r="H144" s="18">
        <v>0.34499999999999997</v>
      </c>
      <c r="I144" s="18">
        <v>1.7999999999999999E-2</v>
      </c>
      <c r="J144" s="18">
        <v>5.2999999999999999E-2</v>
      </c>
    </row>
    <row r="145" spans="1:10" x14ac:dyDescent="0.25">
      <c r="A145" s="18" t="s">
        <v>245</v>
      </c>
      <c r="B145" s="18">
        <v>7</v>
      </c>
      <c r="C145" s="18">
        <v>130656911</v>
      </c>
      <c r="D145" s="18" t="s">
        <v>803</v>
      </c>
      <c r="E145" s="18">
        <v>-4.7600000000000003E-2</v>
      </c>
      <c r="F145" s="18">
        <v>-5.2200000000000003E-2</v>
      </c>
      <c r="G145" s="18">
        <v>-2.5000000000000001E-2</v>
      </c>
      <c r="H145" s="18">
        <v>0.36199999999999999</v>
      </c>
      <c r="I145" s="18">
        <v>0.03</v>
      </c>
      <c r="J145" s="18">
        <v>8.3000000000000004E-2</v>
      </c>
    </row>
    <row r="146" spans="1:10" x14ac:dyDescent="0.25">
      <c r="A146" s="18" t="s">
        <v>275</v>
      </c>
      <c r="B146" s="18">
        <v>7</v>
      </c>
      <c r="C146" s="18">
        <v>130674481</v>
      </c>
      <c r="D146" s="18" t="s">
        <v>797</v>
      </c>
      <c r="E146" s="18">
        <v>4.1599999999999998E-2</v>
      </c>
      <c r="F146" s="18">
        <v>4.07E-2</v>
      </c>
      <c r="G146" s="18">
        <v>2.8000000000000001E-2</v>
      </c>
      <c r="H146" s="18">
        <v>0.29899999999999999</v>
      </c>
      <c r="I146" s="18">
        <v>0.02</v>
      </c>
      <c r="J146" s="18">
        <v>6.8000000000000005E-2</v>
      </c>
    </row>
    <row r="147" spans="1:10" x14ac:dyDescent="0.25">
      <c r="A147" s="18" t="s">
        <v>282</v>
      </c>
      <c r="B147" s="18">
        <v>7</v>
      </c>
      <c r="C147" s="18">
        <v>139943702</v>
      </c>
      <c r="D147" s="18" t="s">
        <v>808</v>
      </c>
      <c r="E147" s="18">
        <v>5.8200000000000002E-2</v>
      </c>
      <c r="F147" s="18">
        <v>6.6600000000000006E-2</v>
      </c>
      <c r="G147" s="18">
        <v>5.7000000000000002E-3</v>
      </c>
      <c r="H147" s="18">
        <v>0.52900000000000003</v>
      </c>
      <c r="I147" s="18">
        <v>3.4000000000000002E-2</v>
      </c>
      <c r="J147" s="18">
        <v>6.3E-2</v>
      </c>
    </row>
    <row r="148" spans="1:10" x14ac:dyDescent="0.25">
      <c r="A148" s="18" t="s">
        <v>230</v>
      </c>
      <c r="B148" s="18">
        <v>7</v>
      </c>
      <c r="C148" s="18">
        <v>144048902</v>
      </c>
      <c r="D148" s="18" t="s">
        <v>811</v>
      </c>
      <c r="E148" s="18">
        <v>-5.6300000000000003E-2</v>
      </c>
      <c r="F148" s="18">
        <v>-5.9200000000000003E-2</v>
      </c>
      <c r="G148" s="18">
        <v>-1.4800000000000001E-2</v>
      </c>
      <c r="H148" s="18">
        <v>0.22700000000000001</v>
      </c>
      <c r="I148" s="18">
        <v>2.1000000000000001E-2</v>
      </c>
      <c r="J148" s="18">
        <v>9.1999999999999998E-2</v>
      </c>
    </row>
    <row r="149" spans="1:10" x14ac:dyDescent="0.25">
      <c r="A149" s="18" t="s">
        <v>238</v>
      </c>
      <c r="B149" s="18">
        <v>8</v>
      </c>
      <c r="C149" s="18">
        <v>170692</v>
      </c>
      <c r="D149" s="18" t="s">
        <v>799</v>
      </c>
      <c r="E149" s="18">
        <v>4.7699999999999999E-2</v>
      </c>
      <c r="F149" s="18">
        <v>3.4799999999999998E-2</v>
      </c>
      <c r="G149" s="18">
        <v>0.104</v>
      </c>
      <c r="H149" s="18">
        <v>0.22</v>
      </c>
      <c r="I149" s="18">
        <v>1.9E-2</v>
      </c>
      <c r="J149" s="18">
        <v>8.6999999999999994E-2</v>
      </c>
    </row>
    <row r="150" spans="1:10" x14ac:dyDescent="0.25">
      <c r="A150" s="18" t="s">
        <v>340</v>
      </c>
      <c r="B150" s="18">
        <v>8</v>
      </c>
      <c r="C150" s="18">
        <v>17787610</v>
      </c>
      <c r="D150" s="18" t="s">
        <v>808</v>
      </c>
      <c r="E150" s="18">
        <v>-3.7699999999999997E-2</v>
      </c>
      <c r="F150" s="18">
        <v>-3.6700000000000003E-2</v>
      </c>
      <c r="G150" s="18">
        <v>-2.9499999999999998E-2</v>
      </c>
      <c r="H150" s="18">
        <v>0.61099999999999999</v>
      </c>
      <c r="I150" s="18">
        <v>2.7E-2</v>
      </c>
      <c r="J150" s="18">
        <v>4.3999999999999997E-2</v>
      </c>
    </row>
    <row r="151" spans="1:10" x14ac:dyDescent="0.25">
      <c r="A151" s="18" t="s">
        <v>316</v>
      </c>
      <c r="B151" s="18">
        <v>8</v>
      </c>
      <c r="C151" s="18">
        <v>23447496</v>
      </c>
      <c r="D151" s="18" t="s">
        <v>795</v>
      </c>
      <c r="E151" s="18">
        <v>-3.8899999999999997E-2</v>
      </c>
      <c r="F151" s="18">
        <v>-3.61E-2</v>
      </c>
      <c r="G151" s="18">
        <v>-4.2599999999999999E-2</v>
      </c>
      <c r="H151" s="18">
        <v>0.65600000000000003</v>
      </c>
      <c r="I151" s="18">
        <v>3.5000000000000003E-2</v>
      </c>
      <c r="J151" s="18">
        <v>5.2999999999999999E-2</v>
      </c>
    </row>
    <row r="152" spans="1:10" x14ac:dyDescent="0.25">
      <c r="A152" s="18" t="s">
        <v>235</v>
      </c>
      <c r="B152" s="18">
        <v>8</v>
      </c>
      <c r="C152" s="18">
        <v>23663653</v>
      </c>
      <c r="D152" s="18" t="s">
        <v>809</v>
      </c>
      <c r="E152" s="18">
        <v>3.3500000000000002E-2</v>
      </c>
      <c r="F152" s="18">
        <v>4.5100000000000001E-2</v>
      </c>
      <c r="G152" s="18">
        <v>5.8999999999999999E-3</v>
      </c>
      <c r="H152" s="18">
        <v>0.39400000000000002</v>
      </c>
      <c r="I152" s="18">
        <v>3.5000000000000003E-2</v>
      </c>
      <c r="J152" s="18">
        <v>0.09</v>
      </c>
    </row>
    <row r="153" spans="1:10" x14ac:dyDescent="0.25">
      <c r="A153" s="18" t="s">
        <v>355</v>
      </c>
      <c r="B153" s="18">
        <v>8</v>
      </c>
      <c r="C153" s="18">
        <v>29509616</v>
      </c>
      <c r="D153" s="18" t="s">
        <v>798</v>
      </c>
      <c r="E153" s="18">
        <v>-6.0100000000000001E-2</v>
      </c>
      <c r="F153" s="18">
        <v>-6.5500000000000003E-2</v>
      </c>
      <c r="G153" s="18">
        <v>-5.1200000000000002E-2</v>
      </c>
      <c r="H153" s="18">
        <v>0.67100000000000004</v>
      </c>
      <c r="I153" s="18">
        <v>2.1999999999999999E-2</v>
      </c>
      <c r="J153" s="18">
        <v>3.3000000000000002E-2</v>
      </c>
    </row>
    <row r="154" spans="1:10" x14ac:dyDescent="0.25">
      <c r="A154" s="18" t="s">
        <v>99</v>
      </c>
      <c r="B154" s="18">
        <v>8</v>
      </c>
      <c r="C154" s="18">
        <v>36858483</v>
      </c>
      <c r="D154" s="18" t="s">
        <v>795</v>
      </c>
      <c r="E154" s="18">
        <v>-7.5999999999999998E-2</v>
      </c>
      <c r="F154" s="18">
        <v>-7.1300000000000002E-2</v>
      </c>
      <c r="G154" s="18">
        <v>-0.1013</v>
      </c>
      <c r="H154" s="18">
        <v>0.19900000000000001</v>
      </c>
      <c r="I154" s="18">
        <v>5.2999999999999999E-2</v>
      </c>
      <c r="J154" s="18">
        <v>0.26500000000000001</v>
      </c>
    </row>
    <row r="155" spans="1:10" x14ac:dyDescent="0.25">
      <c r="A155" s="18" t="s">
        <v>362</v>
      </c>
      <c r="B155" s="18">
        <v>8</v>
      </c>
      <c r="C155" s="18">
        <v>76230943</v>
      </c>
      <c r="D155" s="18" t="s">
        <v>795</v>
      </c>
      <c r="E155" s="18">
        <v>7.5499999999999998E-2</v>
      </c>
      <c r="F155" s="18">
        <v>8.1699999999999995E-2</v>
      </c>
      <c r="G155" s="18">
        <v>6.1699999999999998E-2</v>
      </c>
      <c r="H155" s="18">
        <v>0.83</v>
      </c>
      <c r="I155" s="18">
        <v>2.4E-2</v>
      </c>
      <c r="J155" s="18">
        <v>2.9000000000000001E-2</v>
      </c>
    </row>
    <row r="156" spans="1:10" x14ac:dyDescent="0.25">
      <c r="A156" s="18" t="s">
        <v>113</v>
      </c>
      <c r="B156" s="18">
        <v>8</v>
      </c>
      <c r="C156" s="18">
        <v>76333056</v>
      </c>
      <c r="D156" s="18" t="s">
        <v>803</v>
      </c>
      <c r="E156" s="18">
        <v>0.1129</v>
      </c>
      <c r="F156" s="18">
        <v>0.1216</v>
      </c>
      <c r="G156" s="18">
        <v>8.7900000000000006E-2</v>
      </c>
      <c r="H156" s="18">
        <v>9.0999999999999998E-2</v>
      </c>
      <c r="I156" s="18">
        <v>1.9E-2</v>
      </c>
      <c r="J156" s="18">
        <v>0.21199999999999999</v>
      </c>
    </row>
    <row r="157" spans="1:10" x14ac:dyDescent="0.25">
      <c r="A157" s="18" t="s">
        <v>259</v>
      </c>
      <c r="B157" s="18">
        <v>8</v>
      </c>
      <c r="C157" s="18">
        <v>76378165</v>
      </c>
      <c r="D157" s="18" t="s">
        <v>811</v>
      </c>
      <c r="E157" s="18">
        <v>-3.9100000000000003E-2</v>
      </c>
      <c r="F157" s="18">
        <v>-4.1799999999999997E-2</v>
      </c>
      <c r="G157" s="18">
        <v>-2.5999999999999999E-2</v>
      </c>
      <c r="H157" s="18">
        <v>0.36299999999999999</v>
      </c>
      <c r="I157" s="18">
        <v>2.7E-2</v>
      </c>
      <c r="J157" s="18">
        <v>7.5999999999999998E-2</v>
      </c>
    </row>
    <row r="158" spans="1:10" x14ac:dyDescent="0.25">
      <c r="A158" s="18" t="s">
        <v>122</v>
      </c>
      <c r="B158" s="18">
        <v>8</v>
      </c>
      <c r="C158" s="18">
        <v>102483100</v>
      </c>
      <c r="D158" s="18" t="s">
        <v>799</v>
      </c>
      <c r="E158" s="18">
        <v>5.9299999999999999E-2</v>
      </c>
      <c r="F158" s="18">
        <v>7.3599999999999999E-2</v>
      </c>
      <c r="G158" s="18">
        <v>1.37E-2</v>
      </c>
      <c r="H158" s="18">
        <v>9.6000000000000002E-2</v>
      </c>
      <c r="I158" s="18">
        <v>1.7999999999999999E-2</v>
      </c>
      <c r="J158" s="18">
        <v>0.189</v>
      </c>
    </row>
    <row r="159" spans="1:10" x14ac:dyDescent="0.25">
      <c r="A159" s="18" t="s">
        <v>191</v>
      </c>
      <c r="B159" s="18">
        <v>8</v>
      </c>
      <c r="C159" s="18">
        <v>106358620</v>
      </c>
      <c r="D159" s="18" t="s">
        <v>794</v>
      </c>
      <c r="E159" s="18">
        <v>-7.4499999999999997E-2</v>
      </c>
      <c r="F159" s="18">
        <v>-8.9499999999999996E-2</v>
      </c>
      <c r="G159" s="18">
        <v>-0.01</v>
      </c>
      <c r="H159" s="18">
        <v>0.10100000000000001</v>
      </c>
      <c r="I159" s="18">
        <v>1.2E-2</v>
      </c>
      <c r="J159" s="18">
        <v>0.114</v>
      </c>
    </row>
    <row r="160" spans="1:10" x14ac:dyDescent="0.25">
      <c r="A160" s="18" t="s">
        <v>338</v>
      </c>
      <c r="B160" s="18">
        <v>8</v>
      </c>
      <c r="C160" s="18">
        <v>117209548</v>
      </c>
      <c r="D160" s="18" t="s">
        <v>795</v>
      </c>
      <c r="E160" s="18">
        <v>-4.1700000000000001E-2</v>
      </c>
      <c r="F160" s="18">
        <v>-4.5600000000000002E-2</v>
      </c>
      <c r="G160" s="18">
        <v>-4.0899999999999999E-2</v>
      </c>
      <c r="H160" s="18">
        <v>0.63900000000000001</v>
      </c>
      <c r="I160" s="18">
        <v>2.8000000000000001E-2</v>
      </c>
      <c r="J160" s="18">
        <v>4.3999999999999997E-2</v>
      </c>
    </row>
    <row r="161" spans="1:10" x14ac:dyDescent="0.25">
      <c r="A161" s="18" t="s">
        <v>148</v>
      </c>
      <c r="B161" s="18">
        <v>8</v>
      </c>
      <c r="C161" s="18">
        <v>120862186</v>
      </c>
      <c r="D161" s="18" t="s">
        <v>795</v>
      </c>
      <c r="E161" s="18">
        <v>5.2699999999999997E-2</v>
      </c>
      <c r="F161" s="18">
        <v>5.9799999999999999E-2</v>
      </c>
      <c r="G161" s="18">
        <v>4.7199999999999999E-2</v>
      </c>
      <c r="H161" s="18">
        <v>0.13600000000000001</v>
      </c>
      <c r="I161" s="18">
        <v>0.02</v>
      </c>
      <c r="J161" s="18">
        <v>0.14499999999999999</v>
      </c>
    </row>
    <row r="162" spans="1:10" x14ac:dyDescent="0.25">
      <c r="A162" s="18" t="s">
        <v>237</v>
      </c>
      <c r="B162" s="18">
        <v>8</v>
      </c>
      <c r="C162" s="18">
        <v>124563705</v>
      </c>
      <c r="D162" s="18" t="s">
        <v>799</v>
      </c>
      <c r="E162" s="18">
        <v>4.7699999999999999E-2</v>
      </c>
      <c r="F162" s="18">
        <v>4.65E-2</v>
      </c>
      <c r="G162" s="18">
        <v>5.0299999999999997E-2</v>
      </c>
      <c r="H162" s="18">
        <v>0.15</v>
      </c>
      <c r="I162" s="18">
        <v>1.2999999999999999E-2</v>
      </c>
      <c r="J162" s="18">
        <v>8.7999999999999995E-2</v>
      </c>
    </row>
    <row r="163" spans="1:10" x14ac:dyDescent="0.25">
      <c r="A163" s="18" t="s">
        <v>332</v>
      </c>
      <c r="B163" s="18">
        <v>8</v>
      </c>
      <c r="C163" s="18">
        <v>124571581</v>
      </c>
      <c r="D163" s="18" t="s">
        <v>797</v>
      </c>
      <c r="E163" s="18">
        <v>3.4000000000000002E-2</v>
      </c>
      <c r="F163" s="18">
        <v>3.5499999999999997E-2</v>
      </c>
      <c r="G163" s="18">
        <v>3.8800000000000001E-2</v>
      </c>
      <c r="H163" s="18">
        <v>0.42</v>
      </c>
      <c r="I163" s="18">
        <v>1.9E-2</v>
      </c>
      <c r="J163" s="18">
        <v>4.5999999999999999E-2</v>
      </c>
    </row>
    <row r="164" spans="1:10" x14ac:dyDescent="0.25">
      <c r="A164" s="18" t="s">
        <v>337</v>
      </c>
      <c r="B164" s="18">
        <v>8</v>
      </c>
      <c r="C164" s="18">
        <v>124739913</v>
      </c>
      <c r="D164" s="18" t="s">
        <v>806</v>
      </c>
      <c r="E164" s="18">
        <v>4.6600000000000003E-2</v>
      </c>
      <c r="F164" s="18">
        <v>3.95E-2</v>
      </c>
      <c r="G164" s="18">
        <v>7.0599999999999996E-2</v>
      </c>
      <c r="H164" s="18">
        <v>0.4</v>
      </c>
      <c r="I164" s="18">
        <v>1.7999999999999999E-2</v>
      </c>
      <c r="J164" s="18">
        <v>4.3999999999999997E-2</v>
      </c>
    </row>
    <row r="165" spans="1:10" x14ac:dyDescent="0.25">
      <c r="A165" s="18" t="s">
        <v>285</v>
      </c>
      <c r="B165" s="18">
        <v>8</v>
      </c>
      <c r="C165" s="18">
        <v>128213561</v>
      </c>
      <c r="D165" s="18" t="s">
        <v>824</v>
      </c>
      <c r="E165" s="18">
        <v>-4.2999999999999997E-2</v>
      </c>
      <c r="F165" s="18">
        <v>-4.6800000000000001E-2</v>
      </c>
      <c r="G165" s="18">
        <v>-0.04</v>
      </c>
      <c r="H165" s="18">
        <v>0.40899999999999997</v>
      </c>
      <c r="I165" s="18">
        <v>2.5000000000000001E-2</v>
      </c>
      <c r="J165" s="18">
        <v>6.2E-2</v>
      </c>
    </row>
    <row r="166" spans="1:10" x14ac:dyDescent="0.25">
      <c r="A166" s="18" t="s">
        <v>273</v>
      </c>
      <c r="B166" s="18">
        <v>8</v>
      </c>
      <c r="C166" s="18">
        <v>128370949</v>
      </c>
      <c r="D166" s="18" t="s">
        <v>810</v>
      </c>
      <c r="E166" s="18">
        <v>6.4199999999999993E-2</v>
      </c>
      <c r="F166" s="18">
        <v>8.2000000000000003E-2</v>
      </c>
      <c r="G166" s="18">
        <v>7.6E-3</v>
      </c>
      <c r="H166" s="18">
        <v>0.41</v>
      </c>
      <c r="I166" s="18">
        <v>2.8000000000000001E-2</v>
      </c>
      <c r="J166" s="18">
        <v>6.8000000000000005E-2</v>
      </c>
    </row>
    <row r="167" spans="1:10" x14ac:dyDescent="0.25">
      <c r="A167" s="18" t="s">
        <v>290</v>
      </c>
      <c r="B167" s="18">
        <v>8</v>
      </c>
      <c r="C167" s="18">
        <v>128372172</v>
      </c>
      <c r="D167" s="18" t="s">
        <v>795</v>
      </c>
      <c r="E167" s="18">
        <v>5.9700000000000003E-2</v>
      </c>
      <c r="F167" s="18">
        <v>5.0799999999999998E-2</v>
      </c>
      <c r="G167" s="18">
        <v>5.7000000000000002E-2</v>
      </c>
      <c r="H167" s="18">
        <v>0.56100000000000005</v>
      </c>
      <c r="I167" s="18">
        <v>3.3000000000000002E-2</v>
      </c>
      <c r="J167" s="18">
        <v>0.06</v>
      </c>
    </row>
    <row r="168" spans="1:10" x14ac:dyDescent="0.25">
      <c r="A168" s="18" t="s">
        <v>116</v>
      </c>
      <c r="B168" s="18">
        <v>8</v>
      </c>
      <c r="C168" s="18">
        <v>129199566</v>
      </c>
      <c r="D168" s="18" t="s">
        <v>797</v>
      </c>
      <c r="E168" s="18">
        <v>6.1499999999999999E-2</v>
      </c>
      <c r="F168" s="18">
        <v>6.4299999999999996E-2</v>
      </c>
      <c r="G168" s="18">
        <v>5.0500000000000003E-2</v>
      </c>
      <c r="H168" s="18">
        <v>0.184</v>
      </c>
      <c r="I168" s="18">
        <v>3.7999999999999999E-2</v>
      </c>
      <c r="J168" s="18">
        <v>0.20799999999999999</v>
      </c>
    </row>
    <row r="169" spans="1:10" x14ac:dyDescent="0.25">
      <c r="A169" s="18" t="s">
        <v>349</v>
      </c>
      <c r="B169" s="18">
        <v>8</v>
      </c>
      <c r="C169" s="18">
        <v>143669254</v>
      </c>
      <c r="D169" s="18" t="s">
        <v>795</v>
      </c>
      <c r="E169" s="18">
        <v>-3.4599999999999999E-2</v>
      </c>
      <c r="F169" s="18">
        <v>-5.1799999999999999E-2</v>
      </c>
      <c r="G169" s="18">
        <v>-2.1999999999999999E-2</v>
      </c>
      <c r="H169" s="18">
        <v>0.35499999999999998</v>
      </c>
      <c r="I169" s="18">
        <v>1.4E-2</v>
      </c>
      <c r="J169" s="18">
        <v>3.9E-2</v>
      </c>
    </row>
    <row r="170" spans="1:10" x14ac:dyDescent="0.25">
      <c r="A170" s="18" t="s">
        <v>173</v>
      </c>
      <c r="B170" s="18">
        <v>9</v>
      </c>
      <c r="C170" s="18">
        <v>6880263</v>
      </c>
      <c r="D170" s="18" t="s">
        <v>795</v>
      </c>
      <c r="E170" s="18">
        <v>3.4799999999999998E-2</v>
      </c>
      <c r="F170" s="18">
        <v>4.99E-2</v>
      </c>
      <c r="G170" s="18">
        <v>-7.7999999999999996E-3</v>
      </c>
      <c r="H170" s="18">
        <v>0.28799999999999998</v>
      </c>
      <c r="I170" s="18">
        <v>3.6999999999999998E-2</v>
      </c>
      <c r="J170" s="18">
        <v>0.127</v>
      </c>
    </row>
    <row r="171" spans="1:10" x14ac:dyDescent="0.25">
      <c r="A171" s="18" t="s">
        <v>246</v>
      </c>
      <c r="B171" s="18">
        <v>9</v>
      </c>
      <c r="C171" s="18">
        <v>21964882</v>
      </c>
      <c r="D171" s="18" t="s">
        <v>833</v>
      </c>
      <c r="E171" s="18">
        <v>5.5E-2</v>
      </c>
      <c r="F171" s="18">
        <v>4.6699999999999998E-2</v>
      </c>
      <c r="G171" s="18">
        <v>5.7599999999999998E-2</v>
      </c>
      <c r="H171" s="18">
        <v>0.314</v>
      </c>
      <c r="I171" s="18">
        <v>2.5999999999999999E-2</v>
      </c>
      <c r="J171" s="18">
        <v>8.3000000000000004E-2</v>
      </c>
    </row>
    <row r="172" spans="1:10" x14ac:dyDescent="0.25">
      <c r="A172" s="18" t="s">
        <v>227</v>
      </c>
      <c r="B172" s="18">
        <v>9</v>
      </c>
      <c r="C172" s="18">
        <v>22041998</v>
      </c>
      <c r="D172" s="18" t="s">
        <v>810</v>
      </c>
      <c r="E172" s="18">
        <v>2.8899999999999999E-2</v>
      </c>
      <c r="F172" s="18">
        <v>1.6799999999999999E-2</v>
      </c>
      <c r="G172" s="18">
        <v>9.06E-2</v>
      </c>
      <c r="H172" s="18">
        <v>0.14000000000000001</v>
      </c>
      <c r="I172" s="18">
        <v>1.2999999999999999E-2</v>
      </c>
      <c r="J172" s="18">
        <v>9.2999999999999999E-2</v>
      </c>
    </row>
    <row r="173" spans="1:10" x14ac:dyDescent="0.25">
      <c r="A173" s="18" t="s">
        <v>320</v>
      </c>
      <c r="B173" s="18">
        <v>9</v>
      </c>
      <c r="C173" s="18">
        <v>36928288</v>
      </c>
      <c r="D173" s="18" t="s">
        <v>799</v>
      </c>
      <c r="E173" s="18">
        <v>2.4899999999999999E-2</v>
      </c>
      <c r="F173" s="18">
        <v>2.5899999999999999E-2</v>
      </c>
      <c r="G173" s="18">
        <v>6.3100000000000003E-2</v>
      </c>
      <c r="H173" s="18">
        <v>0.53600000000000003</v>
      </c>
      <c r="I173" s="18">
        <v>2.8000000000000001E-2</v>
      </c>
      <c r="J173" s="18">
        <v>5.1999999999999998E-2</v>
      </c>
    </row>
    <row r="174" spans="1:10" x14ac:dyDescent="0.25">
      <c r="A174" s="18" t="s">
        <v>311</v>
      </c>
      <c r="B174" s="18">
        <v>9</v>
      </c>
      <c r="C174" s="18">
        <v>87782211</v>
      </c>
      <c r="D174" s="18" t="s">
        <v>799</v>
      </c>
      <c r="E174" s="18">
        <v>3.61E-2</v>
      </c>
      <c r="F174" s="18">
        <v>4.3200000000000002E-2</v>
      </c>
      <c r="G174" s="18">
        <v>2.18E-2</v>
      </c>
      <c r="H174" s="18">
        <v>0.51600000000000001</v>
      </c>
      <c r="I174" s="18">
        <v>2.8000000000000001E-2</v>
      </c>
      <c r="J174" s="18">
        <v>5.3999999999999999E-2</v>
      </c>
    </row>
    <row r="175" spans="1:10" x14ac:dyDescent="0.25">
      <c r="A175" s="18" t="s">
        <v>111</v>
      </c>
      <c r="B175" s="18">
        <v>9</v>
      </c>
      <c r="C175" s="18">
        <v>98362587</v>
      </c>
      <c r="D175" s="18" t="s">
        <v>799</v>
      </c>
      <c r="E175" s="18">
        <v>5.7599999999999998E-2</v>
      </c>
      <c r="F175" s="18">
        <v>6.25E-2</v>
      </c>
      <c r="G175" s="18">
        <v>8.2799999999999999E-2</v>
      </c>
      <c r="H175" s="18">
        <v>9.4E-2</v>
      </c>
      <c r="I175" s="18">
        <v>2.1000000000000001E-2</v>
      </c>
      <c r="J175" s="18">
        <v>0.218</v>
      </c>
    </row>
    <row r="176" spans="1:10" x14ac:dyDescent="0.25">
      <c r="A176" s="18" t="s">
        <v>158</v>
      </c>
      <c r="B176" s="18">
        <v>9</v>
      </c>
      <c r="C176" s="18">
        <v>110303808</v>
      </c>
      <c r="D176" s="18" t="s">
        <v>832</v>
      </c>
      <c r="E176" s="18">
        <v>7.9699999999999993E-2</v>
      </c>
      <c r="F176" s="18">
        <v>0.1007</v>
      </c>
      <c r="G176" s="18">
        <v>1.2999999999999999E-2</v>
      </c>
      <c r="H176" s="18">
        <v>0.216</v>
      </c>
      <c r="I176" s="18">
        <v>0.03</v>
      </c>
      <c r="J176" s="18">
        <v>0.13700000000000001</v>
      </c>
    </row>
    <row r="177" spans="1:10" x14ac:dyDescent="0.25">
      <c r="A177" s="18" t="s">
        <v>115</v>
      </c>
      <c r="B177" s="18">
        <v>9</v>
      </c>
      <c r="C177" s="18">
        <v>110837073</v>
      </c>
      <c r="D177" s="18" t="s">
        <v>795</v>
      </c>
      <c r="E177" s="18">
        <v>0.1158</v>
      </c>
      <c r="F177" s="18">
        <v>0.13150000000000001</v>
      </c>
      <c r="G177" s="18">
        <v>2.8899999999999999E-2</v>
      </c>
      <c r="H177" s="18">
        <v>6.6000000000000003E-2</v>
      </c>
      <c r="I177" s="18">
        <v>1.4E-2</v>
      </c>
      <c r="J177" s="18">
        <v>0.21</v>
      </c>
    </row>
    <row r="178" spans="1:10" x14ac:dyDescent="0.25">
      <c r="A178" s="18" t="s">
        <v>222</v>
      </c>
      <c r="B178" s="18">
        <v>9</v>
      </c>
      <c r="C178" s="18">
        <v>110837176</v>
      </c>
      <c r="D178" s="18" t="s">
        <v>803</v>
      </c>
      <c r="E178" s="18">
        <v>6.5299999999999997E-2</v>
      </c>
      <c r="F178" s="18">
        <v>8.09E-2</v>
      </c>
      <c r="G178" s="18">
        <v>-3.7000000000000002E-3</v>
      </c>
      <c r="H178" s="18">
        <v>0.16400000000000001</v>
      </c>
      <c r="I178" s="18">
        <v>1.6E-2</v>
      </c>
      <c r="J178" s="18">
        <v>9.7000000000000003E-2</v>
      </c>
    </row>
    <row r="179" spans="1:10" x14ac:dyDescent="0.25">
      <c r="A179" s="18" t="s">
        <v>342</v>
      </c>
      <c r="B179" s="18">
        <v>9</v>
      </c>
      <c r="C179" s="18">
        <v>110849525</v>
      </c>
      <c r="D179" s="18" t="s">
        <v>811</v>
      </c>
      <c r="E179" s="18">
        <v>1.5299999999999999E-2</v>
      </c>
      <c r="F179" s="18">
        <v>1.11E-2</v>
      </c>
      <c r="G179" s="18">
        <v>3.3599999999999998E-2</v>
      </c>
      <c r="H179" s="18">
        <v>0.61299999999999999</v>
      </c>
      <c r="I179" s="18">
        <v>2.5000000000000001E-2</v>
      </c>
      <c r="J179" s="18">
        <v>4.2000000000000003E-2</v>
      </c>
    </row>
    <row r="180" spans="1:10" x14ac:dyDescent="0.25">
      <c r="A180" s="18" t="s">
        <v>298</v>
      </c>
      <c r="B180" s="18">
        <v>9</v>
      </c>
      <c r="C180" s="18">
        <v>110885479</v>
      </c>
      <c r="D180" s="18" t="s">
        <v>803</v>
      </c>
      <c r="E180" s="18">
        <v>8.77E-2</v>
      </c>
      <c r="F180" s="18">
        <v>0.111</v>
      </c>
      <c r="G180" s="18">
        <v>1.9E-3</v>
      </c>
      <c r="H180" s="18">
        <v>0.63700000000000001</v>
      </c>
      <c r="I180" s="18">
        <v>3.5999999999999997E-2</v>
      </c>
      <c r="J180" s="18">
        <v>5.7000000000000002E-2</v>
      </c>
    </row>
    <row r="181" spans="1:10" x14ac:dyDescent="0.25">
      <c r="A181" s="18" t="s">
        <v>277</v>
      </c>
      <c r="B181" s="18">
        <v>9</v>
      </c>
      <c r="C181" s="18">
        <v>119313486</v>
      </c>
      <c r="D181" s="18" t="s">
        <v>795</v>
      </c>
      <c r="E181" s="18">
        <v>-4.6199999999999998E-2</v>
      </c>
      <c r="F181" s="18">
        <v>-4.7699999999999999E-2</v>
      </c>
      <c r="G181" s="18">
        <v>-4.0300000000000002E-2</v>
      </c>
      <c r="H181" s="18">
        <v>0.39700000000000002</v>
      </c>
      <c r="I181" s="18">
        <v>2.7E-2</v>
      </c>
      <c r="J181" s="18">
        <v>6.7000000000000004E-2</v>
      </c>
    </row>
    <row r="182" spans="1:10" x14ac:dyDescent="0.25">
      <c r="A182" s="18" t="s">
        <v>323</v>
      </c>
      <c r="B182" s="18">
        <v>9</v>
      </c>
      <c r="C182" s="18">
        <v>129424719</v>
      </c>
      <c r="D182" s="18" t="s">
        <v>795</v>
      </c>
      <c r="E182" s="18">
        <v>-3.8199999999999998E-2</v>
      </c>
      <c r="F182" s="18">
        <v>-4.3700000000000003E-2</v>
      </c>
      <c r="G182" s="18">
        <v>-2.87E-2</v>
      </c>
      <c r="H182" s="18">
        <v>0.45400000000000001</v>
      </c>
      <c r="I182" s="18">
        <v>2.3E-2</v>
      </c>
      <c r="J182" s="18">
        <v>0.05</v>
      </c>
    </row>
    <row r="183" spans="1:10" x14ac:dyDescent="0.25">
      <c r="A183" s="18" t="s">
        <v>169</v>
      </c>
      <c r="B183" s="18">
        <v>9</v>
      </c>
      <c r="C183" s="18">
        <v>136146597</v>
      </c>
      <c r="D183" s="18" t="s">
        <v>803</v>
      </c>
      <c r="E183" s="18">
        <v>0.04</v>
      </c>
      <c r="F183" s="18">
        <v>0.04</v>
      </c>
      <c r="G183" s="18">
        <v>2.53E-2</v>
      </c>
      <c r="H183" s="18">
        <v>0.26900000000000002</v>
      </c>
      <c r="I183" s="18">
        <v>3.5000000000000003E-2</v>
      </c>
      <c r="J183" s="18">
        <v>0.13100000000000001</v>
      </c>
    </row>
    <row r="184" spans="1:10" x14ac:dyDescent="0.25">
      <c r="A184" s="18" t="s">
        <v>166</v>
      </c>
      <c r="B184" s="18">
        <v>10</v>
      </c>
      <c r="C184" s="18">
        <v>5794652</v>
      </c>
      <c r="D184" s="18" t="s">
        <v>795</v>
      </c>
      <c r="E184" s="18">
        <v>4.7E-2</v>
      </c>
      <c r="F184" s="18">
        <v>5.04E-2</v>
      </c>
      <c r="G184" s="18">
        <v>3.85E-2</v>
      </c>
      <c r="H184" s="18">
        <v>0.20799999999999999</v>
      </c>
      <c r="I184" s="18">
        <v>2.7E-2</v>
      </c>
      <c r="J184" s="18">
        <v>0.13200000000000001</v>
      </c>
    </row>
    <row r="185" spans="1:10" x14ac:dyDescent="0.25">
      <c r="A185" s="18" t="s">
        <v>310</v>
      </c>
      <c r="B185" s="18">
        <v>10</v>
      </c>
      <c r="C185" s="18">
        <v>13892298</v>
      </c>
      <c r="D185" s="18" t="s">
        <v>797</v>
      </c>
      <c r="E185" s="18">
        <v>3.7100000000000001E-2</v>
      </c>
      <c r="F185" s="18">
        <v>3.6200000000000003E-2</v>
      </c>
      <c r="G185" s="18">
        <v>3.8199999999999998E-2</v>
      </c>
      <c r="H185" s="18">
        <v>0.438</v>
      </c>
      <c r="I185" s="18">
        <v>2.4E-2</v>
      </c>
      <c r="J185" s="18">
        <v>5.3999999999999999E-2</v>
      </c>
    </row>
    <row r="186" spans="1:10" x14ac:dyDescent="0.25">
      <c r="A186" s="18" t="s">
        <v>287</v>
      </c>
      <c r="B186" s="18">
        <v>10</v>
      </c>
      <c r="C186" s="18">
        <v>22032942</v>
      </c>
      <c r="D186" s="18" t="s">
        <v>795</v>
      </c>
      <c r="E186" s="18">
        <v>-5.8000000000000003E-2</v>
      </c>
      <c r="F186" s="18">
        <v>-7.1900000000000006E-2</v>
      </c>
      <c r="G186" s="18">
        <v>3.44E-2</v>
      </c>
      <c r="H186" s="18">
        <v>0.70199999999999996</v>
      </c>
      <c r="I186" s="18">
        <v>4.2999999999999997E-2</v>
      </c>
      <c r="J186" s="18">
        <v>6.0999999999999999E-2</v>
      </c>
    </row>
    <row r="187" spans="1:10" x14ac:dyDescent="0.25">
      <c r="A187" s="18" t="s">
        <v>83</v>
      </c>
      <c r="B187" s="18">
        <v>10</v>
      </c>
      <c r="C187" s="18">
        <v>22477776</v>
      </c>
      <c r="D187" s="18" t="s">
        <v>835</v>
      </c>
      <c r="E187" s="18">
        <v>0.16869999999999999</v>
      </c>
      <c r="F187" s="18">
        <v>0.1668</v>
      </c>
      <c r="G187" s="18">
        <v>0.18490000000000001</v>
      </c>
      <c r="H187" s="18">
        <v>1.9E-2</v>
      </c>
      <c r="I187" s="18">
        <v>8.0000000000000002E-3</v>
      </c>
      <c r="J187" s="18">
        <v>0.40300000000000002</v>
      </c>
    </row>
    <row r="188" spans="1:10" x14ac:dyDescent="0.25">
      <c r="A188" s="18" t="s">
        <v>375</v>
      </c>
      <c r="B188" s="18">
        <v>10</v>
      </c>
      <c r="C188" s="18">
        <v>22861490</v>
      </c>
      <c r="D188" s="18" t="s">
        <v>798</v>
      </c>
      <c r="E188" s="18">
        <v>8.7499999999999994E-2</v>
      </c>
      <c r="F188" s="18">
        <v>9.6000000000000002E-2</v>
      </c>
      <c r="G188" s="18">
        <v>2.01E-2</v>
      </c>
      <c r="H188" s="18">
        <v>0.93500000000000005</v>
      </c>
      <c r="I188" s="18">
        <v>1.9E-2</v>
      </c>
      <c r="J188" s="18">
        <v>0.02</v>
      </c>
    </row>
    <row r="189" spans="1:10" x14ac:dyDescent="0.25">
      <c r="A189" s="18" t="s">
        <v>260</v>
      </c>
      <c r="B189" s="18">
        <v>10</v>
      </c>
      <c r="C189" s="18">
        <v>38523626</v>
      </c>
      <c r="D189" s="18" t="s">
        <v>809</v>
      </c>
      <c r="E189" s="18">
        <v>4.0399999999999998E-2</v>
      </c>
      <c r="F189" s="18">
        <v>3.8100000000000002E-2</v>
      </c>
      <c r="G189" s="18">
        <v>4.1799999999999997E-2</v>
      </c>
      <c r="H189" s="18">
        <v>0.36099999999999999</v>
      </c>
      <c r="I189" s="18">
        <v>2.7E-2</v>
      </c>
      <c r="J189" s="18">
        <v>7.4999999999999997E-2</v>
      </c>
    </row>
    <row r="190" spans="1:10" x14ac:dyDescent="0.25">
      <c r="A190" s="18" t="s">
        <v>157</v>
      </c>
      <c r="B190" s="18">
        <v>10</v>
      </c>
      <c r="C190" s="18">
        <v>64299890</v>
      </c>
      <c r="D190" s="18" t="s">
        <v>795</v>
      </c>
      <c r="E190" s="18">
        <v>-0.13450000000000001</v>
      </c>
      <c r="F190" s="18">
        <v>-0.14280000000000001</v>
      </c>
      <c r="G190" s="18">
        <v>-0.10299999999999999</v>
      </c>
      <c r="H190" s="18">
        <v>0.16600000000000001</v>
      </c>
      <c r="I190" s="18">
        <v>2.3E-2</v>
      </c>
      <c r="J190" s="18">
        <v>0.13800000000000001</v>
      </c>
    </row>
    <row r="191" spans="1:10" x14ac:dyDescent="0.25">
      <c r="A191" s="18" t="s">
        <v>206</v>
      </c>
      <c r="B191" s="18">
        <v>10</v>
      </c>
      <c r="C191" s="18">
        <v>64819996</v>
      </c>
      <c r="D191" s="18" t="s">
        <v>811</v>
      </c>
      <c r="E191" s="18">
        <v>4.7199999999999999E-2</v>
      </c>
      <c r="F191" s="18">
        <v>4.4200000000000003E-2</v>
      </c>
      <c r="G191" s="18">
        <v>4.0300000000000002E-2</v>
      </c>
      <c r="H191" s="18">
        <v>0.19800000000000001</v>
      </c>
      <c r="I191" s="18">
        <v>2.1000000000000001E-2</v>
      </c>
      <c r="J191" s="18">
        <v>0.104</v>
      </c>
    </row>
    <row r="192" spans="1:10" x14ac:dyDescent="0.25">
      <c r="A192" s="18" t="s">
        <v>250</v>
      </c>
      <c r="B192" s="18">
        <v>10</v>
      </c>
      <c r="C192" s="18">
        <v>71335574</v>
      </c>
      <c r="D192" s="18" t="s">
        <v>803</v>
      </c>
      <c r="E192" s="18">
        <v>-4.0399999999999998E-2</v>
      </c>
      <c r="F192" s="18">
        <v>-4.1099999999999998E-2</v>
      </c>
      <c r="G192" s="18">
        <v>-5.3999999999999999E-2</v>
      </c>
      <c r="H192" s="18">
        <v>0.30099999999999999</v>
      </c>
      <c r="I192" s="18">
        <v>2.5000000000000001E-2</v>
      </c>
      <c r="J192" s="18">
        <v>8.2000000000000003E-2</v>
      </c>
    </row>
    <row r="193" spans="1:10" x14ac:dyDescent="0.25">
      <c r="A193" s="18" t="s">
        <v>312</v>
      </c>
      <c r="B193" s="18">
        <v>10</v>
      </c>
      <c r="C193" s="18">
        <v>80851257</v>
      </c>
      <c r="D193" s="18" t="s">
        <v>811</v>
      </c>
      <c r="E193" s="18">
        <v>-8.0500000000000002E-2</v>
      </c>
      <c r="F193" s="18">
        <v>-8.9800000000000005E-2</v>
      </c>
      <c r="G193" s="18">
        <v>-4.4299999999999999E-2</v>
      </c>
      <c r="H193" s="18">
        <v>0.625</v>
      </c>
      <c r="I193" s="18">
        <v>3.3000000000000002E-2</v>
      </c>
      <c r="J193" s="18">
        <v>5.2999999999999999E-2</v>
      </c>
    </row>
    <row r="194" spans="1:10" x14ac:dyDescent="0.25">
      <c r="A194" s="18" t="s">
        <v>195</v>
      </c>
      <c r="B194" s="18">
        <v>10</v>
      </c>
      <c r="C194" s="18">
        <v>80886726</v>
      </c>
      <c r="D194" s="18" t="s">
        <v>795</v>
      </c>
      <c r="E194" s="18">
        <v>7.6200000000000004E-2</v>
      </c>
      <c r="F194" s="18">
        <v>7.8E-2</v>
      </c>
      <c r="G194" s="18">
        <v>4.4400000000000002E-2</v>
      </c>
      <c r="H194" s="18">
        <v>0.16600000000000001</v>
      </c>
      <c r="I194" s="18">
        <v>1.9E-2</v>
      </c>
      <c r="J194" s="18">
        <v>0.113</v>
      </c>
    </row>
    <row r="195" spans="1:10" x14ac:dyDescent="0.25">
      <c r="A195" s="18" t="s">
        <v>365</v>
      </c>
      <c r="B195" s="18">
        <v>10</v>
      </c>
      <c r="C195" s="18">
        <v>95292187</v>
      </c>
      <c r="D195" s="18" t="s">
        <v>830</v>
      </c>
      <c r="E195" s="18">
        <v>-5.1200000000000002E-2</v>
      </c>
      <c r="F195" s="18">
        <v>-4.9000000000000002E-2</v>
      </c>
      <c r="G195" s="18">
        <v>-4.19E-2</v>
      </c>
      <c r="H195" s="18">
        <v>0.82899999999999996</v>
      </c>
      <c r="I195" s="18">
        <v>2.1999999999999999E-2</v>
      </c>
      <c r="J195" s="18">
        <v>2.5999999999999999E-2</v>
      </c>
    </row>
    <row r="196" spans="1:10" x14ac:dyDescent="0.25">
      <c r="A196" s="18" t="s">
        <v>288</v>
      </c>
      <c r="B196" s="18">
        <v>10</v>
      </c>
      <c r="C196" s="18">
        <v>114777670</v>
      </c>
      <c r="D196" s="18" t="s">
        <v>803</v>
      </c>
      <c r="E196" s="18">
        <v>4.7199999999999999E-2</v>
      </c>
      <c r="F196" s="18">
        <v>4.2200000000000001E-2</v>
      </c>
      <c r="G196" s="18">
        <v>5.5899999999999998E-2</v>
      </c>
      <c r="H196" s="18">
        <v>0.46200000000000002</v>
      </c>
      <c r="I196" s="18">
        <v>2.8000000000000001E-2</v>
      </c>
      <c r="J196" s="18">
        <v>0.06</v>
      </c>
    </row>
    <row r="197" spans="1:10" x14ac:dyDescent="0.25">
      <c r="A197" s="18" t="s">
        <v>364</v>
      </c>
      <c r="B197" s="18">
        <v>10</v>
      </c>
      <c r="C197" s="18">
        <v>115128491</v>
      </c>
      <c r="D197" s="18" t="s">
        <v>799</v>
      </c>
      <c r="E197" s="18">
        <v>-5.9200000000000003E-2</v>
      </c>
      <c r="F197" s="18">
        <v>-6.0199999999999997E-2</v>
      </c>
      <c r="G197" s="18">
        <v>-5.9200000000000003E-2</v>
      </c>
      <c r="H197" s="18">
        <v>0.77700000000000002</v>
      </c>
      <c r="I197" s="18">
        <v>2.1000000000000001E-2</v>
      </c>
      <c r="J197" s="18">
        <v>2.7E-2</v>
      </c>
    </row>
    <row r="198" spans="1:10" x14ac:dyDescent="0.25">
      <c r="A198" s="18" t="s">
        <v>171</v>
      </c>
      <c r="B198" s="18">
        <v>10</v>
      </c>
      <c r="C198" s="18">
        <v>123095209</v>
      </c>
      <c r="D198" s="18" t="s">
        <v>797</v>
      </c>
      <c r="E198" s="18">
        <v>-5.3800000000000001E-2</v>
      </c>
      <c r="F198" s="18">
        <v>-7.0199999999999999E-2</v>
      </c>
      <c r="G198" s="18">
        <v>4.7999999999999996E-3</v>
      </c>
      <c r="H198" s="18">
        <v>0.34</v>
      </c>
      <c r="I198" s="18">
        <v>4.3999999999999997E-2</v>
      </c>
      <c r="J198" s="18">
        <v>0.129</v>
      </c>
    </row>
    <row r="199" spans="1:10" x14ac:dyDescent="0.25">
      <c r="A199" s="18" t="s">
        <v>108</v>
      </c>
      <c r="B199" s="18">
        <v>10</v>
      </c>
      <c r="C199" s="18">
        <v>123340107</v>
      </c>
      <c r="D199" s="18" t="s">
        <v>795</v>
      </c>
      <c r="E199" s="18">
        <v>0.15079999999999999</v>
      </c>
      <c r="F199" s="18">
        <v>0.1837</v>
      </c>
      <c r="G199" s="18">
        <v>5.3E-3</v>
      </c>
      <c r="H199" s="18">
        <v>7.1999999999999995E-2</v>
      </c>
      <c r="I199" s="18">
        <v>1.7000000000000001E-2</v>
      </c>
      <c r="J199" s="18">
        <v>0.23200000000000001</v>
      </c>
    </row>
    <row r="200" spans="1:10" x14ac:dyDescent="0.25">
      <c r="A200" s="18" t="s">
        <v>319</v>
      </c>
      <c r="B200" s="18">
        <v>10</v>
      </c>
      <c r="C200" s="18">
        <v>123340431</v>
      </c>
      <c r="D200" s="18" t="s">
        <v>834</v>
      </c>
      <c r="E200" s="18">
        <v>-0.24079999999999999</v>
      </c>
      <c r="F200" s="18">
        <v>-0.2913</v>
      </c>
      <c r="G200" s="18">
        <v>-3.2599999999999997E-2</v>
      </c>
      <c r="H200" s="18">
        <v>0.59599999999999997</v>
      </c>
      <c r="I200" s="18">
        <v>3.1E-2</v>
      </c>
      <c r="J200" s="18">
        <v>5.1999999999999998E-2</v>
      </c>
    </row>
    <row r="201" spans="1:10" x14ac:dyDescent="0.25">
      <c r="A201" s="18" t="s">
        <v>103</v>
      </c>
      <c r="B201" s="18">
        <v>10</v>
      </c>
      <c r="C201" s="18">
        <v>123349324</v>
      </c>
      <c r="D201" s="18" t="s">
        <v>794</v>
      </c>
      <c r="E201" s="18">
        <v>-0.26090000000000002</v>
      </c>
      <c r="F201" s="18">
        <v>-0.32700000000000001</v>
      </c>
      <c r="G201" s="18">
        <v>-1.37E-2</v>
      </c>
      <c r="H201" s="18">
        <v>5.3999999999999999E-2</v>
      </c>
      <c r="I201" s="18">
        <v>1.4E-2</v>
      </c>
      <c r="J201" s="18">
        <v>0.253</v>
      </c>
    </row>
    <row r="202" spans="1:10" x14ac:dyDescent="0.25">
      <c r="A202" s="18" t="s">
        <v>351</v>
      </c>
      <c r="B202" s="18">
        <v>11</v>
      </c>
      <c r="C202" s="18">
        <v>433617</v>
      </c>
      <c r="D202" s="18" t="s">
        <v>799</v>
      </c>
      <c r="E202" s="18">
        <v>-4.3700000000000003E-2</v>
      </c>
      <c r="F202" s="18">
        <v>-4.9399999999999999E-2</v>
      </c>
      <c r="G202" s="18">
        <v>-3.2199999999999999E-2</v>
      </c>
      <c r="H202" s="18">
        <v>0.81699999999999995</v>
      </c>
      <c r="I202" s="18">
        <v>0.03</v>
      </c>
      <c r="J202" s="18">
        <v>3.5999999999999997E-2</v>
      </c>
    </row>
    <row r="203" spans="1:10" x14ac:dyDescent="0.25">
      <c r="A203" s="18" t="s">
        <v>205</v>
      </c>
      <c r="B203" s="18">
        <v>11</v>
      </c>
      <c r="C203" s="18">
        <v>803017</v>
      </c>
      <c r="D203" s="18" t="s">
        <v>795</v>
      </c>
      <c r="E203" s="18">
        <v>4.5699999999999998E-2</v>
      </c>
      <c r="F203" s="18">
        <v>0.04</v>
      </c>
      <c r="G203" s="18">
        <v>5.5899999999999998E-2</v>
      </c>
      <c r="H203" s="18">
        <v>0.50900000000000001</v>
      </c>
      <c r="I203" s="18">
        <v>5.2999999999999999E-2</v>
      </c>
      <c r="J203" s="18">
        <v>0.105</v>
      </c>
    </row>
    <row r="204" spans="1:10" x14ac:dyDescent="0.25">
      <c r="A204" s="18" t="s">
        <v>283</v>
      </c>
      <c r="B204" s="18">
        <v>11</v>
      </c>
      <c r="C204" s="18">
        <v>1895708</v>
      </c>
      <c r="D204" s="18" t="s">
        <v>809</v>
      </c>
      <c r="E204" s="18">
        <v>-7.6200000000000004E-2</v>
      </c>
      <c r="F204" s="18">
        <v>-7.8799999999999995E-2</v>
      </c>
      <c r="G204" s="18">
        <v>-5.3800000000000001E-2</v>
      </c>
      <c r="H204" s="18">
        <v>0.39800000000000002</v>
      </c>
      <c r="I204" s="18">
        <v>2.5000000000000001E-2</v>
      </c>
      <c r="J204" s="18">
        <v>6.3E-2</v>
      </c>
    </row>
    <row r="205" spans="1:10" x14ac:dyDescent="0.25">
      <c r="A205" s="18" t="s">
        <v>329</v>
      </c>
      <c r="B205" s="18">
        <v>11</v>
      </c>
      <c r="C205" s="18">
        <v>18664241</v>
      </c>
      <c r="D205" s="18" t="s">
        <v>806</v>
      </c>
      <c r="E205" s="18">
        <v>4.6100000000000002E-2</v>
      </c>
      <c r="F205" s="18">
        <v>4.5499999999999999E-2</v>
      </c>
      <c r="G205" s="18">
        <v>6.3299999999999995E-2</v>
      </c>
      <c r="H205" s="18">
        <v>0.71</v>
      </c>
      <c r="I205" s="18">
        <v>3.4000000000000002E-2</v>
      </c>
      <c r="J205" s="18">
        <v>4.7E-2</v>
      </c>
    </row>
    <row r="206" spans="1:10" x14ac:dyDescent="0.25">
      <c r="A206" s="18" t="s">
        <v>209</v>
      </c>
      <c r="B206" s="18">
        <v>11</v>
      </c>
      <c r="C206" s="18">
        <v>42844441</v>
      </c>
      <c r="D206" s="18" t="s">
        <v>803</v>
      </c>
      <c r="E206" s="18">
        <v>-3.3599999999999998E-2</v>
      </c>
      <c r="F206" s="18">
        <v>-3.3399999999999999E-2</v>
      </c>
      <c r="G206" s="18">
        <v>-6.6900000000000001E-2</v>
      </c>
      <c r="H206" s="18">
        <v>0.32200000000000001</v>
      </c>
      <c r="I206" s="18">
        <v>3.3000000000000002E-2</v>
      </c>
      <c r="J206" s="18">
        <v>0.104</v>
      </c>
    </row>
    <row r="207" spans="1:10" x14ac:dyDescent="0.25">
      <c r="A207" s="18" t="s">
        <v>294</v>
      </c>
      <c r="B207" s="18">
        <v>11</v>
      </c>
      <c r="C207" s="18">
        <v>44368892</v>
      </c>
      <c r="D207" s="18" t="s">
        <v>797</v>
      </c>
      <c r="E207" s="18">
        <v>3.7400000000000003E-2</v>
      </c>
      <c r="F207" s="18">
        <v>3.5700000000000003E-2</v>
      </c>
      <c r="G207" s="18">
        <v>2.1000000000000001E-2</v>
      </c>
      <c r="H207" s="18">
        <v>0.54800000000000004</v>
      </c>
      <c r="I207" s="18">
        <v>3.1E-2</v>
      </c>
      <c r="J207" s="18">
        <v>5.7000000000000002E-2</v>
      </c>
    </row>
    <row r="208" spans="1:10" x14ac:dyDescent="0.25">
      <c r="A208" s="18" t="s">
        <v>127</v>
      </c>
      <c r="B208" s="18">
        <v>11</v>
      </c>
      <c r="C208" s="18">
        <v>46318032</v>
      </c>
      <c r="D208" s="18" t="s">
        <v>810</v>
      </c>
      <c r="E208" s="18">
        <v>-7.4800000000000005E-2</v>
      </c>
      <c r="F208" s="18">
        <v>-6.93E-2</v>
      </c>
      <c r="G208" s="18">
        <v>-6.88E-2</v>
      </c>
      <c r="H208" s="18">
        <v>6.3E-2</v>
      </c>
      <c r="I208" s="18">
        <v>1.2E-2</v>
      </c>
      <c r="J208" s="18">
        <v>0.185</v>
      </c>
    </row>
    <row r="209" spans="1:10" x14ac:dyDescent="0.25">
      <c r="A209" s="18" t="s">
        <v>207</v>
      </c>
      <c r="B209" s="18">
        <v>11</v>
      </c>
      <c r="C209" s="18">
        <v>65553492</v>
      </c>
      <c r="D209" s="18" t="s">
        <v>809</v>
      </c>
      <c r="E209" s="18">
        <v>4.2500000000000003E-2</v>
      </c>
      <c r="F209" s="18">
        <v>4.4400000000000002E-2</v>
      </c>
      <c r="G209" s="18">
        <v>3.0499999999999999E-2</v>
      </c>
      <c r="H209" s="18">
        <v>0.17899999999999999</v>
      </c>
      <c r="I209" s="18">
        <v>1.9E-2</v>
      </c>
      <c r="J209" s="18">
        <v>0.104</v>
      </c>
    </row>
    <row r="210" spans="1:10" x14ac:dyDescent="0.25">
      <c r="A210" s="18" t="s">
        <v>286</v>
      </c>
      <c r="B210" s="18">
        <v>11</v>
      </c>
      <c r="C210" s="18">
        <v>65572431</v>
      </c>
      <c r="D210" s="18" t="s">
        <v>797</v>
      </c>
      <c r="E210" s="18">
        <v>-3.4700000000000002E-2</v>
      </c>
      <c r="F210" s="18">
        <v>-4.48E-2</v>
      </c>
      <c r="G210" s="18">
        <v>-6.7000000000000002E-3</v>
      </c>
      <c r="H210" s="18">
        <v>0.497</v>
      </c>
      <c r="I210" s="18">
        <v>0.03</v>
      </c>
      <c r="J210" s="18">
        <v>6.0999999999999999E-2</v>
      </c>
    </row>
    <row r="211" spans="1:10" x14ac:dyDescent="0.25">
      <c r="A211" s="18" t="s">
        <v>199</v>
      </c>
      <c r="B211" s="18">
        <v>11</v>
      </c>
      <c r="C211" s="18">
        <v>69328130</v>
      </c>
      <c r="D211" s="18" t="s">
        <v>794</v>
      </c>
      <c r="E211" s="18">
        <v>-4.2299999999999997E-2</v>
      </c>
      <c r="F211" s="18">
        <v>-5.3800000000000001E-2</v>
      </c>
      <c r="G211" s="18">
        <v>1.43E-2</v>
      </c>
      <c r="H211" s="18">
        <v>0.214</v>
      </c>
      <c r="I211" s="18">
        <v>2.3E-2</v>
      </c>
      <c r="J211" s="18">
        <v>0.11</v>
      </c>
    </row>
    <row r="212" spans="1:10" x14ac:dyDescent="0.25">
      <c r="A212" s="18" t="s">
        <v>188</v>
      </c>
      <c r="B212" s="18">
        <v>11</v>
      </c>
      <c r="C212" s="18">
        <v>69330983</v>
      </c>
      <c r="D212" s="18" t="s">
        <v>797</v>
      </c>
      <c r="E212" s="18">
        <v>0.1022</v>
      </c>
      <c r="F212" s="18">
        <v>0.124</v>
      </c>
      <c r="G212" s="18">
        <v>1.7399999999999999E-2</v>
      </c>
      <c r="H212" s="18">
        <v>0.122</v>
      </c>
      <c r="I212" s="18">
        <v>1.4E-2</v>
      </c>
      <c r="J212" s="18">
        <v>0.11600000000000001</v>
      </c>
    </row>
    <row r="213" spans="1:10" x14ac:dyDescent="0.25">
      <c r="A213" s="18" t="s">
        <v>114</v>
      </c>
      <c r="B213" s="18">
        <v>11</v>
      </c>
      <c r="C213" s="18">
        <v>69331418</v>
      </c>
      <c r="D213" s="18" t="s">
        <v>803</v>
      </c>
      <c r="E213" s="18">
        <v>0.1782</v>
      </c>
      <c r="F213" s="18">
        <v>0.20180000000000001</v>
      </c>
      <c r="G213" s="18">
        <v>6.6E-3</v>
      </c>
      <c r="H213" s="18">
        <v>7.1999999999999995E-2</v>
      </c>
      <c r="I213" s="18">
        <v>1.4999999999999999E-2</v>
      </c>
      <c r="J213" s="18">
        <v>0.21199999999999999</v>
      </c>
    </row>
    <row r="214" spans="1:10" x14ac:dyDescent="0.25">
      <c r="A214" s="18" t="s">
        <v>330</v>
      </c>
      <c r="B214" s="18">
        <v>11</v>
      </c>
      <c r="C214" s="18">
        <v>103614438</v>
      </c>
      <c r="D214" s="18" t="s">
        <v>806</v>
      </c>
      <c r="E214" s="18">
        <v>1.47E-2</v>
      </c>
      <c r="F214" s="18">
        <v>2.8999999999999998E-3</v>
      </c>
      <c r="G214" s="18">
        <v>6.7599999999999993E-2</v>
      </c>
      <c r="H214" s="18">
        <v>0.65700000000000003</v>
      </c>
      <c r="I214" s="18">
        <v>3.1E-2</v>
      </c>
      <c r="J214" s="18">
        <v>4.7E-2</v>
      </c>
    </row>
    <row r="215" spans="1:10" x14ac:dyDescent="0.25">
      <c r="A215" s="18" t="s">
        <v>156</v>
      </c>
      <c r="B215" s="18">
        <v>11</v>
      </c>
      <c r="C215" s="18">
        <v>108267402</v>
      </c>
      <c r="D215" s="18" t="s">
        <v>824</v>
      </c>
      <c r="E215" s="18">
        <v>-2.2000000000000001E-3</v>
      </c>
      <c r="F215" s="18">
        <v>1.41E-2</v>
      </c>
      <c r="G215" s="18">
        <v>-6.2899999999999998E-2</v>
      </c>
      <c r="H215" s="18">
        <v>0.434</v>
      </c>
      <c r="I215" s="18">
        <v>0.06</v>
      </c>
      <c r="J215" s="18">
        <v>0.13800000000000001</v>
      </c>
    </row>
    <row r="216" spans="1:10" x14ac:dyDescent="0.25">
      <c r="A216" s="18" t="s">
        <v>352</v>
      </c>
      <c r="B216" s="18">
        <v>11</v>
      </c>
      <c r="C216" s="18">
        <v>111696440</v>
      </c>
      <c r="D216" s="18" t="s">
        <v>799</v>
      </c>
      <c r="E216" s="18">
        <v>-3.9600000000000003E-2</v>
      </c>
      <c r="F216" s="18">
        <v>-4.3499999999999997E-2</v>
      </c>
      <c r="G216" s="18">
        <v>-1.2200000000000001E-2</v>
      </c>
      <c r="H216" s="18">
        <v>0.628</v>
      </c>
      <c r="I216" s="18">
        <v>2.1999999999999999E-2</v>
      </c>
      <c r="J216" s="18">
        <v>3.5000000000000003E-2</v>
      </c>
    </row>
    <row r="217" spans="1:10" x14ac:dyDescent="0.25">
      <c r="A217" s="18" t="s">
        <v>137</v>
      </c>
      <c r="B217" s="18">
        <v>11</v>
      </c>
      <c r="C217" s="18">
        <v>116727936</v>
      </c>
      <c r="D217" s="18" t="s">
        <v>794</v>
      </c>
      <c r="E217" s="18">
        <v>-4.2299999999999997E-2</v>
      </c>
      <c r="F217" s="18">
        <v>-3.7199999999999997E-2</v>
      </c>
      <c r="G217" s="18">
        <v>-6.2E-2</v>
      </c>
      <c r="H217" s="18">
        <v>0.20300000000000001</v>
      </c>
      <c r="I217" s="18">
        <v>3.5000000000000003E-2</v>
      </c>
      <c r="J217" s="18">
        <v>0.17299999999999999</v>
      </c>
    </row>
    <row r="218" spans="1:10" x14ac:dyDescent="0.25">
      <c r="A218" s="18" t="s">
        <v>333</v>
      </c>
      <c r="B218" s="18">
        <v>11</v>
      </c>
      <c r="C218" s="18">
        <v>122966626</v>
      </c>
      <c r="D218" s="18" t="s">
        <v>795</v>
      </c>
      <c r="E218" s="18">
        <v>-3.8300000000000001E-2</v>
      </c>
      <c r="F218" s="18">
        <v>-3.7199999999999997E-2</v>
      </c>
      <c r="G218" s="18">
        <v>-4.8399999999999999E-2</v>
      </c>
      <c r="H218" s="18">
        <v>0.28699999999999998</v>
      </c>
      <c r="I218" s="18">
        <v>1.2999999999999999E-2</v>
      </c>
      <c r="J218" s="18">
        <v>4.4999999999999998E-2</v>
      </c>
    </row>
    <row r="219" spans="1:10" x14ac:dyDescent="0.25">
      <c r="A219" s="18" t="s">
        <v>374</v>
      </c>
      <c r="B219" s="18">
        <v>11</v>
      </c>
      <c r="C219" s="18">
        <v>129243417</v>
      </c>
      <c r="D219" s="18" t="s">
        <v>806</v>
      </c>
      <c r="E219" s="18">
        <v>-5.4300000000000001E-2</v>
      </c>
      <c r="F219" s="18">
        <v>-4.7699999999999999E-2</v>
      </c>
      <c r="G219" s="18">
        <v>-6.0499999999999998E-2</v>
      </c>
      <c r="H219" s="18">
        <v>0.86</v>
      </c>
      <c r="I219" s="18">
        <v>1.7999999999999999E-2</v>
      </c>
      <c r="J219" s="18">
        <v>2.1000000000000001E-2</v>
      </c>
    </row>
    <row r="220" spans="1:10" x14ac:dyDescent="0.25">
      <c r="A220" s="18" t="s">
        <v>302</v>
      </c>
      <c r="B220" s="18">
        <v>11</v>
      </c>
      <c r="C220" s="18">
        <v>129461016</v>
      </c>
      <c r="D220" s="18" t="s">
        <v>795</v>
      </c>
      <c r="E220" s="18">
        <v>4.53E-2</v>
      </c>
      <c r="F220" s="18">
        <v>4.0099999999999997E-2</v>
      </c>
      <c r="G220" s="18">
        <v>5.9400000000000001E-2</v>
      </c>
      <c r="H220" s="18">
        <v>0.60799999999999998</v>
      </c>
      <c r="I220" s="18">
        <v>3.4000000000000002E-2</v>
      </c>
      <c r="J220" s="18">
        <v>5.6000000000000001E-2</v>
      </c>
    </row>
    <row r="221" spans="1:10" x14ac:dyDescent="0.25">
      <c r="A221" s="18" t="s">
        <v>307</v>
      </c>
      <c r="B221" s="18">
        <v>12</v>
      </c>
      <c r="C221" s="18">
        <v>293626</v>
      </c>
      <c r="D221" s="18" t="s">
        <v>795</v>
      </c>
      <c r="E221" s="18">
        <v>4.0099999999999997E-2</v>
      </c>
      <c r="F221" s="18">
        <v>3.7100000000000001E-2</v>
      </c>
      <c r="G221" s="18">
        <v>3.9E-2</v>
      </c>
      <c r="H221" s="18">
        <v>0.38900000000000001</v>
      </c>
      <c r="I221" s="18">
        <v>2.1000000000000001E-2</v>
      </c>
      <c r="J221" s="18">
        <v>5.5E-2</v>
      </c>
    </row>
    <row r="222" spans="1:10" x14ac:dyDescent="0.25">
      <c r="A222" s="18" t="s">
        <v>189</v>
      </c>
      <c r="B222" s="18">
        <v>12</v>
      </c>
      <c r="C222" s="18">
        <v>14413931</v>
      </c>
      <c r="D222" s="18" t="s">
        <v>813</v>
      </c>
      <c r="E222" s="18">
        <v>4.8399999999999999E-2</v>
      </c>
      <c r="F222" s="18">
        <v>4.1099999999999998E-2</v>
      </c>
      <c r="G222" s="18">
        <v>5.3999999999999999E-2</v>
      </c>
      <c r="H222" s="18">
        <v>0.26100000000000001</v>
      </c>
      <c r="I222" s="18">
        <v>0.03</v>
      </c>
      <c r="J222" s="18">
        <v>0.11600000000000001</v>
      </c>
    </row>
    <row r="223" spans="1:10" x14ac:dyDescent="0.25">
      <c r="A223" s="18" t="s">
        <v>118</v>
      </c>
      <c r="B223" s="18">
        <v>12</v>
      </c>
      <c r="C223" s="18">
        <v>28149568</v>
      </c>
      <c r="D223" s="18" t="s">
        <v>803</v>
      </c>
      <c r="E223" s="18">
        <v>-6.2E-2</v>
      </c>
      <c r="F223" s="18">
        <v>-5.0099999999999999E-2</v>
      </c>
      <c r="G223" s="18">
        <v>-6.83E-2</v>
      </c>
      <c r="H223" s="18">
        <v>0.111</v>
      </c>
      <c r="I223" s="18">
        <v>2.1999999999999999E-2</v>
      </c>
      <c r="J223" s="18">
        <v>0.2</v>
      </c>
    </row>
    <row r="224" spans="1:10" x14ac:dyDescent="0.25">
      <c r="A224" s="18" t="s">
        <v>240</v>
      </c>
      <c r="B224" s="18">
        <v>12</v>
      </c>
      <c r="C224" s="18">
        <v>28174817</v>
      </c>
      <c r="D224" s="18" t="s">
        <v>803</v>
      </c>
      <c r="E224" s="18">
        <v>-8.5599999999999996E-2</v>
      </c>
      <c r="F224" s="18">
        <v>-8.3000000000000004E-2</v>
      </c>
      <c r="G224" s="18">
        <v>-0.10100000000000001</v>
      </c>
      <c r="H224" s="18">
        <v>0.23899999999999999</v>
      </c>
      <c r="I224" s="18">
        <v>2.1000000000000001E-2</v>
      </c>
      <c r="J224" s="18">
        <v>8.5999999999999993E-2</v>
      </c>
    </row>
    <row r="225" spans="1:10" x14ac:dyDescent="0.25">
      <c r="A225" s="18" t="s">
        <v>226</v>
      </c>
      <c r="B225" s="18">
        <v>12</v>
      </c>
      <c r="C225" s="18">
        <v>28347382</v>
      </c>
      <c r="D225" s="18" t="s">
        <v>803</v>
      </c>
      <c r="E225" s="18">
        <v>-5.21E-2</v>
      </c>
      <c r="F225" s="18">
        <v>-4.5400000000000003E-2</v>
      </c>
      <c r="G225" s="18">
        <v>-4.6899999999999997E-2</v>
      </c>
      <c r="H225" s="18">
        <v>0.20599999999999999</v>
      </c>
      <c r="I225" s="18">
        <v>1.9E-2</v>
      </c>
      <c r="J225" s="18">
        <v>9.4E-2</v>
      </c>
    </row>
    <row r="226" spans="1:10" x14ac:dyDescent="0.25">
      <c r="A226" s="18" t="s">
        <v>379</v>
      </c>
      <c r="B226" s="18">
        <v>12</v>
      </c>
      <c r="C226" s="18">
        <v>29140260</v>
      </c>
      <c r="D226" s="18" t="s">
        <v>797</v>
      </c>
      <c r="E226" s="18">
        <v>6.4699999999999994E-2</v>
      </c>
      <c r="F226" s="18">
        <v>6.9000000000000006E-2</v>
      </c>
      <c r="G226" s="18">
        <v>7.5300000000000006E-2</v>
      </c>
      <c r="H226" s="18">
        <v>0.91300000000000003</v>
      </c>
      <c r="I226" s="18">
        <v>1.0999999999999999E-2</v>
      </c>
      <c r="J226" s="18">
        <v>1.2E-2</v>
      </c>
    </row>
    <row r="227" spans="1:10" x14ac:dyDescent="0.25">
      <c r="A227" s="18" t="s">
        <v>178</v>
      </c>
      <c r="B227" s="18">
        <v>12</v>
      </c>
      <c r="C227" s="18">
        <v>57146069</v>
      </c>
      <c r="D227" s="18" t="s">
        <v>806</v>
      </c>
      <c r="E227" s="18">
        <v>-5.79E-2</v>
      </c>
      <c r="F227" s="18">
        <v>-5.8500000000000003E-2</v>
      </c>
      <c r="G227" s="18">
        <v>-6.3200000000000006E-2</v>
      </c>
      <c r="H227" s="18">
        <v>0.104</v>
      </c>
      <c r="I227" s="18">
        <v>1.2999999999999999E-2</v>
      </c>
      <c r="J227" s="18">
        <v>0.122</v>
      </c>
    </row>
    <row r="228" spans="1:10" x14ac:dyDescent="0.25">
      <c r="A228" s="18" t="s">
        <v>192</v>
      </c>
      <c r="B228" s="18">
        <v>12</v>
      </c>
      <c r="C228" s="18">
        <v>70798355</v>
      </c>
      <c r="D228" s="18" t="s">
        <v>794</v>
      </c>
      <c r="E228" s="18">
        <v>4.6899999999999997E-2</v>
      </c>
      <c r="F228" s="18">
        <v>4.7100000000000003E-2</v>
      </c>
      <c r="G228" s="18">
        <v>1.4999999999999999E-2</v>
      </c>
      <c r="H228" s="18">
        <v>0.17699999999999999</v>
      </c>
      <c r="I228" s="18">
        <v>0.02</v>
      </c>
      <c r="J228" s="18">
        <v>0.114</v>
      </c>
    </row>
    <row r="229" spans="1:10" x14ac:dyDescent="0.25">
      <c r="A229" s="18" t="s">
        <v>175</v>
      </c>
      <c r="B229" s="18">
        <v>12</v>
      </c>
      <c r="C229" s="18">
        <v>83064195</v>
      </c>
      <c r="D229" s="18" t="s">
        <v>826</v>
      </c>
      <c r="E229" s="18">
        <v>6.7100000000000007E-2</v>
      </c>
      <c r="F229" s="18">
        <v>6.4500000000000002E-2</v>
      </c>
      <c r="G229" s="18">
        <v>7.17E-2</v>
      </c>
      <c r="H229" s="18">
        <v>0.10100000000000001</v>
      </c>
      <c r="I229" s="18">
        <v>1.2999999999999999E-2</v>
      </c>
      <c r="J229" s="18">
        <v>0.124</v>
      </c>
    </row>
    <row r="230" spans="1:10" x14ac:dyDescent="0.25">
      <c r="A230" s="18" t="s">
        <v>252</v>
      </c>
      <c r="B230" s="18">
        <v>12</v>
      </c>
      <c r="C230" s="18">
        <v>85004551</v>
      </c>
      <c r="D230" s="18" t="s">
        <v>803</v>
      </c>
      <c r="E230" s="18">
        <v>3.4799999999999998E-2</v>
      </c>
      <c r="F230" s="18">
        <v>3.5499999999999997E-2</v>
      </c>
      <c r="G230" s="18">
        <v>3.5799999999999998E-2</v>
      </c>
      <c r="H230" s="18">
        <v>0.50700000000000001</v>
      </c>
      <c r="I230" s="18">
        <v>4.1000000000000002E-2</v>
      </c>
      <c r="J230" s="18">
        <v>0.08</v>
      </c>
    </row>
    <row r="231" spans="1:10" x14ac:dyDescent="0.25">
      <c r="A231" s="18" t="s">
        <v>295</v>
      </c>
      <c r="B231" s="18">
        <v>12</v>
      </c>
      <c r="C231" s="18">
        <v>96027759</v>
      </c>
      <c r="D231" s="18" t="s">
        <v>795</v>
      </c>
      <c r="E231" s="18">
        <v>-8.6699999999999999E-2</v>
      </c>
      <c r="F231" s="18">
        <v>-8.4199999999999997E-2</v>
      </c>
      <c r="G231" s="18">
        <v>-6.3E-2</v>
      </c>
      <c r="H231" s="18">
        <v>0.29599999999999999</v>
      </c>
      <c r="I231" s="18">
        <v>1.7000000000000001E-2</v>
      </c>
      <c r="J231" s="18">
        <v>5.7000000000000002E-2</v>
      </c>
    </row>
    <row r="232" spans="1:10" x14ac:dyDescent="0.25">
      <c r="A232" s="18" t="s">
        <v>142</v>
      </c>
      <c r="B232" s="18">
        <v>12</v>
      </c>
      <c r="C232" s="18">
        <v>103097887</v>
      </c>
      <c r="D232" s="18" t="s">
        <v>803</v>
      </c>
      <c r="E232" s="18">
        <v>5.4600000000000003E-2</v>
      </c>
      <c r="F232" s="18">
        <v>6.1100000000000002E-2</v>
      </c>
      <c r="G232" s="18">
        <v>1.49E-2</v>
      </c>
      <c r="H232" s="18">
        <v>0.11700000000000001</v>
      </c>
      <c r="I232" s="18">
        <v>1.9E-2</v>
      </c>
      <c r="J232" s="18">
        <v>0.16500000000000001</v>
      </c>
    </row>
    <row r="233" spans="1:10" x14ac:dyDescent="0.25">
      <c r="A233" s="18" t="s">
        <v>185</v>
      </c>
      <c r="B233" s="18">
        <v>12</v>
      </c>
      <c r="C233" s="18">
        <v>111600134</v>
      </c>
      <c r="D233" s="18" t="s">
        <v>811</v>
      </c>
      <c r="E233" s="18">
        <v>-4.4200000000000003E-2</v>
      </c>
      <c r="F233" s="18">
        <v>-4.41E-2</v>
      </c>
      <c r="G233" s="18">
        <v>-5.3699999999999998E-2</v>
      </c>
      <c r="H233" s="18">
        <v>0.375</v>
      </c>
      <c r="I233" s="18">
        <v>4.2999999999999997E-2</v>
      </c>
      <c r="J233" s="18">
        <v>0.11600000000000001</v>
      </c>
    </row>
    <row r="234" spans="1:10" x14ac:dyDescent="0.25">
      <c r="A234" s="18" t="s">
        <v>216</v>
      </c>
      <c r="B234" s="18">
        <v>12</v>
      </c>
      <c r="C234" s="18">
        <v>115108136</v>
      </c>
      <c r="D234" s="18" t="s">
        <v>799</v>
      </c>
      <c r="E234" s="18">
        <v>4.65E-2</v>
      </c>
      <c r="F234" s="18">
        <v>5.33E-2</v>
      </c>
      <c r="G234" s="18">
        <v>1.8800000000000001E-2</v>
      </c>
      <c r="H234" s="18">
        <v>0.26700000000000002</v>
      </c>
      <c r="I234" s="18">
        <v>2.7E-2</v>
      </c>
      <c r="J234" s="18">
        <v>0.10199999999999999</v>
      </c>
    </row>
    <row r="235" spans="1:10" x14ac:dyDescent="0.25">
      <c r="A235" s="18" t="s">
        <v>140</v>
      </c>
      <c r="B235" s="18">
        <v>12</v>
      </c>
      <c r="C235" s="18">
        <v>115796577</v>
      </c>
      <c r="D235" s="18" t="s">
        <v>795</v>
      </c>
      <c r="E235" s="18">
        <v>-4.2799999999999998E-2</v>
      </c>
      <c r="F235" s="18">
        <v>-6.4299999999999996E-2</v>
      </c>
      <c r="G235" s="18">
        <v>-1.4800000000000001E-2</v>
      </c>
      <c r="H235" s="18">
        <v>0.19800000000000001</v>
      </c>
      <c r="I235" s="18">
        <v>3.3000000000000002E-2</v>
      </c>
      <c r="J235" s="18">
        <v>0.16600000000000001</v>
      </c>
    </row>
    <row r="236" spans="1:10" x14ac:dyDescent="0.25">
      <c r="A236" s="18" t="s">
        <v>291</v>
      </c>
      <c r="B236" s="18">
        <v>12</v>
      </c>
      <c r="C236" s="18">
        <v>115835836</v>
      </c>
      <c r="D236" s="18" t="s">
        <v>799</v>
      </c>
      <c r="E236" s="18">
        <v>-8.1299999999999997E-2</v>
      </c>
      <c r="F236" s="18">
        <v>-9.7699999999999995E-2</v>
      </c>
      <c r="G236" s="18">
        <v>-1.5299999999999999E-2</v>
      </c>
      <c r="H236" s="18">
        <v>0.41399999999999998</v>
      </c>
      <c r="I236" s="18">
        <v>2.5000000000000001E-2</v>
      </c>
      <c r="J236" s="18">
        <v>5.8999999999999997E-2</v>
      </c>
    </row>
    <row r="237" spans="1:10" x14ac:dyDescent="0.25">
      <c r="A237" s="18" t="s">
        <v>139</v>
      </c>
      <c r="B237" s="18">
        <v>12</v>
      </c>
      <c r="C237" s="18">
        <v>120832146</v>
      </c>
      <c r="D237" s="18" t="s">
        <v>803</v>
      </c>
      <c r="E237" s="18">
        <v>5.16E-2</v>
      </c>
      <c r="F237" s="18">
        <v>5.3400000000000003E-2</v>
      </c>
      <c r="G237" s="18">
        <v>5.2900000000000003E-2</v>
      </c>
      <c r="H237" s="18">
        <v>0.16300000000000001</v>
      </c>
      <c r="I237" s="18">
        <v>2.7E-2</v>
      </c>
      <c r="J237" s="18">
        <v>0.16800000000000001</v>
      </c>
    </row>
    <row r="238" spans="1:10" x14ac:dyDescent="0.25">
      <c r="A238" s="18" t="s">
        <v>79</v>
      </c>
      <c r="B238" s="18">
        <v>13</v>
      </c>
      <c r="C238" s="18">
        <v>32839990</v>
      </c>
      <c r="D238" s="18" t="s">
        <v>797</v>
      </c>
      <c r="E238" s="18">
        <v>4.24E-2</v>
      </c>
      <c r="F238" s="18">
        <v>3.8600000000000002E-2</v>
      </c>
      <c r="G238" s="18">
        <v>7.5899999999999995E-2</v>
      </c>
      <c r="H238" s="18">
        <v>1.7000000000000001E-2</v>
      </c>
      <c r="I238" s="18">
        <v>1.2E-2</v>
      </c>
      <c r="J238" s="18">
        <v>0.69199999999999995</v>
      </c>
    </row>
    <row r="239" spans="1:10" x14ac:dyDescent="0.25">
      <c r="A239" s="18" t="s">
        <v>104</v>
      </c>
      <c r="B239" s="18">
        <v>13</v>
      </c>
      <c r="C239" s="18">
        <v>32972626</v>
      </c>
      <c r="D239" s="18" t="s">
        <v>794</v>
      </c>
      <c r="E239" s="18">
        <v>0.26869999999999999</v>
      </c>
      <c r="F239" s="18">
        <v>0.23080000000000001</v>
      </c>
      <c r="G239" s="18">
        <v>0.4284</v>
      </c>
      <c r="H239" s="18">
        <v>8.0000000000000002E-3</v>
      </c>
      <c r="I239" s="18">
        <v>2E-3</v>
      </c>
      <c r="J239" s="18">
        <v>0.251</v>
      </c>
    </row>
    <row r="240" spans="1:10" x14ac:dyDescent="0.25">
      <c r="A240" s="18" t="s">
        <v>372</v>
      </c>
      <c r="B240" s="18">
        <v>13</v>
      </c>
      <c r="C240" s="18">
        <v>43501356</v>
      </c>
      <c r="D240" s="18" t="s">
        <v>795</v>
      </c>
      <c r="E240" s="18">
        <v>5.1700000000000003E-2</v>
      </c>
      <c r="F240" s="18">
        <v>4.58E-2</v>
      </c>
      <c r="G240" s="18">
        <v>9.7500000000000003E-2</v>
      </c>
      <c r="H240" s="18">
        <v>0.82699999999999996</v>
      </c>
      <c r="I240" s="18">
        <v>1.7999999999999999E-2</v>
      </c>
      <c r="J240" s="18">
        <v>2.1999999999999999E-2</v>
      </c>
    </row>
    <row r="241" spans="1:10" x14ac:dyDescent="0.25">
      <c r="A241" s="18" t="s">
        <v>196</v>
      </c>
      <c r="B241" s="18">
        <v>13</v>
      </c>
      <c r="C241" s="18">
        <v>73806982</v>
      </c>
      <c r="D241" s="18" t="s">
        <v>799</v>
      </c>
      <c r="E241" s="18">
        <v>3.4500000000000003E-2</v>
      </c>
      <c r="F241" s="18">
        <v>2.5100000000000001E-2</v>
      </c>
      <c r="G241" s="18">
        <v>6.5299999999999997E-2</v>
      </c>
      <c r="H241" s="18">
        <v>0.30399999999999999</v>
      </c>
      <c r="I241" s="18">
        <v>3.4000000000000002E-2</v>
      </c>
      <c r="J241" s="18">
        <v>0.112</v>
      </c>
    </row>
    <row r="242" spans="1:10" x14ac:dyDescent="0.25">
      <c r="A242" s="18" t="s">
        <v>327</v>
      </c>
      <c r="B242" s="18">
        <v>13</v>
      </c>
      <c r="C242" s="18">
        <v>73960952</v>
      </c>
      <c r="D242" s="18" t="s">
        <v>795</v>
      </c>
      <c r="E242" s="18">
        <v>3.9899999999999998E-2</v>
      </c>
      <c r="F242" s="18">
        <v>3.6799999999999999E-2</v>
      </c>
      <c r="G242" s="18">
        <v>7.2999999999999995E-2</v>
      </c>
      <c r="H242" s="18">
        <v>0.76100000000000001</v>
      </c>
      <c r="I242" s="18">
        <v>3.5999999999999997E-2</v>
      </c>
      <c r="J242" s="18">
        <v>4.8000000000000001E-2</v>
      </c>
    </row>
    <row r="243" spans="1:10" x14ac:dyDescent="0.25">
      <c r="A243" s="18" t="s">
        <v>276</v>
      </c>
      <c r="B243" s="18">
        <v>14</v>
      </c>
      <c r="C243" s="18">
        <v>37128564</v>
      </c>
      <c r="D243" s="18" t="s">
        <v>809</v>
      </c>
      <c r="E243" s="18">
        <v>-7.3300000000000004E-2</v>
      </c>
      <c r="F243" s="18">
        <v>-8.5000000000000006E-2</v>
      </c>
      <c r="G243" s="18">
        <v>-3.39E-2</v>
      </c>
      <c r="H243" s="18">
        <v>0.21</v>
      </c>
      <c r="I243" s="18">
        <v>1.4E-2</v>
      </c>
      <c r="J243" s="18">
        <v>6.8000000000000005E-2</v>
      </c>
    </row>
    <row r="244" spans="1:10" x14ac:dyDescent="0.25">
      <c r="A244" s="18" t="s">
        <v>318</v>
      </c>
      <c r="B244" s="18">
        <v>14</v>
      </c>
      <c r="C244" s="18">
        <v>37228504</v>
      </c>
      <c r="D244" s="18" t="s">
        <v>803</v>
      </c>
      <c r="E244" s="18">
        <v>3.9E-2</v>
      </c>
      <c r="F244" s="18">
        <v>4.0800000000000003E-2</v>
      </c>
      <c r="G244" s="18">
        <v>2.5600000000000001E-2</v>
      </c>
      <c r="H244" s="18">
        <v>0.42399999999999999</v>
      </c>
      <c r="I244" s="18">
        <v>2.1999999999999999E-2</v>
      </c>
      <c r="J244" s="18">
        <v>5.1999999999999998E-2</v>
      </c>
    </row>
    <row r="245" spans="1:10" x14ac:dyDescent="0.25">
      <c r="A245" s="18" t="s">
        <v>309</v>
      </c>
      <c r="B245" s="18">
        <v>14</v>
      </c>
      <c r="C245" s="18">
        <v>68660428</v>
      </c>
      <c r="D245" s="18" t="s">
        <v>799</v>
      </c>
      <c r="E245" s="18">
        <v>-4.7399999999999998E-2</v>
      </c>
      <c r="F245" s="18">
        <v>-6.1199999999999997E-2</v>
      </c>
      <c r="G245" s="18">
        <v>2.4500000000000001E-2</v>
      </c>
      <c r="H245" s="18">
        <v>0.82099999999999995</v>
      </c>
      <c r="I245" s="18">
        <v>4.4999999999999998E-2</v>
      </c>
      <c r="J245" s="18">
        <v>5.3999999999999999E-2</v>
      </c>
    </row>
    <row r="246" spans="1:10" x14ac:dyDescent="0.25">
      <c r="A246" s="18" t="s">
        <v>151</v>
      </c>
      <c r="B246" s="18">
        <v>14</v>
      </c>
      <c r="C246" s="18">
        <v>68979835</v>
      </c>
      <c r="D246" s="18" t="s">
        <v>799</v>
      </c>
      <c r="E246" s="18">
        <v>-9.11E-2</v>
      </c>
      <c r="F246" s="18">
        <v>-9.7199999999999995E-2</v>
      </c>
      <c r="G246" s="18">
        <v>-7.6200000000000004E-2</v>
      </c>
      <c r="H246" s="18">
        <v>0.25</v>
      </c>
      <c r="I246" s="18">
        <v>3.5999999999999997E-2</v>
      </c>
      <c r="J246" s="18">
        <v>0.14399999999999999</v>
      </c>
    </row>
    <row r="247" spans="1:10" x14ac:dyDescent="0.25">
      <c r="A247" s="18" t="s">
        <v>334</v>
      </c>
      <c r="B247" s="18">
        <v>14</v>
      </c>
      <c r="C247" s="18">
        <v>91751788</v>
      </c>
      <c r="D247" s="18" t="s">
        <v>807</v>
      </c>
      <c r="E247" s="18">
        <v>3.7999999999999999E-2</v>
      </c>
      <c r="F247" s="18">
        <v>4.4699999999999997E-2</v>
      </c>
      <c r="G247" s="18">
        <v>9.1000000000000004E-3</v>
      </c>
      <c r="H247" s="18">
        <v>0.69799999999999995</v>
      </c>
      <c r="I247" s="18">
        <v>3.1E-2</v>
      </c>
      <c r="J247" s="18">
        <v>4.3999999999999997E-2</v>
      </c>
    </row>
    <row r="248" spans="1:10" x14ac:dyDescent="0.25">
      <c r="A248" s="18" t="s">
        <v>348</v>
      </c>
      <c r="B248" s="18">
        <v>14</v>
      </c>
      <c r="C248" s="18">
        <v>91841069</v>
      </c>
      <c r="D248" s="18" t="s">
        <v>795</v>
      </c>
      <c r="E248" s="18">
        <v>5.1299999999999998E-2</v>
      </c>
      <c r="F248" s="18">
        <v>5.5300000000000002E-2</v>
      </c>
      <c r="G248" s="18">
        <v>3.1199999999999999E-2</v>
      </c>
      <c r="H248" s="18">
        <v>0.34</v>
      </c>
      <c r="I248" s="18">
        <v>1.4E-2</v>
      </c>
      <c r="J248" s="18">
        <v>0.04</v>
      </c>
    </row>
    <row r="249" spans="1:10" x14ac:dyDescent="0.25">
      <c r="A249" s="18" t="s">
        <v>223</v>
      </c>
      <c r="B249" s="18">
        <v>14</v>
      </c>
      <c r="C249" s="18">
        <v>93070286</v>
      </c>
      <c r="D249" s="18" t="s">
        <v>803</v>
      </c>
      <c r="E249" s="18">
        <v>-5.7700000000000001E-2</v>
      </c>
      <c r="F249" s="18">
        <v>-5.1900000000000002E-2</v>
      </c>
      <c r="G249" s="18">
        <v>-5.9200000000000003E-2</v>
      </c>
      <c r="H249" s="18">
        <v>0.17</v>
      </c>
      <c r="I249" s="18">
        <v>1.6E-2</v>
      </c>
      <c r="J249" s="18">
        <v>9.6000000000000002E-2</v>
      </c>
    </row>
    <row r="250" spans="1:10" x14ac:dyDescent="0.25">
      <c r="A250" s="18" t="s">
        <v>315</v>
      </c>
      <c r="B250" s="18">
        <v>14</v>
      </c>
      <c r="C250" s="18">
        <v>105213978</v>
      </c>
      <c r="D250" s="18" t="s">
        <v>806</v>
      </c>
      <c r="E250" s="18">
        <v>3.9899999999999998E-2</v>
      </c>
      <c r="F250" s="18">
        <v>3.5000000000000003E-2</v>
      </c>
      <c r="G250" s="18">
        <v>4.0300000000000002E-2</v>
      </c>
      <c r="H250" s="18">
        <v>0.46700000000000003</v>
      </c>
      <c r="I250" s="18">
        <v>2.5000000000000001E-2</v>
      </c>
      <c r="J250" s="18">
        <v>5.2999999999999999E-2</v>
      </c>
    </row>
    <row r="251" spans="1:10" x14ac:dyDescent="0.25">
      <c r="A251" s="18" t="s">
        <v>92</v>
      </c>
      <c r="B251" s="18">
        <v>15</v>
      </c>
      <c r="C251" s="18">
        <v>46680811</v>
      </c>
      <c r="D251" s="18" t="s">
        <v>809</v>
      </c>
      <c r="E251" s="18">
        <v>-0.1973</v>
      </c>
      <c r="F251" s="18">
        <v>-0.18229999999999999</v>
      </c>
      <c r="G251" s="18">
        <v>-0.23369999999999999</v>
      </c>
      <c r="H251" s="18">
        <v>1.0999999999999999E-2</v>
      </c>
      <c r="I251" s="18">
        <v>4.0000000000000001E-3</v>
      </c>
      <c r="J251" s="18">
        <v>0.313</v>
      </c>
    </row>
    <row r="252" spans="1:10" x14ac:dyDescent="0.25">
      <c r="A252" s="18" t="s">
        <v>180</v>
      </c>
      <c r="B252" s="18">
        <v>15</v>
      </c>
      <c r="C252" s="18">
        <v>50694306</v>
      </c>
      <c r="D252" s="18" t="s">
        <v>795</v>
      </c>
      <c r="E252" s="18">
        <v>-4.1700000000000001E-2</v>
      </c>
      <c r="F252" s="18">
        <v>-4.0300000000000002E-2</v>
      </c>
      <c r="G252" s="18">
        <v>-3.9199999999999999E-2</v>
      </c>
      <c r="H252" s="18">
        <v>0.35199999999999998</v>
      </c>
      <c r="I252" s="18">
        <v>4.2000000000000003E-2</v>
      </c>
      <c r="J252" s="18">
        <v>0.11899999999999999</v>
      </c>
    </row>
    <row r="253" spans="1:10" x14ac:dyDescent="0.25">
      <c r="A253" s="18" t="s">
        <v>270</v>
      </c>
      <c r="B253" s="18">
        <v>15</v>
      </c>
      <c r="C253" s="18">
        <v>66630569</v>
      </c>
      <c r="D253" s="18" t="s">
        <v>797</v>
      </c>
      <c r="E253" s="18">
        <v>-3.6900000000000002E-2</v>
      </c>
      <c r="F253" s="18">
        <v>-3.7699999999999997E-2</v>
      </c>
      <c r="G253" s="18">
        <v>-3.4299999999999997E-2</v>
      </c>
      <c r="H253" s="18">
        <v>0.626</v>
      </c>
      <c r="I253" s="18">
        <v>4.2999999999999997E-2</v>
      </c>
      <c r="J253" s="18">
        <v>6.9000000000000006E-2</v>
      </c>
    </row>
    <row r="254" spans="1:10" x14ac:dyDescent="0.25">
      <c r="A254" s="18" t="s">
        <v>109</v>
      </c>
      <c r="B254" s="18">
        <v>15</v>
      </c>
      <c r="C254" s="18">
        <v>67457698</v>
      </c>
      <c r="D254" s="18" t="s">
        <v>795</v>
      </c>
      <c r="E254" s="18">
        <v>7.8200000000000006E-2</v>
      </c>
      <c r="F254" s="18">
        <v>9.9000000000000005E-2</v>
      </c>
      <c r="G254" s="18">
        <v>1.41E-2</v>
      </c>
      <c r="H254" s="18">
        <v>4.5999999999999999E-2</v>
      </c>
      <c r="I254" s="18">
        <v>1.0999999999999999E-2</v>
      </c>
      <c r="J254" s="18">
        <v>0.22900000000000001</v>
      </c>
    </row>
    <row r="255" spans="1:10" x14ac:dyDescent="0.25">
      <c r="A255" s="18" t="s">
        <v>132</v>
      </c>
      <c r="B255" s="18">
        <v>15</v>
      </c>
      <c r="C255" s="18">
        <v>75750383</v>
      </c>
      <c r="D255" s="18" t="s">
        <v>799</v>
      </c>
      <c r="E255" s="18">
        <v>-4.1300000000000003E-2</v>
      </c>
      <c r="F255" s="18">
        <v>-4.19E-2</v>
      </c>
      <c r="G255" s="18">
        <v>-4.19E-2</v>
      </c>
      <c r="H255" s="18">
        <v>0.27100000000000002</v>
      </c>
      <c r="I255" s="18">
        <v>4.8000000000000001E-2</v>
      </c>
      <c r="J255" s="18">
        <v>0.17899999999999999</v>
      </c>
    </row>
    <row r="256" spans="1:10" x14ac:dyDescent="0.25">
      <c r="A256" s="18" t="s">
        <v>212</v>
      </c>
      <c r="B256" s="18">
        <v>15</v>
      </c>
      <c r="C256" s="18">
        <v>91512267</v>
      </c>
      <c r="D256" s="18" t="s">
        <v>811</v>
      </c>
      <c r="E256" s="18">
        <v>-5.8900000000000001E-2</v>
      </c>
      <c r="F256" s="18">
        <v>-5.57E-2</v>
      </c>
      <c r="G256" s="18">
        <v>-4.87E-2</v>
      </c>
      <c r="H256" s="18">
        <v>0.13900000000000001</v>
      </c>
      <c r="I256" s="18">
        <v>1.4E-2</v>
      </c>
      <c r="J256" s="18">
        <v>0.10299999999999999</v>
      </c>
    </row>
    <row r="257" spans="1:10" x14ac:dyDescent="0.25">
      <c r="A257" s="18" t="s">
        <v>159</v>
      </c>
      <c r="B257" s="18">
        <v>15</v>
      </c>
      <c r="C257" s="18">
        <v>100905819</v>
      </c>
      <c r="D257" s="18" t="s">
        <v>798</v>
      </c>
      <c r="E257" s="18">
        <v>-6.08E-2</v>
      </c>
      <c r="F257" s="18">
        <v>-5.9900000000000002E-2</v>
      </c>
      <c r="G257" s="18">
        <v>-7.46E-2</v>
      </c>
      <c r="H257" s="18">
        <v>0.11</v>
      </c>
      <c r="I257" s="18">
        <v>1.4999999999999999E-2</v>
      </c>
      <c r="J257" s="18">
        <v>0.13600000000000001</v>
      </c>
    </row>
    <row r="258" spans="1:10" x14ac:dyDescent="0.25">
      <c r="A258" s="18" t="s">
        <v>367</v>
      </c>
      <c r="B258" s="18">
        <v>16</v>
      </c>
      <c r="C258" s="18">
        <v>4008542</v>
      </c>
      <c r="D258" s="18" t="s">
        <v>836</v>
      </c>
      <c r="E258" s="18">
        <v>-3.2899999999999999E-2</v>
      </c>
      <c r="F258" s="18">
        <v>-1.84E-2</v>
      </c>
      <c r="G258" s="18">
        <v>-8.9200000000000002E-2</v>
      </c>
      <c r="H258" s="18">
        <v>0.82199999999999995</v>
      </c>
      <c r="I258" s="18">
        <v>2.1000000000000001E-2</v>
      </c>
      <c r="J258" s="18">
        <v>2.5999999999999999E-2</v>
      </c>
    </row>
    <row r="259" spans="1:10" x14ac:dyDescent="0.25">
      <c r="A259" s="18" t="s">
        <v>284</v>
      </c>
      <c r="B259" s="18">
        <v>16</v>
      </c>
      <c r="C259" s="18">
        <v>4106788</v>
      </c>
      <c r="D259" s="18" t="s">
        <v>809</v>
      </c>
      <c r="E259" s="18">
        <v>-0.03</v>
      </c>
      <c r="F259" s="18">
        <v>-1.8200000000000001E-2</v>
      </c>
      <c r="G259" s="18">
        <v>-7.8200000000000006E-2</v>
      </c>
      <c r="H259" s="18">
        <v>0.24</v>
      </c>
      <c r="I259" s="18">
        <v>1.4999999999999999E-2</v>
      </c>
      <c r="J259" s="18">
        <v>6.2E-2</v>
      </c>
    </row>
    <row r="260" spans="1:10" x14ac:dyDescent="0.25">
      <c r="A260" s="18" t="s">
        <v>344</v>
      </c>
      <c r="B260" s="18">
        <v>16</v>
      </c>
      <c r="C260" s="18">
        <v>6963972</v>
      </c>
      <c r="D260" s="18" t="s">
        <v>810</v>
      </c>
      <c r="E260" s="18">
        <v>3.5400000000000001E-2</v>
      </c>
      <c r="F260" s="18">
        <v>3.0300000000000001E-2</v>
      </c>
      <c r="G260" s="18">
        <v>8.1100000000000005E-2</v>
      </c>
      <c r="H260" s="18">
        <v>0.77700000000000002</v>
      </c>
      <c r="I260" s="18">
        <v>3.2000000000000001E-2</v>
      </c>
      <c r="J260" s="18">
        <v>4.1000000000000002E-2</v>
      </c>
    </row>
    <row r="261" spans="1:10" x14ac:dyDescent="0.25">
      <c r="A261" s="18" t="s">
        <v>210</v>
      </c>
      <c r="B261" s="18">
        <v>16</v>
      </c>
      <c r="C261" s="18">
        <v>10706580</v>
      </c>
      <c r="D261" s="18" t="s">
        <v>797</v>
      </c>
      <c r="E261" s="18">
        <v>-7.3999999999999996E-2</v>
      </c>
      <c r="F261" s="18">
        <v>-7.6300000000000007E-2</v>
      </c>
      <c r="G261" s="18">
        <v>-4.9099999999999998E-2</v>
      </c>
      <c r="H261" s="18">
        <v>6.9000000000000006E-2</v>
      </c>
      <c r="I261" s="18">
        <v>7.0000000000000001E-3</v>
      </c>
      <c r="J261" s="18">
        <v>0.104</v>
      </c>
    </row>
    <row r="262" spans="1:10" x14ac:dyDescent="0.25">
      <c r="A262" s="18" t="s">
        <v>106</v>
      </c>
      <c r="B262" s="18">
        <v>16</v>
      </c>
      <c r="C262" s="18">
        <v>23007047</v>
      </c>
      <c r="D262" s="18" t="s">
        <v>811</v>
      </c>
      <c r="E262" s="18">
        <v>0.12180000000000001</v>
      </c>
      <c r="F262" s="18">
        <v>0.1363</v>
      </c>
      <c r="G262" s="18">
        <v>9.2700000000000005E-2</v>
      </c>
      <c r="H262" s="18">
        <v>2.5000000000000001E-2</v>
      </c>
      <c r="I262" s="18">
        <v>6.0000000000000001E-3</v>
      </c>
      <c r="J262" s="18">
        <v>0.23599999999999999</v>
      </c>
    </row>
    <row r="263" spans="1:10" x14ac:dyDescent="0.25">
      <c r="A263" s="18" t="s">
        <v>244</v>
      </c>
      <c r="B263" s="18">
        <v>16</v>
      </c>
      <c r="C263" s="18">
        <v>52538825</v>
      </c>
      <c r="D263" s="18" t="s">
        <v>809</v>
      </c>
      <c r="E263" s="18">
        <v>0.1147</v>
      </c>
      <c r="F263" s="18">
        <v>0.1153</v>
      </c>
      <c r="G263" s="18">
        <v>9.1700000000000004E-2</v>
      </c>
      <c r="H263" s="18">
        <v>0.26300000000000001</v>
      </c>
      <c r="I263" s="18">
        <v>2.1999999999999999E-2</v>
      </c>
      <c r="J263" s="18">
        <v>8.3000000000000004E-2</v>
      </c>
    </row>
    <row r="264" spans="1:10" x14ac:dyDescent="0.25">
      <c r="A264" s="18" t="s">
        <v>249</v>
      </c>
      <c r="B264" s="18">
        <v>16</v>
      </c>
      <c r="C264" s="18">
        <v>52599188</v>
      </c>
      <c r="D264" s="18" t="s">
        <v>803</v>
      </c>
      <c r="E264" s="18">
        <v>0.107</v>
      </c>
      <c r="F264" s="18">
        <v>0.1202</v>
      </c>
      <c r="G264" s="18">
        <v>4.3099999999999999E-2</v>
      </c>
      <c r="H264" s="18">
        <v>0.249</v>
      </c>
      <c r="I264" s="18">
        <v>0.02</v>
      </c>
      <c r="J264" s="18">
        <v>8.2000000000000003E-2</v>
      </c>
    </row>
    <row r="265" spans="1:10" x14ac:dyDescent="0.25">
      <c r="A265" s="18" t="s">
        <v>243</v>
      </c>
      <c r="B265" s="18">
        <v>16</v>
      </c>
      <c r="C265" s="18">
        <v>53809123</v>
      </c>
      <c r="D265" s="18" t="s">
        <v>803</v>
      </c>
      <c r="E265" s="18">
        <v>-7.0400000000000004E-2</v>
      </c>
      <c r="F265" s="18">
        <v>-6.5100000000000005E-2</v>
      </c>
      <c r="G265" s="18">
        <v>-9.5699999999999993E-2</v>
      </c>
      <c r="H265" s="18">
        <v>0.42899999999999999</v>
      </c>
      <c r="I265" s="18">
        <v>3.5999999999999997E-2</v>
      </c>
      <c r="J265" s="18">
        <v>8.4000000000000005E-2</v>
      </c>
    </row>
    <row r="266" spans="1:10" x14ac:dyDescent="0.25">
      <c r="A266" s="18" t="s">
        <v>354</v>
      </c>
      <c r="B266" s="18">
        <v>16</v>
      </c>
      <c r="C266" s="18">
        <v>53861139</v>
      </c>
      <c r="D266" s="18" t="s">
        <v>803</v>
      </c>
      <c r="E266" s="18">
        <v>-3.3799999999999997E-2</v>
      </c>
      <c r="F266" s="18">
        <v>-1.67E-2</v>
      </c>
      <c r="G266" s="18">
        <v>-7.8200000000000006E-2</v>
      </c>
      <c r="H266" s="18">
        <v>0.75700000000000001</v>
      </c>
      <c r="I266" s="18">
        <v>2.5000000000000001E-2</v>
      </c>
      <c r="J266" s="18">
        <v>3.3000000000000002E-2</v>
      </c>
    </row>
    <row r="267" spans="1:10" x14ac:dyDescent="0.25">
      <c r="A267" s="18" t="s">
        <v>134</v>
      </c>
      <c r="B267" s="18">
        <v>16</v>
      </c>
      <c r="C267" s="18">
        <v>53861592</v>
      </c>
      <c r="D267" s="18" t="s">
        <v>797</v>
      </c>
      <c r="E267" s="18">
        <v>-3.3700000000000001E-2</v>
      </c>
      <c r="F267" s="18">
        <v>-3.4200000000000001E-2</v>
      </c>
      <c r="G267" s="18">
        <v>-3.0300000000000001E-2</v>
      </c>
      <c r="H267" s="18">
        <v>0.36599999999999999</v>
      </c>
      <c r="I267" s="18">
        <v>6.5000000000000002E-2</v>
      </c>
      <c r="J267" s="18">
        <v>0.17799999999999999</v>
      </c>
    </row>
    <row r="268" spans="1:10" x14ac:dyDescent="0.25">
      <c r="A268" s="18" t="s">
        <v>360</v>
      </c>
      <c r="B268" s="18">
        <v>16</v>
      </c>
      <c r="C268" s="18">
        <v>54682064</v>
      </c>
      <c r="D268" s="18" t="s">
        <v>797</v>
      </c>
      <c r="E268" s="18">
        <v>4.7699999999999999E-2</v>
      </c>
      <c r="F268" s="18">
        <v>5.5399999999999998E-2</v>
      </c>
      <c r="G268" s="18">
        <v>3.04E-2</v>
      </c>
      <c r="H268" s="18">
        <v>0.48799999999999999</v>
      </c>
      <c r="I268" s="18">
        <v>1.4999999999999999E-2</v>
      </c>
      <c r="J268" s="18">
        <v>3.1E-2</v>
      </c>
    </row>
    <row r="269" spans="1:10" x14ac:dyDescent="0.25">
      <c r="A269" s="18" t="s">
        <v>200</v>
      </c>
      <c r="B269" s="18">
        <v>16</v>
      </c>
      <c r="C269" s="18">
        <v>80648296</v>
      </c>
      <c r="D269" s="18" t="s">
        <v>795</v>
      </c>
      <c r="E269" s="18">
        <v>8.3900000000000002E-2</v>
      </c>
      <c r="F269" s="18">
        <v>8.8999999999999996E-2</v>
      </c>
      <c r="G269" s="18">
        <v>4.6699999999999998E-2</v>
      </c>
      <c r="H269" s="18">
        <v>0.23699999999999999</v>
      </c>
      <c r="I269" s="18">
        <v>2.5999999999999999E-2</v>
      </c>
      <c r="J269" s="18">
        <v>0.11</v>
      </c>
    </row>
    <row r="270" spans="1:10" x14ac:dyDescent="0.25">
      <c r="A270" s="18" t="s">
        <v>308</v>
      </c>
      <c r="B270" s="18">
        <v>16</v>
      </c>
      <c r="C270" s="18">
        <v>85145977</v>
      </c>
      <c r="D270" s="18" t="s">
        <v>799</v>
      </c>
      <c r="E270" s="18">
        <v>-2.1100000000000001E-2</v>
      </c>
      <c r="F270" s="18">
        <v>-4.4000000000000003E-3</v>
      </c>
      <c r="G270" s="18">
        <v>-7.1400000000000005E-2</v>
      </c>
      <c r="H270" s="18">
        <v>0.47799999999999998</v>
      </c>
      <c r="I270" s="18">
        <v>2.5999999999999999E-2</v>
      </c>
      <c r="J270" s="18">
        <v>5.5E-2</v>
      </c>
    </row>
    <row r="271" spans="1:10" x14ac:dyDescent="0.25">
      <c r="A271" s="18" t="s">
        <v>204</v>
      </c>
      <c r="B271" s="18">
        <v>16</v>
      </c>
      <c r="C271" s="18">
        <v>87086492</v>
      </c>
      <c r="D271" s="18" t="s">
        <v>799</v>
      </c>
      <c r="E271" s="18">
        <v>-4.6899999999999997E-2</v>
      </c>
      <c r="F271" s="18">
        <v>-4.5400000000000003E-2</v>
      </c>
      <c r="G271" s="18">
        <v>-3.7400000000000003E-2</v>
      </c>
      <c r="H271" s="18">
        <v>0.25600000000000001</v>
      </c>
      <c r="I271" s="18">
        <v>2.7E-2</v>
      </c>
      <c r="J271" s="18">
        <v>0.105</v>
      </c>
    </row>
    <row r="272" spans="1:10" x14ac:dyDescent="0.25">
      <c r="A272" s="18" t="s">
        <v>241</v>
      </c>
      <c r="B272" s="18">
        <v>17</v>
      </c>
      <c r="C272" s="18">
        <v>29168077</v>
      </c>
      <c r="D272" s="18" t="s">
        <v>811</v>
      </c>
      <c r="E272" s="18">
        <v>-5.6800000000000003E-2</v>
      </c>
      <c r="F272" s="18">
        <v>-6.3700000000000007E-2</v>
      </c>
      <c r="G272" s="18">
        <v>-6.0400000000000002E-2</v>
      </c>
      <c r="H272" s="18">
        <v>0.26700000000000002</v>
      </c>
      <c r="I272" s="18">
        <v>2.3E-2</v>
      </c>
      <c r="J272" s="18">
        <v>8.5000000000000006E-2</v>
      </c>
    </row>
    <row r="273" spans="1:10" x14ac:dyDescent="0.25">
      <c r="A273" s="18" t="s">
        <v>165</v>
      </c>
      <c r="B273" s="18">
        <v>17</v>
      </c>
      <c r="C273" s="18">
        <v>39251123</v>
      </c>
      <c r="D273" s="18" t="s">
        <v>799</v>
      </c>
      <c r="E273" s="18">
        <v>7.9899999999999999E-2</v>
      </c>
      <c r="F273" s="18">
        <v>6.3100000000000003E-2</v>
      </c>
      <c r="G273" s="18">
        <v>0.1431</v>
      </c>
      <c r="H273" s="18">
        <v>6.4000000000000001E-2</v>
      </c>
      <c r="I273" s="18">
        <v>8.0000000000000002E-3</v>
      </c>
      <c r="J273" s="18">
        <v>0.13200000000000001</v>
      </c>
    </row>
    <row r="274" spans="1:10" x14ac:dyDescent="0.25">
      <c r="A274" s="18" t="s">
        <v>128</v>
      </c>
      <c r="B274" s="18">
        <v>17</v>
      </c>
      <c r="C274" s="18">
        <v>40127060</v>
      </c>
      <c r="D274" s="18" t="s">
        <v>799</v>
      </c>
      <c r="E274" s="18">
        <v>1.7399999999999999E-2</v>
      </c>
      <c r="F274" s="18">
        <v>-1.61E-2</v>
      </c>
      <c r="G274" s="18">
        <v>0.15110000000000001</v>
      </c>
      <c r="H274" s="18">
        <v>5.3999999999999999E-2</v>
      </c>
      <c r="I274" s="18">
        <v>0.01</v>
      </c>
      <c r="J274" s="18">
        <v>0.183</v>
      </c>
    </row>
    <row r="275" spans="1:10" x14ac:dyDescent="0.25">
      <c r="A275" s="18" t="s">
        <v>141</v>
      </c>
      <c r="B275" s="18">
        <v>17</v>
      </c>
      <c r="C275" s="18">
        <v>40485239</v>
      </c>
      <c r="D275" s="18" t="s">
        <v>811</v>
      </c>
      <c r="E275" s="18">
        <v>-5.7099999999999998E-2</v>
      </c>
      <c r="F275" s="18">
        <v>-4.1599999999999998E-2</v>
      </c>
      <c r="G275" s="18">
        <v>-0.1142</v>
      </c>
      <c r="H275" s="18">
        <v>8.2000000000000003E-2</v>
      </c>
      <c r="I275" s="18">
        <v>1.4E-2</v>
      </c>
      <c r="J275" s="18">
        <v>0.16500000000000001</v>
      </c>
    </row>
    <row r="276" spans="1:10" x14ac:dyDescent="0.25">
      <c r="A276" s="18" t="s">
        <v>90</v>
      </c>
      <c r="B276" s="18">
        <v>17</v>
      </c>
      <c r="C276" s="18">
        <v>40744470</v>
      </c>
      <c r="D276" s="18" t="s">
        <v>797</v>
      </c>
      <c r="E276" s="18">
        <v>0.20169999999999999</v>
      </c>
      <c r="F276" s="18">
        <v>0.19170000000000001</v>
      </c>
      <c r="G276" s="18">
        <v>0.1108</v>
      </c>
      <c r="H276" s="18">
        <v>1.0999999999999999E-2</v>
      </c>
      <c r="I276" s="18">
        <v>4.0000000000000001E-3</v>
      </c>
      <c r="J276" s="18">
        <v>0.33100000000000002</v>
      </c>
    </row>
    <row r="277" spans="1:10" x14ac:dyDescent="0.25">
      <c r="A277" s="18" t="s">
        <v>135</v>
      </c>
      <c r="B277" s="18">
        <v>17</v>
      </c>
      <c r="C277" s="18">
        <v>43212339</v>
      </c>
      <c r="D277" s="18" t="s">
        <v>800</v>
      </c>
      <c r="E277" s="18">
        <v>4.3799999999999999E-2</v>
      </c>
      <c r="F277" s="18">
        <v>3.5200000000000002E-2</v>
      </c>
      <c r="G277" s="18">
        <v>4.7800000000000002E-2</v>
      </c>
      <c r="H277" s="18">
        <v>0.23300000000000001</v>
      </c>
      <c r="I277" s="18">
        <v>4.1000000000000002E-2</v>
      </c>
      <c r="J277" s="18">
        <v>0.17599999999999999</v>
      </c>
    </row>
    <row r="278" spans="1:10" x14ac:dyDescent="0.25">
      <c r="A278" s="18" t="s">
        <v>101</v>
      </c>
      <c r="B278" s="18">
        <v>17</v>
      </c>
      <c r="C278" s="18">
        <v>44283858</v>
      </c>
      <c r="D278" s="18" t="s">
        <v>797</v>
      </c>
      <c r="E278" s="18">
        <v>-5.3999999999999999E-2</v>
      </c>
      <c r="F278" s="18">
        <v>-5.3199999999999997E-2</v>
      </c>
      <c r="G278" s="18">
        <v>-3.8399999999999997E-2</v>
      </c>
      <c r="H278" s="18">
        <v>0.17699999999999999</v>
      </c>
      <c r="I278" s="18">
        <v>4.5999999999999999E-2</v>
      </c>
      <c r="J278" s="18">
        <v>0.25800000000000001</v>
      </c>
    </row>
    <row r="279" spans="1:10" x14ac:dyDescent="0.25">
      <c r="A279" s="18" t="s">
        <v>248</v>
      </c>
      <c r="B279" s="18">
        <v>17</v>
      </c>
      <c r="C279" s="18">
        <v>53209774</v>
      </c>
      <c r="D279" s="18" t="s">
        <v>798</v>
      </c>
      <c r="E279" s="18">
        <v>-7.9299999999999995E-2</v>
      </c>
      <c r="F279" s="18">
        <v>-9.3299999999999994E-2</v>
      </c>
      <c r="G279" s="18">
        <v>-3.6499999999999998E-2</v>
      </c>
      <c r="H279" s="18">
        <v>0.29399999999999998</v>
      </c>
      <c r="I279" s="18">
        <v>2.4E-2</v>
      </c>
      <c r="J279" s="18">
        <v>8.3000000000000004E-2</v>
      </c>
    </row>
    <row r="280" spans="1:10" x14ac:dyDescent="0.25">
      <c r="A280" s="18" t="s">
        <v>321</v>
      </c>
      <c r="B280" s="18">
        <v>17</v>
      </c>
      <c r="C280" s="18">
        <v>77781725</v>
      </c>
      <c r="D280" s="18" t="s">
        <v>795</v>
      </c>
      <c r="E280" s="18">
        <v>-4.0099999999999997E-2</v>
      </c>
      <c r="F280" s="18">
        <v>-3.78E-2</v>
      </c>
      <c r="G280" s="18">
        <v>-5.0099999999999999E-2</v>
      </c>
      <c r="H280" s="18">
        <v>0.501</v>
      </c>
      <c r="I280" s="18">
        <v>2.5000000000000001E-2</v>
      </c>
      <c r="J280" s="18">
        <v>0.05</v>
      </c>
    </row>
    <row r="281" spans="1:10" x14ac:dyDescent="0.25">
      <c r="A281" s="18" t="s">
        <v>161</v>
      </c>
      <c r="B281" s="18">
        <v>18</v>
      </c>
      <c r="C281" s="18">
        <v>11696613</v>
      </c>
      <c r="D281" s="18" t="s">
        <v>803</v>
      </c>
      <c r="E281" s="18">
        <v>-3.8100000000000002E-2</v>
      </c>
      <c r="F281" s="18">
        <v>-2.81E-2</v>
      </c>
      <c r="G281" s="18">
        <v>-9.4E-2</v>
      </c>
      <c r="H281" s="18">
        <v>0.14499999999999999</v>
      </c>
      <c r="I281" s="18">
        <v>0.02</v>
      </c>
      <c r="J281" s="18">
        <v>0.13600000000000001</v>
      </c>
    </row>
    <row r="282" spans="1:10" x14ac:dyDescent="0.25">
      <c r="A282" s="18" t="s">
        <v>341</v>
      </c>
      <c r="B282" s="18">
        <v>18</v>
      </c>
      <c r="C282" s="18">
        <v>20634253</v>
      </c>
      <c r="D282" s="18" t="s">
        <v>803</v>
      </c>
      <c r="E282" s="18">
        <v>-4.1500000000000002E-2</v>
      </c>
      <c r="F282" s="18">
        <v>-4.8599999999999997E-2</v>
      </c>
      <c r="G282" s="18">
        <v>-2.8400000000000002E-2</v>
      </c>
      <c r="H282" s="18">
        <v>0.64</v>
      </c>
      <c r="I282" s="18">
        <v>2.7E-2</v>
      </c>
      <c r="J282" s="18">
        <v>4.2000000000000003E-2</v>
      </c>
    </row>
    <row r="283" spans="1:10" x14ac:dyDescent="0.25">
      <c r="A283" s="18" t="s">
        <v>314</v>
      </c>
      <c r="B283" s="18">
        <v>18</v>
      </c>
      <c r="C283" s="18">
        <v>24125857</v>
      </c>
      <c r="D283" s="18" t="s">
        <v>799</v>
      </c>
      <c r="E283" s="18">
        <v>3.4599999999999999E-2</v>
      </c>
      <c r="F283" s="18">
        <v>3.5000000000000003E-2</v>
      </c>
      <c r="G283" s="18">
        <v>2.3099999999999999E-2</v>
      </c>
      <c r="H283" s="18">
        <v>0.41899999999999998</v>
      </c>
      <c r="I283" s="18">
        <v>2.1999999999999999E-2</v>
      </c>
      <c r="J283" s="18">
        <v>5.2999999999999999E-2</v>
      </c>
    </row>
    <row r="284" spans="1:10" x14ac:dyDescent="0.25">
      <c r="A284" s="18" t="s">
        <v>299</v>
      </c>
      <c r="B284" s="18">
        <v>18</v>
      </c>
      <c r="C284" s="18">
        <v>24337424</v>
      </c>
      <c r="D284" s="18" t="s">
        <v>810</v>
      </c>
      <c r="E284" s="18">
        <v>4.5499999999999999E-2</v>
      </c>
      <c r="F284" s="18">
        <v>4.8300000000000003E-2</v>
      </c>
      <c r="G284" s="18">
        <v>2.8199999999999999E-2</v>
      </c>
      <c r="H284" s="18">
        <v>0.61599999999999999</v>
      </c>
      <c r="I284" s="18">
        <v>3.5000000000000003E-2</v>
      </c>
      <c r="J284" s="18">
        <v>5.7000000000000002E-2</v>
      </c>
    </row>
    <row r="285" spans="1:10" x14ac:dyDescent="0.25">
      <c r="A285" s="18" t="s">
        <v>265</v>
      </c>
      <c r="B285" s="18">
        <v>18</v>
      </c>
      <c r="C285" s="18">
        <v>24518050</v>
      </c>
      <c r="D285" s="18" t="s">
        <v>837</v>
      </c>
      <c r="E285" s="18">
        <v>-5.9900000000000002E-2</v>
      </c>
      <c r="F285" s="18">
        <v>-8.3000000000000004E-2</v>
      </c>
      <c r="G285" s="18">
        <v>6.0000000000000001E-3</v>
      </c>
      <c r="H285" s="18">
        <v>0.28000000000000003</v>
      </c>
      <c r="I285" s="18">
        <v>0.02</v>
      </c>
      <c r="J285" s="18">
        <v>7.1999999999999995E-2</v>
      </c>
    </row>
    <row r="286" spans="1:10" x14ac:dyDescent="0.25">
      <c r="A286" s="18" t="s">
        <v>368</v>
      </c>
      <c r="B286" s="18">
        <v>18</v>
      </c>
      <c r="C286" s="18">
        <v>25407513</v>
      </c>
      <c r="D286" s="18" t="s">
        <v>810</v>
      </c>
      <c r="E286" s="18">
        <v>3.9899999999999998E-2</v>
      </c>
      <c r="F286" s="18">
        <v>3.0700000000000002E-2</v>
      </c>
      <c r="G286" s="18">
        <v>6.4799999999999996E-2</v>
      </c>
      <c r="H286" s="18">
        <v>0.70299999999999996</v>
      </c>
      <c r="I286" s="18">
        <v>1.7999999999999999E-2</v>
      </c>
      <c r="J286" s="18">
        <v>2.5000000000000001E-2</v>
      </c>
    </row>
    <row r="287" spans="1:10" x14ac:dyDescent="0.25">
      <c r="A287" s="18" t="s">
        <v>85</v>
      </c>
      <c r="B287" s="18">
        <v>18</v>
      </c>
      <c r="C287" s="18">
        <v>29981526</v>
      </c>
      <c r="D287" s="18" t="s">
        <v>797</v>
      </c>
      <c r="E287" s="18">
        <v>-0.10580000000000001</v>
      </c>
      <c r="F287" s="18">
        <v>-9.6199999999999994E-2</v>
      </c>
      <c r="G287" s="18">
        <v>-0.152</v>
      </c>
      <c r="H287" s="18">
        <v>4.7E-2</v>
      </c>
      <c r="I287" s="18">
        <v>1.7999999999999999E-2</v>
      </c>
      <c r="J287" s="18">
        <v>0.38</v>
      </c>
    </row>
    <row r="288" spans="1:10" x14ac:dyDescent="0.25">
      <c r="A288" s="18" t="s">
        <v>149</v>
      </c>
      <c r="B288" s="18">
        <v>18</v>
      </c>
      <c r="C288" s="18">
        <v>42411803</v>
      </c>
      <c r="D288" s="18" t="s">
        <v>813</v>
      </c>
      <c r="E288" s="18">
        <v>-8.77E-2</v>
      </c>
      <c r="F288" s="18">
        <v>-0.1037</v>
      </c>
      <c r="G288" s="18">
        <v>-1.89E-2</v>
      </c>
      <c r="H288" s="18">
        <v>7.3999999999999996E-2</v>
      </c>
      <c r="I288" s="18">
        <v>1.0999999999999999E-2</v>
      </c>
      <c r="J288" s="18">
        <v>0.14599999999999999</v>
      </c>
    </row>
    <row r="289" spans="1:10" x14ac:dyDescent="0.25">
      <c r="A289" s="18" t="s">
        <v>328</v>
      </c>
      <c r="B289" s="18">
        <v>18</v>
      </c>
      <c r="C289" s="18">
        <v>42888797</v>
      </c>
      <c r="D289" s="18" t="s">
        <v>799</v>
      </c>
      <c r="E289" s="18">
        <v>-5.4199999999999998E-2</v>
      </c>
      <c r="F289" s="18">
        <v>-5.8900000000000001E-2</v>
      </c>
      <c r="G289" s="18">
        <v>-3.7199999999999997E-2</v>
      </c>
      <c r="H289" s="18">
        <v>0.34599999999999997</v>
      </c>
      <c r="I289" s="18">
        <v>1.6E-2</v>
      </c>
      <c r="J289" s="18">
        <v>4.7E-2</v>
      </c>
    </row>
    <row r="290" spans="1:10" x14ac:dyDescent="0.25">
      <c r="A290" s="18" t="s">
        <v>87</v>
      </c>
      <c r="B290" s="18">
        <v>19</v>
      </c>
      <c r="C290" s="18">
        <v>13249921</v>
      </c>
      <c r="D290" s="18" t="s">
        <v>811</v>
      </c>
      <c r="E290" s="18">
        <v>9.5600000000000004E-2</v>
      </c>
      <c r="F290" s="18">
        <v>9.2399999999999996E-2</v>
      </c>
      <c r="G290" s="18">
        <v>6.9000000000000006E-2</v>
      </c>
      <c r="H290" s="18">
        <v>4.1000000000000002E-2</v>
      </c>
      <c r="I290" s="18">
        <v>1.4E-2</v>
      </c>
      <c r="J290" s="18">
        <v>0.34499999999999997</v>
      </c>
    </row>
    <row r="291" spans="1:10" x14ac:dyDescent="0.25">
      <c r="A291" s="18" t="s">
        <v>254</v>
      </c>
      <c r="B291" s="18">
        <v>19</v>
      </c>
      <c r="C291" s="18">
        <v>17393925</v>
      </c>
      <c r="D291" s="18" t="s">
        <v>809</v>
      </c>
      <c r="E291" s="18">
        <v>3.78E-2</v>
      </c>
      <c r="F291" s="18">
        <v>3.5999999999999999E-3</v>
      </c>
      <c r="G291" s="18">
        <v>0.16919999999999999</v>
      </c>
      <c r="H291" s="18">
        <v>0.28899999999999998</v>
      </c>
      <c r="I291" s="18">
        <v>2.3E-2</v>
      </c>
      <c r="J291" s="18">
        <v>7.9000000000000001E-2</v>
      </c>
    </row>
    <row r="292" spans="1:10" x14ac:dyDescent="0.25">
      <c r="A292" s="18" t="s">
        <v>213</v>
      </c>
      <c r="B292" s="18">
        <v>19</v>
      </c>
      <c r="C292" s="18">
        <v>18569492</v>
      </c>
      <c r="D292" s="18" t="s">
        <v>803</v>
      </c>
      <c r="E292" s="18">
        <v>-7.1900000000000006E-2</v>
      </c>
      <c r="F292" s="18">
        <v>-7.7799999999999994E-2</v>
      </c>
      <c r="G292" s="18">
        <v>-6.2899999999999998E-2</v>
      </c>
      <c r="H292" s="18">
        <v>0.34100000000000003</v>
      </c>
      <c r="I292" s="18">
        <v>3.5000000000000003E-2</v>
      </c>
      <c r="J292" s="18">
        <v>0.10199999999999999</v>
      </c>
    </row>
    <row r="293" spans="1:10" x14ac:dyDescent="0.25">
      <c r="A293" s="18" t="s">
        <v>258</v>
      </c>
      <c r="B293" s="18">
        <v>19</v>
      </c>
      <c r="C293" s="18">
        <v>19517054</v>
      </c>
      <c r="D293" s="18" t="s">
        <v>838</v>
      </c>
      <c r="E293" s="18">
        <v>4.3700000000000003E-2</v>
      </c>
      <c r="F293" s="18">
        <v>4.4200000000000003E-2</v>
      </c>
      <c r="G293" s="18">
        <v>5.7700000000000001E-2</v>
      </c>
      <c r="H293" s="18">
        <v>0.36099999999999999</v>
      </c>
      <c r="I293" s="18">
        <v>2.8000000000000001E-2</v>
      </c>
      <c r="J293" s="18">
        <v>7.5999999999999998E-2</v>
      </c>
    </row>
    <row r="294" spans="1:10" x14ac:dyDescent="0.25">
      <c r="A294" s="18" t="s">
        <v>278</v>
      </c>
      <c r="B294" s="18">
        <v>19</v>
      </c>
      <c r="C294" s="18">
        <v>44283031</v>
      </c>
      <c r="D294" s="18" t="s">
        <v>799</v>
      </c>
      <c r="E294" s="18">
        <v>6.1899999999999997E-2</v>
      </c>
      <c r="F294" s="18">
        <v>6.0499999999999998E-2</v>
      </c>
      <c r="G294" s="18">
        <v>6.7000000000000004E-2</v>
      </c>
      <c r="H294" s="18">
        <v>0.34499999999999997</v>
      </c>
      <c r="I294" s="18">
        <v>2.1999999999999999E-2</v>
      </c>
      <c r="J294" s="18">
        <v>6.4000000000000001E-2</v>
      </c>
    </row>
    <row r="295" spans="1:10" x14ac:dyDescent="0.25">
      <c r="A295" s="18" t="s">
        <v>350</v>
      </c>
      <c r="B295" s="18">
        <v>19</v>
      </c>
      <c r="C295" s="18">
        <v>46166073</v>
      </c>
      <c r="D295" s="18" t="s">
        <v>799</v>
      </c>
      <c r="E295" s="18">
        <v>-3.5999999999999997E-2</v>
      </c>
      <c r="F295" s="18">
        <v>-4.4699999999999997E-2</v>
      </c>
      <c r="G295" s="18">
        <v>-1.17E-2</v>
      </c>
      <c r="H295" s="18">
        <v>0.62</v>
      </c>
      <c r="I295" s="18">
        <v>2.3E-2</v>
      </c>
      <c r="J295" s="18">
        <v>3.7999999999999999E-2</v>
      </c>
    </row>
    <row r="296" spans="1:10" x14ac:dyDescent="0.25">
      <c r="A296" s="18" t="s">
        <v>279</v>
      </c>
      <c r="B296" s="18">
        <v>19</v>
      </c>
      <c r="C296" s="18">
        <v>55816678</v>
      </c>
      <c r="D296" s="18" t="s">
        <v>803</v>
      </c>
      <c r="E296" s="18">
        <v>-3.5900000000000001E-2</v>
      </c>
      <c r="F296" s="18">
        <v>-3.8100000000000002E-2</v>
      </c>
      <c r="G296" s="18">
        <v>-3.4599999999999999E-2</v>
      </c>
      <c r="H296" s="18">
        <v>0.35599999999999998</v>
      </c>
      <c r="I296" s="18">
        <v>2.3E-2</v>
      </c>
      <c r="J296" s="18">
        <v>6.4000000000000001E-2</v>
      </c>
    </row>
    <row r="297" spans="1:10" x14ac:dyDescent="0.25">
      <c r="A297" s="18" t="s">
        <v>95</v>
      </c>
      <c r="B297" s="18">
        <v>20</v>
      </c>
      <c r="C297" s="18">
        <v>5948227</v>
      </c>
      <c r="D297" s="18" t="s">
        <v>797</v>
      </c>
      <c r="E297" s="18">
        <v>7.5999999999999998E-2</v>
      </c>
      <c r="F297" s="18">
        <v>7.6200000000000004E-2</v>
      </c>
      <c r="G297" s="18">
        <v>6.9400000000000003E-2</v>
      </c>
      <c r="H297" s="18">
        <v>6.5000000000000002E-2</v>
      </c>
      <c r="I297" s="18">
        <v>1.7999999999999999E-2</v>
      </c>
      <c r="J297" s="18">
        <v>0.27600000000000002</v>
      </c>
    </row>
    <row r="298" spans="1:10" x14ac:dyDescent="0.25">
      <c r="A298" s="18" t="s">
        <v>378</v>
      </c>
      <c r="B298" s="18">
        <v>20</v>
      </c>
      <c r="C298" s="18">
        <v>11379842</v>
      </c>
      <c r="D298" s="18" t="s">
        <v>799</v>
      </c>
      <c r="E298" s="18">
        <v>8.4400000000000003E-2</v>
      </c>
      <c r="F298" s="18">
        <v>9.98E-2</v>
      </c>
      <c r="G298" s="18">
        <v>7.5200000000000003E-2</v>
      </c>
      <c r="H298" s="18">
        <v>0.95</v>
      </c>
      <c r="I298" s="18">
        <v>1.7000000000000001E-2</v>
      </c>
      <c r="J298" s="18">
        <v>1.7999999999999999E-2</v>
      </c>
    </row>
    <row r="299" spans="1:10" x14ac:dyDescent="0.25">
      <c r="A299" s="18" t="s">
        <v>359</v>
      </c>
      <c r="B299" s="18">
        <v>20</v>
      </c>
      <c r="C299" s="18">
        <v>41613706</v>
      </c>
      <c r="D299" s="18" t="s">
        <v>810</v>
      </c>
      <c r="E299" s="18">
        <v>3.15E-2</v>
      </c>
      <c r="F299" s="18">
        <v>2.6599999999999999E-2</v>
      </c>
      <c r="G299" s="18">
        <v>7.8399999999999997E-2</v>
      </c>
      <c r="H299" s="18">
        <v>0.80500000000000005</v>
      </c>
      <c r="I299" s="18">
        <v>2.5000000000000001E-2</v>
      </c>
      <c r="J299" s="18">
        <v>3.1E-2</v>
      </c>
    </row>
    <row r="300" spans="1:10" x14ac:dyDescent="0.25">
      <c r="A300" s="18" t="s">
        <v>163</v>
      </c>
      <c r="B300" s="18">
        <v>20</v>
      </c>
      <c r="C300" s="18">
        <v>52296849</v>
      </c>
      <c r="D300" s="18" t="s">
        <v>797</v>
      </c>
      <c r="E300" s="18">
        <v>4.3999999999999997E-2</v>
      </c>
      <c r="F300" s="18">
        <v>5.3900000000000003E-2</v>
      </c>
      <c r="G300" s="18">
        <v>1.44E-2</v>
      </c>
      <c r="H300" s="18">
        <v>0.24099999999999999</v>
      </c>
      <c r="I300" s="18">
        <v>3.2000000000000001E-2</v>
      </c>
      <c r="J300" s="18">
        <v>0.13500000000000001</v>
      </c>
    </row>
    <row r="301" spans="1:10" x14ac:dyDescent="0.25">
      <c r="A301" s="18" t="s">
        <v>262</v>
      </c>
      <c r="B301" s="18">
        <v>21</v>
      </c>
      <c r="C301" s="18">
        <v>16364756</v>
      </c>
      <c r="D301" s="18" t="s">
        <v>806</v>
      </c>
      <c r="E301" s="18">
        <v>6.4600000000000005E-2</v>
      </c>
      <c r="F301" s="18">
        <v>7.4200000000000002E-2</v>
      </c>
      <c r="G301" s="18">
        <v>3.2199999999999999E-2</v>
      </c>
      <c r="H301" s="18">
        <v>0.16700000000000001</v>
      </c>
      <c r="I301" s="18">
        <v>1.2E-2</v>
      </c>
      <c r="J301" s="18">
        <v>7.3999999999999996E-2</v>
      </c>
    </row>
    <row r="302" spans="1:10" x14ac:dyDescent="0.25">
      <c r="A302" s="18" t="s">
        <v>102</v>
      </c>
      <c r="B302" s="18">
        <v>21</v>
      </c>
      <c r="C302" s="18">
        <v>16566350</v>
      </c>
      <c r="D302" s="18" t="s">
        <v>795</v>
      </c>
      <c r="E302" s="18">
        <v>5.9499999999999997E-2</v>
      </c>
      <c r="F302" s="18">
        <v>6.7799999999999999E-2</v>
      </c>
      <c r="G302" s="18">
        <v>1.72E-2</v>
      </c>
      <c r="H302" s="18">
        <v>8.5999999999999993E-2</v>
      </c>
      <c r="I302" s="18">
        <v>2.1999999999999999E-2</v>
      </c>
      <c r="J302" s="18">
        <v>0.25800000000000001</v>
      </c>
    </row>
    <row r="303" spans="1:10" x14ac:dyDescent="0.25">
      <c r="A303" s="18" t="s">
        <v>264</v>
      </c>
      <c r="B303" s="18">
        <v>21</v>
      </c>
      <c r="C303" s="18">
        <v>16574455</v>
      </c>
      <c r="D303" s="18" t="s">
        <v>809</v>
      </c>
      <c r="E303" s="18">
        <v>-7.0699999999999999E-2</v>
      </c>
      <c r="F303" s="18">
        <v>-8.0799999999999997E-2</v>
      </c>
      <c r="G303" s="18">
        <v>-3.2899999999999999E-2</v>
      </c>
      <c r="H303" s="18">
        <v>0.32</v>
      </c>
      <c r="I303" s="18">
        <v>2.3E-2</v>
      </c>
      <c r="J303" s="18">
        <v>7.1999999999999995E-2</v>
      </c>
    </row>
    <row r="304" spans="1:10" x14ac:dyDescent="0.25">
      <c r="A304" s="18" t="s">
        <v>88</v>
      </c>
      <c r="B304" s="18">
        <v>21</v>
      </c>
      <c r="C304" s="18">
        <v>47762932</v>
      </c>
      <c r="D304" s="18" t="s">
        <v>797</v>
      </c>
      <c r="E304" s="18">
        <v>9.4600000000000004E-2</v>
      </c>
      <c r="F304" s="18">
        <v>8.5199999999999998E-2</v>
      </c>
      <c r="G304" s="18">
        <v>8.8999999999999996E-2</v>
      </c>
      <c r="H304" s="18">
        <v>3.5999999999999997E-2</v>
      </c>
      <c r="I304" s="18">
        <v>1.2E-2</v>
      </c>
      <c r="J304" s="18">
        <v>0.34300000000000003</v>
      </c>
    </row>
    <row r="305" spans="1:10" x14ac:dyDescent="0.25">
      <c r="A305" s="18" t="s">
        <v>147</v>
      </c>
      <c r="B305" s="18">
        <v>22</v>
      </c>
      <c r="C305" s="18">
        <v>19766137</v>
      </c>
      <c r="D305" s="18" t="s">
        <v>803</v>
      </c>
      <c r="E305" s="18">
        <v>-3.6700000000000003E-2</v>
      </c>
      <c r="F305" s="18">
        <v>-4.2599999999999999E-2</v>
      </c>
      <c r="G305" s="18">
        <v>-2.1999999999999999E-2</v>
      </c>
      <c r="H305" s="18">
        <v>0.39600000000000002</v>
      </c>
      <c r="I305" s="18">
        <v>5.8000000000000003E-2</v>
      </c>
      <c r="J305" s="18">
        <v>0.14699999999999999</v>
      </c>
    </row>
    <row r="306" spans="1:10" x14ac:dyDescent="0.25">
      <c r="A306" s="18" t="s">
        <v>877</v>
      </c>
      <c r="B306" s="18">
        <v>22</v>
      </c>
      <c r="C306" s="18">
        <v>29121087</v>
      </c>
      <c r="D306" s="18" t="s">
        <v>795</v>
      </c>
      <c r="E306" s="18">
        <v>0.18390000000000001</v>
      </c>
      <c r="F306" s="18">
        <v>0.28120000000000001</v>
      </c>
      <c r="G306" s="18">
        <v>-0.15659999999999999</v>
      </c>
      <c r="H306" s="18">
        <v>8.9999999999999993E-3</v>
      </c>
      <c r="I306" s="18">
        <v>1.4999999999999999E-2</v>
      </c>
      <c r="J306" s="18">
        <v>1.6619999999999999</v>
      </c>
    </row>
    <row r="307" spans="1:10" x14ac:dyDescent="0.25">
      <c r="A307" s="18" t="s">
        <v>874</v>
      </c>
      <c r="B307" s="18">
        <v>22</v>
      </c>
      <c r="C307" s="18">
        <v>29135543</v>
      </c>
      <c r="D307" s="18" t="s">
        <v>797</v>
      </c>
      <c r="E307" s="18">
        <v>6.54E-2</v>
      </c>
      <c r="F307" s="18">
        <v>6.59E-2</v>
      </c>
      <c r="G307" s="18">
        <v>5.3600000000000002E-2</v>
      </c>
      <c r="H307" s="18">
        <v>0.09</v>
      </c>
      <c r="I307" s="18">
        <v>3.6999999999999998E-2</v>
      </c>
      <c r="J307" s="18">
        <v>0.41</v>
      </c>
    </row>
    <row r="308" spans="1:10" x14ac:dyDescent="0.25">
      <c r="A308" s="18" t="s">
        <v>875</v>
      </c>
      <c r="B308" s="18">
        <v>22</v>
      </c>
      <c r="C308" s="18">
        <v>29203724</v>
      </c>
      <c r="D308" s="18" t="s">
        <v>803</v>
      </c>
      <c r="E308" s="18">
        <v>0.14050000000000001</v>
      </c>
      <c r="F308" s="18">
        <v>0.17929999999999999</v>
      </c>
      <c r="G308" s="18">
        <v>1.9099999999999999E-2</v>
      </c>
      <c r="H308" s="18">
        <v>2.1999999999999999E-2</v>
      </c>
      <c r="I308" s="18">
        <v>6.0000000000000001E-3</v>
      </c>
      <c r="J308" s="18">
        <v>0.29599999999999999</v>
      </c>
    </row>
    <row r="309" spans="1:10" x14ac:dyDescent="0.25">
      <c r="A309" s="18" t="s">
        <v>876</v>
      </c>
      <c r="B309" s="18">
        <v>22</v>
      </c>
      <c r="C309" s="18">
        <v>29551872</v>
      </c>
      <c r="D309" s="18" t="s">
        <v>795</v>
      </c>
      <c r="E309" s="18">
        <v>-0.1716</v>
      </c>
      <c r="F309" s="18">
        <v>-0.1671</v>
      </c>
      <c r="G309" s="18">
        <v>-0.1318</v>
      </c>
      <c r="H309" s="18">
        <v>0.98599999999999999</v>
      </c>
      <c r="I309" s="18">
        <v>6.0000000000000001E-3</v>
      </c>
      <c r="J309" s="18">
        <v>6.0000000000000001E-3</v>
      </c>
    </row>
    <row r="310" spans="1:10" x14ac:dyDescent="0.25">
      <c r="A310" s="18" t="s">
        <v>791</v>
      </c>
      <c r="B310" s="18">
        <v>22</v>
      </c>
      <c r="C310" s="18">
        <v>38583315</v>
      </c>
      <c r="D310" s="18" t="s">
        <v>839</v>
      </c>
      <c r="E310" s="18">
        <v>-4.7100000000000003E-2</v>
      </c>
      <c r="F310" s="18">
        <v>-6.08E-2</v>
      </c>
      <c r="G310" s="18">
        <v>7.9000000000000008E-3</v>
      </c>
      <c r="H310" s="18">
        <v>0.28599999999999998</v>
      </c>
      <c r="I310" s="18">
        <v>1.9E-2</v>
      </c>
      <c r="J310" s="18">
        <v>6.8000000000000005E-2</v>
      </c>
    </row>
    <row r="311" spans="1:10" x14ac:dyDescent="0.25">
      <c r="A311" s="18" t="s">
        <v>120</v>
      </c>
      <c r="B311" s="18">
        <v>22</v>
      </c>
      <c r="C311" s="18">
        <v>39343916</v>
      </c>
      <c r="D311" s="18" t="s">
        <v>804</v>
      </c>
      <c r="E311" s="18">
        <v>4.07E-2</v>
      </c>
      <c r="F311" s="18">
        <v>3.2599999999999997E-2</v>
      </c>
      <c r="G311" s="18">
        <v>3.3000000000000002E-2</v>
      </c>
      <c r="H311" s="18">
        <v>0.251</v>
      </c>
      <c r="I311" s="18">
        <v>4.9000000000000002E-2</v>
      </c>
      <c r="J311" s="18">
        <v>0.19700000000000001</v>
      </c>
    </row>
    <row r="312" spans="1:10" x14ac:dyDescent="0.25">
      <c r="A312" s="18" t="s">
        <v>119</v>
      </c>
      <c r="B312" s="18">
        <v>22</v>
      </c>
      <c r="C312" s="18">
        <v>40904707</v>
      </c>
      <c r="D312" s="18" t="s">
        <v>808</v>
      </c>
      <c r="E312" s="18">
        <v>0.1148</v>
      </c>
      <c r="F312" s="18">
        <v>0.11600000000000001</v>
      </c>
      <c r="G312" s="18">
        <v>0.1203</v>
      </c>
      <c r="H312" s="18">
        <v>0.113</v>
      </c>
      <c r="I312" s="18">
        <v>2.3E-2</v>
      </c>
      <c r="J312" s="18">
        <v>0.2</v>
      </c>
    </row>
    <row r="313" spans="1:10" x14ac:dyDescent="0.25">
      <c r="A313" s="18" t="s">
        <v>131</v>
      </c>
      <c r="B313" s="18">
        <v>22</v>
      </c>
      <c r="C313" s="18">
        <v>43433100</v>
      </c>
      <c r="D313" s="18" t="s">
        <v>803</v>
      </c>
      <c r="E313" s="18">
        <v>-0.06</v>
      </c>
      <c r="F313" s="18">
        <v>-5.8500000000000003E-2</v>
      </c>
      <c r="G313" s="18">
        <v>-5.1499999999999997E-2</v>
      </c>
      <c r="H313" s="18">
        <v>0.109</v>
      </c>
      <c r="I313" s="18">
        <v>0.02</v>
      </c>
      <c r="J313" s="18">
        <v>0.17899999999999999</v>
      </c>
    </row>
    <row r="314" spans="1:10" x14ac:dyDescent="0.25">
      <c r="A314" s="18" t="s">
        <v>233</v>
      </c>
      <c r="B314" s="18">
        <v>22</v>
      </c>
      <c r="C314" s="18">
        <v>45319953</v>
      </c>
      <c r="D314" s="18" t="s">
        <v>797</v>
      </c>
      <c r="E314" s="18">
        <v>-1.34E-2</v>
      </c>
      <c r="F314" s="18">
        <v>-6.0000000000000001E-3</v>
      </c>
      <c r="G314" s="18">
        <v>-6.1100000000000002E-2</v>
      </c>
      <c r="H314" s="18">
        <v>0.41799999999999998</v>
      </c>
      <c r="I314" s="18">
        <v>3.7999999999999999E-2</v>
      </c>
      <c r="J314" s="18">
        <v>9.0999999999999998E-2</v>
      </c>
    </row>
    <row r="315" spans="1:10" x14ac:dyDescent="0.25">
      <c r="A315" s="18" t="s">
        <v>133</v>
      </c>
      <c r="B315" s="18">
        <v>22</v>
      </c>
      <c r="C315" s="18">
        <v>46283297</v>
      </c>
      <c r="D315" s="18" t="s">
        <v>797</v>
      </c>
      <c r="E315" s="18">
        <v>7.3599999999999999E-2</v>
      </c>
      <c r="F315" s="18">
        <v>7.1900000000000006E-2</v>
      </c>
      <c r="G315" s="18">
        <v>9.9299999999999999E-2</v>
      </c>
      <c r="H315" s="18">
        <v>0.114</v>
      </c>
      <c r="I315" s="18">
        <v>0.02</v>
      </c>
      <c r="J315" s="18">
        <v>0.17799999999999999</v>
      </c>
    </row>
    <row r="316" spans="1:10" ht="54" customHeight="1" x14ac:dyDescent="0.25">
      <c r="A316" s="82" t="s">
        <v>929</v>
      </c>
      <c r="B316" s="82"/>
      <c r="C316" s="82"/>
      <c r="D316" s="82"/>
      <c r="E316" s="82"/>
      <c r="F316" s="82"/>
      <c r="G316" s="82"/>
      <c r="H316" s="82"/>
      <c r="I316" s="82"/>
      <c r="J316" s="82"/>
    </row>
    <row r="317" spans="1:10" x14ac:dyDescent="0.25">
      <c r="A317" s="5" t="s">
        <v>792</v>
      </c>
      <c r="B317" s="5"/>
      <c r="C317" s="5"/>
      <c r="D317" s="65"/>
      <c r="E317" s="65"/>
    </row>
    <row r="318" spans="1:10" x14ac:dyDescent="0.25">
      <c r="A318" s="63" t="s">
        <v>873</v>
      </c>
      <c r="B318" s="63"/>
      <c r="C318" s="63"/>
      <c r="D318" s="65"/>
      <c r="E318" s="65"/>
    </row>
    <row r="319" spans="1:10" ht="17.25" x14ac:dyDescent="0.25">
      <c r="A319" s="63" t="s">
        <v>841</v>
      </c>
      <c r="B319" s="65"/>
      <c r="C319" s="65"/>
      <c r="D319" s="65"/>
      <c r="E319" s="65"/>
    </row>
    <row r="320" spans="1:10" ht="15" customHeight="1" x14ac:dyDescent="0.25">
      <c r="A320" s="5" t="s">
        <v>842</v>
      </c>
      <c r="B320" s="5"/>
      <c r="C320" s="5"/>
      <c r="D320" s="5"/>
      <c r="E320" s="5"/>
      <c r="F320" s="5"/>
      <c r="G320" s="5"/>
    </row>
    <row r="321" spans="1:5" ht="17.25" x14ac:dyDescent="0.25">
      <c r="A321" s="5" t="s">
        <v>847</v>
      </c>
      <c r="B321" s="5"/>
      <c r="C321" s="5"/>
      <c r="D321" s="5"/>
      <c r="E321" s="5"/>
    </row>
    <row r="322" spans="1:5" ht="17.25" x14ac:dyDescent="0.25">
      <c r="A322" s="5" t="s">
        <v>848</v>
      </c>
      <c r="B322" s="5"/>
      <c r="C322" s="5"/>
      <c r="D322" s="5"/>
      <c r="E322" s="5"/>
    </row>
    <row r="323" spans="1:5" ht="17.25" x14ac:dyDescent="0.25">
      <c r="A323" s="5" t="s">
        <v>889</v>
      </c>
    </row>
    <row r="324" spans="1:5" ht="17.25" x14ac:dyDescent="0.25">
      <c r="A324" s="5" t="s">
        <v>930</v>
      </c>
    </row>
    <row r="325" spans="1:5" ht="17.25" x14ac:dyDescent="0.25">
      <c r="A325" s="5" t="s">
        <v>931</v>
      </c>
    </row>
  </sheetData>
  <mergeCells count="2">
    <mergeCell ref="A1:J1"/>
    <mergeCell ref="A316:J316"/>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B173A-0BBD-43FB-9092-92DEC51F860A}">
  <sheetPr>
    <pageSetUpPr fitToPage="1"/>
  </sheetPr>
  <dimension ref="A1:Q35"/>
  <sheetViews>
    <sheetView zoomScaleNormal="100" workbookViewId="0">
      <selection sqref="A1:O1"/>
    </sheetView>
  </sheetViews>
  <sheetFormatPr defaultRowHeight="15" x14ac:dyDescent="0.25"/>
  <cols>
    <col min="1" max="1" width="21.42578125" customWidth="1"/>
    <col min="2" max="2" width="11" customWidth="1"/>
    <col min="3" max="4" width="16.140625" customWidth="1"/>
    <col min="5" max="5" width="12.85546875" customWidth="1"/>
    <col min="6" max="6" width="10.42578125" customWidth="1"/>
    <col min="7" max="7" width="33.28515625" customWidth="1"/>
    <col min="8" max="13" width="16.28515625" customWidth="1"/>
    <col min="14" max="14" width="18.28515625" customWidth="1"/>
    <col min="15" max="15" width="16.5703125" customWidth="1"/>
    <col min="16" max="17" width="16.28515625" customWidth="1"/>
  </cols>
  <sheetData>
    <row r="1" spans="1:17" ht="25.5" customHeight="1" x14ac:dyDescent="0.25">
      <c r="A1" s="80" t="s">
        <v>932</v>
      </c>
      <c r="B1" s="80"/>
      <c r="C1" s="80"/>
      <c r="D1" s="80"/>
      <c r="E1" s="80"/>
      <c r="F1" s="80"/>
      <c r="G1" s="80"/>
      <c r="H1" s="80"/>
      <c r="I1" s="80"/>
      <c r="J1" s="80"/>
      <c r="K1" s="80"/>
      <c r="L1" s="80"/>
      <c r="M1" s="80"/>
      <c r="N1" s="80"/>
      <c r="O1" s="80"/>
    </row>
    <row r="2" spans="1:17" ht="18" customHeight="1" x14ac:dyDescent="0.25">
      <c r="H2" s="85" t="s">
        <v>878</v>
      </c>
      <c r="I2" s="86"/>
      <c r="J2" s="86"/>
      <c r="K2" s="86"/>
      <c r="L2" s="86"/>
      <c r="M2" s="87"/>
      <c r="N2" s="84" t="s">
        <v>865</v>
      </c>
      <c r="O2" s="84"/>
      <c r="P2" s="84" t="s">
        <v>866</v>
      </c>
      <c r="Q2" s="84"/>
    </row>
    <row r="3" spans="1:17" s="28" customFormat="1" ht="102" customHeight="1" thickBot="1" x14ac:dyDescent="0.3">
      <c r="A3" s="56" t="s">
        <v>0</v>
      </c>
      <c r="B3" s="56" t="s">
        <v>879</v>
      </c>
      <c r="C3" s="56" t="s">
        <v>881</v>
      </c>
      <c r="D3" s="56" t="s">
        <v>882</v>
      </c>
      <c r="E3" s="56" t="s">
        <v>880</v>
      </c>
      <c r="F3" s="56" t="s">
        <v>3</v>
      </c>
      <c r="G3" s="56" t="s">
        <v>4</v>
      </c>
      <c r="H3" s="56" t="s">
        <v>854</v>
      </c>
      <c r="I3" s="56" t="s">
        <v>855</v>
      </c>
      <c r="J3" s="56" t="s">
        <v>856</v>
      </c>
      <c r="K3" s="56" t="s">
        <v>857</v>
      </c>
      <c r="L3" s="56" t="s">
        <v>858</v>
      </c>
      <c r="M3" s="56" t="s">
        <v>1025</v>
      </c>
      <c r="N3" s="56" t="s">
        <v>867</v>
      </c>
      <c r="O3" s="56" t="s">
        <v>856</v>
      </c>
      <c r="P3" s="56" t="s">
        <v>868</v>
      </c>
      <c r="Q3" s="56" t="s">
        <v>857</v>
      </c>
    </row>
    <row r="4" spans="1:17" s="7" customFormat="1" ht="30" x14ac:dyDescent="0.25">
      <c r="A4" s="52" t="s">
        <v>5</v>
      </c>
      <c r="B4" s="53">
        <v>4049</v>
      </c>
      <c r="C4" s="53">
        <v>2375</v>
      </c>
      <c r="D4" s="53">
        <v>1674</v>
      </c>
      <c r="E4" s="53">
        <v>4662</v>
      </c>
      <c r="F4" s="53">
        <f>SUM(B4+E4)</f>
        <v>8711</v>
      </c>
      <c r="G4" s="54" t="s">
        <v>6</v>
      </c>
      <c r="H4" s="59" t="s">
        <v>555</v>
      </c>
      <c r="I4" s="60">
        <f>0.016*SQRT(B4)</f>
        <v>1.0181080492757142</v>
      </c>
      <c r="J4" s="55" t="s">
        <v>616</v>
      </c>
      <c r="K4" s="55" t="s">
        <v>616</v>
      </c>
      <c r="L4" s="61">
        <v>-4.9421200000000004E-3</v>
      </c>
      <c r="M4" s="74" t="s">
        <v>1027</v>
      </c>
      <c r="N4" s="55" t="s">
        <v>576</v>
      </c>
      <c r="O4" s="55" t="s">
        <v>655</v>
      </c>
      <c r="P4" s="55" t="s">
        <v>595</v>
      </c>
      <c r="Q4" s="55" t="s">
        <v>748</v>
      </c>
    </row>
    <row r="5" spans="1:17" s="7" customFormat="1" x14ac:dyDescent="0.25">
      <c r="A5" s="29" t="s">
        <v>7</v>
      </c>
      <c r="B5" s="30">
        <v>342</v>
      </c>
      <c r="C5" s="30">
        <v>249</v>
      </c>
      <c r="D5" s="30">
        <v>93</v>
      </c>
      <c r="E5" s="30">
        <v>744</v>
      </c>
      <c r="F5" s="30">
        <f t="shared" ref="F5:F24" si="0">SUM(B5+E5)</f>
        <v>1086</v>
      </c>
      <c r="G5" s="31" t="s">
        <v>8</v>
      </c>
      <c r="H5" s="21" t="s">
        <v>556</v>
      </c>
      <c r="I5" s="34">
        <f>0.054*SQRT(B5)</f>
        <v>0.99863506848097416</v>
      </c>
      <c r="J5" s="17" t="s">
        <v>636</v>
      </c>
      <c r="K5" s="17" t="s">
        <v>617</v>
      </c>
      <c r="L5" s="33">
        <v>1.6111031000000001E-2</v>
      </c>
      <c r="M5" s="33" t="s">
        <v>1028</v>
      </c>
      <c r="N5" s="17" t="s">
        <v>577</v>
      </c>
      <c r="O5" s="17" t="s">
        <v>656</v>
      </c>
      <c r="P5" s="17" t="s">
        <v>596</v>
      </c>
      <c r="Q5" s="17" t="s">
        <v>749</v>
      </c>
    </row>
    <row r="6" spans="1:17" s="7" customFormat="1" x14ac:dyDescent="0.25">
      <c r="A6" s="29" t="s">
        <v>9</v>
      </c>
      <c r="B6" s="30">
        <v>1823</v>
      </c>
      <c r="C6" s="30">
        <v>1268</v>
      </c>
      <c r="D6" s="30">
        <v>555</v>
      </c>
      <c r="E6" s="30">
        <v>3398</v>
      </c>
      <c r="F6" s="30">
        <f t="shared" si="0"/>
        <v>5221</v>
      </c>
      <c r="G6" s="31" t="s">
        <v>10</v>
      </c>
      <c r="H6" s="21" t="s">
        <v>557</v>
      </c>
      <c r="I6" s="34">
        <f>0.024*SQRT(B6)</f>
        <v>1.0247184979300414</v>
      </c>
      <c r="J6" s="17" t="s">
        <v>637</v>
      </c>
      <c r="K6" s="17" t="s">
        <v>618</v>
      </c>
      <c r="L6" s="33">
        <v>9.7728480000000006E-3</v>
      </c>
      <c r="M6" s="33" t="s">
        <v>1029</v>
      </c>
      <c r="N6" s="17" t="s">
        <v>578</v>
      </c>
      <c r="O6" s="17" t="s">
        <v>657</v>
      </c>
      <c r="P6" s="17" t="s">
        <v>597</v>
      </c>
      <c r="Q6" s="17" t="s">
        <v>750</v>
      </c>
    </row>
    <row r="7" spans="1:17" s="7" customFormat="1" x14ac:dyDescent="0.25">
      <c r="A7" s="29" t="s">
        <v>11</v>
      </c>
      <c r="B7" s="30">
        <v>2277</v>
      </c>
      <c r="C7" s="30">
        <v>1630</v>
      </c>
      <c r="D7" s="30">
        <v>647</v>
      </c>
      <c r="E7" s="30">
        <v>3310</v>
      </c>
      <c r="F7" s="30">
        <f t="shared" si="0"/>
        <v>5587</v>
      </c>
      <c r="G7" s="31" t="s">
        <v>12</v>
      </c>
      <c r="H7" s="21" t="s">
        <v>558</v>
      </c>
      <c r="I7" s="34">
        <f>0.021*SQRT(B7)</f>
        <v>1.0020763443969727</v>
      </c>
      <c r="J7" s="17" t="s">
        <v>638</v>
      </c>
      <c r="K7" s="17" t="s">
        <v>558</v>
      </c>
      <c r="L7" s="33">
        <v>1.2532531E-2</v>
      </c>
      <c r="M7" s="33" t="s">
        <v>1030</v>
      </c>
      <c r="N7" s="17" t="s">
        <v>579</v>
      </c>
      <c r="O7" s="17" t="s">
        <v>638</v>
      </c>
      <c r="P7" s="17" t="s">
        <v>598</v>
      </c>
      <c r="Q7" s="17" t="s">
        <v>751</v>
      </c>
    </row>
    <row r="8" spans="1:17" s="7" customFormat="1" x14ac:dyDescent="0.25">
      <c r="A8" s="29" t="s">
        <v>13</v>
      </c>
      <c r="B8" s="30">
        <v>5241</v>
      </c>
      <c r="C8" s="30">
        <v>716</v>
      </c>
      <c r="D8" s="30">
        <v>4525</v>
      </c>
      <c r="E8" s="30">
        <v>4275</v>
      </c>
      <c r="F8" s="30">
        <f t="shared" si="0"/>
        <v>9516</v>
      </c>
      <c r="G8" s="31" t="s">
        <v>14</v>
      </c>
      <c r="H8" s="21" t="s">
        <v>559</v>
      </c>
      <c r="I8" s="34">
        <f>0.015*SQRT(B8)</f>
        <v>1.0859212678642958</v>
      </c>
      <c r="J8" s="17" t="s">
        <v>639</v>
      </c>
      <c r="K8" s="17" t="s">
        <v>619</v>
      </c>
      <c r="L8" s="33">
        <v>-3.0755452999999999E-2</v>
      </c>
      <c r="M8" s="33" t="s">
        <v>1031</v>
      </c>
      <c r="N8" s="17" t="s">
        <v>580</v>
      </c>
      <c r="O8" s="17" t="s">
        <v>658</v>
      </c>
      <c r="P8" s="17" t="s">
        <v>599</v>
      </c>
      <c r="Q8" s="17" t="s">
        <v>752</v>
      </c>
    </row>
    <row r="9" spans="1:17" s="7" customFormat="1" x14ac:dyDescent="0.25">
      <c r="A9" s="29" t="s">
        <v>15</v>
      </c>
      <c r="B9" s="30">
        <v>2083</v>
      </c>
      <c r="C9" s="30">
        <v>422</v>
      </c>
      <c r="D9" s="30">
        <v>1661</v>
      </c>
      <c r="E9" s="30">
        <v>2838</v>
      </c>
      <c r="F9" s="30">
        <f t="shared" si="0"/>
        <v>4921</v>
      </c>
      <c r="G9" s="31" t="s">
        <v>16</v>
      </c>
      <c r="H9" s="21" t="s">
        <v>560</v>
      </c>
      <c r="I9" s="34">
        <f>0.023*SQRT(B9)</f>
        <v>1.0497175810664503</v>
      </c>
      <c r="J9" s="17" t="s">
        <v>640</v>
      </c>
      <c r="K9" s="17" t="s">
        <v>620</v>
      </c>
      <c r="L9" s="33">
        <v>1.0300923E-2</v>
      </c>
      <c r="M9" s="33" t="s">
        <v>1032</v>
      </c>
      <c r="N9" s="17" t="s">
        <v>560</v>
      </c>
      <c r="O9" s="17" t="s">
        <v>659</v>
      </c>
      <c r="P9" s="17" t="s">
        <v>600</v>
      </c>
      <c r="Q9" s="17" t="s">
        <v>753</v>
      </c>
    </row>
    <row r="10" spans="1:17" s="7" customFormat="1" x14ac:dyDescent="0.25">
      <c r="A10" s="29" t="s">
        <v>17</v>
      </c>
      <c r="B10" s="30">
        <v>1372</v>
      </c>
      <c r="C10" s="30">
        <v>529</v>
      </c>
      <c r="D10" s="30">
        <v>843</v>
      </c>
      <c r="E10" s="30">
        <v>1288</v>
      </c>
      <c r="F10" s="30">
        <f t="shared" si="0"/>
        <v>2660</v>
      </c>
      <c r="G10" s="31" t="s">
        <v>18</v>
      </c>
      <c r="H10" s="35" t="s">
        <v>561</v>
      </c>
      <c r="I10" s="36">
        <f>0.027*SQRT(B10)</f>
        <v>1.0000939955824153</v>
      </c>
      <c r="J10" s="17" t="s">
        <v>641</v>
      </c>
      <c r="K10" s="17" t="s">
        <v>621</v>
      </c>
      <c r="L10" s="33">
        <v>7.5146079999999999E-3</v>
      </c>
      <c r="M10" s="33" t="s">
        <v>1033</v>
      </c>
      <c r="N10" s="17" t="s">
        <v>581</v>
      </c>
      <c r="O10" s="17" t="s">
        <v>660</v>
      </c>
      <c r="P10" s="17" t="s">
        <v>601</v>
      </c>
      <c r="Q10" s="17" t="s">
        <v>754</v>
      </c>
    </row>
    <row r="11" spans="1:17" s="7" customFormat="1" ht="60" x14ac:dyDescent="0.25">
      <c r="A11" s="29" t="s">
        <v>19</v>
      </c>
      <c r="B11" s="30">
        <v>8563</v>
      </c>
      <c r="C11" s="30">
        <v>4471</v>
      </c>
      <c r="D11" s="30">
        <v>4092</v>
      </c>
      <c r="E11" s="30">
        <v>17881</v>
      </c>
      <c r="F11" s="30">
        <f t="shared" si="0"/>
        <v>26444</v>
      </c>
      <c r="G11" s="31" t="s">
        <v>20</v>
      </c>
      <c r="H11" s="21" t="s">
        <v>562</v>
      </c>
      <c r="I11" s="34">
        <f>0.011*SQRT(B11)</f>
        <v>1.0179012722263392</v>
      </c>
      <c r="J11" s="17" t="s">
        <v>642</v>
      </c>
      <c r="K11" s="17" t="s">
        <v>622</v>
      </c>
      <c r="L11" s="33">
        <v>1.2869352000000001E-2</v>
      </c>
      <c r="M11" s="33" t="s">
        <v>1034</v>
      </c>
      <c r="N11" s="17" t="s">
        <v>582</v>
      </c>
      <c r="O11" s="17" t="s">
        <v>622</v>
      </c>
      <c r="P11" s="17" t="s">
        <v>602</v>
      </c>
      <c r="Q11" s="17" t="s">
        <v>755</v>
      </c>
    </row>
    <row r="12" spans="1:17" s="7" customFormat="1" x14ac:dyDescent="0.25">
      <c r="A12" s="29" t="s">
        <v>21</v>
      </c>
      <c r="B12" s="30">
        <v>607</v>
      </c>
      <c r="C12" s="30">
        <v>512</v>
      </c>
      <c r="D12" s="30">
        <v>95</v>
      </c>
      <c r="E12" s="30">
        <v>1252</v>
      </c>
      <c r="F12" s="30">
        <f t="shared" si="0"/>
        <v>1859</v>
      </c>
      <c r="G12" s="31" t="s">
        <v>22</v>
      </c>
      <c r="H12" s="21" t="s">
        <v>563</v>
      </c>
      <c r="I12" s="34">
        <f>0.041*SQRT(B12)</f>
        <v>1.0101321695699035</v>
      </c>
      <c r="J12" s="17" t="s">
        <v>643</v>
      </c>
      <c r="K12" s="17" t="s">
        <v>623</v>
      </c>
      <c r="L12" s="33">
        <v>0.20816764600000001</v>
      </c>
      <c r="M12" s="33" t="s">
        <v>1035</v>
      </c>
      <c r="N12" s="17" t="s">
        <v>583</v>
      </c>
      <c r="O12" s="17" t="s">
        <v>661</v>
      </c>
      <c r="P12" s="17" t="s">
        <v>603</v>
      </c>
      <c r="Q12" s="17" t="s">
        <v>756</v>
      </c>
    </row>
    <row r="13" spans="1:17" s="7" customFormat="1" x14ac:dyDescent="0.25">
      <c r="A13" s="29" t="s">
        <v>23</v>
      </c>
      <c r="B13" s="30">
        <v>719</v>
      </c>
      <c r="C13" s="30">
        <v>0</v>
      </c>
      <c r="D13" s="30">
        <v>719</v>
      </c>
      <c r="E13" s="30">
        <v>793</v>
      </c>
      <c r="F13" s="30">
        <f t="shared" si="0"/>
        <v>1512</v>
      </c>
      <c r="G13" s="31" t="s">
        <v>24</v>
      </c>
      <c r="H13" s="21" t="s">
        <v>564</v>
      </c>
      <c r="I13" s="34">
        <f>0.038*SQRT(B13)</f>
        <v>1.0189386635121862</v>
      </c>
      <c r="J13" s="17" t="s">
        <v>644</v>
      </c>
      <c r="K13" s="17" t="s">
        <v>624</v>
      </c>
      <c r="L13" s="33">
        <v>-0.112228702</v>
      </c>
      <c r="M13" s="33" t="s">
        <v>1036</v>
      </c>
      <c r="N13" s="17" t="s">
        <v>584</v>
      </c>
      <c r="O13" s="17" t="s">
        <v>662</v>
      </c>
      <c r="P13" s="17" t="s">
        <v>604</v>
      </c>
      <c r="Q13" s="17" t="s">
        <v>757</v>
      </c>
    </row>
    <row r="14" spans="1:17" s="7" customFormat="1" x14ac:dyDescent="0.25">
      <c r="A14" s="29" t="s">
        <v>25</v>
      </c>
      <c r="B14" s="30">
        <v>724</v>
      </c>
      <c r="C14" s="30">
        <v>724</v>
      </c>
      <c r="D14" s="30">
        <v>0</v>
      </c>
      <c r="E14" s="30">
        <v>1337</v>
      </c>
      <c r="F14" s="30">
        <f t="shared" si="0"/>
        <v>2061</v>
      </c>
      <c r="G14" s="31" t="s">
        <v>26</v>
      </c>
      <c r="H14" s="21" t="s">
        <v>565</v>
      </c>
      <c r="I14" s="34">
        <f>0.037*SQRT(B14)</f>
        <v>0.99556817948345444</v>
      </c>
      <c r="J14" s="17" t="s">
        <v>645</v>
      </c>
      <c r="K14" s="17" t="s">
        <v>625</v>
      </c>
      <c r="L14" s="33">
        <v>6.2040664000000002E-2</v>
      </c>
      <c r="M14" s="33" t="s">
        <v>1037</v>
      </c>
      <c r="N14" s="17" t="s">
        <v>585</v>
      </c>
      <c r="O14" s="17" t="s">
        <v>663</v>
      </c>
      <c r="P14" s="17" t="s">
        <v>605</v>
      </c>
      <c r="Q14" s="17" t="s">
        <v>758</v>
      </c>
    </row>
    <row r="15" spans="1:17" s="7" customFormat="1" x14ac:dyDescent="0.25">
      <c r="A15" s="29" t="s">
        <v>27</v>
      </c>
      <c r="B15" s="30">
        <v>1554</v>
      </c>
      <c r="C15" s="30">
        <v>1154</v>
      </c>
      <c r="D15" s="30">
        <v>400</v>
      </c>
      <c r="E15" s="30">
        <v>1481</v>
      </c>
      <c r="F15" s="30">
        <f t="shared" si="0"/>
        <v>3035</v>
      </c>
      <c r="G15" s="31" t="s">
        <v>28</v>
      </c>
      <c r="H15" s="21" t="s">
        <v>566</v>
      </c>
      <c r="I15" s="34">
        <f>0.025*SQRT(B15)</f>
        <v>0.98552016722135127</v>
      </c>
      <c r="J15" s="17" t="s">
        <v>646</v>
      </c>
      <c r="K15" s="17" t="s">
        <v>626</v>
      </c>
      <c r="L15" s="33">
        <v>0.131093138</v>
      </c>
      <c r="M15" s="33" t="s">
        <v>1038</v>
      </c>
      <c r="N15" s="17" t="s">
        <v>586</v>
      </c>
      <c r="O15" s="17" t="s">
        <v>664</v>
      </c>
      <c r="P15" s="17" t="s">
        <v>606</v>
      </c>
      <c r="Q15" s="17" t="s">
        <v>759</v>
      </c>
    </row>
    <row r="16" spans="1:17" s="7" customFormat="1" x14ac:dyDescent="0.25">
      <c r="A16" s="29" t="s">
        <v>29</v>
      </c>
      <c r="B16" s="30">
        <v>4407</v>
      </c>
      <c r="C16" s="30">
        <v>1765</v>
      </c>
      <c r="D16" s="30">
        <v>2642</v>
      </c>
      <c r="E16" s="30">
        <v>5016</v>
      </c>
      <c r="F16" s="30">
        <f t="shared" si="0"/>
        <v>9423</v>
      </c>
      <c r="G16" s="31" t="s">
        <v>30</v>
      </c>
      <c r="H16" s="21" t="s">
        <v>567</v>
      </c>
      <c r="I16" s="34">
        <f>0.016*SQRT(B16)</f>
        <v>1.062163829171376</v>
      </c>
      <c r="J16" s="17" t="s">
        <v>647</v>
      </c>
      <c r="K16" s="17" t="s">
        <v>627</v>
      </c>
      <c r="L16" s="33">
        <v>-1.9454431000000001E-2</v>
      </c>
      <c r="M16" s="33" t="s">
        <v>1039</v>
      </c>
      <c r="N16" s="17" t="s">
        <v>587</v>
      </c>
      <c r="O16" s="17" t="s">
        <v>647</v>
      </c>
      <c r="P16" s="17" t="s">
        <v>607</v>
      </c>
      <c r="Q16" s="17" t="s">
        <v>760</v>
      </c>
    </row>
    <row r="17" spans="1:17" s="7" customFormat="1" x14ac:dyDescent="0.25">
      <c r="A17" s="29" t="s">
        <v>31</v>
      </c>
      <c r="B17" s="30">
        <v>217</v>
      </c>
      <c r="C17" s="30">
        <v>0</v>
      </c>
      <c r="D17" s="30">
        <v>217</v>
      </c>
      <c r="E17" s="30">
        <v>2386</v>
      </c>
      <c r="F17" s="30">
        <f t="shared" si="0"/>
        <v>2603</v>
      </c>
      <c r="G17" s="31" t="s">
        <v>32</v>
      </c>
      <c r="H17" s="21" t="s">
        <v>568</v>
      </c>
      <c r="I17" s="34">
        <f>0.068*SQRT(B17)</f>
        <v>1.0017025506606241</v>
      </c>
      <c r="J17" s="17" t="s">
        <v>648</v>
      </c>
      <c r="K17" s="17" t="s">
        <v>628</v>
      </c>
      <c r="L17" s="33">
        <v>-2.6914284E-2</v>
      </c>
      <c r="M17" s="33" t="s">
        <v>1040</v>
      </c>
      <c r="N17" s="17" t="s">
        <v>588</v>
      </c>
      <c r="O17" s="17" t="s">
        <v>665</v>
      </c>
      <c r="P17" s="17" t="s">
        <v>608</v>
      </c>
      <c r="Q17" s="17" t="s">
        <v>761</v>
      </c>
    </row>
    <row r="18" spans="1:17" s="7" customFormat="1" x14ac:dyDescent="0.25">
      <c r="A18" s="29" t="s">
        <v>33</v>
      </c>
      <c r="B18" s="30">
        <v>2554</v>
      </c>
      <c r="C18" s="30">
        <v>2219</v>
      </c>
      <c r="D18" s="30">
        <v>335</v>
      </c>
      <c r="E18" s="30">
        <v>2450</v>
      </c>
      <c r="F18" s="30">
        <f t="shared" si="0"/>
        <v>5004</v>
      </c>
      <c r="G18" s="31" t="s">
        <v>34</v>
      </c>
      <c r="H18" s="21" t="s">
        <v>569</v>
      </c>
      <c r="I18" s="34">
        <f>0.02*SQRT(B18)</f>
        <v>1.0107423014794623</v>
      </c>
      <c r="J18" s="17" t="s">
        <v>649</v>
      </c>
      <c r="K18" s="17" t="s">
        <v>629</v>
      </c>
      <c r="L18" s="33">
        <v>1.0195622E-2</v>
      </c>
      <c r="M18" s="33" t="s">
        <v>1041</v>
      </c>
      <c r="N18" s="17" t="s">
        <v>589</v>
      </c>
      <c r="O18" s="17" t="s">
        <v>666</v>
      </c>
      <c r="P18" s="17" t="s">
        <v>609</v>
      </c>
      <c r="Q18" s="17" t="s">
        <v>762</v>
      </c>
    </row>
    <row r="19" spans="1:17" s="7" customFormat="1" ht="30" x14ac:dyDescent="0.25">
      <c r="A19" s="31" t="s">
        <v>35</v>
      </c>
      <c r="B19" s="30">
        <v>92</v>
      </c>
      <c r="C19" s="30">
        <v>92</v>
      </c>
      <c r="D19" s="30">
        <v>0</v>
      </c>
      <c r="E19" s="30">
        <v>78</v>
      </c>
      <c r="F19" s="30">
        <f t="shared" si="0"/>
        <v>170</v>
      </c>
      <c r="G19" s="31" t="s">
        <v>36</v>
      </c>
      <c r="H19" s="21" t="s">
        <v>570</v>
      </c>
      <c r="I19" s="34">
        <f>0.104*SQRT(B19)</f>
        <v>0.99753295684904553</v>
      </c>
      <c r="J19" s="17" t="s">
        <v>650</v>
      </c>
      <c r="K19" s="17" t="s">
        <v>630</v>
      </c>
      <c r="L19" s="33">
        <v>0.139642927</v>
      </c>
      <c r="M19" s="33" t="s">
        <v>1042</v>
      </c>
      <c r="N19" s="17" t="s">
        <v>590</v>
      </c>
      <c r="O19" s="17" t="s">
        <v>650</v>
      </c>
      <c r="P19" s="17" t="s">
        <v>610</v>
      </c>
      <c r="Q19" s="17" t="s">
        <v>763</v>
      </c>
    </row>
    <row r="20" spans="1:17" s="7" customFormat="1" x14ac:dyDescent="0.25">
      <c r="A20" s="29" t="s">
        <v>37</v>
      </c>
      <c r="B20" s="30">
        <v>120</v>
      </c>
      <c r="C20" s="30">
        <v>120</v>
      </c>
      <c r="D20" s="30">
        <v>0</v>
      </c>
      <c r="E20" s="30">
        <v>211</v>
      </c>
      <c r="F20" s="30">
        <f t="shared" si="0"/>
        <v>331</v>
      </c>
      <c r="G20" s="31" t="s">
        <v>38</v>
      </c>
      <c r="H20" s="21" t="s">
        <v>571</v>
      </c>
      <c r="I20" s="34">
        <f>0.091*SQRT(B20)</f>
        <v>0.99685505465940227</v>
      </c>
      <c r="J20" s="17" t="s">
        <v>651</v>
      </c>
      <c r="K20" s="17" t="s">
        <v>631</v>
      </c>
      <c r="L20" s="33">
        <v>4.4286335000000003E-2</v>
      </c>
      <c r="M20" s="33" t="s">
        <v>1043</v>
      </c>
      <c r="N20" s="17" t="s">
        <v>591</v>
      </c>
      <c r="O20" s="17" t="s">
        <v>667</v>
      </c>
      <c r="P20" s="17" t="s">
        <v>611</v>
      </c>
      <c r="Q20" s="17" t="s">
        <v>764</v>
      </c>
    </row>
    <row r="21" spans="1:17" s="7" customFormat="1" x14ac:dyDescent="0.25">
      <c r="A21" s="29" t="s">
        <v>39</v>
      </c>
      <c r="B21" s="30">
        <v>2098</v>
      </c>
      <c r="C21" s="30">
        <v>1227</v>
      </c>
      <c r="D21" s="30">
        <v>871</v>
      </c>
      <c r="E21" s="30">
        <v>3124</v>
      </c>
      <c r="F21" s="30">
        <f t="shared" si="0"/>
        <v>5222</v>
      </c>
      <c r="G21" s="31" t="s">
        <v>40</v>
      </c>
      <c r="H21" s="21" t="s">
        <v>572</v>
      </c>
      <c r="I21" s="34">
        <f>0.022*SQRT(B21)</f>
        <v>1.0076864591726931</v>
      </c>
      <c r="J21" s="17" t="s">
        <v>652</v>
      </c>
      <c r="K21" s="17" t="s">
        <v>632</v>
      </c>
      <c r="L21" s="33">
        <v>5.7184234E-2</v>
      </c>
      <c r="M21" s="33" t="s">
        <v>1044</v>
      </c>
      <c r="N21" s="17" t="s">
        <v>592</v>
      </c>
      <c r="O21" s="17" t="s">
        <v>641</v>
      </c>
      <c r="P21" s="17" t="s">
        <v>612</v>
      </c>
      <c r="Q21" s="17" t="s">
        <v>765</v>
      </c>
    </row>
    <row r="22" spans="1:17" s="7" customFormat="1" ht="30" x14ac:dyDescent="0.25">
      <c r="A22" s="29" t="s">
        <v>41</v>
      </c>
      <c r="B22" s="30">
        <v>16680</v>
      </c>
      <c r="C22" s="30">
        <v>9280</v>
      </c>
      <c r="D22" s="30">
        <v>7400</v>
      </c>
      <c r="E22" s="30">
        <v>11957</v>
      </c>
      <c r="F22" s="30">
        <f t="shared" si="0"/>
        <v>28637</v>
      </c>
      <c r="G22" s="31" t="s">
        <v>42</v>
      </c>
      <c r="H22" s="21" t="s">
        <v>573</v>
      </c>
      <c r="I22" s="34">
        <f>0.008*SQRT(B22)</f>
        <v>1.0332085946216283</v>
      </c>
      <c r="J22" s="17" t="s">
        <v>653</v>
      </c>
      <c r="K22" s="17" t="s">
        <v>633</v>
      </c>
      <c r="L22" s="33">
        <v>-1.6843297E-2</v>
      </c>
      <c r="M22" s="33" t="s">
        <v>1045</v>
      </c>
      <c r="N22" s="17" t="s">
        <v>593</v>
      </c>
      <c r="O22" s="17" t="s">
        <v>668</v>
      </c>
      <c r="P22" s="17" t="s">
        <v>613</v>
      </c>
      <c r="Q22" s="17" t="s">
        <v>766</v>
      </c>
    </row>
    <row r="23" spans="1:17" s="7" customFormat="1" ht="45" x14ac:dyDescent="0.25">
      <c r="A23" s="29" t="s">
        <v>43</v>
      </c>
      <c r="B23" s="30">
        <v>16854</v>
      </c>
      <c r="C23" s="30">
        <v>8054</v>
      </c>
      <c r="D23" s="30">
        <v>8800</v>
      </c>
      <c r="E23" s="30">
        <v>21331</v>
      </c>
      <c r="F23" s="30">
        <f t="shared" si="0"/>
        <v>38185</v>
      </c>
      <c r="G23" s="31" t="s">
        <v>44</v>
      </c>
      <c r="H23" s="21" t="s">
        <v>574</v>
      </c>
      <c r="I23" s="34">
        <f>0.009*SQRT(B23)</f>
        <v>1.1684066073075758</v>
      </c>
      <c r="J23" s="17" t="s">
        <v>654</v>
      </c>
      <c r="K23" s="17" t="s">
        <v>634</v>
      </c>
      <c r="L23" s="33">
        <v>-2.2548008000000001E-2</v>
      </c>
      <c r="M23" s="33" t="s">
        <v>1046</v>
      </c>
      <c r="N23" s="17" t="s">
        <v>594</v>
      </c>
      <c r="O23" s="17" t="s">
        <v>669</v>
      </c>
      <c r="P23" s="17" t="s">
        <v>614</v>
      </c>
      <c r="Q23" s="17" t="s">
        <v>767</v>
      </c>
    </row>
    <row r="24" spans="1:17" s="7" customFormat="1" ht="75" x14ac:dyDescent="0.25">
      <c r="A24" s="30" t="s">
        <v>45</v>
      </c>
      <c r="B24" s="30">
        <v>21696</v>
      </c>
      <c r="C24" s="30">
        <v>19008</v>
      </c>
      <c r="D24" s="30">
        <v>2688</v>
      </c>
      <c r="E24" s="30">
        <v>20448</v>
      </c>
      <c r="F24" s="30">
        <f t="shared" si="0"/>
        <v>42144</v>
      </c>
      <c r="G24" s="32" t="s">
        <v>46</v>
      </c>
      <c r="H24" s="21" t="s">
        <v>575</v>
      </c>
      <c r="I24" s="34">
        <f>0.007*SQRT(B24)</f>
        <v>1.0310693478132302</v>
      </c>
      <c r="J24" s="17" t="s">
        <v>635</v>
      </c>
      <c r="K24" s="17" t="s">
        <v>635</v>
      </c>
      <c r="L24" s="33">
        <v>1.2971768E-2</v>
      </c>
      <c r="M24" s="33" t="s">
        <v>909</v>
      </c>
      <c r="N24" s="17" t="s">
        <v>575</v>
      </c>
      <c r="O24" s="17" t="s">
        <v>635</v>
      </c>
      <c r="P24" s="17" t="s">
        <v>615</v>
      </c>
      <c r="Q24" s="17" t="s">
        <v>768</v>
      </c>
    </row>
    <row r="25" spans="1:17" x14ac:dyDescent="0.25">
      <c r="A25" s="29" t="s">
        <v>3</v>
      </c>
      <c r="B25" s="62">
        <f>SUM(B4:B24)</f>
        <v>94072</v>
      </c>
      <c r="C25" s="62">
        <f>SUM(C4:C24)</f>
        <v>55815</v>
      </c>
      <c r="D25" s="62">
        <f>SUM(D4:D24)</f>
        <v>38257</v>
      </c>
      <c r="E25" s="62">
        <f>SUM(E4:E24)</f>
        <v>110260</v>
      </c>
      <c r="F25" s="30">
        <f>SUM(F4:F24)</f>
        <v>204332</v>
      </c>
    </row>
    <row r="26" spans="1:17" x14ac:dyDescent="0.25">
      <c r="A26" s="67"/>
      <c r="B26" s="68"/>
      <c r="C26" s="68"/>
      <c r="D26" s="68"/>
      <c r="E26" s="68"/>
      <c r="F26" s="69"/>
    </row>
    <row r="27" spans="1:17" ht="18" x14ac:dyDescent="0.35">
      <c r="A27" s="88" t="s">
        <v>913</v>
      </c>
      <c r="B27" s="88"/>
      <c r="C27" s="88"/>
      <c r="D27" s="88"/>
      <c r="E27" s="88"/>
      <c r="F27" s="88"/>
      <c r="G27" s="88"/>
      <c r="H27" s="88"/>
      <c r="I27" s="88"/>
      <c r="J27" s="88"/>
      <c r="K27" s="88"/>
      <c r="L27" s="88"/>
      <c r="M27" s="88"/>
    </row>
    <row r="28" spans="1:17" ht="17.25" x14ac:dyDescent="0.25">
      <c r="A28" s="83" t="s">
        <v>849</v>
      </c>
      <c r="B28" s="83"/>
      <c r="C28" s="83"/>
      <c r="D28" s="83"/>
      <c r="E28" s="83"/>
      <c r="F28" s="83"/>
      <c r="G28" s="6"/>
    </row>
    <row r="29" spans="1:17" ht="17.25" x14ac:dyDescent="0.25">
      <c r="A29" s="14" t="s">
        <v>1026</v>
      </c>
      <c r="B29" s="14"/>
      <c r="C29" s="14"/>
      <c r="D29" s="14"/>
      <c r="E29" s="14"/>
      <c r="F29" s="14"/>
      <c r="G29" s="14"/>
    </row>
    <row r="30" spans="1:17" ht="17.25" x14ac:dyDescent="0.25">
      <c r="A30" s="9" t="s">
        <v>850</v>
      </c>
      <c r="B30" s="9"/>
      <c r="C30" s="9"/>
      <c r="D30" s="9"/>
      <c r="E30" s="9"/>
      <c r="F30" s="9"/>
      <c r="G30" s="9"/>
    </row>
    <row r="31" spans="1:17" ht="18" customHeight="1" x14ac:dyDescent="0.25">
      <c r="A31" s="5" t="s">
        <v>852</v>
      </c>
      <c r="B31" s="5"/>
      <c r="C31" s="5"/>
      <c r="D31" s="5"/>
      <c r="E31" s="5"/>
      <c r="F31" s="5"/>
      <c r="G31" s="5"/>
      <c r="H31" s="5"/>
      <c r="I31" s="5"/>
      <c r="J31" s="5"/>
      <c r="K31" s="5"/>
      <c r="L31" s="5"/>
      <c r="M31" s="5"/>
    </row>
    <row r="32" spans="1:17" x14ac:dyDescent="0.25">
      <c r="A32" s="5"/>
      <c r="B32" s="5"/>
      <c r="C32" s="5"/>
      <c r="D32" s="5"/>
      <c r="E32" s="5"/>
      <c r="F32" s="5"/>
      <c r="G32" s="5"/>
      <c r="H32" s="5"/>
      <c r="I32" s="5"/>
      <c r="J32" s="5"/>
      <c r="K32" s="5"/>
      <c r="L32" s="5"/>
      <c r="M32" s="5"/>
    </row>
    <row r="34" spans="8:9" x14ac:dyDescent="0.25">
      <c r="H34" s="1"/>
      <c r="I34" s="1"/>
    </row>
    <row r="35" spans="8:9" x14ac:dyDescent="0.25">
      <c r="H35" s="1"/>
      <c r="I35" s="1"/>
    </row>
  </sheetData>
  <mergeCells count="6">
    <mergeCell ref="A28:F28"/>
    <mergeCell ref="N2:O2"/>
    <mergeCell ref="P2:Q2"/>
    <mergeCell ref="H2:M2"/>
    <mergeCell ref="A1:O1"/>
    <mergeCell ref="A27:M27"/>
  </mergeCells>
  <pageMargins left="0.25" right="0.25" top="0.75" bottom="0.75" header="0.3" footer="0.3"/>
  <pageSetup paperSize="9" scale="5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7C923-B8BD-4F8F-AF02-851442A9B018}">
  <sheetPr>
    <pageSetUpPr fitToPage="1"/>
  </sheetPr>
  <dimension ref="A1:F30"/>
  <sheetViews>
    <sheetView workbookViewId="0">
      <selection sqref="A1:E2"/>
    </sheetView>
  </sheetViews>
  <sheetFormatPr defaultRowHeight="15" x14ac:dyDescent="0.25"/>
  <cols>
    <col min="1" max="1" width="22.140625" customWidth="1"/>
    <col min="2" max="2" width="21.28515625" customWidth="1"/>
    <col min="3" max="4" width="22.140625" customWidth="1"/>
    <col min="5" max="5" width="17.140625" customWidth="1"/>
    <col min="6" max="6" width="13.28515625" customWidth="1"/>
  </cols>
  <sheetData>
    <row r="1" spans="1:6" ht="15.75" customHeight="1" x14ac:dyDescent="0.25">
      <c r="A1" s="80" t="s">
        <v>914</v>
      </c>
      <c r="B1" s="80"/>
      <c r="C1" s="80"/>
      <c r="D1" s="80"/>
      <c r="E1" s="80"/>
      <c r="F1" s="10"/>
    </row>
    <row r="2" spans="1:6" ht="22.5" customHeight="1" x14ac:dyDescent="0.25">
      <c r="A2" s="89"/>
      <c r="B2" s="89"/>
      <c r="C2" s="89"/>
      <c r="D2" s="89"/>
      <c r="E2" s="89"/>
      <c r="F2" s="10"/>
    </row>
    <row r="3" spans="1:6" ht="33.75" thickBot="1" x14ac:dyDescent="0.3">
      <c r="A3" s="44" t="s">
        <v>0</v>
      </c>
      <c r="B3" s="44" t="s">
        <v>783</v>
      </c>
      <c r="C3" s="48" t="s">
        <v>871</v>
      </c>
      <c r="D3" s="48" t="s">
        <v>872</v>
      </c>
      <c r="E3" s="48" t="s">
        <v>780</v>
      </c>
    </row>
    <row r="4" spans="1:6" x14ac:dyDescent="0.25">
      <c r="A4" s="25" t="s">
        <v>5</v>
      </c>
      <c r="B4" s="73" t="s">
        <v>948</v>
      </c>
      <c r="C4" s="25" t="s">
        <v>977</v>
      </c>
      <c r="D4" s="25" t="s">
        <v>1001</v>
      </c>
      <c r="E4" s="25" t="s">
        <v>949</v>
      </c>
      <c r="F4" s="8"/>
    </row>
    <row r="5" spans="1:6" x14ac:dyDescent="0.25">
      <c r="A5" s="18" t="s">
        <v>769</v>
      </c>
      <c r="B5" s="18" t="s">
        <v>934</v>
      </c>
      <c r="C5" s="18" t="s">
        <v>978</v>
      </c>
      <c r="D5" s="18" t="s">
        <v>1002</v>
      </c>
      <c r="E5" s="18" t="s">
        <v>950</v>
      </c>
      <c r="F5" s="8"/>
    </row>
    <row r="6" spans="1:6" x14ac:dyDescent="0.25">
      <c r="A6" s="18" t="s">
        <v>11</v>
      </c>
      <c r="B6" s="18" t="s">
        <v>935</v>
      </c>
      <c r="C6" s="18" t="s">
        <v>979</v>
      </c>
      <c r="D6" s="18" t="s">
        <v>979</v>
      </c>
      <c r="E6" s="18" t="s">
        <v>951</v>
      </c>
    </row>
    <row r="7" spans="1:6" x14ac:dyDescent="0.25">
      <c r="A7" s="18" t="s">
        <v>770</v>
      </c>
      <c r="B7" s="18" t="s">
        <v>936</v>
      </c>
      <c r="C7" s="18" t="s">
        <v>980</v>
      </c>
      <c r="D7" s="18" t="s">
        <v>1003</v>
      </c>
      <c r="E7" s="18" t="s">
        <v>952</v>
      </c>
    </row>
    <row r="8" spans="1:6" x14ac:dyDescent="0.25">
      <c r="A8" s="18" t="s">
        <v>13</v>
      </c>
      <c r="B8" s="18" t="s">
        <v>893</v>
      </c>
      <c r="C8" s="18" t="s">
        <v>981</v>
      </c>
      <c r="D8" s="18" t="s">
        <v>1004</v>
      </c>
      <c r="E8" s="18" t="s">
        <v>902</v>
      </c>
    </row>
    <row r="9" spans="1:6" x14ac:dyDescent="0.25">
      <c r="A9" s="18" t="s">
        <v>15</v>
      </c>
      <c r="B9" s="18" t="s">
        <v>894</v>
      </c>
      <c r="C9" s="18" t="s">
        <v>982</v>
      </c>
      <c r="D9" s="18" t="s">
        <v>1005</v>
      </c>
      <c r="E9" s="18" t="s">
        <v>903</v>
      </c>
    </row>
    <row r="10" spans="1:6" x14ac:dyDescent="0.25">
      <c r="A10" s="18" t="s">
        <v>17</v>
      </c>
      <c r="B10" s="18" t="s">
        <v>937</v>
      </c>
      <c r="C10" s="18" t="s">
        <v>983</v>
      </c>
      <c r="D10" s="18" t="s">
        <v>1006</v>
      </c>
      <c r="E10" s="18" t="s">
        <v>953</v>
      </c>
    </row>
    <row r="11" spans="1:6" x14ac:dyDescent="0.25">
      <c r="A11" s="18" t="s">
        <v>19</v>
      </c>
      <c r="B11" s="18" t="s">
        <v>895</v>
      </c>
      <c r="C11" s="18" t="s">
        <v>984</v>
      </c>
      <c r="D11" s="18" t="s">
        <v>1007</v>
      </c>
      <c r="E11" s="18" t="s">
        <v>954</v>
      </c>
    </row>
    <row r="12" spans="1:6" x14ac:dyDescent="0.25">
      <c r="A12" s="18" t="s">
        <v>23</v>
      </c>
      <c r="B12" s="18" t="s">
        <v>938</v>
      </c>
      <c r="C12" s="18" t="s">
        <v>985</v>
      </c>
      <c r="D12" s="18" t="s">
        <v>1008</v>
      </c>
      <c r="E12" s="18" t="s">
        <v>904</v>
      </c>
    </row>
    <row r="13" spans="1:6" x14ac:dyDescent="0.25">
      <c r="A13" s="18" t="s">
        <v>27</v>
      </c>
      <c r="B13" s="18" t="s">
        <v>939</v>
      </c>
      <c r="C13" s="18" t="s">
        <v>986</v>
      </c>
      <c r="D13" s="18" t="s">
        <v>1009</v>
      </c>
      <c r="E13" s="18" t="s">
        <v>955</v>
      </c>
    </row>
    <row r="14" spans="1:6" x14ac:dyDescent="0.25">
      <c r="A14" s="18" t="s">
        <v>771</v>
      </c>
      <c r="B14" s="18" t="s">
        <v>940</v>
      </c>
      <c r="C14" s="18" t="s">
        <v>987</v>
      </c>
      <c r="D14" s="18" t="s">
        <v>1010</v>
      </c>
      <c r="E14" s="18" t="s">
        <v>956</v>
      </c>
    </row>
    <row r="15" spans="1:6" x14ac:dyDescent="0.25">
      <c r="A15" s="18" t="s">
        <v>29</v>
      </c>
      <c r="B15" s="18" t="s">
        <v>896</v>
      </c>
      <c r="C15" s="18" t="s">
        <v>988</v>
      </c>
      <c r="D15" s="18" t="s">
        <v>1011</v>
      </c>
      <c r="E15" s="18" t="s">
        <v>957</v>
      </c>
    </row>
    <row r="16" spans="1:6" x14ac:dyDescent="0.25">
      <c r="A16" s="18" t="s">
        <v>774</v>
      </c>
      <c r="B16" s="18" t="s">
        <v>941</v>
      </c>
      <c r="C16" s="18" t="s">
        <v>989</v>
      </c>
      <c r="D16" s="18" t="s">
        <v>1012</v>
      </c>
      <c r="E16" s="18" t="s">
        <v>958</v>
      </c>
    </row>
    <row r="17" spans="1:6" x14ac:dyDescent="0.25">
      <c r="A17" s="18" t="s">
        <v>33</v>
      </c>
      <c r="B17" s="18" t="s">
        <v>942</v>
      </c>
      <c r="C17" s="18" t="s">
        <v>990</v>
      </c>
      <c r="D17" s="18" t="s">
        <v>1013</v>
      </c>
      <c r="E17" s="18" t="s">
        <v>905</v>
      </c>
    </row>
    <row r="18" spans="1:6" x14ac:dyDescent="0.25">
      <c r="A18" s="18" t="s">
        <v>772</v>
      </c>
      <c r="B18" s="18" t="s">
        <v>943</v>
      </c>
      <c r="C18" s="18" t="s">
        <v>991</v>
      </c>
      <c r="D18" s="18" t="s">
        <v>1014</v>
      </c>
      <c r="E18" s="18" t="s">
        <v>959</v>
      </c>
    </row>
    <row r="19" spans="1:6" x14ac:dyDescent="0.25">
      <c r="A19" s="18" t="s">
        <v>37</v>
      </c>
      <c r="B19" s="18" t="s">
        <v>897</v>
      </c>
      <c r="C19" s="18" t="s">
        <v>992</v>
      </c>
      <c r="D19" s="18" t="s">
        <v>1015</v>
      </c>
      <c r="E19" s="18" t="s">
        <v>906</v>
      </c>
    </row>
    <row r="20" spans="1:6" x14ac:dyDescent="0.25">
      <c r="A20" s="18" t="s">
        <v>39</v>
      </c>
      <c r="B20" s="18" t="s">
        <v>944</v>
      </c>
      <c r="C20" s="18" t="s">
        <v>993</v>
      </c>
      <c r="D20" s="18" t="s">
        <v>1016</v>
      </c>
      <c r="E20" s="18" t="s">
        <v>960</v>
      </c>
    </row>
    <row r="21" spans="1:6" x14ac:dyDescent="0.25">
      <c r="A21" s="18" t="s">
        <v>41</v>
      </c>
      <c r="B21" s="18" t="s">
        <v>945</v>
      </c>
      <c r="C21" s="18" t="s">
        <v>994</v>
      </c>
      <c r="D21" s="18" t="s">
        <v>1017</v>
      </c>
      <c r="E21" s="18" t="s">
        <v>961</v>
      </c>
    </row>
    <row r="22" spans="1:6" x14ac:dyDescent="0.25">
      <c r="A22" s="18" t="s">
        <v>773</v>
      </c>
      <c r="B22" s="18" t="s">
        <v>946</v>
      </c>
      <c r="C22" s="18" t="s">
        <v>995</v>
      </c>
      <c r="D22" s="18" t="s">
        <v>1018</v>
      </c>
      <c r="E22" s="18" t="s">
        <v>962</v>
      </c>
    </row>
    <row r="23" spans="1:6" x14ac:dyDescent="0.25">
      <c r="A23" s="18" t="s">
        <v>775</v>
      </c>
      <c r="B23" s="18" t="s">
        <v>898</v>
      </c>
      <c r="C23" s="18" t="s">
        <v>996</v>
      </c>
      <c r="D23" s="18" t="s">
        <v>1019</v>
      </c>
      <c r="E23" s="18" t="s">
        <v>907</v>
      </c>
    </row>
    <row r="24" spans="1:6" x14ac:dyDescent="0.25">
      <c r="A24" s="18" t="s">
        <v>776</v>
      </c>
      <c r="B24" s="18" t="s">
        <v>899</v>
      </c>
      <c r="C24" s="18" t="s">
        <v>997</v>
      </c>
      <c r="D24" s="18" t="s">
        <v>1020</v>
      </c>
      <c r="E24" s="18" t="s">
        <v>908</v>
      </c>
    </row>
    <row r="25" spans="1:6" x14ac:dyDescent="0.25">
      <c r="A25" s="18" t="s">
        <v>777</v>
      </c>
      <c r="B25" s="18" t="s">
        <v>900</v>
      </c>
      <c r="C25" s="18" t="s">
        <v>998</v>
      </c>
      <c r="D25" s="18" t="s">
        <v>1021</v>
      </c>
      <c r="E25" s="18" t="s">
        <v>909</v>
      </c>
    </row>
    <row r="26" spans="1:6" x14ac:dyDescent="0.25">
      <c r="A26" s="18" t="s">
        <v>778</v>
      </c>
      <c r="B26" s="18" t="s">
        <v>901</v>
      </c>
      <c r="C26" s="18" t="s">
        <v>999</v>
      </c>
      <c r="D26" s="18" t="s">
        <v>1022</v>
      </c>
      <c r="E26" s="18" t="s">
        <v>963</v>
      </c>
    </row>
    <row r="27" spans="1:6" x14ac:dyDescent="0.25">
      <c r="A27" s="18" t="s">
        <v>45</v>
      </c>
      <c r="B27" s="18" t="s">
        <v>947</v>
      </c>
      <c r="C27" s="18" t="s">
        <v>1000</v>
      </c>
      <c r="D27" s="18" t="s">
        <v>1000</v>
      </c>
      <c r="E27" s="18" t="s">
        <v>964</v>
      </c>
    </row>
    <row r="28" spans="1:6" x14ac:dyDescent="0.25">
      <c r="A28" s="82" t="s">
        <v>965</v>
      </c>
      <c r="B28" s="82"/>
      <c r="C28" s="82"/>
      <c r="D28" s="82"/>
      <c r="E28" s="82"/>
    </row>
    <row r="29" spans="1:6" ht="46.5" customHeight="1" x14ac:dyDescent="0.25">
      <c r="A29" s="90"/>
      <c r="B29" s="90"/>
      <c r="C29" s="90"/>
      <c r="D29" s="90"/>
      <c r="E29" s="90"/>
    </row>
    <row r="30" spans="1:6" ht="17.25" x14ac:dyDescent="0.25">
      <c r="A30" s="14" t="s">
        <v>851</v>
      </c>
      <c r="B30" s="14"/>
      <c r="C30" s="14"/>
      <c r="D30" s="14"/>
      <c r="E30" s="14"/>
      <c r="F30" s="14"/>
    </row>
  </sheetData>
  <mergeCells count="2">
    <mergeCell ref="A1:E2"/>
    <mergeCell ref="A28:E29"/>
  </mergeCells>
  <pageMargins left="0.7" right="0.7" top="0.75" bottom="0.75" header="0.3" footer="0.3"/>
  <pageSetup paperSize="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0FF22-8890-416F-9085-4D6D4B5645C7}">
  <sheetPr>
    <pageSetUpPr fitToPage="1"/>
  </sheetPr>
  <dimension ref="A1:D28"/>
  <sheetViews>
    <sheetView zoomScaleNormal="100" workbookViewId="0">
      <selection activeCell="B2" sqref="B2"/>
    </sheetView>
  </sheetViews>
  <sheetFormatPr defaultRowHeight="15" x14ac:dyDescent="0.25"/>
  <cols>
    <col min="1" max="4" width="22.28515625" customWidth="1"/>
  </cols>
  <sheetData>
    <row r="1" spans="1:4" ht="36.75" customHeight="1" x14ac:dyDescent="0.25">
      <c r="A1" s="89" t="s">
        <v>916</v>
      </c>
      <c r="B1" s="89"/>
      <c r="C1" s="89"/>
      <c r="D1" s="89"/>
    </row>
    <row r="2" spans="1:4" ht="33" thickBot="1" x14ac:dyDescent="0.3">
      <c r="A2" s="57" t="s">
        <v>0</v>
      </c>
      <c r="B2" s="58" t="s">
        <v>859</v>
      </c>
      <c r="C2" s="58" t="s">
        <v>870</v>
      </c>
      <c r="D2" s="58" t="s">
        <v>869</v>
      </c>
    </row>
    <row r="3" spans="1:4" x14ac:dyDescent="0.25">
      <c r="A3" s="46" t="s">
        <v>5</v>
      </c>
      <c r="B3" s="38">
        <v>-3.0000000000000001E-3</v>
      </c>
      <c r="C3" s="38">
        <v>1.20850364230334E-2</v>
      </c>
      <c r="D3" s="46" t="s">
        <v>727</v>
      </c>
    </row>
    <row r="4" spans="1:4" x14ac:dyDescent="0.25">
      <c r="A4" s="40" t="s">
        <v>7</v>
      </c>
      <c r="B4" s="37">
        <v>6.4000000000000001E-2</v>
      </c>
      <c r="C4" s="37">
        <v>4.8379388541582698E-2</v>
      </c>
      <c r="D4" s="40" t="s">
        <v>728</v>
      </c>
    </row>
    <row r="5" spans="1:4" x14ac:dyDescent="0.25">
      <c r="A5" s="40" t="s">
        <v>9</v>
      </c>
      <c r="B5" s="37">
        <v>-2E-3</v>
      </c>
      <c r="C5" s="37">
        <v>1.48540859669187E-4</v>
      </c>
      <c r="D5" s="40" t="s">
        <v>729</v>
      </c>
    </row>
    <row r="6" spans="1:4" x14ac:dyDescent="0.25">
      <c r="A6" s="40" t="s">
        <v>11</v>
      </c>
      <c r="B6" s="37">
        <v>0.02</v>
      </c>
      <c r="C6" s="37">
        <v>2.0448942116386301E-2</v>
      </c>
      <c r="D6" s="40" t="s">
        <v>730</v>
      </c>
    </row>
    <row r="7" spans="1:4" x14ac:dyDescent="0.25">
      <c r="A7" s="40" t="s">
        <v>13</v>
      </c>
      <c r="B7" s="37">
        <v>-1.2E-2</v>
      </c>
      <c r="C7" s="37">
        <v>1.37557938542472E-2</v>
      </c>
      <c r="D7" s="40" t="s">
        <v>731</v>
      </c>
    </row>
    <row r="8" spans="1:4" x14ac:dyDescent="0.25">
      <c r="A8" s="40" t="s">
        <v>15</v>
      </c>
      <c r="B8" s="37">
        <v>3.2000000000000001E-2</v>
      </c>
      <c r="C8" s="37">
        <v>1.22695265804676E-2</v>
      </c>
      <c r="D8" s="40" t="s">
        <v>732</v>
      </c>
    </row>
    <row r="9" spans="1:4" x14ac:dyDescent="0.25">
      <c r="A9" s="40" t="s">
        <v>17</v>
      </c>
      <c r="B9" s="37">
        <v>4.0000000000000001E-3</v>
      </c>
      <c r="C9" s="37">
        <v>1.13957674041549E-3</v>
      </c>
      <c r="D9" s="40" t="s">
        <v>733</v>
      </c>
    </row>
    <row r="10" spans="1:4" x14ac:dyDescent="0.25">
      <c r="A10" s="40" t="s">
        <v>19</v>
      </c>
      <c r="B10" s="37">
        <v>1.0999999999999999E-2</v>
      </c>
      <c r="C10" s="37">
        <v>4.8126360480831298E-3</v>
      </c>
      <c r="D10" s="40" t="s">
        <v>734</v>
      </c>
    </row>
    <row r="11" spans="1:4" x14ac:dyDescent="0.25">
      <c r="A11" s="40" t="s">
        <v>21</v>
      </c>
      <c r="B11" s="37">
        <v>0.19900000000000001</v>
      </c>
      <c r="C11" s="37">
        <v>3.8137371155702898E-2</v>
      </c>
      <c r="D11" s="40" t="s">
        <v>735</v>
      </c>
    </row>
    <row r="12" spans="1:4" x14ac:dyDescent="0.25">
      <c r="A12" s="40" t="s">
        <v>23</v>
      </c>
      <c r="B12" s="37">
        <v>-9.1999999999999998E-2</v>
      </c>
      <c r="C12" s="37">
        <v>2.0122180020161499E-3</v>
      </c>
      <c r="D12" s="40" t="s">
        <v>736</v>
      </c>
    </row>
    <row r="13" spans="1:4" x14ac:dyDescent="0.25">
      <c r="A13" s="40" t="s">
        <v>25</v>
      </c>
      <c r="B13" s="37">
        <v>4.7E-2</v>
      </c>
      <c r="C13" s="37">
        <v>1.20621976081513E-2</v>
      </c>
      <c r="D13" s="40" t="s">
        <v>737</v>
      </c>
    </row>
    <row r="14" spans="1:4" x14ac:dyDescent="0.25">
      <c r="A14" s="40" t="s">
        <v>27</v>
      </c>
      <c r="B14" s="37">
        <v>0.11</v>
      </c>
      <c r="C14" s="37">
        <v>8.95202129687634E-4</v>
      </c>
      <c r="D14" s="40" t="s">
        <v>738</v>
      </c>
    </row>
    <row r="15" spans="1:4" x14ac:dyDescent="0.25">
      <c r="A15" s="40" t="s">
        <v>29</v>
      </c>
      <c r="B15" s="37">
        <v>2.1999999999999999E-2</v>
      </c>
      <c r="C15" s="37">
        <v>4.2022326725875699E-2</v>
      </c>
      <c r="D15" s="40" t="s">
        <v>739</v>
      </c>
    </row>
    <row r="16" spans="1:4" x14ac:dyDescent="0.25">
      <c r="A16" s="40" t="s">
        <v>31</v>
      </c>
      <c r="B16" s="37">
        <v>6.6000000000000003E-2</v>
      </c>
      <c r="C16" s="37">
        <v>5.1940972080707297E-2</v>
      </c>
      <c r="D16" s="40" t="s">
        <v>740</v>
      </c>
    </row>
    <row r="17" spans="1:4" x14ac:dyDescent="0.25">
      <c r="A17" s="40" t="s">
        <v>33</v>
      </c>
      <c r="B17" s="37">
        <v>1.4999999999999999E-2</v>
      </c>
      <c r="C17" s="37">
        <v>2.5917521481297199E-2</v>
      </c>
      <c r="D17" s="40" t="s">
        <v>741</v>
      </c>
    </row>
    <row r="18" spans="1:4" ht="30" x14ac:dyDescent="0.25">
      <c r="A18" s="41" t="s">
        <v>35</v>
      </c>
      <c r="B18" s="37">
        <v>0.129</v>
      </c>
      <c r="C18" s="37">
        <v>4.8977080482668099E-2</v>
      </c>
      <c r="D18" s="40" t="s">
        <v>742</v>
      </c>
    </row>
    <row r="19" spans="1:4" x14ac:dyDescent="0.25">
      <c r="A19" s="40" t="s">
        <v>37</v>
      </c>
      <c r="B19" s="37">
        <v>0.11</v>
      </c>
      <c r="C19" s="37">
        <v>6.0260761775742397E-2</v>
      </c>
      <c r="D19" s="40" t="s">
        <v>743</v>
      </c>
    </row>
    <row r="20" spans="1:4" x14ac:dyDescent="0.25">
      <c r="A20" s="40" t="s">
        <v>39</v>
      </c>
      <c r="B20" s="37">
        <v>5.6000000000000001E-2</v>
      </c>
      <c r="C20" s="37">
        <v>5.16044537219044E-4</v>
      </c>
      <c r="D20" s="40" t="s">
        <v>744</v>
      </c>
    </row>
    <row r="21" spans="1:4" x14ac:dyDescent="0.25">
      <c r="A21" s="40" t="s">
        <v>41</v>
      </c>
      <c r="B21" s="37">
        <v>-1.4E-2</v>
      </c>
      <c r="C21" s="37">
        <v>5.2299484979959699E-3</v>
      </c>
      <c r="D21" s="40" t="s">
        <v>745</v>
      </c>
    </row>
    <row r="22" spans="1:4" x14ac:dyDescent="0.25">
      <c r="A22" s="40" t="s">
        <v>43</v>
      </c>
      <c r="B22" s="37">
        <v>-0.01</v>
      </c>
      <c r="C22" s="37">
        <v>1.9048565917168799E-2</v>
      </c>
      <c r="D22" s="40" t="s">
        <v>746</v>
      </c>
    </row>
    <row r="23" spans="1:4" x14ac:dyDescent="0.25">
      <c r="A23" s="40" t="s">
        <v>45</v>
      </c>
      <c r="B23" s="37">
        <v>2.9000000000000001E-2</v>
      </c>
      <c r="C23" s="37">
        <v>3.31560243465812E-2</v>
      </c>
      <c r="D23" s="40" t="s">
        <v>747</v>
      </c>
    </row>
    <row r="24" spans="1:4" x14ac:dyDescent="0.25">
      <c r="A24" s="92" t="s">
        <v>933</v>
      </c>
      <c r="B24" s="92"/>
      <c r="C24" s="92"/>
      <c r="D24" s="92"/>
    </row>
    <row r="25" spans="1:4" ht="26.25" customHeight="1" x14ac:dyDescent="0.25">
      <c r="A25" s="93"/>
      <c r="B25" s="93"/>
      <c r="C25" s="93"/>
      <c r="D25" s="93"/>
    </row>
    <row r="26" spans="1:4" ht="17.25" x14ac:dyDescent="0.25">
      <c r="A26" s="91" t="s">
        <v>890</v>
      </c>
      <c r="B26" s="91"/>
      <c r="C26" s="91"/>
      <c r="D26" s="91"/>
    </row>
    <row r="27" spans="1:4" ht="17.25" x14ac:dyDescent="0.25">
      <c r="A27" s="91" t="s">
        <v>891</v>
      </c>
      <c r="B27" s="91"/>
      <c r="C27" s="91"/>
      <c r="D27" s="91"/>
    </row>
    <row r="28" spans="1:4" ht="18" x14ac:dyDescent="0.25">
      <c r="A28" s="91" t="s">
        <v>915</v>
      </c>
      <c r="B28" s="91"/>
      <c r="C28" s="91"/>
      <c r="D28" s="91"/>
    </row>
  </sheetData>
  <mergeCells count="5">
    <mergeCell ref="A27:D27"/>
    <mergeCell ref="A1:D1"/>
    <mergeCell ref="A26:D26"/>
    <mergeCell ref="A28:D28"/>
    <mergeCell ref="A24:D25"/>
  </mergeCells>
  <pageMargins left="0.25" right="0.25" top="0.75" bottom="0.75" header="0.3" footer="0.3"/>
  <pageSetup paperSize="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E4415-9674-4616-BC05-E9EF8FF7F317}">
  <sheetPr>
    <pageSetUpPr fitToPage="1"/>
  </sheetPr>
  <dimension ref="A1:S91"/>
  <sheetViews>
    <sheetView zoomScaleNormal="100" workbookViewId="0">
      <selection sqref="A1:H2"/>
    </sheetView>
  </sheetViews>
  <sheetFormatPr defaultRowHeight="15" x14ac:dyDescent="0.25"/>
  <cols>
    <col min="1" max="1" width="20.140625" customWidth="1"/>
    <col min="2" max="2" width="11.85546875" customWidth="1"/>
    <col min="3" max="3" width="11.140625" customWidth="1"/>
    <col min="4" max="4" width="12.7109375" customWidth="1"/>
    <col min="5" max="5" width="17.42578125" customWidth="1"/>
    <col min="6" max="6" width="22.28515625" customWidth="1"/>
    <col min="7" max="7" width="27.7109375" customWidth="1"/>
    <col min="8" max="8" width="11.140625" customWidth="1"/>
    <col min="9" max="9" width="12.7109375" customWidth="1"/>
  </cols>
  <sheetData>
    <row r="1" spans="1:8" ht="18.75" customHeight="1" x14ac:dyDescent="0.25">
      <c r="A1" s="80" t="s">
        <v>917</v>
      </c>
      <c r="B1" s="80"/>
      <c r="C1" s="80"/>
      <c r="D1" s="80"/>
      <c r="E1" s="80"/>
      <c r="F1" s="80"/>
      <c r="G1" s="80"/>
      <c r="H1" s="80"/>
    </row>
    <row r="2" spans="1:8" ht="15" customHeight="1" x14ac:dyDescent="0.25">
      <c r="A2" s="80"/>
      <c r="B2" s="80"/>
      <c r="C2" s="80"/>
      <c r="D2" s="80"/>
      <c r="E2" s="80"/>
      <c r="F2" s="80"/>
      <c r="G2" s="80"/>
      <c r="H2" s="80"/>
    </row>
    <row r="3" spans="1:8" ht="30.75" thickBot="1" x14ac:dyDescent="0.3">
      <c r="A3" s="44" t="s">
        <v>47</v>
      </c>
      <c r="B3" s="44" t="s">
        <v>1</v>
      </c>
      <c r="C3" s="44" t="s">
        <v>48</v>
      </c>
      <c r="D3" s="44" t="s">
        <v>2</v>
      </c>
      <c r="E3" s="44" t="s">
        <v>48</v>
      </c>
      <c r="F3" s="44" t="s">
        <v>49</v>
      </c>
      <c r="G3" s="48" t="s">
        <v>919</v>
      </c>
    </row>
    <row r="4" spans="1:8" x14ac:dyDescent="0.25">
      <c r="A4" s="25" t="s">
        <v>50</v>
      </c>
      <c r="B4" s="25">
        <v>941</v>
      </c>
      <c r="C4" s="25">
        <v>1</v>
      </c>
      <c r="D4" s="25">
        <v>193</v>
      </c>
      <c r="E4" s="25">
        <v>0.2</v>
      </c>
      <c r="F4" s="25" t="s">
        <v>679</v>
      </c>
      <c r="G4" s="47" t="s">
        <v>845</v>
      </c>
    </row>
    <row r="5" spans="1:8" x14ac:dyDescent="0.25">
      <c r="A5" s="18" t="s">
        <v>51</v>
      </c>
      <c r="B5" s="18">
        <v>3763</v>
      </c>
      <c r="C5" s="18">
        <v>4</v>
      </c>
      <c r="D5" s="18">
        <v>1245</v>
      </c>
      <c r="E5" s="18">
        <v>1.1000000000000001</v>
      </c>
      <c r="F5" s="18" t="s">
        <v>680</v>
      </c>
      <c r="G5" s="18" t="s">
        <v>670</v>
      </c>
    </row>
    <row r="6" spans="1:8" x14ac:dyDescent="0.25">
      <c r="A6" s="18" t="s">
        <v>52</v>
      </c>
      <c r="B6" s="18">
        <v>4704</v>
      </c>
      <c r="C6" s="18">
        <v>5</v>
      </c>
      <c r="D6" s="18">
        <v>1969</v>
      </c>
      <c r="E6" s="18">
        <v>1.8</v>
      </c>
      <c r="F6" s="18" t="s">
        <v>681</v>
      </c>
      <c r="G6" s="18" t="s">
        <v>671</v>
      </c>
    </row>
    <row r="7" spans="1:8" x14ac:dyDescent="0.25">
      <c r="A7" s="18" t="s">
        <v>53</v>
      </c>
      <c r="B7" s="18">
        <v>9407</v>
      </c>
      <c r="C7" s="18">
        <v>10</v>
      </c>
      <c r="D7" s="18">
        <v>4945</v>
      </c>
      <c r="E7" s="18">
        <v>4.5</v>
      </c>
      <c r="F7" s="18" t="s">
        <v>682</v>
      </c>
      <c r="G7" s="18" t="s">
        <v>672</v>
      </c>
    </row>
    <row r="8" spans="1:8" x14ac:dyDescent="0.25">
      <c r="A8" s="18" t="s">
        <v>54</v>
      </c>
      <c r="B8" s="18">
        <v>18814</v>
      </c>
      <c r="C8" s="18">
        <v>20</v>
      </c>
      <c r="D8" s="18">
        <v>13524</v>
      </c>
      <c r="E8" s="18">
        <v>12.3</v>
      </c>
      <c r="F8" s="18" t="s">
        <v>683</v>
      </c>
      <c r="G8" s="18" t="s">
        <v>673</v>
      </c>
    </row>
    <row r="9" spans="1:8" ht="17.25" x14ac:dyDescent="0.25">
      <c r="A9" s="18" t="s">
        <v>55</v>
      </c>
      <c r="B9" s="18">
        <v>18814</v>
      </c>
      <c r="C9" s="18">
        <v>20</v>
      </c>
      <c r="D9" s="18">
        <v>18651</v>
      </c>
      <c r="E9" s="18">
        <v>16.899999999999999</v>
      </c>
      <c r="F9" s="18" t="s">
        <v>861</v>
      </c>
      <c r="G9" s="18" t="s">
        <v>674</v>
      </c>
    </row>
    <row r="10" spans="1:8" x14ac:dyDescent="0.25">
      <c r="A10" s="18" t="s">
        <v>56</v>
      </c>
      <c r="B10" s="18">
        <v>18814</v>
      </c>
      <c r="C10" s="18">
        <v>20</v>
      </c>
      <c r="D10" s="18">
        <v>25355</v>
      </c>
      <c r="E10" s="18">
        <v>23</v>
      </c>
      <c r="F10" s="18" t="s">
        <v>684</v>
      </c>
      <c r="G10" s="18" t="s">
        <v>675</v>
      </c>
    </row>
    <row r="11" spans="1:8" x14ac:dyDescent="0.25">
      <c r="A11" s="18" t="s">
        <v>57</v>
      </c>
      <c r="B11" s="18">
        <v>9407</v>
      </c>
      <c r="C11" s="18">
        <v>10</v>
      </c>
      <c r="D11" s="18">
        <v>17069</v>
      </c>
      <c r="E11" s="18">
        <v>15.5</v>
      </c>
      <c r="F11" s="18" t="s">
        <v>685</v>
      </c>
      <c r="G11" s="18" t="s">
        <v>676</v>
      </c>
    </row>
    <row r="12" spans="1:8" x14ac:dyDescent="0.25">
      <c r="A12" s="18" t="s">
        <v>58</v>
      </c>
      <c r="B12" s="18">
        <v>4704</v>
      </c>
      <c r="C12" s="18">
        <v>5</v>
      </c>
      <c r="D12" s="18">
        <v>11153</v>
      </c>
      <c r="E12" s="18">
        <v>10.1</v>
      </c>
      <c r="F12" s="18" t="s">
        <v>686</v>
      </c>
      <c r="G12" s="18" t="s">
        <v>677</v>
      </c>
    </row>
    <row r="13" spans="1:8" x14ac:dyDescent="0.25">
      <c r="A13" s="18" t="s">
        <v>59</v>
      </c>
      <c r="B13" s="18">
        <v>3763</v>
      </c>
      <c r="C13" s="18">
        <v>4</v>
      </c>
      <c r="D13" s="18">
        <v>11438</v>
      </c>
      <c r="E13" s="18">
        <v>10.4</v>
      </c>
      <c r="F13" s="18" t="s">
        <v>844</v>
      </c>
      <c r="G13" s="18" t="s">
        <v>678</v>
      </c>
    </row>
    <row r="14" spans="1:8" x14ac:dyDescent="0.25">
      <c r="A14" s="18" t="s">
        <v>779</v>
      </c>
      <c r="B14" s="18">
        <v>941</v>
      </c>
      <c r="C14" s="18">
        <v>1</v>
      </c>
      <c r="D14" s="18">
        <v>4718</v>
      </c>
      <c r="E14" s="18">
        <v>4.3</v>
      </c>
      <c r="F14" s="18" t="s">
        <v>687</v>
      </c>
      <c r="G14" s="18" t="s">
        <v>846</v>
      </c>
    </row>
    <row r="15" spans="1:8" ht="17.25" customHeight="1" x14ac:dyDescent="0.25">
      <c r="A15" s="96" t="s">
        <v>918</v>
      </c>
      <c r="B15" s="96"/>
      <c r="C15" s="96"/>
      <c r="D15" s="96"/>
      <c r="E15" s="96"/>
      <c r="F15" s="96"/>
      <c r="G15" s="96"/>
    </row>
    <row r="16" spans="1:8" ht="17.25" x14ac:dyDescent="0.25">
      <c r="A16" s="12" t="s">
        <v>853</v>
      </c>
      <c r="B16" s="13"/>
      <c r="C16" s="13"/>
      <c r="D16" s="13"/>
      <c r="E16" s="13"/>
      <c r="F16" s="13"/>
      <c r="G16" s="13"/>
    </row>
    <row r="18" spans="1:19" ht="17.25" customHeight="1" x14ac:dyDescent="0.25">
      <c r="A18" s="94" t="s">
        <v>920</v>
      </c>
      <c r="B18" s="94"/>
      <c r="C18" s="94"/>
      <c r="D18" s="94"/>
      <c r="E18" s="94"/>
      <c r="F18" s="94"/>
      <c r="G18" s="94"/>
      <c r="H18" s="94"/>
      <c r="I18" s="94"/>
    </row>
    <row r="19" spans="1:19" ht="16.5" customHeight="1" x14ac:dyDescent="0.25">
      <c r="A19" s="94"/>
      <c r="B19" s="94"/>
      <c r="C19" s="94"/>
      <c r="D19" s="94"/>
      <c r="E19" s="94"/>
      <c r="F19" s="94"/>
      <c r="G19" s="94"/>
      <c r="H19" s="94"/>
      <c r="I19" s="94"/>
    </row>
    <row r="20" spans="1:19" s="28" customFormat="1" ht="30.75" thickBot="1" x14ac:dyDescent="0.3">
      <c r="A20" s="44" t="s">
        <v>0</v>
      </c>
      <c r="B20" s="44" t="s">
        <v>1</v>
      </c>
      <c r="C20" s="44" t="s">
        <v>48</v>
      </c>
      <c r="D20" s="44" t="s">
        <v>2</v>
      </c>
      <c r="E20" s="44" t="s">
        <v>48</v>
      </c>
      <c r="F20" s="39" t="s">
        <v>1024</v>
      </c>
      <c r="G20" s="44" t="s">
        <v>0</v>
      </c>
      <c r="H20" s="44" t="s">
        <v>1</v>
      </c>
      <c r="I20" s="44" t="s">
        <v>2</v>
      </c>
    </row>
    <row r="21" spans="1:19" x14ac:dyDescent="0.25">
      <c r="A21" s="25" t="s">
        <v>5</v>
      </c>
      <c r="B21" s="45">
        <v>439</v>
      </c>
      <c r="C21" s="38">
        <f t="shared" ref="C21:C41" si="0">B21*100/H21</f>
        <v>10.842183255124722</v>
      </c>
      <c r="D21" s="46">
        <v>1122</v>
      </c>
      <c r="E21" s="38">
        <f t="shared" ref="E21:E41" si="1">D21*100/I21</f>
        <v>24.066924066924066</v>
      </c>
      <c r="F21" s="38">
        <f>10-C21</f>
        <v>-0.8421832551247217</v>
      </c>
      <c r="G21" s="25" t="s">
        <v>5</v>
      </c>
      <c r="H21" s="25">
        <v>4049</v>
      </c>
      <c r="I21" s="25">
        <v>4662</v>
      </c>
    </row>
    <row r="22" spans="1:19" x14ac:dyDescent="0.25">
      <c r="A22" s="18" t="s">
        <v>7</v>
      </c>
      <c r="B22" s="42">
        <v>52</v>
      </c>
      <c r="C22" s="43">
        <f t="shared" si="0"/>
        <v>15.2046783625731</v>
      </c>
      <c r="D22" s="40">
        <v>137</v>
      </c>
      <c r="E22" s="37">
        <f t="shared" si="1"/>
        <v>18.413978494623656</v>
      </c>
      <c r="F22" s="43">
        <f t="shared" ref="F22:F41" si="2">10-C22</f>
        <v>-5.2046783625730999</v>
      </c>
      <c r="G22" s="18" t="s">
        <v>7</v>
      </c>
      <c r="H22" s="18">
        <v>342</v>
      </c>
      <c r="I22" s="18">
        <v>744</v>
      </c>
    </row>
    <row r="23" spans="1:19" x14ac:dyDescent="0.25">
      <c r="A23" s="18" t="s">
        <v>9</v>
      </c>
      <c r="B23" s="40">
        <v>175</v>
      </c>
      <c r="C23" s="37">
        <f t="shared" si="0"/>
        <v>9.5995611629182669</v>
      </c>
      <c r="D23" s="40">
        <v>770</v>
      </c>
      <c r="E23" s="37">
        <f t="shared" si="1"/>
        <v>22.660388463802235</v>
      </c>
      <c r="F23" s="37">
        <f t="shared" si="2"/>
        <v>0.40043883708173311</v>
      </c>
      <c r="G23" s="18" t="s">
        <v>9</v>
      </c>
      <c r="H23" s="18">
        <v>1823</v>
      </c>
      <c r="I23" s="18">
        <v>3398</v>
      </c>
    </row>
    <row r="24" spans="1:19" x14ac:dyDescent="0.25">
      <c r="A24" s="18" t="s">
        <v>11</v>
      </c>
      <c r="B24" s="42">
        <v>249</v>
      </c>
      <c r="C24" s="37">
        <f t="shared" si="0"/>
        <v>10.935441370223979</v>
      </c>
      <c r="D24" s="40">
        <v>877</v>
      </c>
      <c r="E24" s="37">
        <f t="shared" si="1"/>
        <v>26.495468277945619</v>
      </c>
      <c r="F24" s="37">
        <f t="shared" si="2"/>
        <v>-0.93544137022397855</v>
      </c>
      <c r="G24" s="18" t="s">
        <v>11</v>
      </c>
      <c r="H24" s="18">
        <v>2277</v>
      </c>
      <c r="I24" s="18">
        <v>3310</v>
      </c>
    </row>
    <row r="25" spans="1:19" x14ac:dyDescent="0.25">
      <c r="A25" s="18" t="s">
        <v>13</v>
      </c>
      <c r="B25" s="42">
        <v>487</v>
      </c>
      <c r="C25" s="37">
        <f t="shared" si="0"/>
        <v>9.2921198244609808</v>
      </c>
      <c r="D25" s="40">
        <v>1009</v>
      </c>
      <c r="E25" s="37">
        <f t="shared" si="1"/>
        <v>23.602339181286549</v>
      </c>
      <c r="F25" s="37">
        <f t="shared" si="2"/>
        <v>0.70788017553901916</v>
      </c>
      <c r="G25" s="18" t="s">
        <v>13</v>
      </c>
      <c r="H25" s="18">
        <v>5241</v>
      </c>
      <c r="I25" s="18">
        <v>4275</v>
      </c>
    </row>
    <row r="26" spans="1:19" x14ac:dyDescent="0.25">
      <c r="A26" s="18" t="s">
        <v>15</v>
      </c>
      <c r="B26" s="42">
        <v>230</v>
      </c>
      <c r="C26" s="37">
        <f t="shared" si="0"/>
        <v>11.041766682669227</v>
      </c>
      <c r="D26" s="40">
        <v>732</v>
      </c>
      <c r="E26" s="37">
        <f t="shared" si="1"/>
        <v>25.792811839323466</v>
      </c>
      <c r="F26" s="37">
        <f t="shared" si="2"/>
        <v>-1.0417666826692269</v>
      </c>
      <c r="G26" s="18" t="s">
        <v>15</v>
      </c>
      <c r="H26" s="18">
        <v>2083</v>
      </c>
      <c r="I26" s="18">
        <v>2838</v>
      </c>
    </row>
    <row r="27" spans="1:19" x14ac:dyDescent="0.25">
      <c r="A27" s="18" t="s">
        <v>17</v>
      </c>
      <c r="B27" s="42">
        <v>117</v>
      </c>
      <c r="C27" s="43">
        <f t="shared" si="0"/>
        <v>8.5276967930029155</v>
      </c>
      <c r="D27" s="40">
        <v>315</v>
      </c>
      <c r="E27" s="37">
        <f t="shared" si="1"/>
        <v>24.456521739130434</v>
      </c>
      <c r="F27" s="43">
        <f t="shared" si="2"/>
        <v>1.4723032069970845</v>
      </c>
      <c r="G27" s="18" t="s">
        <v>17</v>
      </c>
      <c r="H27" s="18">
        <v>1372</v>
      </c>
      <c r="I27" s="18">
        <v>1288</v>
      </c>
    </row>
    <row r="28" spans="1:19" x14ac:dyDescent="0.25">
      <c r="A28" s="18" t="s">
        <v>19</v>
      </c>
      <c r="B28" s="42">
        <v>819</v>
      </c>
      <c r="C28" s="37">
        <f t="shared" si="0"/>
        <v>9.5644049982482766</v>
      </c>
      <c r="D28" s="40">
        <v>4549</v>
      </c>
      <c r="E28" s="37">
        <f t="shared" si="1"/>
        <v>25.440411610088923</v>
      </c>
      <c r="F28" s="37">
        <f t="shared" si="2"/>
        <v>0.43559500175172339</v>
      </c>
      <c r="G28" s="18" t="s">
        <v>19</v>
      </c>
      <c r="H28" s="18">
        <v>8563</v>
      </c>
      <c r="I28" s="18">
        <v>17881</v>
      </c>
    </row>
    <row r="29" spans="1:19" x14ac:dyDescent="0.25">
      <c r="A29" s="18" t="s">
        <v>21</v>
      </c>
      <c r="B29" s="42">
        <v>83</v>
      </c>
      <c r="C29" s="43">
        <f t="shared" si="0"/>
        <v>13.673805601317957</v>
      </c>
      <c r="D29" s="18">
        <v>345</v>
      </c>
      <c r="E29" s="37">
        <f t="shared" si="1"/>
        <v>27.555910543130992</v>
      </c>
      <c r="F29" s="43">
        <f t="shared" si="2"/>
        <v>-3.673805601317957</v>
      </c>
      <c r="G29" s="18" t="s">
        <v>21</v>
      </c>
      <c r="H29" s="18">
        <v>607</v>
      </c>
      <c r="I29" s="18">
        <v>1252</v>
      </c>
    </row>
    <row r="30" spans="1:19" x14ac:dyDescent="0.25">
      <c r="A30" s="18" t="s">
        <v>23</v>
      </c>
      <c r="B30" s="42">
        <v>60</v>
      </c>
      <c r="C30" s="43">
        <f t="shared" si="0"/>
        <v>8.3449235048678716</v>
      </c>
      <c r="D30" s="18">
        <v>157</v>
      </c>
      <c r="E30" s="37">
        <f t="shared" si="1"/>
        <v>19.798234552332914</v>
      </c>
      <c r="F30" s="43">
        <f t="shared" si="2"/>
        <v>1.6550764951321284</v>
      </c>
      <c r="G30" s="18" t="s">
        <v>23</v>
      </c>
      <c r="H30" s="18">
        <v>719</v>
      </c>
      <c r="I30" s="18">
        <v>793</v>
      </c>
      <c r="K30" s="95"/>
      <c r="L30" s="95"/>
      <c r="M30" s="95"/>
      <c r="N30" s="95"/>
      <c r="O30" s="95"/>
      <c r="P30" s="95"/>
      <c r="Q30" s="95"/>
      <c r="R30" s="95"/>
      <c r="S30" s="95"/>
    </row>
    <row r="31" spans="1:19" x14ac:dyDescent="0.25">
      <c r="A31" s="18" t="s">
        <v>25</v>
      </c>
      <c r="B31" s="42">
        <v>97</v>
      </c>
      <c r="C31" s="43">
        <f t="shared" si="0"/>
        <v>13.397790055248619</v>
      </c>
      <c r="D31" s="18">
        <v>348</v>
      </c>
      <c r="E31" s="37">
        <f t="shared" si="1"/>
        <v>26.028421839940165</v>
      </c>
      <c r="F31" s="43">
        <f t="shared" si="2"/>
        <v>-3.3977900552486187</v>
      </c>
      <c r="G31" s="18" t="s">
        <v>25</v>
      </c>
      <c r="H31" s="18">
        <v>724</v>
      </c>
      <c r="I31" s="18">
        <v>1337</v>
      </c>
    </row>
    <row r="32" spans="1:19" x14ac:dyDescent="0.25">
      <c r="A32" s="18" t="s">
        <v>27</v>
      </c>
      <c r="B32" s="42">
        <v>183</v>
      </c>
      <c r="C32" s="37">
        <f t="shared" si="0"/>
        <v>11.776061776061775</v>
      </c>
      <c r="D32" s="18">
        <v>457</v>
      </c>
      <c r="E32" s="37">
        <f t="shared" si="1"/>
        <v>30.857528696826467</v>
      </c>
      <c r="F32" s="43">
        <f t="shared" si="2"/>
        <v>-1.7760617760617752</v>
      </c>
      <c r="G32" s="18" t="s">
        <v>27</v>
      </c>
      <c r="H32" s="18">
        <v>1554</v>
      </c>
      <c r="I32" s="18">
        <v>1481</v>
      </c>
    </row>
    <row r="33" spans="1:9" x14ac:dyDescent="0.25">
      <c r="A33" s="18" t="s">
        <v>29</v>
      </c>
      <c r="B33" s="42">
        <v>475</v>
      </c>
      <c r="C33" s="37">
        <f t="shared" si="0"/>
        <v>10.77830723848423</v>
      </c>
      <c r="D33" s="18">
        <v>1394</v>
      </c>
      <c r="E33" s="37">
        <f t="shared" si="1"/>
        <v>27.791068580542266</v>
      </c>
      <c r="F33" s="37">
        <f t="shared" si="2"/>
        <v>-0.77830723848422956</v>
      </c>
      <c r="G33" s="18" t="s">
        <v>29</v>
      </c>
      <c r="H33" s="18">
        <v>4407</v>
      </c>
      <c r="I33" s="18">
        <v>5016</v>
      </c>
    </row>
    <row r="34" spans="1:9" x14ac:dyDescent="0.25">
      <c r="A34" s="18" t="s">
        <v>31</v>
      </c>
      <c r="B34" s="42">
        <v>22</v>
      </c>
      <c r="C34" s="37">
        <f t="shared" si="0"/>
        <v>10.138248847926267</v>
      </c>
      <c r="D34" s="18">
        <v>589</v>
      </c>
      <c r="E34" s="37">
        <f t="shared" si="1"/>
        <v>24.685666387259012</v>
      </c>
      <c r="F34" s="37">
        <f t="shared" si="2"/>
        <v>-0.1382488479262669</v>
      </c>
      <c r="G34" s="18" t="s">
        <v>31</v>
      </c>
      <c r="H34" s="18">
        <v>217</v>
      </c>
      <c r="I34" s="18">
        <v>2386</v>
      </c>
    </row>
    <row r="35" spans="1:9" x14ac:dyDescent="0.25">
      <c r="A35" s="18" t="s">
        <v>33</v>
      </c>
      <c r="B35" s="42">
        <v>266</v>
      </c>
      <c r="C35" s="37">
        <f t="shared" si="0"/>
        <v>10.415035238841034</v>
      </c>
      <c r="D35" s="18">
        <v>622</v>
      </c>
      <c r="E35" s="37">
        <f t="shared" si="1"/>
        <v>25.387755102040817</v>
      </c>
      <c r="F35" s="37">
        <f t="shared" si="2"/>
        <v>-0.41503523884103366</v>
      </c>
      <c r="G35" s="18" t="s">
        <v>33</v>
      </c>
      <c r="H35" s="18">
        <v>2554</v>
      </c>
      <c r="I35" s="18">
        <v>2450</v>
      </c>
    </row>
    <row r="36" spans="1:9" ht="30" x14ac:dyDescent="0.25">
      <c r="A36" s="19" t="s">
        <v>35</v>
      </c>
      <c r="B36" s="42">
        <v>15</v>
      </c>
      <c r="C36" s="43">
        <f t="shared" si="0"/>
        <v>16.304347826086957</v>
      </c>
      <c r="D36" s="18">
        <v>31</v>
      </c>
      <c r="E36" s="37">
        <f t="shared" si="1"/>
        <v>39.743589743589745</v>
      </c>
      <c r="F36" s="43">
        <f t="shared" si="2"/>
        <v>-6.304347826086957</v>
      </c>
      <c r="G36" s="19" t="s">
        <v>35</v>
      </c>
      <c r="H36" s="18">
        <v>92</v>
      </c>
      <c r="I36" s="18">
        <v>78</v>
      </c>
    </row>
    <row r="37" spans="1:9" x14ac:dyDescent="0.25">
      <c r="A37" s="18" t="s">
        <v>37</v>
      </c>
      <c r="B37" s="42">
        <v>16</v>
      </c>
      <c r="C37" s="43">
        <f t="shared" si="0"/>
        <v>13.333333333333334</v>
      </c>
      <c r="D37" s="18">
        <v>56</v>
      </c>
      <c r="E37" s="37">
        <f t="shared" si="1"/>
        <v>26.540284360189574</v>
      </c>
      <c r="F37" s="43">
        <f t="shared" si="2"/>
        <v>-3.3333333333333339</v>
      </c>
      <c r="G37" s="18" t="s">
        <v>37</v>
      </c>
      <c r="H37" s="18">
        <v>120</v>
      </c>
      <c r="I37" s="18">
        <v>211</v>
      </c>
    </row>
    <row r="38" spans="1:9" x14ac:dyDescent="0.25">
      <c r="A38" s="18" t="s">
        <v>39</v>
      </c>
      <c r="B38" s="42">
        <v>213</v>
      </c>
      <c r="C38" s="37">
        <f t="shared" si="0"/>
        <v>10.152526215443279</v>
      </c>
      <c r="D38" s="18">
        <v>839</v>
      </c>
      <c r="E38" s="37">
        <f t="shared" si="1"/>
        <v>26.856594110115235</v>
      </c>
      <c r="F38" s="37">
        <f t="shared" si="2"/>
        <v>-0.15252621544327916</v>
      </c>
      <c r="G38" s="18" t="s">
        <v>39</v>
      </c>
      <c r="H38" s="18">
        <v>2098</v>
      </c>
      <c r="I38" s="18">
        <v>3124</v>
      </c>
    </row>
    <row r="39" spans="1:9" x14ac:dyDescent="0.25">
      <c r="A39" s="18" t="s">
        <v>41</v>
      </c>
      <c r="B39" s="42">
        <v>1603</v>
      </c>
      <c r="C39" s="37">
        <f t="shared" si="0"/>
        <v>9.6103117505995197</v>
      </c>
      <c r="D39" s="18">
        <v>2997</v>
      </c>
      <c r="E39" s="37">
        <f t="shared" si="1"/>
        <v>25.064815589194612</v>
      </c>
      <c r="F39" s="37">
        <f t="shared" si="2"/>
        <v>0.3896882494004803</v>
      </c>
      <c r="G39" s="18" t="s">
        <v>41</v>
      </c>
      <c r="H39" s="18">
        <v>16680</v>
      </c>
      <c r="I39" s="18">
        <v>11957</v>
      </c>
    </row>
    <row r="40" spans="1:9" x14ac:dyDescent="0.25">
      <c r="A40" s="18" t="s">
        <v>43</v>
      </c>
      <c r="B40" s="42">
        <v>1580</v>
      </c>
      <c r="C40" s="37">
        <f t="shared" si="0"/>
        <v>9.374629168149994</v>
      </c>
      <c r="D40" s="18">
        <v>5206</v>
      </c>
      <c r="E40" s="37">
        <f t="shared" si="1"/>
        <v>24.405794383760725</v>
      </c>
      <c r="F40" s="37">
        <f t="shared" si="2"/>
        <v>0.62537083185000597</v>
      </c>
      <c r="G40" s="18" t="s">
        <v>43</v>
      </c>
      <c r="H40" s="18">
        <v>16854</v>
      </c>
      <c r="I40" s="18">
        <v>21331</v>
      </c>
    </row>
    <row r="41" spans="1:9" x14ac:dyDescent="0.25">
      <c r="A41" s="18" t="s">
        <v>45</v>
      </c>
      <c r="B41" s="40">
        <v>2227</v>
      </c>
      <c r="C41" s="37">
        <f t="shared" si="0"/>
        <v>10.264564896755163</v>
      </c>
      <c r="D41" s="18">
        <v>4757</v>
      </c>
      <c r="E41" s="37">
        <f t="shared" si="1"/>
        <v>23.263888888888889</v>
      </c>
      <c r="F41" s="37">
        <f t="shared" si="2"/>
        <v>-0.26456489675516259</v>
      </c>
      <c r="G41" s="18" t="s">
        <v>45</v>
      </c>
      <c r="H41" s="18">
        <v>21696</v>
      </c>
      <c r="I41" s="18">
        <v>20448</v>
      </c>
    </row>
    <row r="43" spans="1:9" ht="15" customHeight="1" x14ac:dyDescent="0.25">
      <c r="A43" s="94" t="s">
        <v>921</v>
      </c>
      <c r="B43" s="94"/>
      <c r="C43" s="94"/>
      <c r="D43" s="94"/>
      <c r="E43" s="94"/>
      <c r="F43" s="94"/>
      <c r="G43" s="94"/>
      <c r="H43" s="94"/>
      <c r="I43" s="94"/>
    </row>
    <row r="44" spans="1:9" ht="21.75" customHeight="1" x14ac:dyDescent="0.25">
      <c r="A44" s="94"/>
      <c r="B44" s="94"/>
      <c r="C44" s="94"/>
      <c r="D44" s="94"/>
      <c r="E44" s="94"/>
      <c r="F44" s="94"/>
      <c r="G44" s="94"/>
      <c r="H44" s="94"/>
      <c r="I44" s="94"/>
    </row>
    <row r="45" spans="1:9" s="28" customFormat="1" ht="30.75" thickBot="1" x14ac:dyDescent="0.3">
      <c r="A45" s="44" t="s">
        <v>0</v>
      </c>
      <c r="B45" s="44" t="s">
        <v>1</v>
      </c>
      <c r="C45" s="44" t="s">
        <v>48</v>
      </c>
      <c r="D45" s="44" t="s">
        <v>2</v>
      </c>
      <c r="E45" s="44" t="s">
        <v>48</v>
      </c>
      <c r="F45" s="39" t="s">
        <v>863</v>
      </c>
      <c r="G45" s="44" t="s">
        <v>0</v>
      </c>
      <c r="H45" s="44" t="s">
        <v>1</v>
      </c>
      <c r="I45" s="44" t="s">
        <v>2</v>
      </c>
    </row>
    <row r="46" spans="1:9" x14ac:dyDescent="0.25">
      <c r="A46" s="25" t="s">
        <v>5</v>
      </c>
      <c r="B46" s="25">
        <v>198</v>
      </c>
      <c r="C46" s="38">
        <f t="shared" ref="C46:C66" si="3">B46*100/H46</f>
        <v>4.8900963200790315</v>
      </c>
      <c r="D46" s="25">
        <v>687</v>
      </c>
      <c r="E46" s="38">
        <f t="shared" ref="E46:E66" si="4">D46*100/I46</f>
        <v>14.736164736164737</v>
      </c>
      <c r="F46" s="38">
        <f>5-C46</f>
        <v>0.1099036799209685</v>
      </c>
      <c r="G46" s="25" t="s">
        <v>5</v>
      </c>
      <c r="H46" s="25">
        <v>4049</v>
      </c>
      <c r="I46" s="25">
        <v>4662</v>
      </c>
    </row>
    <row r="47" spans="1:9" x14ac:dyDescent="0.25">
      <c r="A47" s="18" t="s">
        <v>7</v>
      </c>
      <c r="B47" s="18">
        <v>31</v>
      </c>
      <c r="C47" s="37">
        <f t="shared" si="3"/>
        <v>9.064327485380117</v>
      </c>
      <c r="D47" s="18">
        <v>83</v>
      </c>
      <c r="E47" s="37">
        <f t="shared" si="4"/>
        <v>11.155913978494624</v>
      </c>
      <c r="F47" s="37">
        <f t="shared" ref="F47:F66" si="5">5-C47</f>
        <v>-4.064327485380117</v>
      </c>
      <c r="G47" s="18" t="s">
        <v>7</v>
      </c>
      <c r="H47" s="18">
        <v>342</v>
      </c>
      <c r="I47" s="18">
        <v>744</v>
      </c>
    </row>
    <row r="48" spans="1:9" x14ac:dyDescent="0.25">
      <c r="A48" s="18" t="s">
        <v>9</v>
      </c>
      <c r="B48" s="18">
        <v>96</v>
      </c>
      <c r="C48" s="37">
        <f t="shared" si="3"/>
        <v>5.2660449808008778</v>
      </c>
      <c r="D48" s="18">
        <v>471</v>
      </c>
      <c r="E48" s="37">
        <f t="shared" si="4"/>
        <v>13.861094761624486</v>
      </c>
      <c r="F48" s="37">
        <f t="shared" si="5"/>
        <v>-0.26604498080087779</v>
      </c>
      <c r="G48" s="18" t="s">
        <v>9</v>
      </c>
      <c r="H48" s="18">
        <v>1823</v>
      </c>
      <c r="I48" s="18">
        <v>3398</v>
      </c>
    </row>
    <row r="49" spans="1:9" x14ac:dyDescent="0.25">
      <c r="A49" s="18" t="s">
        <v>11</v>
      </c>
      <c r="B49" s="18">
        <v>125</v>
      </c>
      <c r="C49" s="37">
        <f t="shared" si="3"/>
        <v>5.4896794027228806</v>
      </c>
      <c r="D49" s="18">
        <v>540</v>
      </c>
      <c r="E49" s="37">
        <f t="shared" si="4"/>
        <v>16.314199395770391</v>
      </c>
      <c r="F49" s="37">
        <f t="shared" si="5"/>
        <v>-0.48967940272288057</v>
      </c>
      <c r="G49" s="18" t="s">
        <v>11</v>
      </c>
      <c r="H49" s="18">
        <v>2277</v>
      </c>
      <c r="I49" s="18">
        <v>3310</v>
      </c>
    </row>
    <row r="50" spans="1:9" x14ac:dyDescent="0.25">
      <c r="A50" s="18" t="s">
        <v>13</v>
      </c>
      <c r="B50" s="18">
        <v>243</v>
      </c>
      <c r="C50" s="37">
        <f t="shared" si="3"/>
        <v>4.6365197481396683</v>
      </c>
      <c r="D50" s="18">
        <v>580</v>
      </c>
      <c r="E50" s="37">
        <f t="shared" si="4"/>
        <v>13.567251461988304</v>
      </c>
      <c r="F50" s="37">
        <f t="shared" si="5"/>
        <v>0.36348025186033173</v>
      </c>
      <c r="G50" s="18" t="s">
        <v>13</v>
      </c>
      <c r="H50" s="18">
        <v>5241</v>
      </c>
      <c r="I50" s="18">
        <v>4275</v>
      </c>
    </row>
    <row r="51" spans="1:9" x14ac:dyDescent="0.25">
      <c r="A51" s="18" t="s">
        <v>15</v>
      </c>
      <c r="B51" s="18">
        <v>114</v>
      </c>
      <c r="C51" s="37">
        <f t="shared" si="3"/>
        <v>5.4728756601056165</v>
      </c>
      <c r="D51" s="18">
        <v>421</v>
      </c>
      <c r="E51" s="37">
        <f t="shared" si="4"/>
        <v>14.834390415785764</v>
      </c>
      <c r="F51" s="37">
        <f t="shared" si="5"/>
        <v>-0.47287566010561655</v>
      </c>
      <c r="G51" s="18" t="s">
        <v>15</v>
      </c>
      <c r="H51" s="18">
        <v>2083</v>
      </c>
      <c r="I51" s="18">
        <v>2838</v>
      </c>
    </row>
    <row r="52" spans="1:9" x14ac:dyDescent="0.25">
      <c r="A52" s="18" t="s">
        <v>17</v>
      </c>
      <c r="B52" s="18">
        <v>53</v>
      </c>
      <c r="C52" s="37">
        <f t="shared" si="3"/>
        <v>3.8629737609329444</v>
      </c>
      <c r="D52" s="18">
        <v>188</v>
      </c>
      <c r="E52" s="37">
        <f t="shared" si="4"/>
        <v>14.596273291925465</v>
      </c>
      <c r="F52" s="37">
        <f t="shared" si="5"/>
        <v>1.1370262390670556</v>
      </c>
      <c r="G52" s="18" t="s">
        <v>17</v>
      </c>
      <c r="H52" s="18">
        <v>1372</v>
      </c>
      <c r="I52" s="18">
        <v>1288</v>
      </c>
    </row>
    <row r="53" spans="1:9" x14ac:dyDescent="0.25">
      <c r="A53" s="18" t="s">
        <v>19</v>
      </c>
      <c r="B53" s="18">
        <v>416</v>
      </c>
      <c r="C53" s="37">
        <f t="shared" si="3"/>
        <v>4.8581104753007125</v>
      </c>
      <c r="D53" s="18">
        <v>2686</v>
      </c>
      <c r="E53" s="37">
        <f t="shared" si="4"/>
        <v>15.021531234271015</v>
      </c>
      <c r="F53" s="37">
        <f t="shared" si="5"/>
        <v>0.14188952469928751</v>
      </c>
      <c r="G53" s="18" t="s">
        <v>19</v>
      </c>
      <c r="H53" s="18">
        <v>8563</v>
      </c>
      <c r="I53" s="18">
        <v>17881</v>
      </c>
    </row>
    <row r="54" spans="1:9" x14ac:dyDescent="0.25">
      <c r="A54" s="17" t="s">
        <v>21</v>
      </c>
      <c r="B54" s="18">
        <v>38</v>
      </c>
      <c r="C54" s="37">
        <f t="shared" si="3"/>
        <v>6.2602965403624387</v>
      </c>
      <c r="D54" s="18">
        <v>219</v>
      </c>
      <c r="E54" s="37">
        <f t="shared" si="4"/>
        <v>17.492012779552716</v>
      </c>
      <c r="F54" s="37">
        <f t="shared" si="5"/>
        <v>-1.2602965403624387</v>
      </c>
      <c r="G54" s="18" t="s">
        <v>21</v>
      </c>
      <c r="H54" s="18">
        <v>607</v>
      </c>
      <c r="I54" s="18">
        <v>1252</v>
      </c>
    </row>
    <row r="55" spans="1:9" x14ac:dyDescent="0.25">
      <c r="A55" s="17" t="s">
        <v>23</v>
      </c>
      <c r="B55" s="18">
        <v>26</v>
      </c>
      <c r="C55" s="37">
        <f t="shared" si="3"/>
        <v>3.6161335187760777</v>
      </c>
      <c r="D55" s="18">
        <v>86</v>
      </c>
      <c r="E55" s="37">
        <f t="shared" si="4"/>
        <v>10.844892812105927</v>
      </c>
      <c r="F55" s="37">
        <f t="shared" si="5"/>
        <v>1.3838664812239223</v>
      </c>
      <c r="G55" s="18" t="s">
        <v>23</v>
      </c>
      <c r="H55" s="18">
        <v>719</v>
      </c>
      <c r="I55" s="18">
        <v>793</v>
      </c>
    </row>
    <row r="56" spans="1:9" x14ac:dyDescent="0.25">
      <c r="A56" s="17" t="s">
        <v>25</v>
      </c>
      <c r="B56" s="18">
        <v>42</v>
      </c>
      <c r="C56" s="37">
        <f t="shared" si="3"/>
        <v>5.8011049723756907</v>
      </c>
      <c r="D56" s="18">
        <v>199</v>
      </c>
      <c r="E56" s="37">
        <f t="shared" si="4"/>
        <v>14.884068810770382</v>
      </c>
      <c r="F56" s="37">
        <f t="shared" si="5"/>
        <v>-0.80110497237569067</v>
      </c>
      <c r="G56" s="18" t="s">
        <v>25</v>
      </c>
      <c r="H56" s="18">
        <v>724</v>
      </c>
      <c r="I56" s="18">
        <v>1337</v>
      </c>
    </row>
    <row r="57" spans="1:9" x14ac:dyDescent="0.25">
      <c r="A57" s="17" t="s">
        <v>27</v>
      </c>
      <c r="B57" s="18">
        <v>85</v>
      </c>
      <c r="C57" s="37">
        <f t="shared" si="3"/>
        <v>5.4697554697554693</v>
      </c>
      <c r="D57" s="18">
        <v>275</v>
      </c>
      <c r="E57" s="37">
        <f t="shared" si="4"/>
        <v>18.568534773801485</v>
      </c>
      <c r="F57" s="37">
        <f t="shared" si="5"/>
        <v>-0.46975546975546933</v>
      </c>
      <c r="G57" s="18" t="s">
        <v>27</v>
      </c>
      <c r="H57" s="18">
        <v>1554</v>
      </c>
      <c r="I57" s="18">
        <v>1481</v>
      </c>
    </row>
    <row r="58" spans="1:9" x14ac:dyDescent="0.25">
      <c r="A58" s="18" t="s">
        <v>29</v>
      </c>
      <c r="B58" s="18">
        <v>244</v>
      </c>
      <c r="C58" s="37">
        <f t="shared" si="3"/>
        <v>5.5366462446108464</v>
      </c>
      <c r="D58" s="18">
        <v>866</v>
      </c>
      <c r="E58" s="37">
        <f t="shared" si="4"/>
        <v>17.264752791068581</v>
      </c>
      <c r="F58" s="37">
        <f t="shared" si="5"/>
        <v>-0.53664624461084642</v>
      </c>
      <c r="G58" s="18" t="s">
        <v>29</v>
      </c>
      <c r="H58" s="18">
        <v>4407</v>
      </c>
      <c r="I58" s="18">
        <v>5016</v>
      </c>
    </row>
    <row r="59" spans="1:9" x14ac:dyDescent="0.25">
      <c r="A59" s="18" t="s">
        <v>31</v>
      </c>
      <c r="B59" s="18">
        <v>10</v>
      </c>
      <c r="C59" s="37">
        <f t="shared" si="3"/>
        <v>4.6082949308755756</v>
      </c>
      <c r="D59" s="18">
        <v>340</v>
      </c>
      <c r="E59" s="37">
        <f t="shared" si="4"/>
        <v>14.249790444258172</v>
      </c>
      <c r="F59" s="37">
        <f t="shared" si="5"/>
        <v>0.39170506912442438</v>
      </c>
      <c r="G59" s="18" t="s">
        <v>31</v>
      </c>
      <c r="H59" s="18">
        <v>217</v>
      </c>
      <c r="I59" s="18">
        <v>2386</v>
      </c>
    </row>
    <row r="60" spans="1:9" x14ac:dyDescent="0.25">
      <c r="A60" s="18" t="s">
        <v>33</v>
      </c>
      <c r="B60" s="18">
        <v>152</v>
      </c>
      <c r="C60" s="37">
        <f t="shared" si="3"/>
        <v>5.9514487079091625</v>
      </c>
      <c r="D60" s="18">
        <v>375</v>
      </c>
      <c r="E60" s="37">
        <f t="shared" si="4"/>
        <v>15.306122448979592</v>
      </c>
      <c r="F60" s="37">
        <f t="shared" si="5"/>
        <v>-0.95144870790916247</v>
      </c>
      <c r="G60" s="18" t="s">
        <v>33</v>
      </c>
      <c r="H60" s="18">
        <v>2554</v>
      </c>
      <c r="I60" s="18">
        <v>2450</v>
      </c>
    </row>
    <row r="61" spans="1:9" ht="30" x14ac:dyDescent="0.25">
      <c r="A61" s="19" t="s">
        <v>35</v>
      </c>
      <c r="B61" s="18">
        <v>8</v>
      </c>
      <c r="C61" s="37">
        <f t="shared" si="3"/>
        <v>8.695652173913043</v>
      </c>
      <c r="D61" s="18">
        <v>19</v>
      </c>
      <c r="E61" s="37">
        <f t="shared" si="4"/>
        <v>24.358974358974358</v>
      </c>
      <c r="F61" s="37">
        <f t="shared" si="5"/>
        <v>-3.695652173913043</v>
      </c>
      <c r="G61" s="19" t="s">
        <v>35</v>
      </c>
      <c r="H61" s="18">
        <v>92</v>
      </c>
      <c r="I61" s="18">
        <v>78</v>
      </c>
    </row>
    <row r="62" spans="1:9" x14ac:dyDescent="0.25">
      <c r="A62" s="18" t="s">
        <v>37</v>
      </c>
      <c r="B62" s="18">
        <v>7</v>
      </c>
      <c r="C62" s="37">
        <f t="shared" si="3"/>
        <v>5.833333333333333</v>
      </c>
      <c r="D62" s="18">
        <v>34</v>
      </c>
      <c r="E62" s="37">
        <f t="shared" si="4"/>
        <v>16.113744075829384</v>
      </c>
      <c r="F62" s="37">
        <f t="shared" si="5"/>
        <v>-0.83333333333333304</v>
      </c>
      <c r="G62" s="18" t="s">
        <v>37</v>
      </c>
      <c r="H62" s="18">
        <v>120</v>
      </c>
      <c r="I62" s="18">
        <v>211</v>
      </c>
    </row>
    <row r="63" spans="1:9" x14ac:dyDescent="0.25">
      <c r="A63" s="18" t="s">
        <v>39</v>
      </c>
      <c r="B63" s="18">
        <v>116</v>
      </c>
      <c r="C63" s="37">
        <f t="shared" si="3"/>
        <v>5.5290753098188752</v>
      </c>
      <c r="D63" s="18">
        <v>515</v>
      </c>
      <c r="E63" s="37">
        <f t="shared" si="4"/>
        <v>16.48527528809219</v>
      </c>
      <c r="F63" s="37">
        <f t="shared" si="5"/>
        <v>-0.52907530981887518</v>
      </c>
      <c r="G63" s="18" t="s">
        <v>39</v>
      </c>
      <c r="H63" s="18">
        <v>2098</v>
      </c>
      <c r="I63" s="18">
        <v>3124</v>
      </c>
    </row>
    <row r="64" spans="1:9" x14ac:dyDescent="0.25">
      <c r="A64" s="18" t="s">
        <v>41</v>
      </c>
      <c r="B64" s="18">
        <v>802</v>
      </c>
      <c r="C64" s="37">
        <f t="shared" si="3"/>
        <v>4.8081534772182257</v>
      </c>
      <c r="D64" s="18">
        <v>1783</v>
      </c>
      <c r="E64" s="37">
        <f t="shared" si="4"/>
        <v>14.911767165677009</v>
      </c>
      <c r="F64" s="37">
        <f t="shared" si="5"/>
        <v>0.19184652278177428</v>
      </c>
      <c r="G64" s="18" t="s">
        <v>41</v>
      </c>
      <c r="H64" s="18">
        <v>16680</v>
      </c>
      <c r="I64" s="18">
        <v>11957</v>
      </c>
    </row>
    <row r="65" spans="1:9" x14ac:dyDescent="0.25">
      <c r="A65" s="18" t="s">
        <v>43</v>
      </c>
      <c r="B65" s="18">
        <v>787</v>
      </c>
      <c r="C65" s="37">
        <f t="shared" si="3"/>
        <v>4.6695146552747122</v>
      </c>
      <c r="D65" s="18">
        <v>3039</v>
      </c>
      <c r="E65" s="37">
        <f t="shared" si="4"/>
        <v>14.246870751488444</v>
      </c>
      <c r="F65" s="37">
        <f t="shared" si="5"/>
        <v>0.33048534472528779</v>
      </c>
      <c r="G65" s="18" t="s">
        <v>43</v>
      </c>
      <c r="H65" s="18">
        <v>16854</v>
      </c>
      <c r="I65" s="18">
        <v>21331</v>
      </c>
    </row>
    <row r="66" spans="1:9" x14ac:dyDescent="0.25">
      <c r="A66" s="18" t="s">
        <v>45</v>
      </c>
      <c r="B66" s="18">
        <v>1111</v>
      </c>
      <c r="C66" s="37">
        <f t="shared" si="3"/>
        <v>5.1207595870206486</v>
      </c>
      <c r="D66" s="18">
        <v>2750</v>
      </c>
      <c r="E66" s="37">
        <f t="shared" si="4"/>
        <v>13.448748043818467</v>
      </c>
      <c r="F66" s="37">
        <f t="shared" si="5"/>
        <v>-0.1207595870206486</v>
      </c>
      <c r="G66" s="18" t="s">
        <v>45</v>
      </c>
      <c r="H66" s="18">
        <v>21696</v>
      </c>
      <c r="I66" s="18">
        <v>20448</v>
      </c>
    </row>
    <row r="68" spans="1:9" ht="15" customHeight="1" x14ac:dyDescent="0.25">
      <c r="A68" s="94" t="s">
        <v>922</v>
      </c>
      <c r="B68" s="94"/>
      <c r="C68" s="94"/>
      <c r="D68" s="94"/>
      <c r="E68" s="94"/>
      <c r="F68" s="94"/>
      <c r="G68" s="94"/>
      <c r="H68" s="94"/>
      <c r="I68" s="94"/>
    </row>
    <row r="69" spans="1:9" ht="20.25" customHeight="1" x14ac:dyDescent="0.25">
      <c r="A69" s="94"/>
      <c r="B69" s="94"/>
      <c r="C69" s="94"/>
      <c r="D69" s="94"/>
      <c r="E69" s="94"/>
      <c r="F69" s="94"/>
      <c r="G69" s="94"/>
      <c r="H69" s="94"/>
      <c r="I69" s="94"/>
    </row>
    <row r="70" spans="1:9" s="28" customFormat="1" ht="30.75" thickBot="1" x14ac:dyDescent="0.3">
      <c r="A70" s="44" t="s">
        <v>0</v>
      </c>
      <c r="B70" s="44" t="s">
        <v>1</v>
      </c>
      <c r="C70" s="44" t="s">
        <v>48</v>
      </c>
      <c r="D70" s="44" t="s">
        <v>2</v>
      </c>
      <c r="E70" s="44" t="s">
        <v>48</v>
      </c>
      <c r="F70" s="39" t="s">
        <v>863</v>
      </c>
      <c r="G70" s="44" t="s">
        <v>0</v>
      </c>
      <c r="H70" s="44" t="s">
        <v>1</v>
      </c>
      <c r="I70" s="44" t="s">
        <v>2</v>
      </c>
    </row>
    <row r="71" spans="1:9" x14ac:dyDescent="0.25">
      <c r="A71" s="25" t="s">
        <v>5</v>
      </c>
      <c r="B71" s="25">
        <v>30</v>
      </c>
      <c r="C71" s="38">
        <f t="shared" ref="C71:C91" si="6">B71*100/I71</f>
        <v>0.64350064350064351</v>
      </c>
      <c r="D71" s="25">
        <v>201</v>
      </c>
      <c r="E71" s="38">
        <f t="shared" ref="E71:E91" si="7">D71*100/I71</f>
        <v>4.3114543114543116</v>
      </c>
      <c r="F71" s="38">
        <f>1-C71</f>
        <v>0.35649935649935649</v>
      </c>
      <c r="G71" s="25" t="s">
        <v>5</v>
      </c>
      <c r="H71" s="25">
        <v>4049</v>
      </c>
      <c r="I71" s="25">
        <v>4662</v>
      </c>
    </row>
    <row r="72" spans="1:9" x14ac:dyDescent="0.25">
      <c r="A72" s="18" t="s">
        <v>7</v>
      </c>
      <c r="B72" s="18">
        <v>6</v>
      </c>
      <c r="C72" s="37">
        <f t="shared" si="6"/>
        <v>0.80645161290322576</v>
      </c>
      <c r="D72" s="18">
        <v>20</v>
      </c>
      <c r="E72" s="37">
        <f t="shared" si="7"/>
        <v>2.6881720430107525</v>
      </c>
      <c r="F72" s="38">
        <f t="shared" ref="F72:F91" si="8">1-C72</f>
        <v>0.19354838709677424</v>
      </c>
      <c r="G72" s="18" t="s">
        <v>7</v>
      </c>
      <c r="H72" s="18">
        <v>342</v>
      </c>
      <c r="I72" s="18">
        <v>744</v>
      </c>
    </row>
    <row r="73" spans="1:9" x14ac:dyDescent="0.25">
      <c r="A73" s="18" t="s">
        <v>9</v>
      </c>
      <c r="B73" s="18">
        <v>19</v>
      </c>
      <c r="C73" s="37">
        <f t="shared" si="6"/>
        <v>0.55915244261330199</v>
      </c>
      <c r="D73" s="18">
        <v>148</v>
      </c>
      <c r="E73" s="37">
        <f t="shared" si="7"/>
        <v>4.3555032371983522</v>
      </c>
      <c r="F73" s="38">
        <f t="shared" si="8"/>
        <v>0.44084755738669801</v>
      </c>
      <c r="G73" s="18" t="s">
        <v>9</v>
      </c>
      <c r="H73" s="18">
        <v>1823</v>
      </c>
      <c r="I73" s="18">
        <v>3398</v>
      </c>
    </row>
    <row r="74" spans="1:9" x14ac:dyDescent="0.25">
      <c r="A74" s="18" t="s">
        <v>11</v>
      </c>
      <c r="B74" s="18">
        <v>25</v>
      </c>
      <c r="C74" s="37">
        <f t="shared" si="6"/>
        <v>0.75528700906344415</v>
      </c>
      <c r="D74" s="18">
        <v>171</v>
      </c>
      <c r="E74" s="37">
        <f t="shared" si="7"/>
        <v>5.166163141993958</v>
      </c>
      <c r="F74" s="38">
        <f t="shared" si="8"/>
        <v>0.24471299093655585</v>
      </c>
      <c r="G74" s="18" t="s">
        <v>11</v>
      </c>
      <c r="H74" s="18">
        <v>2277</v>
      </c>
      <c r="I74" s="18">
        <v>3310</v>
      </c>
    </row>
    <row r="75" spans="1:9" x14ac:dyDescent="0.25">
      <c r="A75" s="18" t="s">
        <v>13</v>
      </c>
      <c r="B75" s="18">
        <v>39</v>
      </c>
      <c r="C75" s="37">
        <f t="shared" si="6"/>
        <v>0.91228070175438591</v>
      </c>
      <c r="D75" s="18">
        <v>153</v>
      </c>
      <c r="E75" s="37">
        <f t="shared" si="7"/>
        <v>3.5789473684210527</v>
      </c>
      <c r="F75" s="38">
        <f t="shared" si="8"/>
        <v>8.7719298245614086E-2</v>
      </c>
      <c r="G75" s="18" t="s">
        <v>13</v>
      </c>
      <c r="H75" s="18">
        <v>5241</v>
      </c>
      <c r="I75" s="18">
        <v>4275</v>
      </c>
    </row>
    <row r="76" spans="1:9" x14ac:dyDescent="0.25">
      <c r="A76" s="18" t="s">
        <v>15</v>
      </c>
      <c r="B76" s="18">
        <v>17</v>
      </c>
      <c r="C76" s="37">
        <f t="shared" si="6"/>
        <v>0.5990133897110641</v>
      </c>
      <c r="D76" s="18">
        <v>122</v>
      </c>
      <c r="E76" s="37">
        <f t="shared" si="7"/>
        <v>4.298801973220578</v>
      </c>
      <c r="F76" s="38">
        <f t="shared" si="8"/>
        <v>0.4009866102889359</v>
      </c>
      <c r="G76" s="18" t="s">
        <v>15</v>
      </c>
      <c r="H76" s="18">
        <v>2083</v>
      </c>
      <c r="I76" s="18">
        <v>2838</v>
      </c>
    </row>
    <row r="77" spans="1:9" x14ac:dyDescent="0.25">
      <c r="A77" s="18" t="s">
        <v>17</v>
      </c>
      <c r="B77" s="18">
        <v>18</v>
      </c>
      <c r="C77" s="37">
        <f t="shared" si="6"/>
        <v>1.3975155279503106</v>
      </c>
      <c r="D77" s="18">
        <v>50</v>
      </c>
      <c r="E77" s="37">
        <f t="shared" si="7"/>
        <v>3.8819875776397517</v>
      </c>
      <c r="F77" s="38">
        <f t="shared" si="8"/>
        <v>-0.39751552795031064</v>
      </c>
      <c r="G77" s="18" t="s">
        <v>17</v>
      </c>
      <c r="H77" s="18">
        <v>1372</v>
      </c>
      <c r="I77" s="18">
        <v>1288</v>
      </c>
    </row>
    <row r="78" spans="1:9" x14ac:dyDescent="0.25">
      <c r="A78" s="18" t="s">
        <v>19</v>
      </c>
      <c r="B78" s="18">
        <v>92</v>
      </c>
      <c r="C78" s="37">
        <f t="shared" si="6"/>
        <v>0.5145126111515016</v>
      </c>
      <c r="D78" s="18">
        <v>783</v>
      </c>
      <c r="E78" s="37">
        <f t="shared" si="7"/>
        <v>4.3789497231698453</v>
      </c>
      <c r="F78" s="38">
        <f t="shared" si="8"/>
        <v>0.4854873888484984</v>
      </c>
      <c r="G78" s="18" t="s">
        <v>19</v>
      </c>
      <c r="H78" s="18">
        <v>8563</v>
      </c>
      <c r="I78" s="18">
        <v>17881</v>
      </c>
    </row>
    <row r="79" spans="1:9" x14ac:dyDescent="0.25">
      <c r="A79" s="18" t="s">
        <v>21</v>
      </c>
      <c r="B79" s="18">
        <v>10</v>
      </c>
      <c r="C79" s="37">
        <f t="shared" si="6"/>
        <v>0.79872204472843455</v>
      </c>
      <c r="D79" s="18">
        <v>71</v>
      </c>
      <c r="E79" s="37">
        <f t="shared" si="7"/>
        <v>5.6709265175718846</v>
      </c>
      <c r="F79" s="38">
        <f t="shared" si="8"/>
        <v>0.20127795527156545</v>
      </c>
      <c r="G79" s="18" t="s">
        <v>21</v>
      </c>
      <c r="H79" s="18">
        <v>607</v>
      </c>
      <c r="I79" s="18">
        <v>1252</v>
      </c>
    </row>
    <row r="80" spans="1:9" x14ac:dyDescent="0.25">
      <c r="A80" s="18" t="s">
        <v>23</v>
      </c>
      <c r="B80" s="18">
        <v>5</v>
      </c>
      <c r="C80" s="37">
        <f t="shared" si="6"/>
        <v>0.63051702395964693</v>
      </c>
      <c r="D80" s="18">
        <v>27</v>
      </c>
      <c r="E80" s="37">
        <f t="shared" si="7"/>
        <v>3.4047919293820934</v>
      </c>
      <c r="F80" s="38">
        <f t="shared" si="8"/>
        <v>0.36948297604035307</v>
      </c>
      <c r="G80" s="18" t="s">
        <v>23</v>
      </c>
      <c r="H80" s="18">
        <v>719</v>
      </c>
      <c r="I80" s="18">
        <v>793</v>
      </c>
    </row>
    <row r="81" spans="1:9" x14ac:dyDescent="0.25">
      <c r="A81" s="18" t="s">
        <v>25</v>
      </c>
      <c r="B81" s="18">
        <v>11</v>
      </c>
      <c r="C81" s="37">
        <f t="shared" si="6"/>
        <v>0.82273747195213165</v>
      </c>
      <c r="D81" s="18">
        <v>56</v>
      </c>
      <c r="E81" s="37">
        <f t="shared" si="7"/>
        <v>4.1884816753926701</v>
      </c>
      <c r="F81" s="38">
        <f t="shared" si="8"/>
        <v>0.17726252804786835</v>
      </c>
      <c r="G81" s="18" t="s">
        <v>25</v>
      </c>
      <c r="H81" s="18">
        <v>724</v>
      </c>
      <c r="I81" s="18">
        <v>1337</v>
      </c>
    </row>
    <row r="82" spans="1:9" x14ac:dyDescent="0.25">
      <c r="A82" s="18" t="s">
        <v>27</v>
      </c>
      <c r="B82" s="18">
        <v>13</v>
      </c>
      <c r="C82" s="37">
        <f t="shared" si="6"/>
        <v>0.87778528021607027</v>
      </c>
      <c r="D82" s="18">
        <v>96</v>
      </c>
      <c r="E82" s="37">
        <f t="shared" si="7"/>
        <v>6.4821066846725186</v>
      </c>
      <c r="F82" s="38">
        <f t="shared" si="8"/>
        <v>0.12221471978392973</v>
      </c>
      <c r="G82" s="18" t="s">
        <v>27</v>
      </c>
      <c r="H82" s="18">
        <v>1554</v>
      </c>
      <c r="I82" s="18">
        <v>1481</v>
      </c>
    </row>
    <row r="83" spans="1:9" x14ac:dyDescent="0.25">
      <c r="A83" s="18" t="s">
        <v>29</v>
      </c>
      <c r="B83" s="18">
        <v>58</v>
      </c>
      <c r="C83" s="37">
        <f t="shared" si="6"/>
        <v>1.1562998405103668</v>
      </c>
      <c r="D83" s="18">
        <v>270</v>
      </c>
      <c r="E83" s="37">
        <f t="shared" si="7"/>
        <v>5.3827751196172251</v>
      </c>
      <c r="F83" s="38">
        <f t="shared" si="8"/>
        <v>-0.15629984051036683</v>
      </c>
      <c r="G83" s="18" t="s">
        <v>29</v>
      </c>
      <c r="H83" s="18">
        <v>4407</v>
      </c>
      <c r="I83" s="18">
        <v>5016</v>
      </c>
    </row>
    <row r="84" spans="1:9" x14ac:dyDescent="0.25">
      <c r="A84" s="18" t="s">
        <v>31</v>
      </c>
      <c r="B84" s="18">
        <v>1</v>
      </c>
      <c r="C84" s="37">
        <f t="shared" si="6"/>
        <v>4.1911148365465216E-2</v>
      </c>
      <c r="D84" s="18">
        <v>91</v>
      </c>
      <c r="E84" s="37">
        <f t="shared" si="7"/>
        <v>3.8139145012573343</v>
      </c>
      <c r="F84" s="38">
        <f t="shared" si="8"/>
        <v>0.95808885163453483</v>
      </c>
      <c r="G84" s="18" t="s">
        <v>31</v>
      </c>
      <c r="H84" s="18">
        <v>217</v>
      </c>
      <c r="I84" s="18">
        <v>2386</v>
      </c>
    </row>
    <row r="85" spans="1:9" x14ac:dyDescent="0.25">
      <c r="A85" s="18" t="s">
        <v>33</v>
      </c>
      <c r="B85" s="18">
        <v>29</v>
      </c>
      <c r="C85" s="37">
        <f t="shared" si="6"/>
        <v>1.1836734693877551</v>
      </c>
      <c r="D85" s="18">
        <v>102</v>
      </c>
      <c r="E85" s="37">
        <f t="shared" si="7"/>
        <v>4.1632653061224492</v>
      </c>
      <c r="F85" s="38">
        <f t="shared" si="8"/>
        <v>-0.18367346938775508</v>
      </c>
      <c r="G85" s="18" t="s">
        <v>33</v>
      </c>
      <c r="H85" s="18">
        <v>2554</v>
      </c>
      <c r="I85" s="18">
        <v>2450</v>
      </c>
    </row>
    <row r="86" spans="1:9" ht="30" x14ac:dyDescent="0.25">
      <c r="A86" s="19" t="s">
        <v>35</v>
      </c>
      <c r="B86" s="18">
        <v>0</v>
      </c>
      <c r="C86" s="37">
        <f t="shared" si="6"/>
        <v>0</v>
      </c>
      <c r="D86" s="18">
        <v>3</v>
      </c>
      <c r="E86" s="37">
        <f t="shared" si="7"/>
        <v>3.8461538461538463</v>
      </c>
      <c r="F86" s="38">
        <f t="shared" si="8"/>
        <v>1</v>
      </c>
      <c r="G86" s="19" t="s">
        <v>35</v>
      </c>
      <c r="H86" s="18">
        <v>92</v>
      </c>
      <c r="I86" s="18">
        <v>78</v>
      </c>
    </row>
    <row r="87" spans="1:9" x14ac:dyDescent="0.25">
      <c r="A87" s="18" t="s">
        <v>37</v>
      </c>
      <c r="B87" s="18">
        <v>2</v>
      </c>
      <c r="C87" s="37">
        <f t="shared" si="6"/>
        <v>0.94786729857819907</v>
      </c>
      <c r="D87" s="18">
        <v>6</v>
      </c>
      <c r="E87" s="37">
        <f t="shared" si="7"/>
        <v>2.8436018957345972</v>
      </c>
      <c r="F87" s="38">
        <f t="shared" si="8"/>
        <v>5.2132701421800931E-2</v>
      </c>
      <c r="G87" s="18" t="s">
        <v>37</v>
      </c>
      <c r="H87" s="18">
        <v>120</v>
      </c>
      <c r="I87" s="18">
        <v>211</v>
      </c>
    </row>
    <row r="88" spans="1:9" x14ac:dyDescent="0.25">
      <c r="A88" s="18" t="s">
        <v>39</v>
      </c>
      <c r="B88" s="18">
        <v>19</v>
      </c>
      <c r="C88" s="37">
        <f t="shared" si="6"/>
        <v>0.60819462227912935</v>
      </c>
      <c r="D88" s="18">
        <v>161</v>
      </c>
      <c r="E88" s="37">
        <f t="shared" si="7"/>
        <v>5.1536491677336747</v>
      </c>
      <c r="F88" s="38">
        <f t="shared" si="8"/>
        <v>0.39180537772087065</v>
      </c>
      <c r="G88" s="18" t="s">
        <v>39</v>
      </c>
      <c r="H88" s="18">
        <v>2098</v>
      </c>
      <c r="I88" s="18">
        <v>3124</v>
      </c>
    </row>
    <row r="89" spans="1:9" x14ac:dyDescent="0.25">
      <c r="A89" s="18" t="s">
        <v>41</v>
      </c>
      <c r="B89" s="18">
        <v>157</v>
      </c>
      <c r="C89" s="37">
        <f t="shared" si="6"/>
        <v>1.3130383875554068</v>
      </c>
      <c r="D89" s="18">
        <v>529</v>
      </c>
      <c r="E89" s="37">
        <f t="shared" si="7"/>
        <v>4.4241866688968807</v>
      </c>
      <c r="F89" s="38">
        <f t="shared" si="8"/>
        <v>-0.31303838755540681</v>
      </c>
      <c r="G89" s="18" t="s">
        <v>41</v>
      </c>
      <c r="H89" s="18">
        <v>16680</v>
      </c>
      <c r="I89" s="18">
        <v>11957</v>
      </c>
    </row>
    <row r="90" spans="1:9" x14ac:dyDescent="0.25">
      <c r="A90" s="18" t="s">
        <v>43</v>
      </c>
      <c r="B90" s="18">
        <v>151</v>
      </c>
      <c r="C90" s="37">
        <f t="shared" si="6"/>
        <v>0.70788992546059726</v>
      </c>
      <c r="D90" s="18">
        <v>848</v>
      </c>
      <c r="E90" s="37">
        <f t="shared" si="7"/>
        <v>3.9754348131826918</v>
      </c>
      <c r="F90" s="38">
        <f t="shared" si="8"/>
        <v>0.29211007453940274</v>
      </c>
      <c r="G90" s="18" t="s">
        <v>43</v>
      </c>
      <c r="H90" s="18">
        <v>16854</v>
      </c>
      <c r="I90" s="18">
        <v>21331</v>
      </c>
    </row>
    <row r="91" spans="1:9" x14ac:dyDescent="0.25">
      <c r="A91" s="18" t="s">
        <v>45</v>
      </c>
      <c r="B91" s="18">
        <v>238</v>
      </c>
      <c r="C91" s="37">
        <f t="shared" si="6"/>
        <v>1.1639280125195619</v>
      </c>
      <c r="D91" s="18">
        <v>809</v>
      </c>
      <c r="E91" s="37">
        <f t="shared" si="7"/>
        <v>3.9563771517996869</v>
      </c>
      <c r="F91" s="38">
        <f t="shared" si="8"/>
        <v>-0.16392801251956191</v>
      </c>
      <c r="G91" s="18" t="s">
        <v>45</v>
      </c>
      <c r="H91" s="18">
        <v>21696</v>
      </c>
      <c r="I91" s="18">
        <v>20448</v>
      </c>
    </row>
  </sheetData>
  <mergeCells count="6">
    <mergeCell ref="A68:I69"/>
    <mergeCell ref="A43:I44"/>
    <mergeCell ref="K30:S30"/>
    <mergeCell ref="A18:I19"/>
    <mergeCell ref="A1:H2"/>
    <mergeCell ref="A15:G15"/>
  </mergeCells>
  <pageMargins left="0.25" right="0.25" top="0.75" bottom="0.75" header="0.3" footer="0.3"/>
  <pageSetup paperSize="9" scale="6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E679D-0B9B-405C-873C-F2A5C5BE0A49}">
  <sheetPr>
    <pageSetUpPr fitToPage="1"/>
  </sheetPr>
  <dimension ref="A1:I46"/>
  <sheetViews>
    <sheetView workbookViewId="0">
      <selection sqref="A1:G3"/>
    </sheetView>
  </sheetViews>
  <sheetFormatPr defaultRowHeight="15" x14ac:dyDescent="0.25"/>
  <cols>
    <col min="1" max="5" width="11.7109375" style="4" customWidth="1"/>
    <col min="6" max="6" width="17.28515625" style="4" customWidth="1"/>
    <col min="7" max="7" width="25.42578125" style="28" customWidth="1"/>
    <col min="8" max="8" width="23.28515625" style="28" customWidth="1"/>
  </cols>
  <sheetData>
    <row r="1" spans="1:9" ht="15" customHeight="1" x14ac:dyDescent="0.25">
      <c r="A1" s="80" t="s">
        <v>928</v>
      </c>
      <c r="B1" s="80"/>
      <c r="C1" s="80"/>
      <c r="D1" s="80"/>
      <c r="E1" s="80"/>
      <c r="F1" s="80"/>
      <c r="G1" s="80"/>
      <c r="H1" s="24"/>
      <c r="I1" s="24"/>
    </row>
    <row r="2" spans="1:9" ht="21" customHeight="1" x14ac:dyDescent="0.25">
      <c r="A2" s="80"/>
      <c r="B2" s="80"/>
      <c r="C2" s="80"/>
      <c r="D2" s="80"/>
      <c r="E2" s="80"/>
      <c r="F2" s="80"/>
      <c r="G2" s="80"/>
      <c r="H2" s="24"/>
      <c r="I2" s="24"/>
    </row>
    <row r="3" spans="1:9" x14ac:dyDescent="0.25">
      <c r="A3" s="80"/>
      <c r="B3" s="80"/>
      <c r="C3" s="80"/>
      <c r="D3" s="80"/>
      <c r="E3" s="80"/>
      <c r="F3" s="80"/>
      <c r="G3" s="80"/>
    </row>
    <row r="4" spans="1:9" x14ac:dyDescent="0.25">
      <c r="A4" s="49" t="s">
        <v>21</v>
      </c>
    </row>
    <row r="5" spans="1:9" s="3" customFormat="1" ht="16.5" thickBot="1" x14ac:dyDescent="0.3">
      <c r="A5" s="44" t="s">
        <v>47</v>
      </c>
      <c r="B5" s="44" t="s">
        <v>1</v>
      </c>
      <c r="C5" s="44" t="s">
        <v>48</v>
      </c>
      <c r="D5" s="44" t="s">
        <v>2</v>
      </c>
      <c r="E5" s="44" t="s">
        <v>48</v>
      </c>
      <c r="F5" s="44" t="s">
        <v>49</v>
      </c>
      <c r="G5" s="51" t="s">
        <v>864</v>
      </c>
      <c r="H5" s="28"/>
    </row>
    <row r="6" spans="1:9" x14ac:dyDescent="0.25">
      <c r="A6" s="50" t="s">
        <v>50</v>
      </c>
      <c r="B6" s="50">
        <v>7</v>
      </c>
      <c r="C6" s="50">
        <v>1.2</v>
      </c>
      <c r="D6" s="50">
        <v>8</v>
      </c>
      <c r="E6" s="50">
        <v>0.6</v>
      </c>
      <c r="F6" s="50" t="s">
        <v>60</v>
      </c>
      <c r="G6" s="50" t="s">
        <v>689</v>
      </c>
    </row>
    <row r="7" spans="1:9" x14ac:dyDescent="0.25">
      <c r="A7" s="21" t="s">
        <v>51</v>
      </c>
      <c r="B7" s="21">
        <v>24</v>
      </c>
      <c r="C7" s="21">
        <v>4</v>
      </c>
      <c r="D7" s="21">
        <v>29</v>
      </c>
      <c r="E7" s="21">
        <v>2.2999999999999998</v>
      </c>
      <c r="F7" s="21" t="s">
        <v>61</v>
      </c>
      <c r="G7" s="21" t="s">
        <v>690</v>
      </c>
    </row>
    <row r="8" spans="1:9" x14ac:dyDescent="0.25">
      <c r="A8" s="21" t="s">
        <v>52</v>
      </c>
      <c r="B8" s="21">
        <v>30</v>
      </c>
      <c r="C8" s="21">
        <v>4.9000000000000004</v>
      </c>
      <c r="D8" s="21">
        <v>20</v>
      </c>
      <c r="E8" s="21">
        <v>1.6</v>
      </c>
      <c r="F8" s="21" t="s">
        <v>62</v>
      </c>
      <c r="G8" s="21" t="s">
        <v>691</v>
      </c>
    </row>
    <row r="9" spans="1:9" x14ac:dyDescent="0.25">
      <c r="A9" s="21" t="s">
        <v>53</v>
      </c>
      <c r="B9" s="21">
        <v>61</v>
      </c>
      <c r="C9" s="21">
        <v>10</v>
      </c>
      <c r="D9" s="21">
        <v>61</v>
      </c>
      <c r="E9" s="21">
        <v>4.9000000000000004</v>
      </c>
      <c r="F9" s="21" t="s">
        <v>63</v>
      </c>
      <c r="G9" s="21" t="s">
        <v>692</v>
      </c>
    </row>
    <row r="10" spans="1:9" x14ac:dyDescent="0.25">
      <c r="A10" s="21" t="s">
        <v>54</v>
      </c>
      <c r="B10" s="21">
        <v>121</v>
      </c>
      <c r="C10" s="21">
        <v>19.899999999999999</v>
      </c>
      <c r="D10" s="21">
        <v>172</v>
      </c>
      <c r="E10" s="21">
        <v>13.7</v>
      </c>
      <c r="F10" s="21" t="s">
        <v>64</v>
      </c>
      <c r="G10" s="21" t="s">
        <v>693</v>
      </c>
    </row>
    <row r="11" spans="1:9" ht="17.25" x14ac:dyDescent="0.25">
      <c r="A11" s="21" t="s">
        <v>55</v>
      </c>
      <c r="B11" s="21">
        <v>121</v>
      </c>
      <c r="C11" s="21">
        <v>19.899999999999999</v>
      </c>
      <c r="D11" s="21">
        <v>220</v>
      </c>
      <c r="E11" s="21">
        <v>17.600000000000001</v>
      </c>
      <c r="F11" s="21" t="s">
        <v>861</v>
      </c>
      <c r="G11" s="21" t="s">
        <v>694</v>
      </c>
    </row>
    <row r="12" spans="1:9" x14ac:dyDescent="0.25">
      <c r="A12" s="21" t="s">
        <v>56</v>
      </c>
      <c r="B12" s="21">
        <v>121</v>
      </c>
      <c r="C12" s="21">
        <v>19.899999999999999</v>
      </c>
      <c r="D12" s="21">
        <v>301</v>
      </c>
      <c r="E12" s="21">
        <v>24</v>
      </c>
      <c r="F12" s="21" t="s">
        <v>65</v>
      </c>
      <c r="G12" s="21" t="s">
        <v>695</v>
      </c>
    </row>
    <row r="13" spans="1:9" x14ac:dyDescent="0.25">
      <c r="A13" s="21" t="s">
        <v>57</v>
      </c>
      <c r="B13" s="21">
        <v>61</v>
      </c>
      <c r="C13" s="21">
        <v>10</v>
      </c>
      <c r="D13" s="21">
        <v>152</v>
      </c>
      <c r="E13" s="21">
        <v>12.1</v>
      </c>
      <c r="F13" s="21" t="s">
        <v>66</v>
      </c>
      <c r="G13" s="21" t="s">
        <v>696</v>
      </c>
    </row>
    <row r="14" spans="1:9" x14ac:dyDescent="0.25">
      <c r="A14" s="21" t="s">
        <v>58</v>
      </c>
      <c r="B14" s="21">
        <v>30</v>
      </c>
      <c r="C14" s="21">
        <v>4.9000000000000004</v>
      </c>
      <c r="D14" s="21">
        <v>97</v>
      </c>
      <c r="E14" s="21">
        <v>7.7</v>
      </c>
      <c r="F14" s="21" t="s">
        <v>67</v>
      </c>
      <c r="G14" s="21" t="s">
        <v>697</v>
      </c>
    </row>
    <row r="15" spans="1:9" x14ac:dyDescent="0.25">
      <c r="A15" s="21" t="s">
        <v>59</v>
      </c>
      <c r="B15" s="21">
        <v>24</v>
      </c>
      <c r="C15" s="21">
        <v>4</v>
      </c>
      <c r="D15" s="21">
        <v>143</v>
      </c>
      <c r="E15" s="21">
        <v>11.4</v>
      </c>
      <c r="F15" s="21" t="s">
        <v>688</v>
      </c>
      <c r="G15" s="21" t="s">
        <v>698</v>
      </c>
    </row>
    <row r="16" spans="1:9" x14ac:dyDescent="0.25">
      <c r="A16" s="21" t="s">
        <v>862</v>
      </c>
      <c r="B16" s="21">
        <v>7</v>
      </c>
      <c r="C16" s="21">
        <v>1.2</v>
      </c>
      <c r="D16" s="21">
        <v>49</v>
      </c>
      <c r="E16" s="21">
        <v>3.9</v>
      </c>
      <c r="F16" s="21" t="s">
        <v>68</v>
      </c>
      <c r="G16" s="21" t="s">
        <v>699</v>
      </c>
    </row>
    <row r="18" spans="1:9" x14ac:dyDescent="0.25">
      <c r="A18" s="49" t="s">
        <v>23</v>
      </c>
      <c r="I18" s="2"/>
    </row>
    <row r="19" spans="1:9" s="3" customFormat="1" ht="16.5" thickBot="1" x14ac:dyDescent="0.3">
      <c r="A19" s="44" t="s">
        <v>47</v>
      </c>
      <c r="B19" s="44" t="s">
        <v>1</v>
      </c>
      <c r="C19" s="44" t="s">
        <v>48</v>
      </c>
      <c r="D19" s="44" t="s">
        <v>2</v>
      </c>
      <c r="E19" s="44" t="s">
        <v>48</v>
      </c>
      <c r="F19" s="44" t="s">
        <v>49</v>
      </c>
      <c r="G19" s="51" t="s">
        <v>864</v>
      </c>
      <c r="H19" s="28"/>
    </row>
    <row r="20" spans="1:9" x14ac:dyDescent="0.25">
      <c r="A20" s="50" t="s">
        <v>50</v>
      </c>
      <c r="B20" s="50">
        <v>8</v>
      </c>
      <c r="C20" s="50">
        <v>1.1000000000000001</v>
      </c>
      <c r="D20" s="50">
        <v>0</v>
      </c>
      <c r="E20" s="50">
        <v>0</v>
      </c>
      <c r="F20" s="50" t="s">
        <v>69</v>
      </c>
      <c r="G20" s="50" t="s">
        <v>716</v>
      </c>
    </row>
    <row r="21" spans="1:9" x14ac:dyDescent="0.25">
      <c r="A21" s="21" t="s">
        <v>51</v>
      </c>
      <c r="B21" s="21">
        <v>28</v>
      </c>
      <c r="C21" s="21">
        <v>3.9</v>
      </c>
      <c r="D21" s="21">
        <v>10</v>
      </c>
      <c r="E21" s="21">
        <v>1.3</v>
      </c>
      <c r="F21" s="21" t="s">
        <v>70</v>
      </c>
      <c r="G21" s="21" t="s">
        <v>717</v>
      </c>
    </row>
    <row r="22" spans="1:9" x14ac:dyDescent="0.25">
      <c r="A22" s="21" t="s">
        <v>52</v>
      </c>
      <c r="B22" s="21">
        <v>36</v>
      </c>
      <c r="C22" s="21">
        <v>5</v>
      </c>
      <c r="D22" s="21">
        <v>8</v>
      </c>
      <c r="E22" s="21">
        <v>1</v>
      </c>
      <c r="F22" s="21" t="s">
        <v>71</v>
      </c>
      <c r="G22" s="21" t="s">
        <v>718</v>
      </c>
    </row>
    <row r="23" spans="1:9" x14ac:dyDescent="0.25">
      <c r="A23" s="21" t="s">
        <v>53</v>
      </c>
      <c r="B23" s="21">
        <v>72</v>
      </c>
      <c r="C23" s="21">
        <v>10</v>
      </c>
      <c r="D23" s="21">
        <v>37</v>
      </c>
      <c r="E23" s="21">
        <v>4.7</v>
      </c>
      <c r="F23" s="21" t="s">
        <v>72</v>
      </c>
      <c r="G23" s="21" t="s">
        <v>719</v>
      </c>
    </row>
    <row r="24" spans="1:9" x14ac:dyDescent="0.25">
      <c r="A24" s="21" t="s">
        <v>54</v>
      </c>
      <c r="B24" s="21">
        <v>144</v>
      </c>
      <c r="C24" s="21">
        <v>20</v>
      </c>
      <c r="D24" s="21">
        <v>95</v>
      </c>
      <c r="E24" s="21">
        <v>12</v>
      </c>
      <c r="F24" s="21" t="s">
        <v>73</v>
      </c>
      <c r="G24" s="21" t="s">
        <v>720</v>
      </c>
    </row>
    <row r="25" spans="1:9" ht="17.25" x14ac:dyDescent="0.25">
      <c r="A25" s="21" t="s">
        <v>55</v>
      </c>
      <c r="B25" s="21">
        <v>143</v>
      </c>
      <c r="C25" s="21">
        <v>19.899999999999999</v>
      </c>
      <c r="D25" s="21">
        <v>118</v>
      </c>
      <c r="E25" s="21">
        <v>14.9</v>
      </c>
      <c r="F25" s="21" t="s">
        <v>861</v>
      </c>
      <c r="G25" s="21" t="s">
        <v>721</v>
      </c>
    </row>
    <row r="26" spans="1:9" x14ac:dyDescent="0.25">
      <c r="A26" s="21" t="s">
        <v>56</v>
      </c>
      <c r="B26" s="21">
        <v>144</v>
      </c>
      <c r="C26" s="21">
        <v>20</v>
      </c>
      <c r="D26" s="21">
        <v>201</v>
      </c>
      <c r="E26" s="21">
        <v>25.3</v>
      </c>
      <c r="F26" s="21" t="s">
        <v>74</v>
      </c>
      <c r="G26" s="21" t="s">
        <v>722</v>
      </c>
    </row>
    <row r="27" spans="1:9" x14ac:dyDescent="0.25">
      <c r="A27" s="21" t="s">
        <v>57</v>
      </c>
      <c r="B27" s="21">
        <v>72</v>
      </c>
      <c r="C27" s="21">
        <v>10</v>
      </c>
      <c r="D27" s="21">
        <v>146</v>
      </c>
      <c r="E27" s="21">
        <v>18.399999999999999</v>
      </c>
      <c r="F27" s="21" t="s">
        <v>75</v>
      </c>
      <c r="G27" s="21" t="s">
        <v>723</v>
      </c>
    </row>
    <row r="28" spans="1:9" x14ac:dyDescent="0.25">
      <c r="A28" s="21" t="s">
        <v>58</v>
      </c>
      <c r="B28" s="21">
        <v>36</v>
      </c>
      <c r="C28" s="21">
        <v>5</v>
      </c>
      <c r="D28" s="21">
        <v>63</v>
      </c>
      <c r="E28" s="21">
        <v>7.9</v>
      </c>
      <c r="F28" s="21" t="s">
        <v>76</v>
      </c>
      <c r="G28" s="21" t="s">
        <v>724</v>
      </c>
    </row>
    <row r="29" spans="1:9" x14ac:dyDescent="0.25">
      <c r="A29" s="21" t="s">
        <v>59</v>
      </c>
      <c r="B29" s="21">
        <v>28</v>
      </c>
      <c r="C29" s="21">
        <v>3.9</v>
      </c>
      <c r="D29" s="21">
        <v>79</v>
      </c>
      <c r="E29" s="21">
        <v>10</v>
      </c>
      <c r="F29" s="21" t="s">
        <v>77</v>
      </c>
      <c r="G29" s="21" t="s">
        <v>725</v>
      </c>
    </row>
    <row r="30" spans="1:9" x14ac:dyDescent="0.25">
      <c r="A30" s="21" t="s">
        <v>862</v>
      </c>
      <c r="B30" s="21">
        <v>8</v>
      </c>
      <c r="C30" s="21">
        <v>1.1000000000000001</v>
      </c>
      <c r="D30" s="21">
        <v>36</v>
      </c>
      <c r="E30" s="21">
        <v>4.5</v>
      </c>
      <c r="F30" s="21" t="s">
        <v>78</v>
      </c>
      <c r="G30" s="21" t="s">
        <v>726</v>
      </c>
    </row>
    <row r="32" spans="1:9" x14ac:dyDescent="0.25">
      <c r="A32" s="49" t="s">
        <v>27</v>
      </c>
    </row>
    <row r="33" spans="1:8" s="3" customFormat="1" ht="16.5" thickBot="1" x14ac:dyDescent="0.3">
      <c r="A33" s="44" t="s">
        <v>47</v>
      </c>
      <c r="B33" s="44" t="s">
        <v>1</v>
      </c>
      <c r="C33" s="44" t="s">
        <v>48</v>
      </c>
      <c r="D33" s="44" t="s">
        <v>2</v>
      </c>
      <c r="E33" s="44" t="s">
        <v>48</v>
      </c>
      <c r="F33" s="44" t="s">
        <v>49</v>
      </c>
      <c r="G33" s="51" t="s">
        <v>864</v>
      </c>
      <c r="H33" s="28"/>
    </row>
    <row r="34" spans="1:8" x14ac:dyDescent="0.25">
      <c r="A34" s="50" t="s">
        <v>50</v>
      </c>
      <c r="B34" s="50">
        <v>16</v>
      </c>
      <c r="C34" s="50">
        <v>1</v>
      </c>
      <c r="D34" s="50">
        <v>3</v>
      </c>
      <c r="E34" s="50">
        <v>0.2</v>
      </c>
      <c r="F34" s="50" t="s">
        <v>550</v>
      </c>
      <c r="G34" s="50" t="s">
        <v>705</v>
      </c>
    </row>
    <row r="35" spans="1:8" x14ac:dyDescent="0.25">
      <c r="A35" s="21" t="s">
        <v>51</v>
      </c>
      <c r="B35" s="21">
        <v>62</v>
      </c>
      <c r="C35" s="21">
        <v>4</v>
      </c>
      <c r="D35" s="21">
        <v>10</v>
      </c>
      <c r="E35" s="21">
        <v>0.7</v>
      </c>
      <c r="F35" s="21" t="s">
        <v>551</v>
      </c>
      <c r="G35" s="21" t="s">
        <v>706</v>
      </c>
    </row>
    <row r="36" spans="1:8" x14ac:dyDescent="0.25">
      <c r="A36" s="21" t="s">
        <v>52</v>
      </c>
      <c r="B36" s="21">
        <v>78</v>
      </c>
      <c r="C36" s="21">
        <v>5</v>
      </c>
      <c r="D36" s="21">
        <v>33</v>
      </c>
      <c r="E36" s="21">
        <v>2.2000000000000002</v>
      </c>
      <c r="F36" s="21" t="s">
        <v>552</v>
      </c>
      <c r="G36" s="21" t="s">
        <v>707</v>
      </c>
    </row>
    <row r="37" spans="1:8" x14ac:dyDescent="0.25">
      <c r="A37" s="21" t="s">
        <v>53</v>
      </c>
      <c r="B37" s="21">
        <v>155</v>
      </c>
      <c r="C37" s="21">
        <v>10</v>
      </c>
      <c r="D37" s="21">
        <v>63</v>
      </c>
      <c r="E37" s="21">
        <v>4.3</v>
      </c>
      <c r="F37" s="21" t="s">
        <v>553</v>
      </c>
      <c r="G37" s="21" t="s">
        <v>708</v>
      </c>
    </row>
    <row r="38" spans="1:8" x14ac:dyDescent="0.25">
      <c r="A38" s="21" t="s">
        <v>54</v>
      </c>
      <c r="B38" s="21">
        <v>311</v>
      </c>
      <c r="C38" s="21">
        <v>20</v>
      </c>
      <c r="D38" s="21">
        <v>172</v>
      </c>
      <c r="E38" s="21">
        <v>11.6</v>
      </c>
      <c r="F38" s="21" t="s">
        <v>554</v>
      </c>
      <c r="G38" s="21" t="s">
        <v>709</v>
      </c>
    </row>
    <row r="39" spans="1:8" ht="17.25" x14ac:dyDescent="0.25">
      <c r="A39" s="21" t="s">
        <v>55</v>
      </c>
      <c r="B39" s="21">
        <v>310</v>
      </c>
      <c r="C39" s="21">
        <v>19.899999999999999</v>
      </c>
      <c r="D39" s="21">
        <v>239</v>
      </c>
      <c r="E39" s="21">
        <v>16.100000000000001</v>
      </c>
      <c r="F39" s="21" t="s">
        <v>861</v>
      </c>
      <c r="G39" s="21" t="s">
        <v>710</v>
      </c>
    </row>
    <row r="40" spans="1:8" x14ac:dyDescent="0.25">
      <c r="A40" s="21" t="s">
        <v>56</v>
      </c>
      <c r="B40" s="21">
        <v>311</v>
      </c>
      <c r="C40" s="21">
        <v>20</v>
      </c>
      <c r="D40" s="21">
        <v>320</v>
      </c>
      <c r="E40" s="21">
        <v>21.6</v>
      </c>
      <c r="F40" s="21" t="s">
        <v>700</v>
      </c>
      <c r="G40" s="21" t="s">
        <v>711</v>
      </c>
    </row>
    <row r="41" spans="1:8" x14ac:dyDescent="0.25">
      <c r="A41" s="21" t="s">
        <v>57</v>
      </c>
      <c r="B41" s="21">
        <v>155</v>
      </c>
      <c r="C41" s="21">
        <v>10</v>
      </c>
      <c r="D41" s="21">
        <v>228</v>
      </c>
      <c r="E41" s="21">
        <v>15.4</v>
      </c>
      <c r="F41" s="21" t="s">
        <v>701</v>
      </c>
      <c r="G41" s="21" t="s">
        <v>712</v>
      </c>
    </row>
    <row r="42" spans="1:8" x14ac:dyDescent="0.25">
      <c r="A42" s="21" t="s">
        <v>58</v>
      </c>
      <c r="B42" s="21">
        <v>78</v>
      </c>
      <c r="C42" s="21">
        <v>5</v>
      </c>
      <c r="D42" s="21">
        <v>154</v>
      </c>
      <c r="E42" s="21">
        <v>10.4</v>
      </c>
      <c r="F42" s="21" t="s">
        <v>702</v>
      </c>
      <c r="G42" s="21" t="s">
        <v>713</v>
      </c>
    </row>
    <row r="43" spans="1:8" x14ac:dyDescent="0.25">
      <c r="A43" s="21" t="s">
        <v>59</v>
      </c>
      <c r="B43" s="21">
        <v>62</v>
      </c>
      <c r="C43" s="21">
        <v>4</v>
      </c>
      <c r="D43" s="21">
        <v>156</v>
      </c>
      <c r="E43" s="21">
        <v>10.5</v>
      </c>
      <c r="F43" s="21" t="s">
        <v>703</v>
      </c>
      <c r="G43" s="21" t="s">
        <v>714</v>
      </c>
    </row>
    <row r="44" spans="1:8" x14ac:dyDescent="0.25">
      <c r="A44" s="21" t="s">
        <v>862</v>
      </c>
      <c r="B44" s="21">
        <v>16</v>
      </c>
      <c r="C44" s="21">
        <v>1</v>
      </c>
      <c r="D44" s="21">
        <v>103</v>
      </c>
      <c r="E44" s="21">
        <v>7</v>
      </c>
      <c r="F44" s="21" t="s">
        <v>704</v>
      </c>
      <c r="G44" s="21" t="s">
        <v>715</v>
      </c>
    </row>
    <row r="45" spans="1:8" ht="15" customHeight="1" x14ac:dyDescent="0.25">
      <c r="A45" s="97" t="s">
        <v>927</v>
      </c>
      <c r="B45" s="97"/>
      <c r="C45" s="97"/>
      <c r="D45" s="97"/>
      <c r="E45" s="97"/>
      <c r="F45" s="97"/>
      <c r="G45" s="97"/>
    </row>
    <row r="46" spans="1:8" ht="17.25" x14ac:dyDescent="0.25">
      <c r="A46" s="16" t="s">
        <v>853</v>
      </c>
    </row>
  </sheetData>
  <mergeCells count="2">
    <mergeCell ref="A1:G3"/>
    <mergeCell ref="A45:G45"/>
  </mergeCells>
  <pageMargins left="0.25" right="0.25" top="0.75" bottom="0.75" header="0.3" footer="0.3"/>
  <pageSetup paperSize="9" scale="9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6C03B-0A25-4267-A7BA-373DBB29851C}">
  <dimension ref="A1:I98"/>
  <sheetViews>
    <sheetView workbookViewId="0">
      <selection sqref="A1:D2"/>
    </sheetView>
  </sheetViews>
  <sheetFormatPr defaultRowHeight="15" x14ac:dyDescent="0.25"/>
  <cols>
    <col min="1" max="1" width="19.85546875" customWidth="1"/>
    <col min="2" max="2" width="13.28515625" customWidth="1"/>
    <col min="3" max="3" width="12" customWidth="1"/>
    <col min="4" max="4" width="37.85546875" customWidth="1"/>
    <col min="5" max="5" width="21.28515625" customWidth="1"/>
    <col min="6" max="6" width="25.42578125" customWidth="1"/>
  </cols>
  <sheetData>
    <row r="1" spans="1:9" ht="15" customHeight="1" x14ac:dyDescent="0.25">
      <c r="A1" s="99" t="s">
        <v>1023</v>
      </c>
      <c r="B1" s="99"/>
      <c r="C1" s="99"/>
      <c r="D1" s="99"/>
      <c r="E1" s="24"/>
    </row>
    <row r="2" spans="1:9" ht="23.25" customHeight="1" x14ac:dyDescent="0.25">
      <c r="A2" s="100"/>
      <c r="B2" s="100"/>
      <c r="C2" s="100"/>
      <c r="D2" s="100"/>
      <c r="E2" s="24"/>
    </row>
    <row r="3" spans="1:9" ht="15.75" thickBot="1" x14ac:dyDescent="0.3">
      <c r="A3" s="44" t="s">
        <v>47</v>
      </c>
      <c r="B3" s="44" t="s">
        <v>1</v>
      </c>
      <c r="C3" s="44" t="s">
        <v>48</v>
      </c>
      <c r="D3" s="48" t="s">
        <v>860</v>
      </c>
    </row>
    <row r="4" spans="1:9" x14ac:dyDescent="0.25">
      <c r="A4" s="25" t="s">
        <v>50</v>
      </c>
      <c r="B4" s="18">
        <v>2234</v>
      </c>
      <c r="C4" s="25">
        <v>1</v>
      </c>
      <c r="D4" s="47" t="s">
        <v>966</v>
      </c>
    </row>
    <row r="5" spans="1:9" x14ac:dyDescent="0.25">
      <c r="A5" s="18" t="s">
        <v>51</v>
      </c>
      <c r="B5" s="18">
        <v>8932</v>
      </c>
      <c r="C5" s="18">
        <v>4</v>
      </c>
      <c r="D5" s="18" t="s">
        <v>967</v>
      </c>
    </row>
    <row r="6" spans="1:9" x14ac:dyDescent="0.25">
      <c r="A6" s="18" t="s">
        <v>52</v>
      </c>
      <c r="B6" s="18">
        <v>11166</v>
      </c>
      <c r="C6" s="18">
        <v>5</v>
      </c>
      <c r="D6" s="18" t="s">
        <v>968</v>
      </c>
    </row>
    <row r="7" spans="1:9" x14ac:dyDescent="0.25">
      <c r="A7" s="18" t="s">
        <v>53</v>
      </c>
      <c r="B7" s="18">
        <v>22331</v>
      </c>
      <c r="C7" s="18">
        <v>10</v>
      </c>
      <c r="D7" s="18" t="s">
        <v>969</v>
      </c>
    </row>
    <row r="8" spans="1:9" x14ac:dyDescent="0.25">
      <c r="A8" s="18" t="s">
        <v>54</v>
      </c>
      <c r="B8" s="18">
        <v>44664</v>
      </c>
      <c r="C8" s="18">
        <v>20</v>
      </c>
      <c r="D8" s="18" t="s">
        <v>970</v>
      </c>
    </row>
    <row r="9" spans="1:9" x14ac:dyDescent="0.25">
      <c r="A9" s="18" t="s">
        <v>55</v>
      </c>
      <c r="B9" s="18">
        <v>44662</v>
      </c>
      <c r="C9" s="18">
        <v>20</v>
      </c>
      <c r="D9" s="18" t="s">
        <v>971</v>
      </c>
    </row>
    <row r="10" spans="1:9" x14ac:dyDescent="0.25">
      <c r="A10" s="18" t="s">
        <v>56</v>
      </c>
      <c r="B10" s="18">
        <v>44663</v>
      </c>
      <c r="C10" s="18">
        <v>20</v>
      </c>
      <c r="D10" s="18" t="s">
        <v>972</v>
      </c>
    </row>
    <row r="11" spans="1:9" x14ac:dyDescent="0.25">
      <c r="A11" s="18" t="s">
        <v>57</v>
      </c>
      <c r="B11" s="18">
        <v>22332</v>
      </c>
      <c r="C11" s="18">
        <v>10</v>
      </c>
      <c r="D11" s="18" t="s">
        <v>973</v>
      </c>
    </row>
    <row r="12" spans="1:9" x14ac:dyDescent="0.25">
      <c r="A12" s="18" t="s">
        <v>58</v>
      </c>
      <c r="B12" s="18">
        <v>11166</v>
      </c>
      <c r="C12" s="18">
        <v>5</v>
      </c>
      <c r="D12" s="18" t="s">
        <v>974</v>
      </c>
    </row>
    <row r="13" spans="1:9" x14ac:dyDescent="0.25">
      <c r="A13" s="18" t="s">
        <v>59</v>
      </c>
      <c r="B13" s="18">
        <v>8932</v>
      </c>
      <c r="C13" s="18">
        <v>4</v>
      </c>
      <c r="D13" s="18" t="s">
        <v>975</v>
      </c>
    </row>
    <row r="14" spans="1:9" x14ac:dyDescent="0.25">
      <c r="A14" s="18" t="s">
        <v>779</v>
      </c>
      <c r="B14" s="18">
        <v>2234</v>
      </c>
      <c r="C14" s="18">
        <v>1</v>
      </c>
      <c r="D14" s="18" t="s">
        <v>976</v>
      </c>
    </row>
    <row r="15" spans="1:9" ht="23.25" customHeight="1" x14ac:dyDescent="0.25">
      <c r="A15" s="70" t="s">
        <v>926</v>
      </c>
    </row>
    <row r="16" spans="1:9" ht="15" customHeight="1" x14ac:dyDescent="0.25">
      <c r="A16" s="94" t="s">
        <v>923</v>
      </c>
      <c r="B16" s="94"/>
      <c r="C16" s="94"/>
      <c r="D16" s="94"/>
      <c r="E16" s="94"/>
      <c r="F16" s="94"/>
      <c r="G16" s="66"/>
      <c r="H16" s="66"/>
      <c r="I16" s="66"/>
    </row>
    <row r="17" spans="1:9" ht="24.75" customHeight="1" x14ac:dyDescent="0.25">
      <c r="A17" s="98"/>
      <c r="B17" s="98"/>
      <c r="C17" s="98"/>
      <c r="D17" s="98"/>
      <c r="E17" s="98"/>
      <c r="F17" s="98"/>
      <c r="G17" s="66"/>
      <c r="H17" s="66"/>
      <c r="I17" s="66"/>
    </row>
    <row r="18" spans="1:9" ht="15.75" thickBot="1" x14ac:dyDescent="0.3">
      <c r="A18" s="44" t="s">
        <v>0</v>
      </c>
      <c r="B18" s="44" t="s">
        <v>1</v>
      </c>
      <c r="C18" s="44" t="s">
        <v>48</v>
      </c>
      <c r="D18" s="39" t="s">
        <v>863</v>
      </c>
      <c r="E18" s="39" t="s">
        <v>0</v>
      </c>
      <c r="F18" s="39" t="s">
        <v>892</v>
      </c>
    </row>
    <row r="19" spans="1:9" x14ac:dyDescent="0.25">
      <c r="A19" s="25" t="s">
        <v>5</v>
      </c>
      <c r="B19" s="45">
        <v>46</v>
      </c>
      <c r="C19" s="38">
        <f>B19*100/F19</f>
        <v>9.1633466135458175</v>
      </c>
      <c r="D19" s="38">
        <f>C19-10</f>
        <v>-0.83665338645418252</v>
      </c>
      <c r="E19" s="25" t="s">
        <v>5</v>
      </c>
      <c r="F19" s="18">
        <v>502</v>
      </c>
    </row>
    <row r="20" spans="1:9" x14ac:dyDescent="0.25">
      <c r="A20" s="18" t="s">
        <v>769</v>
      </c>
      <c r="B20" s="42">
        <v>10</v>
      </c>
      <c r="C20" s="38">
        <f t="shared" ref="C20:C42" si="0">B20*100/F20</f>
        <v>8.6206896551724146</v>
      </c>
      <c r="D20" s="38">
        <f t="shared" ref="D20:D42" si="1">C20-10</f>
        <v>-1.3793103448275854</v>
      </c>
      <c r="E20" s="18" t="s">
        <v>769</v>
      </c>
      <c r="F20" s="18">
        <v>116</v>
      </c>
    </row>
    <row r="21" spans="1:9" x14ac:dyDescent="0.25">
      <c r="A21" s="18" t="s">
        <v>11</v>
      </c>
      <c r="B21" s="40">
        <v>42</v>
      </c>
      <c r="C21" s="38">
        <f t="shared" si="0"/>
        <v>9.7447795823665899</v>
      </c>
      <c r="D21" s="38">
        <f t="shared" si="1"/>
        <v>-0.25522041763341008</v>
      </c>
      <c r="E21" s="18" t="s">
        <v>11</v>
      </c>
      <c r="F21" s="18">
        <v>431</v>
      </c>
    </row>
    <row r="22" spans="1:9" x14ac:dyDescent="0.25">
      <c r="A22" s="18" t="s">
        <v>770</v>
      </c>
      <c r="B22" s="42">
        <v>17</v>
      </c>
      <c r="C22" s="38">
        <f>B22*100/F22</f>
        <v>15.88785046728972</v>
      </c>
      <c r="D22" s="38">
        <f t="shared" si="1"/>
        <v>5.8878504672897201</v>
      </c>
      <c r="E22" s="18" t="s">
        <v>770</v>
      </c>
      <c r="F22" s="18">
        <v>107</v>
      </c>
    </row>
    <row r="23" spans="1:9" x14ac:dyDescent="0.25">
      <c r="A23" s="18" t="s">
        <v>13</v>
      </c>
      <c r="B23" s="42">
        <v>23</v>
      </c>
      <c r="C23" s="38">
        <f t="shared" si="0"/>
        <v>15.131578947368421</v>
      </c>
      <c r="D23" s="38">
        <f t="shared" si="1"/>
        <v>5.1315789473684212</v>
      </c>
      <c r="E23" s="18" t="s">
        <v>13</v>
      </c>
      <c r="F23" s="18">
        <v>152</v>
      </c>
    </row>
    <row r="24" spans="1:9" x14ac:dyDescent="0.25">
      <c r="A24" s="18" t="s">
        <v>15</v>
      </c>
      <c r="B24" s="42">
        <v>16</v>
      </c>
      <c r="C24" s="38">
        <f t="shared" si="0"/>
        <v>12.307692307692308</v>
      </c>
      <c r="D24" s="38">
        <f t="shared" si="1"/>
        <v>2.3076923076923084</v>
      </c>
      <c r="E24" s="18" t="s">
        <v>15</v>
      </c>
      <c r="F24" s="18">
        <v>130</v>
      </c>
    </row>
    <row r="25" spans="1:9" x14ac:dyDescent="0.25">
      <c r="A25" s="18" t="s">
        <v>17</v>
      </c>
      <c r="B25" s="42">
        <v>50</v>
      </c>
      <c r="C25" s="38">
        <f t="shared" si="0"/>
        <v>9.5419847328244281</v>
      </c>
      <c r="D25" s="38">
        <f t="shared" si="1"/>
        <v>-0.45801526717557195</v>
      </c>
      <c r="E25" s="18" t="s">
        <v>17</v>
      </c>
      <c r="F25" s="18">
        <v>524</v>
      </c>
    </row>
    <row r="26" spans="1:9" x14ac:dyDescent="0.25">
      <c r="A26" s="18" t="s">
        <v>19</v>
      </c>
      <c r="B26" s="42">
        <v>126</v>
      </c>
      <c r="C26" s="38">
        <f t="shared" si="0"/>
        <v>9.9369085173501581</v>
      </c>
      <c r="D26" s="38">
        <f t="shared" si="1"/>
        <v>-6.3091482649841879E-2</v>
      </c>
      <c r="E26" s="18" t="s">
        <v>19</v>
      </c>
      <c r="F26" s="18">
        <v>1268</v>
      </c>
    </row>
    <row r="27" spans="1:9" x14ac:dyDescent="0.25">
      <c r="A27" s="18" t="s">
        <v>23</v>
      </c>
      <c r="B27" s="42">
        <v>220</v>
      </c>
      <c r="C27" s="38">
        <f t="shared" si="0"/>
        <v>9.0163934426229506</v>
      </c>
      <c r="D27" s="38">
        <f t="shared" si="1"/>
        <v>-0.98360655737704938</v>
      </c>
      <c r="E27" s="18" t="s">
        <v>23</v>
      </c>
      <c r="F27" s="18">
        <v>2440</v>
      </c>
    </row>
    <row r="28" spans="1:9" x14ac:dyDescent="0.25">
      <c r="A28" s="18" t="s">
        <v>27</v>
      </c>
      <c r="B28" s="42">
        <v>42</v>
      </c>
      <c r="C28" s="38">
        <f t="shared" si="0"/>
        <v>13.333333333333334</v>
      </c>
      <c r="D28" s="38">
        <f t="shared" si="1"/>
        <v>3.3333333333333339</v>
      </c>
      <c r="E28" s="18" t="s">
        <v>27</v>
      </c>
      <c r="F28" s="18">
        <v>315</v>
      </c>
    </row>
    <row r="29" spans="1:9" x14ac:dyDescent="0.25">
      <c r="A29" s="18" t="s">
        <v>771</v>
      </c>
      <c r="B29" s="42">
        <v>20</v>
      </c>
      <c r="C29" s="38">
        <f t="shared" si="0"/>
        <v>12.422360248447205</v>
      </c>
      <c r="D29" s="38">
        <f t="shared" si="1"/>
        <v>2.4223602484472053</v>
      </c>
      <c r="E29" s="18" t="s">
        <v>771</v>
      </c>
      <c r="F29" s="18">
        <v>161</v>
      </c>
    </row>
    <row r="30" spans="1:9" x14ac:dyDescent="0.25">
      <c r="A30" s="18" t="s">
        <v>29</v>
      </c>
      <c r="B30" s="42">
        <v>37</v>
      </c>
      <c r="C30" s="38">
        <f t="shared" si="0"/>
        <v>12.052117263843648</v>
      </c>
      <c r="D30" s="38">
        <f t="shared" si="1"/>
        <v>2.0521172638436482</v>
      </c>
      <c r="E30" s="18" t="s">
        <v>29</v>
      </c>
      <c r="F30" s="18">
        <v>307</v>
      </c>
    </row>
    <row r="31" spans="1:9" x14ac:dyDescent="0.25">
      <c r="A31" s="18" t="s">
        <v>774</v>
      </c>
      <c r="B31" s="42">
        <v>35</v>
      </c>
      <c r="C31" s="38">
        <f t="shared" si="0"/>
        <v>9.5628415300546443</v>
      </c>
      <c r="D31" s="38">
        <f t="shared" si="1"/>
        <v>-0.43715846994535568</v>
      </c>
      <c r="E31" s="18" t="s">
        <v>774</v>
      </c>
      <c r="F31" s="18">
        <v>366</v>
      </c>
    </row>
    <row r="32" spans="1:9" x14ac:dyDescent="0.25">
      <c r="A32" s="18" t="s">
        <v>33</v>
      </c>
      <c r="B32" s="42">
        <v>47</v>
      </c>
      <c r="C32" s="38">
        <f t="shared" si="0"/>
        <v>11.662531017369727</v>
      </c>
      <c r="D32" s="38">
        <f t="shared" si="1"/>
        <v>1.6625310173697265</v>
      </c>
      <c r="E32" s="18" t="s">
        <v>33</v>
      </c>
      <c r="F32" s="18">
        <v>403</v>
      </c>
    </row>
    <row r="33" spans="1:6" x14ac:dyDescent="0.25">
      <c r="A33" s="18" t="s">
        <v>772</v>
      </c>
      <c r="B33" s="42">
        <v>25</v>
      </c>
      <c r="C33" s="38">
        <f t="shared" si="0"/>
        <v>14.880952380952381</v>
      </c>
      <c r="D33" s="38">
        <f t="shared" si="1"/>
        <v>4.8809523809523814</v>
      </c>
      <c r="E33" s="18" t="s">
        <v>772</v>
      </c>
      <c r="F33" s="18">
        <v>168</v>
      </c>
    </row>
    <row r="34" spans="1:6" x14ac:dyDescent="0.25">
      <c r="A34" s="18" t="s">
        <v>37</v>
      </c>
      <c r="B34" s="42">
        <v>17</v>
      </c>
      <c r="C34" s="38">
        <f t="shared" si="0"/>
        <v>14.40677966101695</v>
      </c>
      <c r="D34" s="38">
        <f t="shared" si="1"/>
        <v>4.4067796610169498</v>
      </c>
      <c r="E34" s="18" t="s">
        <v>37</v>
      </c>
      <c r="F34" s="18">
        <v>118</v>
      </c>
    </row>
    <row r="35" spans="1:6" x14ac:dyDescent="0.25">
      <c r="A35" s="18" t="s">
        <v>39</v>
      </c>
      <c r="B35" s="42">
        <v>28</v>
      </c>
      <c r="C35" s="38">
        <f t="shared" si="0"/>
        <v>14.736842105263158</v>
      </c>
      <c r="D35" s="38">
        <f t="shared" si="1"/>
        <v>4.7368421052631575</v>
      </c>
      <c r="E35" s="18" t="s">
        <v>39</v>
      </c>
      <c r="F35" s="18">
        <v>190</v>
      </c>
    </row>
    <row r="36" spans="1:6" x14ac:dyDescent="0.25">
      <c r="A36" s="18" t="s">
        <v>41</v>
      </c>
      <c r="B36" s="42">
        <v>12</v>
      </c>
      <c r="C36" s="38">
        <f t="shared" si="0"/>
        <v>8.5714285714285712</v>
      </c>
      <c r="D36" s="38">
        <f t="shared" si="1"/>
        <v>-1.4285714285714288</v>
      </c>
      <c r="E36" s="18" t="s">
        <v>41</v>
      </c>
      <c r="F36" s="18">
        <v>140</v>
      </c>
    </row>
    <row r="37" spans="1:6" x14ac:dyDescent="0.25">
      <c r="A37" s="18" t="s">
        <v>773</v>
      </c>
      <c r="B37" s="42">
        <v>12</v>
      </c>
      <c r="C37" s="38">
        <f t="shared" si="0"/>
        <v>10.169491525423728</v>
      </c>
      <c r="D37" s="38">
        <f t="shared" si="1"/>
        <v>0.16949152542372836</v>
      </c>
      <c r="E37" s="18" t="s">
        <v>773</v>
      </c>
      <c r="F37" s="18">
        <v>118</v>
      </c>
    </row>
    <row r="38" spans="1:6" x14ac:dyDescent="0.25">
      <c r="A38" s="18" t="s">
        <v>775</v>
      </c>
      <c r="B38" s="42">
        <v>18358</v>
      </c>
      <c r="C38" s="38">
        <f t="shared" si="0"/>
        <v>10.025667631478345</v>
      </c>
      <c r="D38" s="38">
        <f t="shared" si="1"/>
        <v>2.5667631478345498E-2</v>
      </c>
      <c r="E38" s="18" t="s">
        <v>775</v>
      </c>
      <c r="F38" s="18">
        <v>183110</v>
      </c>
    </row>
    <row r="39" spans="1:6" x14ac:dyDescent="0.25">
      <c r="A39" s="18" t="s">
        <v>776</v>
      </c>
      <c r="B39" s="40">
        <v>155</v>
      </c>
      <c r="C39" s="38">
        <f t="shared" si="0"/>
        <v>10.771369006254343</v>
      </c>
      <c r="D39" s="38">
        <f t="shared" si="1"/>
        <v>0.77136900625434279</v>
      </c>
      <c r="E39" s="18" t="s">
        <v>776</v>
      </c>
      <c r="F39" s="18">
        <v>1439</v>
      </c>
    </row>
    <row r="40" spans="1:6" x14ac:dyDescent="0.25">
      <c r="A40" s="18" t="s">
        <v>777</v>
      </c>
      <c r="B40" s="42">
        <v>1894</v>
      </c>
      <c r="C40" s="38">
        <f t="shared" si="0"/>
        <v>9.7352865587252637</v>
      </c>
      <c r="D40" s="38">
        <f t="shared" si="1"/>
        <v>-0.26471344127473628</v>
      </c>
      <c r="E40" s="18" t="s">
        <v>777</v>
      </c>
      <c r="F40" s="18">
        <v>19455</v>
      </c>
    </row>
    <row r="41" spans="1:6" x14ac:dyDescent="0.25">
      <c r="A41" s="18" t="s">
        <v>778</v>
      </c>
      <c r="B41" s="42">
        <v>1039</v>
      </c>
      <c r="C41" s="38">
        <f t="shared" si="0"/>
        <v>9.8427434634331181</v>
      </c>
      <c r="D41" s="38">
        <f t="shared" si="1"/>
        <v>-0.15725653656688188</v>
      </c>
      <c r="E41" s="18" t="s">
        <v>778</v>
      </c>
      <c r="F41" s="18">
        <v>10556</v>
      </c>
    </row>
    <row r="42" spans="1:6" x14ac:dyDescent="0.25">
      <c r="A42" s="18" t="s">
        <v>45</v>
      </c>
      <c r="B42" s="42">
        <v>61</v>
      </c>
      <c r="C42" s="38">
        <f t="shared" si="0"/>
        <v>7.625</v>
      </c>
      <c r="D42" s="38">
        <f t="shared" si="1"/>
        <v>-2.375</v>
      </c>
      <c r="E42" s="18" t="s">
        <v>45</v>
      </c>
      <c r="F42" s="18">
        <v>800</v>
      </c>
    </row>
    <row r="44" spans="1:6" x14ac:dyDescent="0.25">
      <c r="A44" s="94" t="s">
        <v>924</v>
      </c>
      <c r="B44" s="94"/>
      <c r="C44" s="94"/>
      <c r="D44" s="94"/>
      <c r="E44" s="94"/>
      <c r="F44" s="94"/>
    </row>
    <row r="45" spans="1:6" ht="23.25" customHeight="1" x14ac:dyDescent="0.25">
      <c r="A45" s="98"/>
      <c r="B45" s="98"/>
      <c r="C45" s="98"/>
      <c r="D45" s="98"/>
      <c r="E45" s="98"/>
      <c r="F45" s="98"/>
    </row>
    <row r="46" spans="1:6" ht="15.75" thickBot="1" x14ac:dyDescent="0.3">
      <c r="A46" s="44" t="s">
        <v>0</v>
      </c>
      <c r="B46" s="44" t="s">
        <v>1</v>
      </c>
      <c r="C46" s="44" t="s">
        <v>48</v>
      </c>
      <c r="D46" s="39" t="s">
        <v>863</v>
      </c>
      <c r="E46" s="39" t="s">
        <v>0</v>
      </c>
      <c r="F46" s="39" t="s">
        <v>892</v>
      </c>
    </row>
    <row r="47" spans="1:6" x14ac:dyDescent="0.25">
      <c r="A47" s="25" t="s">
        <v>5</v>
      </c>
      <c r="B47" s="45">
        <v>23</v>
      </c>
      <c r="C47" s="38">
        <f>B47*100/F47</f>
        <v>4.5816733067729087</v>
      </c>
      <c r="D47" s="38">
        <f>C47-5</f>
        <v>-0.41832669322709126</v>
      </c>
      <c r="E47" s="25" t="s">
        <v>5</v>
      </c>
      <c r="F47" s="18">
        <v>502</v>
      </c>
    </row>
    <row r="48" spans="1:6" x14ac:dyDescent="0.25">
      <c r="A48" s="18" t="s">
        <v>769</v>
      </c>
      <c r="B48" s="42">
        <v>3</v>
      </c>
      <c r="C48" s="38">
        <f t="shared" ref="C48:C70" si="2">B48*100/F48</f>
        <v>2.5862068965517242</v>
      </c>
      <c r="D48" s="38">
        <f t="shared" ref="D48:D70" si="3">C48-5</f>
        <v>-2.4137931034482758</v>
      </c>
      <c r="E48" s="18" t="s">
        <v>769</v>
      </c>
      <c r="F48" s="18">
        <v>116</v>
      </c>
    </row>
    <row r="49" spans="1:6" x14ac:dyDescent="0.25">
      <c r="A49" s="18" t="s">
        <v>11</v>
      </c>
      <c r="B49" s="40">
        <v>21</v>
      </c>
      <c r="C49" s="38">
        <f t="shared" si="2"/>
        <v>4.872389791183295</v>
      </c>
      <c r="D49" s="38">
        <f t="shared" si="3"/>
        <v>-0.12761020881670504</v>
      </c>
      <c r="E49" s="18" t="s">
        <v>11</v>
      </c>
      <c r="F49" s="18">
        <v>431</v>
      </c>
    </row>
    <row r="50" spans="1:6" x14ac:dyDescent="0.25">
      <c r="A50" s="18" t="s">
        <v>770</v>
      </c>
      <c r="B50" s="42">
        <v>9</v>
      </c>
      <c r="C50" s="38">
        <f t="shared" si="2"/>
        <v>8.4112149532710276</v>
      </c>
      <c r="D50" s="38">
        <f t="shared" si="3"/>
        <v>3.4112149532710276</v>
      </c>
      <c r="E50" s="18" t="s">
        <v>770</v>
      </c>
      <c r="F50" s="18">
        <v>107</v>
      </c>
    </row>
    <row r="51" spans="1:6" x14ac:dyDescent="0.25">
      <c r="A51" s="18" t="s">
        <v>13</v>
      </c>
      <c r="B51" s="42">
        <v>15</v>
      </c>
      <c r="C51" s="38">
        <f t="shared" si="2"/>
        <v>9.8684210526315788</v>
      </c>
      <c r="D51" s="38">
        <f t="shared" si="3"/>
        <v>4.8684210526315788</v>
      </c>
      <c r="E51" s="18" t="s">
        <v>13</v>
      </c>
      <c r="F51" s="18">
        <v>152</v>
      </c>
    </row>
    <row r="52" spans="1:6" x14ac:dyDescent="0.25">
      <c r="A52" s="18" t="s">
        <v>15</v>
      </c>
      <c r="B52" s="42">
        <v>8</v>
      </c>
      <c r="C52" s="38">
        <f t="shared" si="2"/>
        <v>6.1538461538461542</v>
      </c>
      <c r="D52" s="38">
        <f t="shared" si="3"/>
        <v>1.1538461538461542</v>
      </c>
      <c r="E52" s="18" t="s">
        <v>15</v>
      </c>
      <c r="F52" s="18">
        <v>130</v>
      </c>
    </row>
    <row r="53" spans="1:6" x14ac:dyDescent="0.25">
      <c r="A53" s="18" t="s">
        <v>17</v>
      </c>
      <c r="B53" s="42">
        <v>26</v>
      </c>
      <c r="C53" s="38">
        <f t="shared" si="2"/>
        <v>4.9618320610687023</v>
      </c>
      <c r="D53" s="38">
        <f t="shared" si="3"/>
        <v>-3.8167938931297662E-2</v>
      </c>
      <c r="E53" s="18" t="s">
        <v>17</v>
      </c>
      <c r="F53" s="18">
        <v>524</v>
      </c>
    </row>
    <row r="54" spans="1:6" x14ac:dyDescent="0.25">
      <c r="A54" s="18" t="s">
        <v>19</v>
      </c>
      <c r="B54" s="42">
        <v>71</v>
      </c>
      <c r="C54" s="38">
        <f t="shared" si="2"/>
        <v>5.5993690851735014</v>
      </c>
      <c r="D54" s="38">
        <f t="shared" si="3"/>
        <v>0.5993690851735014</v>
      </c>
      <c r="E54" s="18" t="s">
        <v>19</v>
      </c>
      <c r="F54" s="18">
        <v>1268</v>
      </c>
    </row>
    <row r="55" spans="1:6" x14ac:dyDescent="0.25">
      <c r="A55" s="18" t="s">
        <v>23</v>
      </c>
      <c r="B55" s="42">
        <v>118</v>
      </c>
      <c r="C55" s="38">
        <f t="shared" si="2"/>
        <v>4.8360655737704921</v>
      </c>
      <c r="D55" s="38">
        <f t="shared" si="3"/>
        <v>-0.16393442622950793</v>
      </c>
      <c r="E55" s="18" t="s">
        <v>23</v>
      </c>
      <c r="F55" s="18">
        <v>2440</v>
      </c>
    </row>
    <row r="56" spans="1:6" x14ac:dyDescent="0.25">
      <c r="A56" s="18" t="s">
        <v>27</v>
      </c>
      <c r="B56" s="42">
        <v>21</v>
      </c>
      <c r="C56" s="38">
        <f t="shared" si="2"/>
        <v>6.666666666666667</v>
      </c>
      <c r="D56" s="38">
        <f t="shared" si="3"/>
        <v>1.666666666666667</v>
      </c>
      <c r="E56" s="18" t="s">
        <v>27</v>
      </c>
      <c r="F56" s="18">
        <v>315</v>
      </c>
    </row>
    <row r="57" spans="1:6" x14ac:dyDescent="0.25">
      <c r="A57" s="18" t="s">
        <v>771</v>
      </c>
      <c r="B57" s="42">
        <v>14</v>
      </c>
      <c r="C57" s="38">
        <f t="shared" si="2"/>
        <v>8.695652173913043</v>
      </c>
      <c r="D57" s="38">
        <f t="shared" si="3"/>
        <v>3.695652173913043</v>
      </c>
      <c r="E57" s="18" t="s">
        <v>771</v>
      </c>
      <c r="F57" s="18">
        <v>161</v>
      </c>
    </row>
    <row r="58" spans="1:6" x14ac:dyDescent="0.25">
      <c r="A58" s="18" t="s">
        <v>29</v>
      </c>
      <c r="B58" s="42">
        <v>21</v>
      </c>
      <c r="C58" s="38">
        <f t="shared" si="2"/>
        <v>6.8403908794788277</v>
      </c>
      <c r="D58" s="38">
        <f t="shared" si="3"/>
        <v>1.8403908794788277</v>
      </c>
      <c r="E58" s="18" t="s">
        <v>29</v>
      </c>
      <c r="F58" s="18">
        <v>307</v>
      </c>
    </row>
    <row r="59" spans="1:6" x14ac:dyDescent="0.25">
      <c r="A59" s="18" t="s">
        <v>774</v>
      </c>
      <c r="B59" s="42">
        <v>18</v>
      </c>
      <c r="C59" s="38">
        <f t="shared" si="2"/>
        <v>4.918032786885246</v>
      </c>
      <c r="D59" s="38">
        <f t="shared" si="3"/>
        <v>-8.1967213114753967E-2</v>
      </c>
      <c r="E59" s="18" t="s">
        <v>774</v>
      </c>
      <c r="F59" s="18">
        <v>366</v>
      </c>
    </row>
    <row r="60" spans="1:6" x14ac:dyDescent="0.25">
      <c r="A60" s="18" t="s">
        <v>33</v>
      </c>
      <c r="B60" s="42">
        <v>21</v>
      </c>
      <c r="C60" s="38">
        <f t="shared" si="2"/>
        <v>5.2109181141439205</v>
      </c>
      <c r="D60" s="38">
        <f t="shared" si="3"/>
        <v>0.21091811414392048</v>
      </c>
      <c r="E60" s="18" t="s">
        <v>33</v>
      </c>
      <c r="F60" s="18">
        <v>403</v>
      </c>
    </row>
    <row r="61" spans="1:6" x14ac:dyDescent="0.25">
      <c r="A61" s="18" t="s">
        <v>772</v>
      </c>
      <c r="B61" s="42">
        <v>12</v>
      </c>
      <c r="C61" s="38">
        <f t="shared" si="2"/>
        <v>7.1428571428571432</v>
      </c>
      <c r="D61" s="38">
        <f t="shared" si="3"/>
        <v>2.1428571428571432</v>
      </c>
      <c r="E61" s="18" t="s">
        <v>772</v>
      </c>
      <c r="F61" s="18">
        <v>168</v>
      </c>
    </row>
    <row r="62" spans="1:6" x14ac:dyDescent="0.25">
      <c r="A62" s="18" t="s">
        <v>37</v>
      </c>
      <c r="B62" s="42">
        <v>9</v>
      </c>
      <c r="C62" s="38">
        <f t="shared" si="2"/>
        <v>7.6271186440677967</v>
      </c>
      <c r="D62" s="38">
        <f t="shared" si="3"/>
        <v>2.6271186440677967</v>
      </c>
      <c r="E62" s="18" t="s">
        <v>37</v>
      </c>
      <c r="F62" s="18">
        <v>118</v>
      </c>
    </row>
    <row r="63" spans="1:6" x14ac:dyDescent="0.25">
      <c r="A63" s="18" t="s">
        <v>39</v>
      </c>
      <c r="B63" s="42">
        <v>16</v>
      </c>
      <c r="C63" s="38">
        <f t="shared" si="2"/>
        <v>8.4210526315789469</v>
      </c>
      <c r="D63" s="38">
        <f t="shared" si="3"/>
        <v>3.4210526315789469</v>
      </c>
      <c r="E63" s="18" t="s">
        <v>39</v>
      </c>
      <c r="F63" s="18">
        <v>190</v>
      </c>
    </row>
    <row r="64" spans="1:6" x14ac:dyDescent="0.25">
      <c r="A64" s="18" t="s">
        <v>41</v>
      </c>
      <c r="B64" s="42">
        <v>5</v>
      </c>
      <c r="C64" s="38">
        <f t="shared" si="2"/>
        <v>3.5714285714285716</v>
      </c>
      <c r="D64" s="38">
        <f t="shared" si="3"/>
        <v>-1.4285714285714284</v>
      </c>
      <c r="E64" s="18" t="s">
        <v>41</v>
      </c>
      <c r="F64" s="18">
        <v>140</v>
      </c>
    </row>
    <row r="65" spans="1:6" x14ac:dyDescent="0.25">
      <c r="A65" s="18" t="s">
        <v>773</v>
      </c>
      <c r="B65" s="42">
        <v>6</v>
      </c>
      <c r="C65" s="38">
        <f t="shared" si="2"/>
        <v>5.0847457627118642</v>
      </c>
      <c r="D65" s="38">
        <f t="shared" si="3"/>
        <v>8.4745762711864181E-2</v>
      </c>
      <c r="E65" s="18" t="s">
        <v>773</v>
      </c>
      <c r="F65" s="18">
        <v>118</v>
      </c>
    </row>
    <row r="66" spans="1:6" x14ac:dyDescent="0.25">
      <c r="A66" s="18" t="s">
        <v>775</v>
      </c>
      <c r="B66" s="42">
        <v>9163</v>
      </c>
      <c r="C66" s="38">
        <f t="shared" si="2"/>
        <v>5.0040958986401618</v>
      </c>
      <c r="D66" s="38">
        <f t="shared" si="3"/>
        <v>4.0958986401617992E-3</v>
      </c>
      <c r="E66" s="18" t="s">
        <v>775</v>
      </c>
      <c r="F66" s="18">
        <v>183110</v>
      </c>
    </row>
    <row r="67" spans="1:6" x14ac:dyDescent="0.25">
      <c r="A67" s="18" t="s">
        <v>776</v>
      </c>
      <c r="B67" s="40">
        <v>72</v>
      </c>
      <c r="C67" s="38">
        <f t="shared" si="2"/>
        <v>5.0034746351633075</v>
      </c>
      <c r="D67" s="38">
        <f t="shared" si="3"/>
        <v>3.4746351633074823E-3</v>
      </c>
      <c r="E67" s="18" t="s">
        <v>776</v>
      </c>
      <c r="F67" s="18">
        <v>1439</v>
      </c>
    </row>
    <row r="68" spans="1:6" x14ac:dyDescent="0.25">
      <c r="A68" s="18" t="s">
        <v>777</v>
      </c>
      <c r="B68" s="42">
        <v>918</v>
      </c>
      <c r="C68" s="38">
        <f t="shared" si="2"/>
        <v>4.7185813415574405</v>
      </c>
      <c r="D68" s="38">
        <f t="shared" si="3"/>
        <v>-0.28141865844255953</v>
      </c>
      <c r="E68" s="18" t="s">
        <v>777</v>
      </c>
      <c r="F68" s="18">
        <v>19455</v>
      </c>
    </row>
    <row r="69" spans="1:6" x14ac:dyDescent="0.25">
      <c r="A69" s="18" t="s">
        <v>778</v>
      </c>
      <c r="B69" s="42">
        <v>540</v>
      </c>
      <c r="C69" s="38">
        <f t="shared" si="2"/>
        <v>5.1155740810913226</v>
      </c>
      <c r="D69" s="38">
        <f t="shared" si="3"/>
        <v>0.11557408109132261</v>
      </c>
      <c r="E69" s="18" t="s">
        <v>778</v>
      </c>
      <c r="F69" s="18">
        <v>10556</v>
      </c>
    </row>
    <row r="70" spans="1:6" ht="15.75" thickBot="1" x14ac:dyDescent="0.3">
      <c r="A70" s="18" t="s">
        <v>45</v>
      </c>
      <c r="B70" s="42">
        <v>36</v>
      </c>
      <c r="C70" s="38">
        <f t="shared" si="2"/>
        <v>4.5</v>
      </c>
      <c r="D70" s="38">
        <f t="shared" si="3"/>
        <v>-0.5</v>
      </c>
      <c r="E70" s="18" t="s">
        <v>45</v>
      </c>
      <c r="F70" s="72">
        <v>800</v>
      </c>
    </row>
    <row r="72" spans="1:6" x14ac:dyDescent="0.25">
      <c r="A72" s="94" t="s">
        <v>925</v>
      </c>
      <c r="B72" s="94"/>
      <c r="C72" s="94"/>
      <c r="D72" s="94"/>
      <c r="E72" s="94"/>
      <c r="F72" s="94"/>
    </row>
    <row r="73" spans="1:6" ht="24.75" customHeight="1" x14ac:dyDescent="0.25">
      <c r="A73" s="98"/>
      <c r="B73" s="98"/>
      <c r="C73" s="98"/>
      <c r="D73" s="98"/>
      <c r="E73" s="98"/>
      <c r="F73" s="98"/>
    </row>
    <row r="74" spans="1:6" ht="15.75" thickBot="1" x14ac:dyDescent="0.3">
      <c r="A74" s="44" t="s">
        <v>0</v>
      </c>
      <c r="B74" s="44" t="s">
        <v>1</v>
      </c>
      <c r="C74" s="44" t="s">
        <v>48</v>
      </c>
      <c r="D74" s="39" t="s">
        <v>863</v>
      </c>
      <c r="E74" s="39" t="s">
        <v>0</v>
      </c>
      <c r="F74" s="39" t="s">
        <v>892</v>
      </c>
    </row>
    <row r="75" spans="1:6" x14ac:dyDescent="0.25">
      <c r="A75" s="25" t="s">
        <v>5</v>
      </c>
      <c r="B75" s="45">
        <v>7</v>
      </c>
      <c r="C75" s="38">
        <f>B75*100/F75</f>
        <v>1.3944223107569722</v>
      </c>
      <c r="D75" s="38">
        <f>C75-1</f>
        <v>0.39442231075697221</v>
      </c>
      <c r="E75" s="25" t="s">
        <v>5</v>
      </c>
      <c r="F75" s="18">
        <v>502</v>
      </c>
    </row>
    <row r="76" spans="1:6" x14ac:dyDescent="0.25">
      <c r="A76" s="18" t="s">
        <v>769</v>
      </c>
      <c r="B76" s="42">
        <v>1</v>
      </c>
      <c r="C76" s="38">
        <f t="shared" ref="C76:C98" si="4">B76*100/F76</f>
        <v>0.86206896551724133</v>
      </c>
      <c r="D76" s="38">
        <f t="shared" ref="D76:D98" si="5">C76-1</f>
        <v>-0.13793103448275867</v>
      </c>
      <c r="E76" s="18" t="s">
        <v>769</v>
      </c>
      <c r="F76" s="18">
        <v>116</v>
      </c>
    </row>
    <row r="77" spans="1:6" x14ac:dyDescent="0.25">
      <c r="A77" s="18" t="s">
        <v>11</v>
      </c>
      <c r="B77" s="40">
        <v>3</v>
      </c>
      <c r="C77" s="38">
        <f t="shared" si="4"/>
        <v>0.69605568445475641</v>
      </c>
      <c r="D77" s="38">
        <f t="shared" si="5"/>
        <v>-0.30394431554524359</v>
      </c>
      <c r="E77" s="18" t="s">
        <v>11</v>
      </c>
      <c r="F77" s="18">
        <v>431</v>
      </c>
    </row>
    <row r="78" spans="1:6" x14ac:dyDescent="0.25">
      <c r="A78" s="18" t="s">
        <v>770</v>
      </c>
      <c r="B78" s="42">
        <v>0</v>
      </c>
      <c r="C78" s="38">
        <f t="shared" si="4"/>
        <v>0</v>
      </c>
      <c r="D78" s="38">
        <f t="shared" si="5"/>
        <v>-1</v>
      </c>
      <c r="E78" s="18" t="s">
        <v>770</v>
      </c>
      <c r="F78" s="18">
        <v>107</v>
      </c>
    </row>
    <row r="79" spans="1:6" x14ac:dyDescent="0.25">
      <c r="A79" s="18" t="s">
        <v>13</v>
      </c>
      <c r="B79" s="42">
        <v>4</v>
      </c>
      <c r="C79" s="38">
        <f t="shared" si="4"/>
        <v>2.6315789473684212</v>
      </c>
      <c r="D79" s="38">
        <f t="shared" si="5"/>
        <v>1.6315789473684212</v>
      </c>
      <c r="E79" s="18" t="s">
        <v>13</v>
      </c>
      <c r="F79" s="18">
        <v>152</v>
      </c>
    </row>
    <row r="80" spans="1:6" x14ac:dyDescent="0.25">
      <c r="A80" s="18" t="s">
        <v>15</v>
      </c>
      <c r="B80" s="42">
        <v>2</v>
      </c>
      <c r="C80" s="38">
        <f t="shared" si="4"/>
        <v>1.5384615384615385</v>
      </c>
      <c r="D80" s="38">
        <f t="shared" si="5"/>
        <v>0.53846153846153855</v>
      </c>
      <c r="E80" s="18" t="s">
        <v>15</v>
      </c>
      <c r="F80" s="18">
        <v>130</v>
      </c>
    </row>
    <row r="81" spans="1:6" x14ac:dyDescent="0.25">
      <c r="A81" s="18" t="s">
        <v>17</v>
      </c>
      <c r="B81" s="42">
        <v>5</v>
      </c>
      <c r="C81" s="38">
        <f t="shared" si="4"/>
        <v>0.95419847328244278</v>
      </c>
      <c r="D81" s="38">
        <f t="shared" si="5"/>
        <v>-4.5801526717557217E-2</v>
      </c>
      <c r="E81" s="18" t="s">
        <v>17</v>
      </c>
      <c r="F81" s="18">
        <v>524</v>
      </c>
    </row>
    <row r="82" spans="1:6" x14ac:dyDescent="0.25">
      <c r="A82" s="18" t="s">
        <v>19</v>
      </c>
      <c r="B82" s="42">
        <v>13</v>
      </c>
      <c r="C82" s="38">
        <f t="shared" si="4"/>
        <v>1.025236593059937</v>
      </c>
      <c r="D82" s="38">
        <f t="shared" si="5"/>
        <v>2.5236593059936974E-2</v>
      </c>
      <c r="E82" s="18" t="s">
        <v>19</v>
      </c>
      <c r="F82" s="18">
        <v>1268</v>
      </c>
    </row>
    <row r="83" spans="1:6" x14ac:dyDescent="0.25">
      <c r="A83" s="18" t="s">
        <v>23</v>
      </c>
      <c r="B83" s="42">
        <v>28</v>
      </c>
      <c r="C83" s="38">
        <f t="shared" si="4"/>
        <v>1.1475409836065573</v>
      </c>
      <c r="D83" s="38">
        <f t="shared" si="5"/>
        <v>0.14754098360655732</v>
      </c>
      <c r="E83" s="18" t="s">
        <v>23</v>
      </c>
      <c r="F83" s="18">
        <v>2440</v>
      </c>
    </row>
    <row r="84" spans="1:6" x14ac:dyDescent="0.25">
      <c r="A84" s="18" t="s">
        <v>27</v>
      </c>
      <c r="B84" s="42">
        <v>7</v>
      </c>
      <c r="C84" s="38">
        <f t="shared" si="4"/>
        <v>2.2222222222222223</v>
      </c>
      <c r="D84" s="38">
        <f t="shared" si="5"/>
        <v>1.2222222222222223</v>
      </c>
      <c r="E84" s="18" t="s">
        <v>27</v>
      </c>
      <c r="F84" s="18">
        <v>315</v>
      </c>
    </row>
    <row r="85" spans="1:6" x14ac:dyDescent="0.25">
      <c r="A85" s="18" t="s">
        <v>771</v>
      </c>
      <c r="B85" s="42">
        <v>7</v>
      </c>
      <c r="C85" s="38">
        <f t="shared" si="4"/>
        <v>4.3478260869565215</v>
      </c>
      <c r="D85" s="38">
        <f t="shared" si="5"/>
        <v>3.3478260869565215</v>
      </c>
      <c r="E85" s="18" t="s">
        <v>771</v>
      </c>
      <c r="F85" s="18">
        <v>161</v>
      </c>
    </row>
    <row r="86" spans="1:6" x14ac:dyDescent="0.25">
      <c r="A86" s="18" t="s">
        <v>29</v>
      </c>
      <c r="B86" s="42">
        <v>7</v>
      </c>
      <c r="C86" s="38">
        <f t="shared" si="4"/>
        <v>2.2801302931596092</v>
      </c>
      <c r="D86" s="38">
        <f t="shared" si="5"/>
        <v>1.2801302931596092</v>
      </c>
      <c r="E86" s="18" t="s">
        <v>29</v>
      </c>
      <c r="F86" s="18">
        <v>307</v>
      </c>
    </row>
    <row r="87" spans="1:6" x14ac:dyDescent="0.25">
      <c r="A87" s="18" t="s">
        <v>774</v>
      </c>
      <c r="B87" s="42">
        <v>5</v>
      </c>
      <c r="C87" s="38">
        <f t="shared" si="4"/>
        <v>1.3661202185792349</v>
      </c>
      <c r="D87" s="38">
        <f t="shared" si="5"/>
        <v>0.36612021857923494</v>
      </c>
      <c r="E87" s="18" t="s">
        <v>774</v>
      </c>
      <c r="F87" s="18">
        <v>366</v>
      </c>
    </row>
    <row r="88" spans="1:6" x14ac:dyDescent="0.25">
      <c r="A88" s="18" t="s">
        <v>33</v>
      </c>
      <c r="B88" s="42">
        <v>6</v>
      </c>
      <c r="C88" s="38">
        <f t="shared" si="4"/>
        <v>1.4888337468982631</v>
      </c>
      <c r="D88" s="38">
        <f t="shared" si="5"/>
        <v>0.48883374689826309</v>
      </c>
      <c r="E88" s="18" t="s">
        <v>33</v>
      </c>
      <c r="F88" s="18">
        <v>403</v>
      </c>
    </row>
    <row r="89" spans="1:6" x14ac:dyDescent="0.25">
      <c r="A89" s="18" t="s">
        <v>772</v>
      </c>
      <c r="B89" s="42">
        <v>3</v>
      </c>
      <c r="C89" s="38">
        <f t="shared" si="4"/>
        <v>1.7857142857142858</v>
      </c>
      <c r="D89" s="38">
        <f t="shared" si="5"/>
        <v>0.78571428571428581</v>
      </c>
      <c r="E89" s="18" t="s">
        <v>772</v>
      </c>
      <c r="F89" s="18">
        <v>168</v>
      </c>
    </row>
    <row r="90" spans="1:6" x14ac:dyDescent="0.25">
      <c r="A90" s="18" t="s">
        <v>37</v>
      </c>
      <c r="B90" s="42">
        <v>4</v>
      </c>
      <c r="C90" s="38">
        <f t="shared" si="4"/>
        <v>3.3898305084745761</v>
      </c>
      <c r="D90" s="38">
        <f t="shared" si="5"/>
        <v>2.3898305084745761</v>
      </c>
      <c r="E90" s="18" t="s">
        <v>37</v>
      </c>
      <c r="F90" s="18">
        <v>118</v>
      </c>
    </row>
    <row r="91" spans="1:6" x14ac:dyDescent="0.25">
      <c r="A91" s="18" t="s">
        <v>39</v>
      </c>
      <c r="B91" s="42">
        <v>4</v>
      </c>
      <c r="C91" s="38">
        <f t="shared" si="4"/>
        <v>2.1052631578947367</v>
      </c>
      <c r="D91" s="38">
        <f t="shared" si="5"/>
        <v>1.1052631578947367</v>
      </c>
      <c r="E91" s="18" t="s">
        <v>39</v>
      </c>
      <c r="F91" s="18">
        <v>190</v>
      </c>
    </row>
    <row r="92" spans="1:6" x14ac:dyDescent="0.25">
      <c r="A92" s="18" t="s">
        <v>41</v>
      </c>
      <c r="B92" s="42">
        <v>1</v>
      </c>
      <c r="C92" s="38">
        <f t="shared" si="4"/>
        <v>0.7142857142857143</v>
      </c>
      <c r="D92" s="38">
        <f t="shared" si="5"/>
        <v>-0.2857142857142857</v>
      </c>
      <c r="E92" s="18" t="s">
        <v>41</v>
      </c>
      <c r="F92" s="18">
        <v>140</v>
      </c>
    </row>
    <row r="93" spans="1:6" x14ac:dyDescent="0.25">
      <c r="A93" s="18" t="s">
        <v>773</v>
      </c>
      <c r="B93" s="42">
        <v>2</v>
      </c>
      <c r="C93" s="38">
        <f t="shared" si="4"/>
        <v>1.6949152542372881</v>
      </c>
      <c r="D93" s="38">
        <f t="shared" si="5"/>
        <v>0.69491525423728806</v>
      </c>
      <c r="E93" s="18" t="s">
        <v>773</v>
      </c>
      <c r="F93" s="18">
        <v>118</v>
      </c>
    </row>
    <row r="94" spans="1:6" x14ac:dyDescent="0.25">
      <c r="A94" s="18" t="s">
        <v>775</v>
      </c>
      <c r="B94" s="42">
        <v>1812</v>
      </c>
      <c r="C94" s="38">
        <f t="shared" si="4"/>
        <v>0.98956911146305504</v>
      </c>
      <c r="D94" s="38">
        <f t="shared" si="5"/>
        <v>-1.043088853694496E-2</v>
      </c>
      <c r="E94" s="18" t="s">
        <v>775</v>
      </c>
      <c r="F94" s="18">
        <v>183110</v>
      </c>
    </row>
    <row r="95" spans="1:6" x14ac:dyDescent="0.25">
      <c r="A95" s="18" t="s">
        <v>776</v>
      </c>
      <c r="B95" s="40">
        <v>13</v>
      </c>
      <c r="C95" s="38">
        <f t="shared" si="4"/>
        <v>0.90340514246004167</v>
      </c>
      <c r="D95" s="38">
        <f t="shared" si="5"/>
        <v>-9.6594857539958334E-2</v>
      </c>
      <c r="E95" s="18" t="s">
        <v>776</v>
      </c>
      <c r="F95" s="18">
        <v>1439</v>
      </c>
    </row>
    <row r="96" spans="1:6" x14ac:dyDescent="0.25">
      <c r="A96" s="18" t="s">
        <v>777</v>
      </c>
      <c r="B96" s="42">
        <v>182</v>
      </c>
      <c r="C96" s="38">
        <f t="shared" si="4"/>
        <v>0.93549216139809821</v>
      </c>
      <c r="D96" s="38">
        <f t="shared" si="5"/>
        <v>-6.450783860190179E-2</v>
      </c>
      <c r="E96" s="18" t="s">
        <v>777</v>
      </c>
      <c r="F96" s="18">
        <v>19455</v>
      </c>
    </row>
    <row r="97" spans="1:6" x14ac:dyDescent="0.25">
      <c r="A97" s="18" t="s">
        <v>778</v>
      </c>
      <c r="B97" s="42">
        <v>112</v>
      </c>
      <c r="C97" s="38">
        <f t="shared" si="4"/>
        <v>1.0610079575596818</v>
      </c>
      <c r="D97" s="38">
        <f t="shared" si="5"/>
        <v>6.1007957559681802E-2</v>
      </c>
      <c r="E97" s="18" t="s">
        <v>778</v>
      </c>
      <c r="F97" s="18">
        <v>10556</v>
      </c>
    </row>
    <row r="98" spans="1:6" ht="15.75" thickBot="1" x14ac:dyDescent="0.3">
      <c r="A98" s="18" t="s">
        <v>45</v>
      </c>
      <c r="B98" s="42">
        <v>6</v>
      </c>
      <c r="C98" s="38">
        <f t="shared" si="4"/>
        <v>0.75</v>
      </c>
      <c r="D98" s="38">
        <f t="shared" si="5"/>
        <v>-0.25</v>
      </c>
      <c r="E98" s="18" t="s">
        <v>45</v>
      </c>
      <c r="F98" s="72">
        <v>800</v>
      </c>
    </row>
  </sheetData>
  <mergeCells count="4">
    <mergeCell ref="A72:F73"/>
    <mergeCell ref="A1:D2"/>
    <mergeCell ref="A16:F17"/>
    <mergeCell ref="A44:F4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Table S1A</vt:lpstr>
      <vt:lpstr>Table S1B</vt:lpstr>
      <vt:lpstr>Table S2</vt:lpstr>
      <vt:lpstr>Table S3</vt:lpstr>
      <vt:lpstr>Table S4</vt:lpstr>
      <vt:lpstr>Table S5</vt:lpstr>
      <vt:lpstr>Table S6</vt:lpstr>
      <vt:lpstr>Table S7</vt:lpstr>
      <vt:lpstr>Table S8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YIANGOU Kristia (CSMM)</dc:creator>
  <cp:lastModifiedBy>YIANGOU Kristia</cp:lastModifiedBy>
  <cp:lastPrinted>2024-02-02T15:04:00Z</cp:lastPrinted>
  <dcterms:created xsi:type="dcterms:W3CDTF">2023-04-11T08:20:56Z</dcterms:created>
  <dcterms:modified xsi:type="dcterms:W3CDTF">2024-10-29T14:21:41Z</dcterms:modified>
</cp:coreProperties>
</file>